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/>
  <bookViews>
    <workbookView xWindow="-15" yWindow="105" windowWidth="14520" windowHeight="11760" tabRatio="903" activeTab="1"/>
  </bookViews>
  <sheets>
    <sheet name="KJB-11 " sheetId="127" r:id="rId1"/>
    <sheet name="KJB-12 " sheetId="86" r:id="rId2"/>
    <sheet name="KJB-13" sheetId="126" r:id="rId3"/>
    <sheet name="KJB-14 " sheetId="87" r:id="rId4"/>
    <sheet name="KJB-15" sheetId="192" r:id="rId5"/>
    <sheet name="KJB-14 p.2" sheetId="174" r:id="rId6"/>
    <sheet name="Restating Print Macros" sheetId="33" state="veryHidden" r:id="rId7"/>
    <sheet name="Module13" sheetId="34" state="veryHidden" r:id="rId8"/>
    <sheet name="Module14" sheetId="35" state="veryHidden" r:id="rId9"/>
    <sheet name="Module15" sheetId="36" state="veryHidden" r:id="rId10"/>
    <sheet name="Module1" sheetId="37" state="very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4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localSheetId="4" hidden="1">[3]Quant!#REF!</definedName>
    <definedName name="_2__123Graph_ABUDG6_Dtons_inv" hidden="1">[3]Quant!#REF!</definedName>
    <definedName name="_3__123Graph_ABUDG6_Dtons_inv" localSheetId="4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4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4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4" hidden="1">'[5]Area D 2011'!#REF!</definedName>
    <definedName name="_7__123Graph_CBUDG6_D_ESCRPR" hidden="1">'[5]Area D 2011'!#REF!</definedName>
    <definedName name="_7__123Graph_DBUDG6_D_ESCRPR" localSheetId="4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4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Parse_In" localSheetId="4" hidden="1">#REF!</definedName>
    <definedName name="_Parse_In" hidden="1">#REF!</definedName>
    <definedName name="AccessDatabase" hidden="1">"I:\COMTREL\FINICLE\TradeSummary.mdb"</definedName>
    <definedName name="b" hidden="1">{#N/A,#N/A,FALSE,"Coversheet";#N/A,#N/A,FALSE,"QA"}</definedName>
    <definedName name="Case_Name">'KJB-13'!$B$8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ffTax">[7]INPUTS!$F$36</definedName>
    <definedName name="FTAX">[7]INPUTS!$F$35</definedName>
    <definedName name="k_3.01_Deficiency" localSheetId="0">'KJB-11 '!$A$2:$C$30</definedName>
    <definedName name="k_3.02_COC" localSheetId="0">'KJB-11 '!$D$2:$H$23</definedName>
    <definedName name="k_3.03_ConvFact">'KJB-11 '!$I$2:$M$22</definedName>
    <definedName name="k_6.01_RevAndExp">'KJB-13'!$A$2:$E$49</definedName>
    <definedName name="k_6.02_Temp_Norm">'KJB-13'!$F$2:$L$53</definedName>
    <definedName name="k_6.03_Pass_through_Rev_Exp">'KJB-13'!$M$2:$Q$51</definedName>
    <definedName name="k_6.04_Federal_Income_Tax">'KJB-13'!$R$2:$U$37</definedName>
    <definedName name="k_6.05_Tax_Benefit_Interest">'KJB-13'!$V$2:$Y$26</definedName>
    <definedName name="k_6.06_Depreciation_Study">'KJB-13'!$Z$2:$AD$42</definedName>
    <definedName name="k_6.07_Norm_Injuries_Damages">'KJB-13'!$AE$2:$AI$20</definedName>
    <definedName name="k_6.08_Bad_Debts">'KJB-13'!$AJ$2:$AR$29</definedName>
    <definedName name="k_6.09_Incentive_Pay">'KJB-13'!$AS$2:$AW$30</definedName>
    <definedName name="k_6.10_Directors_Officers_Insurance">'KJB-13'!$AX$2:$BB$21</definedName>
    <definedName name="k_6.11_Int_Customer_Deposits">'KJB-13'!$BC$2:$BF$15</definedName>
    <definedName name="k_6.12_Rate_Case_Expenses">'KJB-13'!$BG$2:$BJ$31</definedName>
    <definedName name="k_6.13_Defferred_Gains_Losses">'KJB-13'!$BK$2:$BN$31</definedName>
    <definedName name="k_6.14_Property_Liability_Insurance">'KJB-13'!$BO$2:$BS$20</definedName>
    <definedName name="k_6.15_Pension_Plan">'KJB-13'!$BT$2:$BX$20</definedName>
    <definedName name="k_6.16_Wage_Increase">'KJB-13'!$BY$2:$CC$29</definedName>
    <definedName name="k_6.17_Investment_Plan">'KJB-13'!$CD$2:$CH$35</definedName>
    <definedName name="k_6.18_Employee_Insurance">'KJB-13'!$CI$2:$CM$24</definedName>
    <definedName name="k_6.19_EnvironmRemediation">'KJB-13'!$CN$2:$CR$28</definedName>
    <definedName name="k_6.20_PaymentProc_Cost">'KJB-13'!$CS$2:$CW$33</definedName>
    <definedName name="k_6.21_SoKservCent">'KJB-13'!$CX$2:$DB$36</definedName>
    <definedName name="k_6.22_ExcTax">'KJB-13'!$DC$2:$DG$23</definedName>
    <definedName name="k_7.01_Power_Costs">'KJB-14 '!$A$2:$E$33</definedName>
    <definedName name="k_7.01_Power_Costs_p2">'KJB-14 p.2'!$A$1:$N$29</definedName>
    <definedName name="k_7.02_Montana">'KJB-14 '!$F$2:$J$28</definedName>
    <definedName name="k_7.03_Wild_Hors_Sol">'KJB-14 '!$K$2:$O$35</definedName>
    <definedName name="k_7.04_ASC_815">'KJB-14 '!$P$2:$T$21</definedName>
    <definedName name="k_7.05_storm">'KJB-14 '!$U$2:$Y$64</definedName>
    <definedName name="k_7.06_Reg_Asset">'KJB-14 '!$Z$2:$AD$66</definedName>
    <definedName name="k_7.07_Glacier_Bat_St">'KJB-14 '!$AE$2:$AI$31</definedName>
    <definedName name="k_7.08_EIM">'KJB-14 '!$AJ$2:$AN$31</definedName>
    <definedName name="k_7.09_GoldendaleCU">'KJB-14 '!$AO$2:$AS$42</definedName>
    <definedName name="k_7.10_MintFarm_CU">'KJB-14 '!$AT$2:$AX$22</definedName>
    <definedName name="k_7.11_White_River">'KJB-14 '!$AY$2:$BC$30</definedName>
    <definedName name="k_7.12_Hydro_Grants">'KJB-14 '!$BD$2:$BH$25</definedName>
    <definedName name="k_7.13_Productn_Adj">'KJB-14 '!$BI$2:$BM$97</definedName>
    <definedName name="k_A_1">'KJB-15'!$A$1:$G$47</definedName>
    <definedName name="k_Docket_Number">'KJB-12 '!$AS$2</definedName>
    <definedName name="k_FITrate">'KJB-11 '!$L$20</definedName>
    <definedName name="keep_KJB_4_Electric_Summary">'KJB-12 '!$AS$3</definedName>
    <definedName name="keep_STATE_UTILITY_TAX">'KJB-11 '!$M$15</definedName>
    <definedName name="keep_TESTYEAR">'KJB-13'!$B$7</definedName>
    <definedName name="keep_WUTC_FILING_FEE">'KJB-11 '!$M$14</definedName>
    <definedName name="kp_Summary">'KJB-12 '!$AO$4:$AS$63</definedName>
    <definedName name="kp_SumPg1">'KJB-12 '!$C$4:$I$63</definedName>
    <definedName name="kp_SumPg2">'KJB-12 '!$J$4:$Q$63</definedName>
    <definedName name="kp_SumPg3">'KJB-12 '!$R$4:$Y$63</definedName>
    <definedName name="kp_SumPg4">'KJB-12 '!$Z$4:$AG$63</definedName>
    <definedName name="kp_SumPg5">'KJB-12 '!$AH$4:$AN$63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'KJB-11 '!$A$5:$M$28</definedName>
    <definedName name="_xlnm.Print_Area" localSheetId="1">'KJB-12 '!$A$5:$AS$63</definedName>
    <definedName name="_xlnm.Print_Area" localSheetId="2">'KJB-13'!$M$2:$Q$52</definedName>
    <definedName name="_xlnm.Print_Area" localSheetId="3">'KJB-14 '!$K$2:$O$35</definedName>
    <definedName name="_xlnm.Print_Area" localSheetId="5">'KJB-14 p.2'!$A$1:$N$29</definedName>
    <definedName name="_xlnm.Print_Area" localSheetId="4">'KJB-15'!$A$1:$G$45</definedName>
    <definedName name="_xlnm.Print_Titles" localSheetId="1">'KJB-12 '!$A:$B</definedName>
    <definedName name="_xlnm.Print_Titles" localSheetId="3">'KJB-14 '!$2:$11</definedName>
    <definedName name="t" hidden="1">{#N/A,#N/A,FALSE,"CESTSUM";#N/A,#N/A,FALSE,"est sum A";#N/A,#N/A,FALSE,"est detail 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H4" i="127" l="1"/>
  <c r="BM4" i="87" l="1"/>
  <c r="BH4" i="87"/>
  <c r="BC4" i="87"/>
  <c r="AX4" i="87"/>
  <c r="AS4" i="87"/>
  <c r="AN4" i="87"/>
  <c r="AI4" i="87"/>
  <c r="AD4" i="87"/>
  <c r="Y4" i="87"/>
  <c r="T4" i="87"/>
  <c r="O4" i="87"/>
  <c r="J4" i="87"/>
  <c r="DG4" i="126"/>
  <c r="DB4" i="126"/>
  <c r="CW4" i="126"/>
  <c r="CR4" i="126"/>
  <c r="CM4" i="126"/>
  <c r="CH4" i="126"/>
  <c r="CC4" i="126"/>
  <c r="BX4" i="126"/>
  <c r="BS4" i="126"/>
  <c r="BN4" i="126"/>
  <c r="BJ4" i="126"/>
  <c r="BF4" i="126"/>
  <c r="BB4" i="126"/>
  <c r="AW4" i="126"/>
  <c r="AR4" i="126"/>
  <c r="AI4" i="126"/>
  <c r="AD4" i="126"/>
  <c r="Y4" i="126"/>
  <c r="U4" i="126"/>
  <c r="Q4" i="126"/>
  <c r="L4" i="126"/>
  <c r="E4" i="126"/>
  <c r="BC23" i="87" l="1"/>
  <c r="AJ41" i="86" l="1"/>
  <c r="Q2" i="86" l="1"/>
  <c r="AQ7" i="86" l="1"/>
  <c r="AH7" i="86" l="1"/>
  <c r="AG2" i="86"/>
  <c r="Z7" i="86"/>
  <c r="R7" i="86"/>
  <c r="J7" i="86"/>
  <c r="E7" i="86"/>
  <c r="A7" i="174" l="1"/>
  <c r="A8" i="174" s="1"/>
  <c r="A9" i="174" s="1"/>
  <c r="A10" i="174" s="1"/>
  <c r="A11" i="174" s="1"/>
  <c r="A12" i="174" s="1"/>
  <c r="A13" i="174" s="1"/>
  <c r="A14" i="174" s="1"/>
  <c r="A15" i="174" s="1"/>
  <c r="A16" i="174" s="1"/>
  <c r="A17" i="174" s="1"/>
  <c r="A18" i="174" s="1"/>
  <c r="A19" i="174" s="1"/>
  <c r="A20" i="174" s="1"/>
  <c r="A21" i="174" s="1"/>
  <c r="A22" i="174" s="1"/>
  <c r="A23" i="174" s="1"/>
  <c r="A24" i="174" s="1"/>
  <c r="A25" i="174" s="1"/>
  <c r="A26" i="174" s="1"/>
  <c r="A27" i="174" s="1"/>
  <c r="A28" i="174" s="1"/>
  <c r="A29" i="174" s="1"/>
  <c r="M4" i="127" l="1"/>
  <c r="M2" i="127"/>
  <c r="H2" i="127"/>
  <c r="DG2" i="126"/>
  <c r="DB2" i="126"/>
  <c r="CW2" i="126"/>
  <c r="CR2" i="126"/>
  <c r="CM2" i="126"/>
  <c r="CH2" i="126"/>
  <c r="CC2" i="126"/>
  <c r="BX2" i="126"/>
  <c r="BS2" i="126"/>
  <c r="BN2" i="126"/>
  <c r="BJ2" i="126"/>
  <c r="BF2" i="126"/>
  <c r="BB2" i="126"/>
  <c r="AW2" i="126"/>
  <c r="AR2" i="126"/>
  <c r="AI2" i="126"/>
  <c r="AD2" i="126"/>
  <c r="Y2" i="126"/>
  <c r="U2" i="126"/>
  <c r="Q2" i="126"/>
  <c r="L2" i="126"/>
  <c r="I2" i="86" l="1"/>
  <c r="BI23" i="126" l="1"/>
  <c r="BI17" i="126"/>
  <c r="L18" i="174" l="1"/>
  <c r="M9" i="174" l="1"/>
  <c r="N9" i="174" s="1"/>
  <c r="Y62" i="86" l="1"/>
  <c r="Y30" i="86"/>
  <c r="Y21" i="86"/>
  <c r="Y51" i="86" l="1"/>
  <c r="DG14" i="126" l="1"/>
  <c r="Y38" i="86" l="1"/>
  <c r="BK36" i="87" l="1"/>
  <c r="BL36" i="87" l="1"/>
  <c r="CU21" i="126" l="1"/>
  <c r="AO14" i="87" l="1"/>
  <c r="AO15" i="87" l="1"/>
  <c r="AC53" i="87"/>
  <c r="AO16" i="87" l="1"/>
  <c r="BK26" i="87"/>
  <c r="BL26" i="87" l="1"/>
  <c r="AO17" i="87"/>
  <c r="N20" i="87"/>
  <c r="AO18" i="87" l="1"/>
  <c r="AD43" i="87"/>
  <c r="AY14" i="87"/>
  <c r="AO19" i="87" l="1"/>
  <c r="AE41" i="86"/>
  <c r="N25" i="87"/>
  <c r="AO20" i="87" l="1"/>
  <c r="O24" i="87"/>
  <c r="AO21" i="87" l="1"/>
  <c r="M25" i="87"/>
  <c r="AO22" i="87" l="1"/>
  <c r="BF21" i="87"/>
  <c r="AO23" i="87" l="1"/>
  <c r="BH20" i="87"/>
  <c r="BG21" i="87"/>
  <c r="BG16" i="87"/>
  <c r="BH14" i="87"/>
  <c r="BH15" i="87"/>
  <c r="BF16" i="87"/>
  <c r="AO24" i="87" l="1"/>
  <c r="BH21" i="87"/>
  <c r="AK58" i="86"/>
  <c r="AK57" i="86"/>
  <c r="AK42" i="86"/>
  <c r="BH16" i="87"/>
  <c r="BH23" i="87" l="1"/>
  <c r="BH24" i="87" s="1"/>
  <c r="AO25" i="87"/>
  <c r="AK30" i="86"/>
  <c r="AK21" i="86"/>
  <c r="AO26" i="87" l="1"/>
  <c r="AK45" i="86"/>
  <c r="AO27" i="87" l="1"/>
  <c r="BI14" i="87"/>
  <c r="BD14" i="87"/>
  <c r="BD15" i="87" l="1"/>
  <c r="BI15" i="87"/>
  <c r="AO28" i="87"/>
  <c r="BI16" i="87" l="1"/>
  <c r="AO29" i="87"/>
  <c r="BD16" i="87"/>
  <c r="AK62" i="86"/>
  <c r="AK47" i="86"/>
  <c r="BD7" i="87"/>
  <c r="AO30" i="87" l="1"/>
  <c r="BD17" i="87"/>
  <c r="BI17" i="87"/>
  <c r="AK49" i="86"/>
  <c r="AK51" i="86"/>
  <c r="BD18" i="87" l="1"/>
  <c r="BI18" i="87"/>
  <c r="AO31" i="87"/>
  <c r="I19" i="87"/>
  <c r="I16" i="87"/>
  <c r="AO32" i="87" l="1"/>
  <c r="BD19" i="87"/>
  <c r="BI19" i="87"/>
  <c r="BD20" i="87" l="1"/>
  <c r="BI20" i="87"/>
  <c r="AO33" i="87"/>
  <c r="BI21" i="87" l="1"/>
  <c r="AO34" i="87"/>
  <c r="BD21" i="87"/>
  <c r="F42" i="86"/>
  <c r="F36" i="86"/>
  <c r="Q46" i="126"/>
  <c r="BD22" i="87" l="1"/>
  <c r="BI22" i="87"/>
  <c r="AO35" i="87"/>
  <c r="H13" i="127"/>
  <c r="AO36" i="87" l="1"/>
  <c r="BI23" i="87"/>
  <c r="BD23" i="87"/>
  <c r="L41" i="126"/>
  <c r="D18" i="86"/>
  <c r="BI24" i="87" l="1"/>
  <c r="BD24" i="87"/>
  <c r="AO37" i="87"/>
  <c r="CR21" i="126"/>
  <c r="CR16" i="126"/>
  <c r="AO38" i="87" l="1"/>
  <c r="BI25" i="87"/>
  <c r="CR23" i="126"/>
  <c r="A34" i="192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BI26" i="87" l="1"/>
  <c r="AO39" i="87"/>
  <c r="AI39" i="86"/>
  <c r="BI27" i="87" l="1"/>
  <c r="BI28" i="87" l="1"/>
  <c r="BI29" i="87" l="1"/>
  <c r="BI30" i="87" l="1"/>
  <c r="BI31" i="87" l="1"/>
  <c r="BI32" i="87" l="1"/>
  <c r="BI33" i="87" l="1"/>
  <c r="E21" i="87"/>
  <c r="BI34" i="87" l="1"/>
  <c r="BI35" i="87" l="1"/>
  <c r="BI36" i="87" l="1"/>
  <c r="BI37" i="87" l="1"/>
  <c r="AB53" i="87"/>
  <c r="BI38" i="87" l="1"/>
  <c r="BL69" i="87"/>
  <c r="BL70" i="87"/>
  <c r="BK93" i="87"/>
  <c r="BK76" i="87"/>
  <c r="BK77" i="87"/>
  <c r="BK90" i="87"/>
  <c r="BK91" i="87"/>
  <c r="BK92" i="87"/>
  <c r="BK89" i="87"/>
  <c r="BK87" i="87"/>
  <c r="BK86" i="87"/>
  <c r="BK85" i="87"/>
  <c r="BK84" i="87"/>
  <c r="BK83" i="87"/>
  <c r="BK82" i="87"/>
  <c r="BK88" i="87"/>
  <c r="BK81" i="87"/>
  <c r="BK80" i="87"/>
  <c r="BK78" i="87"/>
  <c r="AB33" i="87"/>
  <c r="BL78" i="87" l="1"/>
  <c r="BL82" i="87"/>
  <c r="BL86" i="87"/>
  <c r="BL91" i="87"/>
  <c r="BL93" i="87"/>
  <c r="BI39" i="87"/>
  <c r="BL80" i="87"/>
  <c r="BL83" i="87"/>
  <c r="BL87" i="87"/>
  <c r="BL90" i="87"/>
  <c r="BL81" i="87"/>
  <c r="BL84" i="87"/>
  <c r="BL89" i="87"/>
  <c r="BL77" i="87"/>
  <c r="BL88" i="87"/>
  <c r="BL85" i="87"/>
  <c r="BL92" i="87"/>
  <c r="BL76" i="87"/>
  <c r="CX20" i="126"/>
  <c r="BI40" i="87" l="1"/>
  <c r="CX21" i="126"/>
  <c r="AJ30" i="86"/>
  <c r="AJ21" i="86"/>
  <c r="BI41" i="87" l="1"/>
  <c r="CX22" i="126"/>
  <c r="BC16" i="87"/>
  <c r="BC15" i="87"/>
  <c r="AY15" i="87"/>
  <c r="AY7" i="87"/>
  <c r="AY16" i="87" l="1"/>
  <c r="BI42" i="87"/>
  <c r="CX23" i="126"/>
  <c r="AJ56" i="86"/>
  <c r="W30" i="86"/>
  <c r="X30" i="86"/>
  <c r="W21" i="86"/>
  <c r="X21" i="86"/>
  <c r="AY17" i="87" l="1"/>
  <c r="BI43" i="87"/>
  <c r="CX24" i="126"/>
  <c r="O23" i="87"/>
  <c r="O25" i="87" l="1"/>
  <c r="BI44" i="87"/>
  <c r="AY18" i="87"/>
  <c r="CX25" i="126"/>
  <c r="AB39" i="86"/>
  <c r="K41" i="126"/>
  <c r="AY19" i="87" l="1"/>
  <c r="O27" i="87"/>
  <c r="BI45" i="87"/>
  <c r="CX26" i="126"/>
  <c r="BI46" i="87" l="1"/>
  <c r="O28" i="87"/>
  <c r="AY20" i="87"/>
  <c r="CX27" i="126"/>
  <c r="AY21" i="87" l="1"/>
  <c r="BI47" i="87"/>
  <c r="CX28" i="126"/>
  <c r="AY22" i="87" l="1"/>
  <c r="BI48" i="87"/>
  <c r="CX29" i="126"/>
  <c r="I8" i="126"/>
  <c r="M8" i="126" s="1"/>
  <c r="R8" i="126" s="1"/>
  <c r="V8" i="126" s="1"/>
  <c r="AY23" i="87" l="1"/>
  <c r="BI49" i="87"/>
  <c r="Z8" i="126"/>
  <c r="AE8" i="126" s="1"/>
  <c r="AJ8" i="126" s="1"/>
  <c r="AS8" i="126" s="1"/>
  <c r="AX8" i="126" s="1"/>
  <c r="BC8" i="126" s="1"/>
  <c r="BG8" i="126" s="1"/>
  <c r="BK8" i="126" s="1"/>
  <c r="BO8" i="126" s="1"/>
  <c r="BT8" i="126" s="1"/>
  <c r="BY8" i="126" s="1"/>
  <c r="CD8" i="126" s="1"/>
  <c r="CI8" i="126" s="1"/>
  <c r="CN8" i="126" s="1"/>
  <c r="CS8" i="126" s="1"/>
  <c r="CX8" i="126" s="1"/>
  <c r="DC8" i="126" s="1"/>
  <c r="BI50" i="87" l="1"/>
  <c r="AY24" i="87"/>
  <c r="C30" i="87"/>
  <c r="C32" i="87"/>
  <c r="BI51" i="87" l="1"/>
  <c r="AY25" i="87"/>
  <c r="AV18" i="87"/>
  <c r="AX15" i="87"/>
  <c r="AY26" i="87" l="1"/>
  <c r="BI52" i="87"/>
  <c r="AI56" i="86"/>
  <c r="AY27" i="87" l="1"/>
  <c r="BI53" i="87"/>
  <c r="AI45" i="86"/>
  <c r="AT14" i="87"/>
  <c r="BI54" i="87" l="1"/>
  <c r="AT15" i="87"/>
  <c r="AY28" i="87"/>
  <c r="W62" i="86"/>
  <c r="AY29" i="87" l="1"/>
  <c r="BI55" i="87"/>
  <c r="AT16" i="87"/>
  <c r="AL22" i="87"/>
  <c r="AL18" i="87"/>
  <c r="AJ14" i="87"/>
  <c r="AL26" i="87" l="1"/>
  <c r="BI56" i="87"/>
  <c r="AJ15" i="87"/>
  <c r="AT17" i="87"/>
  <c r="F18" i="127"/>
  <c r="F17" i="127"/>
  <c r="AJ16" i="87" l="1"/>
  <c r="AT18" i="87"/>
  <c r="BI57" i="87"/>
  <c r="G17" i="127"/>
  <c r="F19" i="127"/>
  <c r="X17" i="126"/>
  <c r="H17" i="127"/>
  <c r="G18" i="127"/>
  <c r="H18" i="127" s="1"/>
  <c r="BI58" i="87" l="1"/>
  <c r="AJ17" i="87"/>
  <c r="H19" i="127"/>
  <c r="F15" i="127"/>
  <c r="BI59" i="87" l="1"/>
  <c r="AJ18" i="87"/>
  <c r="C9" i="192"/>
  <c r="H14" i="127"/>
  <c r="H15" i="127" s="1"/>
  <c r="AJ19" i="87" l="1"/>
  <c r="BI60" i="87"/>
  <c r="C14" i="127"/>
  <c r="AJ20" i="87" l="1"/>
  <c r="BI61" i="87"/>
  <c r="E18" i="86"/>
  <c r="BI62" i="87" l="1"/>
  <c r="AJ21" i="87"/>
  <c r="F18" i="86"/>
  <c r="BI63" i="87" l="1"/>
  <c r="AJ22" i="87"/>
  <c r="AJ23" i="87" l="1"/>
  <c r="BI64" i="87"/>
  <c r="U28" i="126"/>
  <c r="U31" i="126"/>
  <c r="AJ24" i="87" l="1"/>
  <c r="BI65" i="87"/>
  <c r="G46" i="86"/>
  <c r="BI66" i="87" l="1"/>
  <c r="AJ25" i="87"/>
  <c r="BI67" i="87" l="1"/>
  <c r="AJ26" i="87"/>
  <c r="J21" i="87"/>
  <c r="AJ27" i="87" l="1"/>
  <c r="BK31" i="87"/>
  <c r="BI68" i="87"/>
  <c r="J23" i="87"/>
  <c r="BI69" i="87" l="1"/>
  <c r="AJ28" i="87"/>
  <c r="AA44" i="86"/>
  <c r="BL31" i="87"/>
  <c r="J25" i="87"/>
  <c r="BI70" i="87" l="1"/>
  <c r="C22" i="192"/>
  <c r="AJ29" i="87"/>
  <c r="J26" i="87"/>
  <c r="AA45" i="86"/>
  <c r="BI71" i="87" l="1"/>
  <c r="D22" i="192"/>
  <c r="G22" i="192"/>
  <c r="BI72" i="87" l="1"/>
  <c r="BI73" i="87" l="1"/>
  <c r="BI74" i="87" l="1"/>
  <c r="BI75" i="87" l="1"/>
  <c r="BI76" i="87" l="1"/>
  <c r="BL21" i="87"/>
  <c r="BK37" i="87"/>
  <c r="AC33" i="87"/>
  <c r="BI77" i="87" l="1"/>
  <c r="BL37" i="87"/>
  <c r="C21" i="192"/>
  <c r="BM77" i="87"/>
  <c r="F20" i="86"/>
  <c r="BI78" i="87" l="1"/>
  <c r="D21" i="192"/>
  <c r="F21" i="192"/>
  <c r="BM76" i="87"/>
  <c r="Y2" i="86"/>
  <c r="BI79" i="87" l="1"/>
  <c r="AG30" i="86"/>
  <c r="AG21" i="86"/>
  <c r="AF30" i="86"/>
  <c r="AF21" i="86"/>
  <c r="BI80" i="87" l="1"/>
  <c r="M11" i="174"/>
  <c r="BI81" i="87" l="1"/>
  <c r="N11" i="174"/>
  <c r="BI82" i="87" l="1"/>
  <c r="V62" i="86"/>
  <c r="V30" i="86"/>
  <c r="V21" i="86"/>
  <c r="CN14" i="126"/>
  <c r="BI83" i="87" l="1"/>
  <c r="CN15" i="126"/>
  <c r="BI84" i="87" l="1"/>
  <c r="CN16" i="126"/>
  <c r="D34" i="192"/>
  <c r="F34" i="192"/>
  <c r="V42" i="86"/>
  <c r="CP25" i="126"/>
  <c r="CR25" i="126" s="1"/>
  <c r="CN7" i="126"/>
  <c r="BI85" i="87" l="1"/>
  <c r="CR27" i="126"/>
  <c r="CN17" i="126"/>
  <c r="V45" i="86"/>
  <c r="BI86" i="87" l="1"/>
  <c r="CN18" i="126"/>
  <c r="V47" i="86"/>
  <c r="BI87" i="87" l="1"/>
  <c r="CN19" i="126"/>
  <c r="V49" i="86"/>
  <c r="BI88" i="87" l="1"/>
  <c r="CN20" i="126"/>
  <c r="BN19" i="126"/>
  <c r="BI89" i="87" l="1"/>
  <c r="CN21" i="126"/>
  <c r="BI90" i="87" l="1"/>
  <c r="CN22" i="126"/>
  <c r="BI91" i="87" l="1"/>
  <c r="CN23" i="126"/>
  <c r="X62" i="87"/>
  <c r="BI92" i="87" l="1"/>
  <c r="CN24" i="126"/>
  <c r="BK44" i="87"/>
  <c r="BK43" i="87"/>
  <c r="BK38" i="87"/>
  <c r="BL44" i="87" l="1"/>
  <c r="BI93" i="87"/>
  <c r="CN25" i="126"/>
  <c r="BL38" i="87"/>
  <c r="BL43" i="87"/>
  <c r="I28" i="174"/>
  <c r="BI94" i="87" l="1"/>
  <c r="CN26" i="126"/>
  <c r="M28" i="174"/>
  <c r="M16" i="174"/>
  <c r="M21" i="174"/>
  <c r="M22" i="174"/>
  <c r="M15" i="174"/>
  <c r="M17" i="174"/>
  <c r="M20" i="174"/>
  <c r="I19" i="174"/>
  <c r="K19" i="174" l="1"/>
  <c r="BI95" i="87"/>
  <c r="CN27" i="126"/>
  <c r="N17" i="174"/>
  <c r="M19" i="174" l="1"/>
  <c r="N19" i="174" s="1"/>
  <c r="BI96" i="87"/>
  <c r="K23" i="174"/>
  <c r="AM61" i="86" l="1"/>
  <c r="AI30" i="86" l="1"/>
  <c r="AI21" i="86"/>
  <c r="AT7" i="87"/>
  <c r="R13" i="87" l="1"/>
  <c r="M27" i="174" l="1"/>
  <c r="BK39" i="87" l="1"/>
  <c r="BK42" i="87"/>
  <c r="BK41" i="87"/>
  <c r="BK46" i="87"/>
  <c r="BK45" i="87"/>
  <c r="BK40" i="87"/>
  <c r="BL46" i="87" l="1"/>
  <c r="BL45" i="87"/>
  <c r="BL41" i="87"/>
  <c r="BL40" i="87"/>
  <c r="BL42" i="87"/>
  <c r="BL39" i="87"/>
  <c r="C41" i="126"/>
  <c r="AL41" i="86" l="1"/>
  <c r="G59" i="86"/>
  <c r="F29" i="86" l="1"/>
  <c r="AM29" i="86" s="1"/>
  <c r="F37" i="86"/>
  <c r="X22" i="126"/>
  <c r="AM37" i="86" l="1"/>
  <c r="Z7" i="87" l="1"/>
  <c r="AD48" i="87" l="1"/>
  <c r="AQ16" i="126" l="1"/>
  <c r="AQ14" i="126"/>
  <c r="AR14" i="126" l="1"/>
  <c r="J21" i="127"/>
  <c r="J20" i="127"/>
  <c r="J19" i="127"/>
  <c r="J15" i="127"/>
  <c r="A14" i="127"/>
  <c r="A15" i="127" s="1"/>
  <c r="A16" i="127" s="1"/>
  <c r="I7" i="127"/>
  <c r="D7" i="127"/>
  <c r="A7" i="127"/>
  <c r="J52" i="126"/>
  <c r="A46" i="126"/>
  <c r="J44" i="126"/>
  <c r="J41" i="126"/>
  <c r="CF34" i="126"/>
  <c r="AV29" i="126"/>
  <c r="P31" i="126"/>
  <c r="Q31" i="126" s="1"/>
  <c r="I27" i="126"/>
  <c r="H27" i="126"/>
  <c r="J26" i="126"/>
  <c r="J25" i="126"/>
  <c r="J24" i="126"/>
  <c r="BI25" i="126"/>
  <c r="J23" i="126"/>
  <c r="CK22" i="126"/>
  <c r="J22" i="126"/>
  <c r="J21" i="126"/>
  <c r="J20" i="126"/>
  <c r="J19" i="126"/>
  <c r="J18" i="126"/>
  <c r="J17" i="126"/>
  <c r="J16" i="126"/>
  <c r="BN15" i="126"/>
  <c r="BF15" i="126"/>
  <c r="AQ15" i="126"/>
  <c r="J15" i="126"/>
  <c r="CD14" i="126"/>
  <c r="BT14" i="126"/>
  <c r="BO14" i="126"/>
  <c r="BK14" i="126"/>
  <c r="BG14" i="126"/>
  <c r="BC14" i="126"/>
  <c r="AS14" i="126"/>
  <c r="AJ14" i="126"/>
  <c r="Z14" i="126"/>
  <c r="V14" i="126"/>
  <c r="R14" i="126"/>
  <c r="M14" i="126"/>
  <c r="F14" i="126"/>
  <c r="A13" i="126"/>
  <c r="CI7" i="126"/>
  <c r="CD7" i="126"/>
  <c r="BY7" i="126"/>
  <c r="BT7" i="126"/>
  <c r="BO7" i="126"/>
  <c r="BK7" i="126"/>
  <c r="BG7" i="126"/>
  <c r="BC7" i="126"/>
  <c r="AS7" i="126"/>
  <c r="AJ7" i="126"/>
  <c r="AE7" i="126"/>
  <c r="Z7" i="126"/>
  <c r="V7" i="126"/>
  <c r="R7" i="126"/>
  <c r="M7" i="126"/>
  <c r="I7" i="126"/>
  <c r="AD52" i="87"/>
  <c r="AD51" i="87"/>
  <c r="AD50" i="87"/>
  <c r="AD49" i="87"/>
  <c r="AD47" i="87"/>
  <c r="AD46" i="87"/>
  <c r="AD45" i="87"/>
  <c r="AD40" i="87"/>
  <c r="K15" i="126" l="1"/>
  <c r="K23" i="126"/>
  <c r="BO15" i="126"/>
  <c r="BC15" i="126"/>
  <c r="K18" i="126"/>
  <c r="K22" i="126"/>
  <c r="K24" i="126"/>
  <c r="K16" i="126"/>
  <c r="K20" i="126"/>
  <c r="K26" i="126"/>
  <c r="AS15" i="126"/>
  <c r="K17" i="126"/>
  <c r="K21" i="126"/>
  <c r="Z15" i="126"/>
  <c r="BN21" i="126"/>
  <c r="K19" i="126"/>
  <c r="K25" i="126"/>
  <c r="F38" i="86"/>
  <c r="AD53" i="87"/>
  <c r="E17" i="86"/>
  <c r="K44" i="126"/>
  <c r="AR15" i="126"/>
  <c r="AS16" i="126"/>
  <c r="BJ25" i="126"/>
  <c r="A14" i="126"/>
  <c r="A15" i="126" s="1"/>
  <c r="A16" i="126" s="1"/>
  <c r="A17" i="126" s="1"/>
  <c r="A18" i="126" s="1"/>
  <c r="A19" i="126" s="1"/>
  <c r="A20" i="126" s="1"/>
  <c r="R15" i="126"/>
  <c r="F15" i="126"/>
  <c r="AJ15" i="126"/>
  <c r="BK15" i="126"/>
  <c r="BT15" i="126"/>
  <c r="CD15" i="126"/>
  <c r="O16" i="87"/>
  <c r="S15" i="87"/>
  <c r="O15" i="87"/>
  <c r="Z14" i="87"/>
  <c r="AI14" i="87"/>
  <c r="AE14" i="87"/>
  <c r="U14" i="87"/>
  <c r="P14" i="87"/>
  <c r="K14" i="87"/>
  <c r="A14" i="87"/>
  <c r="A15" i="87" s="1"/>
  <c r="A16" i="87" s="1"/>
  <c r="T13" i="87"/>
  <c r="F13" i="87"/>
  <c r="BM11" i="87"/>
  <c r="AO7" i="87"/>
  <c r="BI7" i="87"/>
  <c r="AE7" i="87"/>
  <c r="U7" i="87"/>
  <c r="P7" i="87"/>
  <c r="K7" i="87"/>
  <c r="F7" i="87"/>
  <c r="A7" i="87"/>
  <c r="U62" i="86"/>
  <c r="T62" i="86"/>
  <c r="S62" i="86"/>
  <c r="R62" i="86"/>
  <c r="Q62" i="86"/>
  <c r="O62" i="86"/>
  <c r="L62" i="86"/>
  <c r="K62" i="86"/>
  <c r="J62" i="86"/>
  <c r="H62" i="86"/>
  <c r="G62" i="86"/>
  <c r="F62" i="86"/>
  <c r="E62" i="86"/>
  <c r="D62" i="86"/>
  <c r="AD62" i="86"/>
  <c r="AC62" i="86"/>
  <c r="AA62" i="86"/>
  <c r="Z62" i="86"/>
  <c r="AP61" i="86"/>
  <c r="N60" i="86"/>
  <c r="N62" i="86" s="1"/>
  <c r="M60" i="86"/>
  <c r="P56" i="86"/>
  <c r="N51" i="86"/>
  <c r="M51" i="86"/>
  <c r="U15" i="87" l="1"/>
  <c r="AE15" i="87"/>
  <c r="K15" i="87"/>
  <c r="F14" i="87"/>
  <c r="Z15" i="87"/>
  <c r="Z16" i="87" s="1"/>
  <c r="AE42" i="86"/>
  <c r="BG15" i="126"/>
  <c r="Z16" i="126"/>
  <c r="AJ16" i="126"/>
  <c r="E38" i="86"/>
  <c r="BN23" i="126"/>
  <c r="BO16" i="126"/>
  <c r="P62" i="86"/>
  <c r="BM26" i="87"/>
  <c r="BM36" i="87"/>
  <c r="AD57" i="87"/>
  <c r="BM37" i="87"/>
  <c r="F16" i="126"/>
  <c r="F15" i="87"/>
  <c r="AB56" i="86"/>
  <c r="BM31" i="87"/>
  <c r="AF56" i="86"/>
  <c r="AD59" i="87"/>
  <c r="AM60" i="86"/>
  <c r="M62" i="86"/>
  <c r="T15" i="87"/>
  <c r="G51" i="86"/>
  <c r="A21" i="126"/>
  <c r="A22" i="126" s="1"/>
  <c r="A23" i="126" s="1"/>
  <c r="A24" i="126" s="1"/>
  <c r="CD16" i="126"/>
  <c r="BT16" i="126"/>
  <c r="AJ17" i="126"/>
  <c r="M15" i="126"/>
  <c r="R16" i="126"/>
  <c r="BK16" i="126"/>
  <c r="AR16" i="126"/>
  <c r="AS17" i="126"/>
  <c r="A47" i="126"/>
  <c r="A48" i="126" s="1"/>
  <c r="A49" i="126" s="1"/>
  <c r="A17" i="87"/>
  <c r="R15" i="87"/>
  <c r="P15" i="87" l="1"/>
  <c r="F16" i="87"/>
  <c r="AE16" i="87"/>
  <c r="Z17" i="87"/>
  <c r="T17" i="87"/>
  <c r="T19" i="87" s="1"/>
  <c r="K16" i="87"/>
  <c r="U16" i="87"/>
  <c r="AJ18" i="126"/>
  <c r="BK17" i="126"/>
  <c r="BT17" i="126"/>
  <c r="F17" i="126"/>
  <c r="BG16" i="126"/>
  <c r="AS18" i="126"/>
  <c r="CD17" i="126"/>
  <c r="Z17" i="126"/>
  <c r="AR17" i="126"/>
  <c r="AQ22" i="126" s="1"/>
  <c r="BN27" i="126"/>
  <c r="BN29" i="126" s="1"/>
  <c r="AP60" i="86"/>
  <c r="BT18" i="126"/>
  <c r="M16" i="126"/>
  <c r="BO17" i="126"/>
  <c r="A25" i="126"/>
  <c r="A26" i="126" s="1"/>
  <c r="A27" i="126" s="1"/>
  <c r="A18" i="87"/>
  <c r="A19" i="87" s="1"/>
  <c r="A20" i="87" s="1"/>
  <c r="A21" i="87" s="1"/>
  <c r="AO46" i="86"/>
  <c r="K17" i="87" l="1"/>
  <c r="Z18" i="87"/>
  <c r="F17" i="87"/>
  <c r="U17" i="87"/>
  <c r="AE17" i="87"/>
  <c r="P16" i="87"/>
  <c r="M17" i="126"/>
  <c r="M13" i="127"/>
  <c r="C40" i="126" s="1"/>
  <c r="BO18" i="126"/>
  <c r="Z18" i="126"/>
  <c r="AS19" i="126"/>
  <c r="F18" i="126"/>
  <c r="BK18" i="126"/>
  <c r="CD18" i="126"/>
  <c r="BG17" i="126"/>
  <c r="T21" i="87"/>
  <c r="AC46" i="86"/>
  <c r="A28" i="126"/>
  <c r="A22" i="87"/>
  <c r="AO45" i="86"/>
  <c r="P45" i="86"/>
  <c r="AE45" i="86"/>
  <c r="AB45" i="86"/>
  <c r="AO43" i="86"/>
  <c r="AC43" i="86"/>
  <c r="P42" i="86"/>
  <c r="AO41" i="86"/>
  <c r="M15" i="127" l="1"/>
  <c r="P32" i="126" s="1"/>
  <c r="P30" i="126"/>
  <c r="Q30" i="126" s="1"/>
  <c r="J43" i="126"/>
  <c r="U18" i="87"/>
  <c r="P17" i="87"/>
  <c r="Z19" i="87"/>
  <c r="AE18" i="87"/>
  <c r="F18" i="87"/>
  <c r="K18" i="87"/>
  <c r="BG18" i="126"/>
  <c r="K43" i="126"/>
  <c r="E35" i="86" s="1"/>
  <c r="CD19" i="126"/>
  <c r="F19" i="126"/>
  <c r="Z19" i="126"/>
  <c r="BK19" i="126"/>
  <c r="AS20" i="126"/>
  <c r="BO19" i="126"/>
  <c r="M18" i="126"/>
  <c r="AM43" i="86"/>
  <c r="A23" i="87"/>
  <c r="A24" i="87" s="1"/>
  <c r="A25" i="87" s="1"/>
  <c r="A26" i="87" s="1"/>
  <c r="A27" i="87" s="1"/>
  <c r="A28" i="87" s="1"/>
  <c r="A29" i="87" s="1"/>
  <c r="A30" i="87" s="1"/>
  <c r="A31" i="87" s="1"/>
  <c r="A32" i="87" s="1"/>
  <c r="A33" i="87" s="1"/>
  <c r="AO37" i="86"/>
  <c r="N35" i="86"/>
  <c r="AO34" i="86"/>
  <c r="AO33" i="86"/>
  <c r="AO32" i="86"/>
  <c r="M17" i="127" l="1"/>
  <c r="J47" i="126"/>
  <c r="K47" i="126" s="1"/>
  <c r="E44" i="86" s="1"/>
  <c r="C42" i="126"/>
  <c r="K19" i="87"/>
  <c r="AE19" i="87"/>
  <c r="P18" i="87"/>
  <c r="F19" i="87"/>
  <c r="Z20" i="87"/>
  <c r="U19" i="87"/>
  <c r="M19" i="126"/>
  <c r="AS21" i="126"/>
  <c r="F20" i="126"/>
  <c r="Q32" i="126"/>
  <c r="BO20" i="126"/>
  <c r="Z20" i="126"/>
  <c r="CD20" i="126"/>
  <c r="BG19" i="126"/>
  <c r="L45" i="126"/>
  <c r="AP37" i="86"/>
  <c r="AR30" i="86"/>
  <c r="U30" i="86"/>
  <c r="T30" i="86"/>
  <c r="R30" i="86"/>
  <c r="Q30" i="86"/>
  <c r="P30" i="86"/>
  <c r="O30" i="86"/>
  <c r="N30" i="86"/>
  <c r="M30" i="86"/>
  <c r="K30" i="86"/>
  <c r="J30" i="86"/>
  <c r="I30" i="86"/>
  <c r="H30" i="86"/>
  <c r="G30" i="86"/>
  <c r="E30" i="86"/>
  <c r="D30" i="86"/>
  <c r="AH30" i="86"/>
  <c r="AD30" i="86"/>
  <c r="AC30" i="86"/>
  <c r="AB30" i="86"/>
  <c r="AA30" i="86"/>
  <c r="C30" i="86"/>
  <c r="AO29" i="86"/>
  <c r="AO28" i="86"/>
  <c r="AE28" i="86"/>
  <c r="AO27" i="86"/>
  <c r="AO26" i="86"/>
  <c r="U21" i="86"/>
  <c r="T21" i="86"/>
  <c r="S21" i="86"/>
  <c r="R21" i="86"/>
  <c r="Q21" i="86"/>
  <c r="P21" i="86"/>
  <c r="O21" i="86"/>
  <c r="N21" i="86"/>
  <c r="M21" i="86"/>
  <c r="L21" i="86"/>
  <c r="K21" i="86"/>
  <c r="I21" i="86"/>
  <c r="H21" i="86"/>
  <c r="G21" i="86"/>
  <c r="AH21" i="86"/>
  <c r="AE21" i="86"/>
  <c r="AD21" i="86"/>
  <c r="AC21" i="86"/>
  <c r="AA21" i="86"/>
  <c r="C21" i="86"/>
  <c r="AO20" i="86"/>
  <c r="AO19" i="86"/>
  <c r="AR18" i="86"/>
  <c r="AO18" i="86"/>
  <c r="AM18" i="86"/>
  <c r="AO17" i="86"/>
  <c r="A17" i="86"/>
  <c r="AN2" i="86"/>
  <c r="L48" i="126" l="1"/>
  <c r="U20" i="87"/>
  <c r="F20" i="87"/>
  <c r="AE20" i="87"/>
  <c r="K20" i="87"/>
  <c r="Z21" i="87"/>
  <c r="P19" i="87"/>
  <c r="BK20" i="126"/>
  <c r="CD21" i="126"/>
  <c r="AS22" i="126"/>
  <c r="BG20" i="126"/>
  <c r="Z21" i="126"/>
  <c r="F44" i="86"/>
  <c r="F21" i="126"/>
  <c r="M20" i="126"/>
  <c r="P47" i="86"/>
  <c r="P49" i="86" s="1"/>
  <c r="AB47" i="86"/>
  <c r="N47" i="86"/>
  <c r="N49" i="86" s="1"/>
  <c r="AC47" i="86"/>
  <c r="AC49" i="86" s="1"/>
  <c r="L50" i="126"/>
  <c r="A18" i="86"/>
  <c r="A19" i="86" s="1"/>
  <c r="A20" i="86" s="1"/>
  <c r="A21" i="86" s="1"/>
  <c r="AA47" i="86"/>
  <c r="AL21" i="86"/>
  <c r="AE30" i="86"/>
  <c r="F30" i="86"/>
  <c r="AP18" i="86"/>
  <c r="AN37" i="86"/>
  <c r="P20" i="87" l="1"/>
  <c r="K21" i="87"/>
  <c r="F21" i="87"/>
  <c r="Z22" i="87"/>
  <c r="AE21" i="87"/>
  <c r="U21" i="87"/>
  <c r="BG21" i="126"/>
  <c r="M21" i="126"/>
  <c r="CD22" i="126"/>
  <c r="F22" i="126"/>
  <c r="Z22" i="126"/>
  <c r="AS23" i="126"/>
  <c r="BK21" i="126"/>
  <c r="AQ18" i="86"/>
  <c r="AS18" i="86" s="1"/>
  <c r="AB49" i="86"/>
  <c r="AA49" i="86"/>
  <c r="AP29" i="86"/>
  <c r="AN29" i="86"/>
  <c r="AN18" i="86"/>
  <c r="U22" i="87" l="1"/>
  <c r="Z23" i="87"/>
  <c r="K22" i="87"/>
  <c r="AE22" i="87"/>
  <c r="F22" i="87"/>
  <c r="P21" i="87"/>
  <c r="F23" i="126"/>
  <c r="AS24" i="126"/>
  <c r="M22" i="126"/>
  <c r="BG22" i="126"/>
  <c r="BK22" i="126"/>
  <c r="Z23" i="126"/>
  <c r="CD23" i="126"/>
  <c r="AQ29" i="86"/>
  <c r="Z24" i="87" l="1"/>
  <c r="AE23" i="87"/>
  <c r="F23" i="87"/>
  <c r="K23" i="87"/>
  <c r="U23" i="87"/>
  <c r="AS25" i="126"/>
  <c r="BG23" i="126"/>
  <c r="Z24" i="126"/>
  <c r="BK23" i="126"/>
  <c r="CD24" i="126"/>
  <c r="M23" i="126"/>
  <c r="F24" i="126"/>
  <c r="AS29" i="86"/>
  <c r="K24" i="87" l="1"/>
  <c r="AE24" i="87"/>
  <c r="Z25" i="87"/>
  <c r="U24" i="87"/>
  <c r="F24" i="87"/>
  <c r="BK24" i="126"/>
  <c r="BG24" i="126"/>
  <c r="M24" i="126"/>
  <c r="F25" i="126"/>
  <c r="CD25" i="126"/>
  <c r="AS26" i="126"/>
  <c r="U25" i="87" l="1"/>
  <c r="AE25" i="87"/>
  <c r="F25" i="87"/>
  <c r="Z26" i="87"/>
  <c r="K25" i="87"/>
  <c r="F26" i="126"/>
  <c r="BG25" i="126"/>
  <c r="AS27" i="126"/>
  <c r="CD26" i="126"/>
  <c r="BK25" i="126"/>
  <c r="AN43" i="86"/>
  <c r="L52" i="126"/>
  <c r="M19" i="127"/>
  <c r="C37" i="192" s="1"/>
  <c r="AE47" i="86"/>
  <c r="AO21" i="86"/>
  <c r="AQ37" i="86"/>
  <c r="AO30" i="86"/>
  <c r="V15" i="126"/>
  <c r="A17" i="127"/>
  <c r="A18" i="127" s="1"/>
  <c r="A19" i="127" s="1"/>
  <c r="A20" i="127" s="1"/>
  <c r="A21" i="127" s="1"/>
  <c r="A22" i="127" s="1"/>
  <c r="A23" i="127" s="1"/>
  <c r="A24" i="127" s="1"/>
  <c r="A25" i="127" s="1"/>
  <c r="K26" i="87" l="1"/>
  <c r="Z27" i="87"/>
  <c r="U26" i="87"/>
  <c r="F26" i="87"/>
  <c r="AE26" i="87"/>
  <c r="V16" i="126"/>
  <c r="CD27" i="126"/>
  <c r="BG26" i="126"/>
  <c r="BK26" i="126"/>
  <c r="D37" i="192"/>
  <c r="E45" i="86"/>
  <c r="AS28" i="126"/>
  <c r="F27" i="126"/>
  <c r="AE49" i="86"/>
  <c r="AS37" i="86"/>
  <c r="AP43" i="86"/>
  <c r="M20" i="127"/>
  <c r="L53" i="126"/>
  <c r="R17" i="126"/>
  <c r="K27" i="87" l="1"/>
  <c r="Z28" i="87"/>
  <c r="AE27" i="87"/>
  <c r="U27" i="87"/>
  <c r="F28" i="126"/>
  <c r="CD28" i="126"/>
  <c r="BK27" i="126"/>
  <c r="AS29" i="126"/>
  <c r="F37" i="192"/>
  <c r="BG27" i="126"/>
  <c r="V17" i="126"/>
  <c r="AQ43" i="86"/>
  <c r="AS43" i="86" s="1"/>
  <c r="M21" i="127"/>
  <c r="R18" i="126"/>
  <c r="AJ19" i="126"/>
  <c r="U28" i="87" l="1"/>
  <c r="Z29" i="87"/>
  <c r="AE28" i="87"/>
  <c r="K28" i="87"/>
  <c r="AS30" i="126"/>
  <c r="BG28" i="126"/>
  <c r="AJ20" i="126"/>
  <c r="CD29" i="126"/>
  <c r="BK28" i="126"/>
  <c r="F29" i="126"/>
  <c r="R19" i="126"/>
  <c r="V18" i="126"/>
  <c r="G37" i="192"/>
  <c r="C21" i="127"/>
  <c r="AJ21" i="126"/>
  <c r="Z25" i="126"/>
  <c r="Z30" i="87" l="1"/>
  <c r="AE29" i="87"/>
  <c r="BK29" i="126"/>
  <c r="AJ22" i="126"/>
  <c r="V19" i="126"/>
  <c r="BG29" i="126"/>
  <c r="Z26" i="126"/>
  <c r="F30" i="126"/>
  <c r="CD30" i="126"/>
  <c r="R20" i="126"/>
  <c r="M25" i="126"/>
  <c r="Z31" i="87" l="1"/>
  <c r="BG30" i="126"/>
  <c r="M26" i="126"/>
  <c r="R21" i="126"/>
  <c r="F31" i="126"/>
  <c r="AJ23" i="126"/>
  <c r="BK30" i="126"/>
  <c r="CD31" i="126"/>
  <c r="Z27" i="126"/>
  <c r="V20" i="126"/>
  <c r="Z32" i="87" l="1"/>
  <c r="U30" i="87"/>
  <c r="R22" i="126"/>
  <c r="Z28" i="126"/>
  <c r="F32" i="126"/>
  <c r="M27" i="126"/>
  <c r="V21" i="126"/>
  <c r="CD32" i="126"/>
  <c r="AJ24" i="126"/>
  <c r="BG31" i="126"/>
  <c r="E21" i="86"/>
  <c r="U31" i="87" l="1"/>
  <c r="Z33" i="87"/>
  <c r="CD33" i="126"/>
  <c r="M28" i="126"/>
  <c r="Z29" i="126"/>
  <c r="AJ25" i="126"/>
  <c r="V22" i="126"/>
  <c r="F33" i="126"/>
  <c r="R23" i="126"/>
  <c r="Z34" i="87" l="1"/>
  <c r="U32" i="87"/>
  <c r="M29" i="126"/>
  <c r="F34" i="126"/>
  <c r="AJ26" i="126"/>
  <c r="R24" i="126"/>
  <c r="V23" i="126"/>
  <c r="Z30" i="126"/>
  <c r="CD34" i="126"/>
  <c r="U33" i="87" l="1"/>
  <c r="Z35" i="87"/>
  <c r="Z31" i="126"/>
  <c r="R25" i="126"/>
  <c r="CD35" i="126"/>
  <c r="AJ27" i="126"/>
  <c r="M30" i="126"/>
  <c r="Z36" i="87" l="1"/>
  <c r="U34" i="87"/>
  <c r="AJ28" i="126"/>
  <c r="R26" i="126"/>
  <c r="M31" i="126"/>
  <c r="Z32" i="126"/>
  <c r="K27" i="126"/>
  <c r="U35" i="87" l="1"/>
  <c r="U36" i="87" s="1"/>
  <c r="Z37" i="87"/>
  <c r="Z33" i="126"/>
  <c r="R27" i="126"/>
  <c r="AJ29" i="126"/>
  <c r="F35" i="126"/>
  <c r="Z38" i="87" l="1"/>
  <c r="R28" i="126"/>
  <c r="Z34" i="126"/>
  <c r="J27" i="126"/>
  <c r="A29" i="126"/>
  <c r="F36" i="126"/>
  <c r="Z39" i="87" l="1"/>
  <c r="Z35" i="126"/>
  <c r="F37" i="126"/>
  <c r="R29" i="126"/>
  <c r="BN31" i="126"/>
  <c r="A30" i="126"/>
  <c r="A31" i="126" s="1"/>
  <c r="A32" i="126" s="1"/>
  <c r="Z40" i="87" l="1"/>
  <c r="F38" i="126"/>
  <c r="R30" i="126"/>
  <c r="Z36" i="126"/>
  <c r="BK31" i="126"/>
  <c r="AD61" i="87"/>
  <c r="Z41" i="87" l="1"/>
  <c r="U40" i="87"/>
  <c r="Z37" i="126"/>
  <c r="R31" i="126"/>
  <c r="U41" i="87" l="1"/>
  <c r="Z42" i="87"/>
  <c r="R32" i="126"/>
  <c r="Z38" i="126"/>
  <c r="Z43" i="87" l="1"/>
  <c r="U42" i="87"/>
  <c r="Z39" i="126"/>
  <c r="U43" i="87" l="1"/>
  <c r="Z44" i="87"/>
  <c r="Z40" i="126"/>
  <c r="Z45" i="87" l="1"/>
  <c r="U44" i="87"/>
  <c r="Z41" i="126"/>
  <c r="F39" i="126"/>
  <c r="M32" i="126"/>
  <c r="A33" i="126"/>
  <c r="A34" i="126" s="1"/>
  <c r="A35" i="126" s="1"/>
  <c r="A36" i="126" s="1"/>
  <c r="A37" i="126" s="1"/>
  <c r="A38" i="126" s="1"/>
  <c r="A39" i="126" s="1"/>
  <c r="A40" i="126" s="1"/>
  <c r="A41" i="126" s="1"/>
  <c r="A42" i="126" s="1"/>
  <c r="A43" i="126" s="1"/>
  <c r="A44" i="126" s="1"/>
  <c r="U45" i="87" l="1"/>
  <c r="Z46" i="87"/>
  <c r="M33" i="126"/>
  <c r="F40" i="126"/>
  <c r="Z42" i="126"/>
  <c r="A22" i="86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Z47" i="87" l="1"/>
  <c r="U46" i="87"/>
  <c r="F41" i="126"/>
  <c r="M34" i="126"/>
  <c r="AM46" i="86"/>
  <c r="U47" i="87" l="1"/>
  <c r="Z48" i="87"/>
  <c r="M35" i="126"/>
  <c r="F42" i="126"/>
  <c r="AN46" i="86"/>
  <c r="AP46" i="86"/>
  <c r="Z49" i="87" l="1"/>
  <c r="U48" i="87"/>
  <c r="F43" i="126"/>
  <c r="M36" i="126"/>
  <c r="AQ46" i="86"/>
  <c r="U49" i="87" l="1"/>
  <c r="Z50" i="87"/>
  <c r="M37" i="126"/>
  <c r="F44" i="126"/>
  <c r="AS46" i="86"/>
  <c r="Z51" i="87" l="1"/>
  <c r="U50" i="87"/>
  <c r="F45" i="126"/>
  <c r="M38" i="126"/>
  <c r="U51" i="87" l="1"/>
  <c r="Z52" i="87"/>
  <c r="M39" i="126"/>
  <c r="F46" i="126"/>
  <c r="Z53" i="87" l="1"/>
  <c r="U52" i="87"/>
  <c r="F47" i="126"/>
  <c r="M40" i="126"/>
  <c r="U53" i="87" l="1"/>
  <c r="Z54" i="87"/>
  <c r="M41" i="126"/>
  <c r="F48" i="126"/>
  <c r="U54" i="87" l="1"/>
  <c r="Z55" i="87"/>
  <c r="F49" i="126"/>
  <c r="M42" i="126"/>
  <c r="Q27" i="126"/>
  <c r="Z56" i="87" l="1"/>
  <c r="U55" i="87"/>
  <c r="M43" i="126"/>
  <c r="F50" i="126"/>
  <c r="F17" i="86"/>
  <c r="Q33" i="126"/>
  <c r="F35" i="86"/>
  <c r="U56" i="87" l="1"/>
  <c r="Z57" i="87"/>
  <c r="Q48" i="126"/>
  <c r="Q49" i="126" s="1"/>
  <c r="F51" i="126"/>
  <c r="M44" i="126"/>
  <c r="F21" i="86"/>
  <c r="Z58" i="87" l="1"/>
  <c r="U57" i="87"/>
  <c r="Q50" i="126"/>
  <c r="F52" i="126"/>
  <c r="M45" i="126"/>
  <c r="F45" i="86"/>
  <c r="U58" i="87" l="1"/>
  <c r="Z59" i="87"/>
  <c r="M46" i="126"/>
  <c r="F53" i="126"/>
  <c r="F47" i="86"/>
  <c r="U59" i="87" l="1"/>
  <c r="Z60" i="87"/>
  <c r="M47" i="126"/>
  <c r="F49" i="86"/>
  <c r="Z61" i="87" l="1"/>
  <c r="U60" i="87"/>
  <c r="M48" i="126"/>
  <c r="N27" i="174"/>
  <c r="U61" i="87" l="1"/>
  <c r="Z62" i="87"/>
  <c r="M49" i="126"/>
  <c r="C27" i="192"/>
  <c r="D24" i="87"/>
  <c r="N28" i="174"/>
  <c r="N16" i="174"/>
  <c r="N15" i="174"/>
  <c r="N22" i="174"/>
  <c r="N21" i="174"/>
  <c r="N20" i="174"/>
  <c r="BM91" i="87"/>
  <c r="BM83" i="87"/>
  <c r="BM45" i="87"/>
  <c r="BM89" i="87"/>
  <c r="BM81" i="87"/>
  <c r="BM42" i="87"/>
  <c r="BM70" i="87"/>
  <c r="BM80" i="87"/>
  <c r="BM88" i="87"/>
  <c r="BM40" i="87"/>
  <c r="BM69" i="87"/>
  <c r="BM41" i="87"/>
  <c r="BM93" i="87"/>
  <c r="BM85" i="87"/>
  <c r="BM43" i="87"/>
  <c r="BM46" i="87"/>
  <c r="BM84" i="87"/>
  <c r="BM92" i="87"/>
  <c r="BM44" i="87"/>
  <c r="BM82" i="87"/>
  <c r="BM90" i="87"/>
  <c r="Z63" i="87" l="1"/>
  <c r="U62" i="87"/>
  <c r="M50" i="126"/>
  <c r="D27" i="192"/>
  <c r="F27" i="192"/>
  <c r="C30" i="192"/>
  <c r="C17" i="192"/>
  <c r="C25" i="192"/>
  <c r="C18" i="192"/>
  <c r="C24" i="192"/>
  <c r="D18" i="87"/>
  <c r="C26" i="192"/>
  <c r="D25" i="87"/>
  <c r="C14" i="192"/>
  <c r="D19" i="87"/>
  <c r="D20" i="87"/>
  <c r="D15" i="87"/>
  <c r="D16" i="87"/>
  <c r="D14" i="87"/>
  <c r="AL42" i="86"/>
  <c r="BM78" i="87"/>
  <c r="BM38" i="87"/>
  <c r="BM39" i="87"/>
  <c r="BM87" i="87"/>
  <c r="BM86" i="87"/>
  <c r="Z64" i="87" l="1"/>
  <c r="E25" i="87"/>
  <c r="U63" i="87"/>
  <c r="D30" i="192"/>
  <c r="G18" i="192"/>
  <c r="D17" i="192"/>
  <c r="D25" i="192"/>
  <c r="G30" i="192"/>
  <c r="G25" i="192"/>
  <c r="G17" i="192"/>
  <c r="D18" i="192"/>
  <c r="G24" i="192"/>
  <c r="D24" i="192"/>
  <c r="D14" i="192"/>
  <c r="G14" i="192"/>
  <c r="G26" i="192"/>
  <c r="D26" i="192"/>
  <c r="BM21" i="87"/>
  <c r="U64" i="87" l="1"/>
  <c r="Z65" i="87"/>
  <c r="AG15" i="126"/>
  <c r="Z66" i="87" l="1"/>
  <c r="AI14" i="126"/>
  <c r="AI13" i="126" l="1"/>
  <c r="AH15" i="126"/>
  <c r="AI15" i="126" l="1"/>
  <c r="AI17" i="126" l="1"/>
  <c r="AI18" i="126" l="1"/>
  <c r="J38" i="86"/>
  <c r="J45" i="86" l="1"/>
  <c r="J47" i="86" s="1"/>
  <c r="J49" i="86" s="1"/>
  <c r="AI20" i="126"/>
  <c r="C15" i="192" l="1"/>
  <c r="D33" i="192" l="1"/>
  <c r="F33" i="192"/>
  <c r="F15" i="192"/>
  <c r="D15" i="192"/>
  <c r="BL59" i="87" l="1"/>
  <c r="BM59" i="87" l="1"/>
  <c r="BL61" i="87" l="1"/>
  <c r="BM61" i="87" l="1"/>
  <c r="BL60" i="87"/>
  <c r="BM60" i="87" l="1"/>
  <c r="BB13" i="126" l="1"/>
  <c r="BB15" i="126" l="1"/>
  <c r="M38" i="86"/>
  <c r="BB17" i="126" l="1"/>
  <c r="BB19" i="126" s="1"/>
  <c r="M45" i="86" l="1"/>
  <c r="M47" i="86" s="1"/>
  <c r="M49" i="86" s="1"/>
  <c r="AX16" i="87" l="1"/>
  <c r="AI47" i="86" l="1"/>
  <c r="AI49" i="86" s="1"/>
  <c r="AI57" i="86"/>
  <c r="AX17" i="87" l="1"/>
  <c r="AW18" i="87"/>
  <c r="AI59" i="86" l="1"/>
  <c r="AX18" i="87"/>
  <c r="AI62" i="86" l="1"/>
  <c r="AI51" i="86" l="1"/>
  <c r="E39" i="126" l="1"/>
  <c r="D42" i="86" l="1"/>
  <c r="AM42" i="86" l="1"/>
  <c r="E47" i="86" l="1"/>
  <c r="AP42" i="86"/>
  <c r="E49" i="86" l="1"/>
  <c r="AM22" i="87" l="1"/>
  <c r="AN15" i="87"/>
  <c r="AG56" i="86" l="1"/>
  <c r="AM26" i="87"/>
  <c r="AN21" i="87"/>
  <c r="AN22" i="87" l="1"/>
  <c r="AG40" i="86"/>
  <c r="AN26" i="87" l="1"/>
  <c r="AN16" i="87"/>
  <c r="AN28" i="87" l="1"/>
  <c r="AG57" i="86"/>
  <c r="AN29" i="87" l="1"/>
  <c r="AG45" i="86"/>
  <c r="AG47" i="86" s="1"/>
  <c r="AG49" i="86" s="1"/>
  <c r="AM18" i="87"/>
  <c r="AN17" i="87" l="1"/>
  <c r="AG59" i="86" l="1"/>
  <c r="AG62" i="86" s="1"/>
  <c r="AN18" i="87"/>
  <c r="AG51" i="86" l="1"/>
  <c r="AD15" i="87" l="1"/>
  <c r="AD16" i="87"/>
  <c r="AD17" i="87"/>
  <c r="AD18" i="87"/>
  <c r="AD19" i="87"/>
  <c r="AD20" i="87"/>
  <c r="AD21" i="87"/>
  <c r="AD22" i="87"/>
  <c r="AD23" i="87"/>
  <c r="AD24" i="87"/>
  <c r="AD25" i="87"/>
  <c r="AD26" i="87"/>
  <c r="AD27" i="87"/>
  <c r="AD28" i="87"/>
  <c r="AD29" i="87"/>
  <c r="AD30" i="87"/>
  <c r="AD14" i="87" l="1"/>
  <c r="AD33" i="87" l="1"/>
  <c r="BL57" i="87" l="1"/>
  <c r="BL58" i="87"/>
  <c r="BM58" i="87" l="1"/>
  <c r="BM57" i="87"/>
  <c r="BL27" i="87"/>
  <c r="AL40" i="86" l="1"/>
  <c r="AQ19" i="126" l="1"/>
  <c r="AQ23" i="126" l="1"/>
  <c r="AR26" i="126" l="1"/>
  <c r="AR28" i="126" l="1"/>
  <c r="AR29" i="126" s="1"/>
  <c r="K35" i="86"/>
  <c r="K45" i="86" l="1"/>
  <c r="K47" i="86" s="1"/>
  <c r="K49" i="86" s="1"/>
  <c r="BA24" i="87"/>
  <c r="BK47" i="87" l="1"/>
  <c r="BB24" i="87"/>
  <c r="BK48" i="87" l="1"/>
  <c r="BC24" i="87"/>
  <c r="BM47" i="87"/>
  <c r="BL47" i="87"/>
  <c r="BC26" i="87" l="1"/>
  <c r="BC28" i="87" l="1"/>
  <c r="AJ45" i="86" s="1"/>
  <c r="AJ47" i="86" s="1"/>
  <c r="BC29" i="87" l="1"/>
  <c r="AJ49" i="86"/>
  <c r="BA17" i="87" l="1"/>
  <c r="BB17" i="87" l="1"/>
  <c r="BC14" i="87"/>
  <c r="BC17" i="87" l="1"/>
  <c r="BA20" i="87" l="1"/>
  <c r="BC19" i="87" l="1"/>
  <c r="AJ59" i="86" l="1"/>
  <c r="BC18" i="87"/>
  <c r="BB20" i="87"/>
  <c r="AJ58" i="86" l="1"/>
  <c r="BK79" i="87"/>
  <c r="BC20" i="87"/>
  <c r="BL79" i="87" l="1"/>
  <c r="BL94" i="87" s="1"/>
  <c r="BK94" i="87"/>
  <c r="BL62" i="87"/>
  <c r="AJ62" i="86"/>
  <c r="BM79" i="87" l="1"/>
  <c r="BM94" i="87" s="1"/>
  <c r="BK95" i="87"/>
  <c r="BM62" i="87"/>
  <c r="AJ51" i="86"/>
  <c r="C5" i="192" l="1"/>
  <c r="C13" i="192" s="1"/>
  <c r="I22" i="174"/>
  <c r="D13" i="192" l="1"/>
  <c r="F13" i="192"/>
  <c r="C20" i="87"/>
  <c r="E20" i="87" l="1"/>
  <c r="I27" i="174" l="1"/>
  <c r="I26" i="174"/>
  <c r="C24" i="87" l="1"/>
  <c r="K26" i="174"/>
  <c r="C23" i="87"/>
  <c r="I25" i="174"/>
  <c r="G23" i="174"/>
  <c r="L25" i="174"/>
  <c r="H23" i="174"/>
  <c r="I18" i="174"/>
  <c r="G29" i="174" l="1"/>
  <c r="C17" i="87"/>
  <c r="H29" i="174"/>
  <c r="E24" i="87"/>
  <c r="Z20" i="86" s="1"/>
  <c r="C22" i="87"/>
  <c r="M25" i="174"/>
  <c r="L23" i="174"/>
  <c r="M18" i="174"/>
  <c r="M26" i="174"/>
  <c r="K29" i="174"/>
  <c r="I20" i="174"/>
  <c r="I17" i="174"/>
  <c r="E30" i="87" l="1"/>
  <c r="Z44" i="86" s="1"/>
  <c r="N18" i="174"/>
  <c r="C18" i="87"/>
  <c r="C16" i="87"/>
  <c r="M23" i="174"/>
  <c r="L29" i="174"/>
  <c r="N26" i="174"/>
  <c r="N25" i="174"/>
  <c r="E16" i="87" l="1"/>
  <c r="E18" i="87"/>
  <c r="D23" i="87"/>
  <c r="C31" i="192"/>
  <c r="M29" i="174"/>
  <c r="D22" i="87"/>
  <c r="N23" i="174"/>
  <c r="D17" i="87"/>
  <c r="I16" i="174"/>
  <c r="Z28" i="86" l="1"/>
  <c r="AM28" i="86" s="1"/>
  <c r="C15" i="87"/>
  <c r="N29" i="174"/>
  <c r="E23" i="87"/>
  <c r="D31" i="192"/>
  <c r="F31" i="192"/>
  <c r="E22" i="87"/>
  <c r="D26" i="87"/>
  <c r="E17" i="87"/>
  <c r="E15" i="87" l="1"/>
  <c r="AN28" i="86"/>
  <c r="AP28" i="86"/>
  <c r="Z33" i="86"/>
  <c r="I15" i="174"/>
  <c r="E23" i="174"/>
  <c r="Z32" i="86"/>
  <c r="Z27" i="86"/>
  <c r="D28" i="87"/>
  <c r="AQ28" i="86" l="1"/>
  <c r="AS28" i="86" s="1"/>
  <c r="F23" i="174"/>
  <c r="I21" i="174"/>
  <c r="C14" i="87"/>
  <c r="E29" i="174" l="1"/>
  <c r="F29" i="174"/>
  <c r="I23" i="174"/>
  <c r="C19" i="87"/>
  <c r="E14" i="87"/>
  <c r="I29" i="174" l="1"/>
  <c r="E19" i="87"/>
  <c r="Z19" i="86" s="1"/>
  <c r="C26" i="87"/>
  <c r="Z26" i="86"/>
  <c r="E26" i="87" l="1"/>
  <c r="E28" i="87" s="1"/>
  <c r="C28" i="87"/>
  <c r="AM26" i="86"/>
  <c r="Z30" i="86"/>
  <c r="Z21" i="86"/>
  <c r="AM19" i="86"/>
  <c r="AN19" i="86" l="1"/>
  <c r="AP19" i="86"/>
  <c r="E31" i="87"/>
  <c r="AP26" i="86"/>
  <c r="AN26" i="86"/>
  <c r="AQ26" i="86" l="1"/>
  <c r="AQ19" i="86"/>
  <c r="E32" i="87"/>
  <c r="C29" i="192" l="1"/>
  <c r="E33" i="87"/>
  <c r="AS26" i="86"/>
  <c r="Z45" i="86"/>
  <c r="AS19" i="86"/>
  <c r="G29" i="192" l="1"/>
  <c r="D29" i="192"/>
  <c r="Z47" i="86"/>
  <c r="G36" i="192" l="1"/>
  <c r="Z49" i="86"/>
  <c r="G38" i="192" l="1"/>
  <c r="G43" i="192" s="1"/>
  <c r="G42" i="192"/>
  <c r="O19" i="87"/>
  <c r="O17" i="87"/>
  <c r="AB57" i="86" l="1"/>
  <c r="CH21" i="126" l="1"/>
  <c r="CH16" i="126" l="1"/>
  <c r="CH31" i="126"/>
  <c r="CH26" i="126"/>
  <c r="CH29" i="126" l="1"/>
  <c r="CH30" i="126" l="1"/>
  <c r="CH32" i="126" l="1"/>
  <c r="CH34" i="126" l="1"/>
  <c r="T38" i="86"/>
  <c r="T45" i="86" l="1"/>
  <c r="CH35" i="126"/>
  <c r="AS14" i="87"/>
  <c r="AS17" i="87"/>
  <c r="T47" i="86" l="1"/>
  <c r="T49" i="86" s="1"/>
  <c r="AS30" i="87"/>
  <c r="AR19" i="87" l="1"/>
  <c r="AS15" i="87" l="1"/>
  <c r="AS22" i="87" l="1"/>
  <c r="AH56" i="86" l="1"/>
  <c r="CU15" i="126" l="1"/>
  <c r="CW19" i="126" l="1"/>
  <c r="CV21" i="126" l="1"/>
  <c r="CW20" i="126"/>
  <c r="CV15" i="126"/>
  <c r="CW14" i="126"/>
  <c r="CW15" i="126" l="1"/>
  <c r="CW21" i="126"/>
  <c r="W35" i="86" l="1"/>
  <c r="CW23" i="126"/>
  <c r="CW25" i="126" s="1"/>
  <c r="W45" i="86" l="1"/>
  <c r="W47" i="86" s="1"/>
  <c r="CW27" i="126"/>
  <c r="W49" i="86" l="1"/>
  <c r="BQ15" i="126" l="1"/>
  <c r="BS14" i="126"/>
  <c r="BS13" i="126" l="1"/>
  <c r="BR15" i="126"/>
  <c r="BS15" i="126" l="1"/>
  <c r="BS17" i="126" s="1"/>
  <c r="Q38" i="86" l="1"/>
  <c r="BS19" i="126"/>
  <c r="Q45" i="86" l="1"/>
  <c r="BS20" i="126"/>
  <c r="Q47" i="86" l="1"/>
  <c r="Q49" i="86" s="1"/>
  <c r="CM16" i="126" l="1"/>
  <c r="CM18" i="126" l="1"/>
  <c r="CM20" i="126" l="1"/>
  <c r="CM22" i="126" l="1"/>
  <c r="U38" i="86"/>
  <c r="U45" i="86" l="1"/>
  <c r="U47" i="86" s="1"/>
  <c r="U49" i="86" s="1"/>
  <c r="CM24" i="126"/>
  <c r="O18" i="87"/>
  <c r="M20" i="87"/>
  <c r="AB59" i="86" l="1"/>
  <c r="O20" i="87"/>
  <c r="AB51" i="86" l="1"/>
  <c r="AB62" i="86"/>
  <c r="AD13" i="126" l="1"/>
  <c r="AD27" i="126" l="1"/>
  <c r="AB28" i="126"/>
  <c r="AD26" i="126" l="1"/>
  <c r="AC28" i="126"/>
  <c r="AD28" i="126" l="1"/>
  <c r="AD19" i="126" l="1"/>
  <c r="AC21" i="126"/>
  <c r="I40" i="86"/>
  <c r="AM40" i="86" l="1"/>
  <c r="AP40" i="86" l="1"/>
  <c r="AM58" i="86" l="1"/>
  <c r="AE62" i="86"/>
  <c r="AE51" i="86" l="1"/>
  <c r="AP58" i="86"/>
  <c r="AN58" i="86" l="1"/>
  <c r="AO58" i="86"/>
  <c r="AQ58" i="86" l="1"/>
  <c r="AS58" i="86" s="1"/>
  <c r="AO60" i="86" l="1"/>
  <c r="AN60" i="86"/>
  <c r="AQ60" i="86" l="1"/>
  <c r="AS60" i="86" s="1"/>
  <c r="AO61" i="86" l="1"/>
  <c r="AN61" i="86"/>
  <c r="AQ61" i="86" l="1"/>
  <c r="AS61" i="86" s="1"/>
  <c r="C62" i="86"/>
  <c r="AO59" i="86"/>
  <c r="AO56" i="86"/>
  <c r="AO57" i="86" l="1"/>
  <c r="C51" i="86"/>
  <c r="AO51" i="86" l="1"/>
  <c r="AO62" i="86"/>
  <c r="AG24" i="87" l="1"/>
  <c r="AI23" i="87"/>
  <c r="AI18" i="87"/>
  <c r="AI16" i="87" l="1"/>
  <c r="AG19" i="87"/>
  <c r="AH24" i="87" l="1"/>
  <c r="AI22" i="87"/>
  <c r="AI15" i="87" l="1"/>
  <c r="AI24" i="87"/>
  <c r="AF39" i="86"/>
  <c r="AI26" i="87" l="1"/>
  <c r="AI28" i="87"/>
  <c r="AF57" i="86"/>
  <c r="AF45" i="86" l="1"/>
  <c r="AF47" i="86" s="1"/>
  <c r="AF49" i="86" s="1"/>
  <c r="AI29" i="87"/>
  <c r="AI17" i="87" l="1"/>
  <c r="AH19" i="87"/>
  <c r="AF59" i="86" l="1"/>
  <c r="AI19" i="87"/>
  <c r="AF62" i="86" l="1"/>
  <c r="AF51" i="86" l="1"/>
  <c r="AS31" i="87" l="1"/>
  <c r="AS16" i="87" l="1"/>
  <c r="AS18" i="87"/>
  <c r="AQ19" i="87" l="1"/>
  <c r="AS19" i="87"/>
  <c r="AS33" i="87" l="1"/>
  <c r="AQ34" i="87"/>
  <c r="AS24" i="87" l="1"/>
  <c r="AS26" i="87"/>
  <c r="AQ27" i="87" l="1"/>
  <c r="AS32" i="87" l="1"/>
  <c r="AR34" i="87"/>
  <c r="AS34" i="87" l="1"/>
  <c r="AS38" i="87" s="1"/>
  <c r="AH39" i="86" l="1"/>
  <c r="AH45" i="86"/>
  <c r="AS39" i="87"/>
  <c r="AS23" i="87"/>
  <c r="AH47" i="86" l="1"/>
  <c r="AH49" i="86" s="1"/>
  <c r="AH57" i="86"/>
  <c r="BK28" i="87" l="1"/>
  <c r="BM28" i="87"/>
  <c r="BL25" i="87" l="1"/>
  <c r="BL28" i="87" s="1"/>
  <c r="BL56" i="87"/>
  <c r="AL39" i="86" l="1"/>
  <c r="BM56" i="87"/>
  <c r="AL57" i="86"/>
  <c r="C32" i="192"/>
  <c r="F32" i="192" l="1"/>
  <c r="D32" i="192"/>
  <c r="AS25" i="87" l="1"/>
  <c r="AR27" i="87"/>
  <c r="AH59" i="86" l="1"/>
  <c r="AS27" i="87"/>
  <c r="AH62" i="86" l="1"/>
  <c r="BL67" i="87" l="1"/>
  <c r="AH51" i="86"/>
  <c r="BM67" i="87" l="1"/>
  <c r="BL68" i="87" l="1"/>
  <c r="BK71" i="87"/>
  <c r="BL71" i="87" l="1"/>
  <c r="BM68" i="87"/>
  <c r="BM71" i="87" l="1"/>
  <c r="BK63" i="87" l="1"/>
  <c r="BK73" i="87" l="1"/>
  <c r="BL55" i="87"/>
  <c r="BM55" i="87" s="1"/>
  <c r="BM63" i="87" l="1"/>
  <c r="BL63" i="87"/>
  <c r="BL73" i="87" l="1"/>
  <c r="BM73" i="87"/>
  <c r="C7" i="192" l="1"/>
  <c r="BL96" i="87"/>
  <c r="AL51" i="86" l="1"/>
  <c r="C8" i="192"/>
  <c r="C16" i="192"/>
  <c r="DB21" i="126"/>
  <c r="DB18" i="126"/>
  <c r="DB27" i="126"/>
  <c r="F16" i="192" l="1"/>
  <c r="D16" i="192"/>
  <c r="AL56" i="86"/>
  <c r="AL62" i="86" s="1"/>
  <c r="DB17" i="126"/>
  <c r="DB16" i="126"/>
  <c r="DB25" i="126"/>
  <c r="DB15" i="126" l="1"/>
  <c r="DB20" i="126"/>
  <c r="X38" i="86"/>
  <c r="DA30" i="126"/>
  <c r="DB26" i="126"/>
  <c r="DB19" i="126"/>
  <c r="X57" i="86" l="1"/>
  <c r="X59" i="86"/>
  <c r="CZ22" i="126"/>
  <c r="DB28" i="126"/>
  <c r="CZ30" i="126"/>
  <c r="DA22" i="126"/>
  <c r="X56" i="86"/>
  <c r="DB22" i="126"/>
  <c r="DB30" i="126" l="1"/>
  <c r="X39" i="86"/>
  <c r="X62" i="86"/>
  <c r="AM56" i="86"/>
  <c r="DB32" i="126"/>
  <c r="X45" i="86" l="1"/>
  <c r="X47" i="86" s="1"/>
  <c r="AP56" i="86"/>
  <c r="AN56" i="86"/>
  <c r="DB34" i="126"/>
  <c r="X51" i="86"/>
  <c r="X49" i="86" l="1"/>
  <c r="AQ56" i="86"/>
  <c r="AS56" i="86" l="1"/>
  <c r="BI19" i="126" l="1"/>
  <c r="BL20" i="87"/>
  <c r="BM20" i="87" l="1"/>
  <c r="BJ19" i="126"/>
  <c r="BJ28" i="126" l="1"/>
  <c r="BJ30" i="126" l="1"/>
  <c r="O38" i="86"/>
  <c r="AD15" i="126"/>
  <c r="O45" i="86" l="1"/>
  <c r="O47" i="86" s="1"/>
  <c r="O49" i="86" s="1"/>
  <c r="BJ31" i="126"/>
  <c r="AD16" i="126"/>
  <c r="AB17" i="126"/>
  <c r="AD30" i="126"/>
  <c r="AD14" i="126" l="1"/>
  <c r="AC17" i="126"/>
  <c r="AC23" i="126" l="1"/>
  <c r="AD17" i="126"/>
  <c r="AB21" i="126"/>
  <c r="AD20" i="126"/>
  <c r="AD21" i="126" l="1"/>
  <c r="AB23" i="126"/>
  <c r="AD23" i="126" l="1"/>
  <c r="I39" i="86" l="1"/>
  <c r="AM39" i="86" s="1"/>
  <c r="AP39" i="86" s="1"/>
  <c r="AD33" i="126"/>
  <c r="AU22" i="126"/>
  <c r="AD34" i="126" l="1"/>
  <c r="AD39" i="126"/>
  <c r="AW21" i="126"/>
  <c r="AW17" i="126"/>
  <c r="AW20" i="126"/>
  <c r="AW15" i="126"/>
  <c r="AW18" i="126"/>
  <c r="AW19" i="126"/>
  <c r="AW16" i="126"/>
  <c r="I57" i="86" l="1"/>
  <c r="AM57" i="86" s="1"/>
  <c r="AN57" i="86" s="1"/>
  <c r="I45" i="86"/>
  <c r="I47" i="86" s="1"/>
  <c r="I49" i="86" s="1"/>
  <c r="AD35" i="126"/>
  <c r="L38" i="86"/>
  <c r="L34" i="86"/>
  <c r="L35" i="86"/>
  <c r="L33" i="86"/>
  <c r="L36" i="86"/>
  <c r="L32" i="86"/>
  <c r="AP57" i="86" l="1"/>
  <c r="AQ57" i="86" s="1"/>
  <c r="AV22" i="126" l="1"/>
  <c r="AW14" i="126"/>
  <c r="AS57" i="86"/>
  <c r="AV24" i="126" l="1"/>
  <c r="AW22" i="126"/>
  <c r="L27" i="86"/>
  <c r="AW24" i="126" l="1"/>
  <c r="L30" i="86"/>
  <c r="AV25" i="126"/>
  <c r="L44" i="86" l="1"/>
  <c r="AW25" i="126"/>
  <c r="AW27" i="126" s="1"/>
  <c r="AW29" i="126" s="1"/>
  <c r="AU25" i="126"/>
  <c r="L45" i="86" l="1"/>
  <c r="L47" i="86" s="1"/>
  <c r="AW30" i="126"/>
  <c r="L49" i="86" l="1"/>
  <c r="I59" i="86" l="1"/>
  <c r="AD42" i="126"/>
  <c r="AM59" i="86" l="1"/>
  <c r="I62" i="86"/>
  <c r="I51" i="86" l="1"/>
  <c r="AM62" i="86"/>
  <c r="AP59" i="86"/>
  <c r="AN59" i="86"/>
  <c r="AN62" i="86" l="1"/>
  <c r="AQ59" i="86"/>
  <c r="AP62" i="86"/>
  <c r="AM51" i="86"/>
  <c r="AS59" i="86" l="1"/>
  <c r="AQ62" i="86"/>
  <c r="AO36" i="86"/>
  <c r="AP51" i="86"/>
  <c r="AN51" i="86"/>
  <c r="AS62" i="86" l="1"/>
  <c r="AQ51" i="86"/>
  <c r="AS51" i="86" l="1"/>
  <c r="C13" i="127"/>
  <c r="C16" i="127" s="1"/>
  <c r="X13" i="126" l="1"/>
  <c r="X15" i="126" l="1"/>
  <c r="Y18" i="126" l="1"/>
  <c r="Y20" i="126" l="1"/>
  <c r="AO44" i="86"/>
  <c r="Y22" i="126" l="1"/>
  <c r="AO38" i="86"/>
  <c r="AO42" i="86"/>
  <c r="AN42" i="86"/>
  <c r="Y23" i="126" l="1"/>
  <c r="H45" i="86"/>
  <c r="AQ42" i="86"/>
  <c r="AO40" i="86"/>
  <c r="AN40" i="86"/>
  <c r="H47" i="86" l="1"/>
  <c r="H49" i="86" s="1"/>
  <c r="AQ40" i="86"/>
  <c r="AS42" i="86"/>
  <c r="AO39" i="86"/>
  <c r="AN39" i="86"/>
  <c r="AQ39" i="86" l="1"/>
  <c r="AS40" i="86"/>
  <c r="AS39" i="86" l="1"/>
  <c r="AO35" i="86"/>
  <c r="C47" i="86"/>
  <c r="C49" i="86" l="1"/>
  <c r="AO47" i="86"/>
  <c r="C53" i="86" l="1"/>
  <c r="AO49" i="86"/>
  <c r="AO53" i="86" s="1"/>
  <c r="U15" i="126"/>
  <c r="U16" i="126" l="1"/>
  <c r="U21" i="126" l="1"/>
  <c r="U30" i="126"/>
  <c r="U32" i="126" l="1"/>
  <c r="G45" i="86"/>
  <c r="G47" i="86" s="1"/>
  <c r="G49" i="86" l="1"/>
  <c r="BV15" i="126" l="1"/>
  <c r="BW15" i="126" l="1"/>
  <c r="BX13" i="126"/>
  <c r="BX15" i="126" l="1"/>
  <c r="BX17" i="126" l="1"/>
  <c r="R38" i="86"/>
  <c r="BL19" i="87" l="1"/>
  <c r="R45" i="86"/>
  <c r="R47" i="86" s="1"/>
  <c r="BX18" i="126"/>
  <c r="AL38" i="86" l="1"/>
  <c r="C20" i="192"/>
  <c r="BM19" i="87"/>
  <c r="R49" i="86"/>
  <c r="F20" i="192" l="1"/>
  <c r="D20" i="192"/>
  <c r="DE15" i="126" l="1"/>
  <c r="DG13" i="126" l="1"/>
  <c r="DF15" i="126"/>
  <c r="DG15" i="126" l="1"/>
  <c r="Y44" i="86"/>
  <c r="DG17" i="126" l="1"/>
  <c r="DG18" i="126" l="1"/>
  <c r="DG19" i="126" l="1"/>
  <c r="Y45" i="86"/>
  <c r="Y47" i="86" s="1"/>
  <c r="Y49" i="86" s="1"/>
  <c r="D32" i="126" l="1"/>
  <c r="D20" i="86" l="1"/>
  <c r="AM20" i="86" s="1"/>
  <c r="AP20" i="86" s="1"/>
  <c r="AN20" i="86" l="1"/>
  <c r="AQ20" i="86"/>
  <c r="D23" i="126"/>
  <c r="AS20" i="86" l="1"/>
  <c r="D17" i="86"/>
  <c r="E33" i="126"/>
  <c r="D41" i="126" l="1"/>
  <c r="D40" i="126"/>
  <c r="D42" i="126"/>
  <c r="AM17" i="86"/>
  <c r="D21" i="86"/>
  <c r="AM21" i="86" l="1"/>
  <c r="D38" i="86"/>
  <c r="D44" i="86"/>
  <c r="AP17" i="86"/>
  <c r="AN17" i="86"/>
  <c r="D35" i="86"/>
  <c r="E44" i="126"/>
  <c r="E46" i="126" l="1"/>
  <c r="E48" i="126" s="1"/>
  <c r="AN21" i="86"/>
  <c r="AQ17" i="86"/>
  <c r="AP21" i="86"/>
  <c r="E49" i="126" l="1"/>
  <c r="D45" i="86"/>
  <c r="AQ21" i="86"/>
  <c r="D47" i="86" l="1"/>
  <c r="D49" i="86" l="1"/>
  <c r="X52" i="87" l="1"/>
  <c r="X48" i="87"/>
  <c r="W39" i="87" l="1"/>
  <c r="X41" i="87"/>
  <c r="X54" i="87" s="1"/>
  <c r="Y16" i="87" l="1"/>
  <c r="Y17" i="87"/>
  <c r="Y18" i="87"/>
  <c r="Y19" i="87"/>
  <c r="Y15" i="87" l="1"/>
  <c r="Y20" i="87" l="1"/>
  <c r="Y21" i="87" s="1"/>
  <c r="Y23" i="87" s="1"/>
  <c r="W26" i="87"/>
  <c r="W21" i="87"/>
  <c r="W23" i="87" s="1"/>
  <c r="X26" i="87"/>
  <c r="X21" i="87"/>
  <c r="X23" i="87" s="1"/>
  <c r="W28" i="87" l="1"/>
  <c r="AD33" i="86" s="1"/>
  <c r="Y26" i="87"/>
  <c r="Y28" i="87" s="1"/>
  <c r="X28" i="87"/>
  <c r="AD34" i="86" s="1"/>
  <c r="Y58" i="87" l="1"/>
  <c r="AD41" i="86" l="1"/>
  <c r="AM41" i="86" s="1"/>
  <c r="Y60" i="87"/>
  <c r="Y62" i="87" l="1"/>
  <c r="AD45" i="86" s="1"/>
  <c r="AP41" i="86"/>
  <c r="AN41" i="86"/>
  <c r="AQ41" i="86" l="1"/>
  <c r="AS41" i="86" s="1"/>
  <c r="Y64" i="87"/>
  <c r="AD47" i="86"/>
  <c r="AD49" i="86" s="1"/>
  <c r="CA22" i="126" l="1"/>
  <c r="CA25" i="126" s="1"/>
  <c r="CC21" i="126" l="1"/>
  <c r="S38" i="86" s="1"/>
  <c r="AM38" i="86" s="1"/>
  <c r="AN38" i="86" l="1"/>
  <c r="AP38" i="86"/>
  <c r="AQ38" i="86" s="1"/>
  <c r="CC17" i="126"/>
  <c r="S34" i="86" s="1"/>
  <c r="AM34" i="86" s="1"/>
  <c r="CC15" i="126"/>
  <c r="CC19" i="126"/>
  <c r="CC20" i="126"/>
  <c r="CC16" i="126"/>
  <c r="S33" i="86" s="1"/>
  <c r="AM33" i="86" s="1"/>
  <c r="CC18" i="126"/>
  <c r="S35" i="86" s="1"/>
  <c r="AM35" i="86" s="1"/>
  <c r="AN34" i="86" l="1"/>
  <c r="AP34" i="86"/>
  <c r="AQ34" i="86" s="1"/>
  <c r="AS34" i="86" s="1"/>
  <c r="AP33" i="86"/>
  <c r="AQ33" i="86" s="1"/>
  <c r="AS33" i="86" s="1"/>
  <c r="AN33" i="86"/>
  <c r="AP35" i="86"/>
  <c r="AQ35" i="86" s="1"/>
  <c r="AN35" i="86"/>
  <c r="CB22" i="126"/>
  <c r="CC14" i="126"/>
  <c r="S36" i="86"/>
  <c r="AM36" i="86" s="1"/>
  <c r="BL18" i="87"/>
  <c r="S32" i="86"/>
  <c r="CC22" i="126" l="1"/>
  <c r="S27" i="86"/>
  <c r="AL32" i="86"/>
  <c r="AM32" i="86" s="1"/>
  <c r="BM18" i="87"/>
  <c r="AP36" i="86"/>
  <c r="AQ36" i="86" s="1"/>
  <c r="AS36" i="86" s="1"/>
  <c r="AN36" i="86"/>
  <c r="S30" i="86" l="1"/>
  <c r="AN32" i="86"/>
  <c r="AP32" i="86"/>
  <c r="AQ32" i="86" s="1"/>
  <c r="C28" i="192" l="1"/>
  <c r="AS32" i="86"/>
  <c r="BL17" i="87"/>
  <c r="BK22" i="87"/>
  <c r="S44" i="86" l="1"/>
  <c r="CC25" i="126"/>
  <c r="CC27" i="126" s="1"/>
  <c r="BM17" i="87"/>
  <c r="BM22" i="87" s="1"/>
  <c r="AL27" i="86"/>
  <c r="BL22" i="87"/>
  <c r="C19" i="192"/>
  <c r="F28" i="192"/>
  <c r="D28" i="192"/>
  <c r="CB25" i="126"/>
  <c r="AL30" i="86" l="1"/>
  <c r="AM27" i="86"/>
  <c r="F19" i="192"/>
  <c r="D19" i="192"/>
  <c r="CC28" i="126"/>
  <c r="S45" i="86" s="1"/>
  <c r="S47" i="86" s="1"/>
  <c r="S49" i="86" s="1"/>
  <c r="BK33" i="87"/>
  <c r="BL32" i="87"/>
  <c r="C23" i="192" s="1"/>
  <c r="C36" i="192" s="1"/>
  <c r="CC29" i="126" l="1"/>
  <c r="C38" i="192"/>
  <c r="AP27" i="86"/>
  <c r="AN27" i="86"/>
  <c r="D23" i="192"/>
  <c r="D36" i="192" s="1"/>
  <c r="F23" i="192"/>
  <c r="AL44" i="86"/>
  <c r="AM44" i="86" s="1"/>
  <c r="BM32" i="87"/>
  <c r="BM33" i="87" s="1"/>
  <c r="BM49" i="87" s="1"/>
  <c r="AL45" i="86" s="1"/>
  <c r="BL33" i="87"/>
  <c r="BL49" i="87" s="1"/>
  <c r="AM30" i="86"/>
  <c r="AM45" i="86" l="1"/>
  <c r="AP45" i="86" s="1"/>
  <c r="AQ45" i="86" s="1"/>
  <c r="AL47" i="86"/>
  <c r="AL49" i="86" s="1"/>
  <c r="AN44" i="86"/>
  <c r="AP44" i="86"/>
  <c r="AQ44" i="86" s="1"/>
  <c r="F36" i="192"/>
  <c r="AN30" i="86"/>
  <c r="BM50" i="87"/>
  <c r="AQ27" i="86"/>
  <c r="AP30" i="86"/>
  <c r="D38" i="192"/>
  <c r="AM47" i="86" l="1"/>
  <c r="AM49" i="86" s="1"/>
  <c r="AN45" i="86"/>
  <c r="AN47" i="86" s="1"/>
  <c r="AN49" i="86" s="1"/>
  <c r="AP47" i="86"/>
  <c r="AP49" i="86" s="1"/>
  <c r="AS27" i="86"/>
  <c r="AS30" i="86" s="1"/>
  <c r="AQ30" i="86"/>
  <c r="AQ47" i="86" s="1"/>
  <c r="AQ49" i="86" s="1"/>
  <c r="F38" i="192"/>
  <c r="F42" i="192"/>
  <c r="C18" i="127" l="1"/>
  <c r="C19" i="127" s="1"/>
  <c r="AN53" i="86"/>
  <c r="D42" i="192"/>
  <c r="F43" i="192"/>
  <c r="AQ53" i="86"/>
  <c r="C22" i="127" l="1"/>
  <c r="D43" i="192"/>
  <c r="AR35" i="86" l="1"/>
  <c r="C25" i="127"/>
  <c r="AR17" i="86" s="1"/>
  <c r="AR45" i="86"/>
  <c r="AS45" i="86" s="1"/>
  <c r="AR44" i="86"/>
  <c r="AS44" i="86" s="1"/>
  <c r="AR38" i="86"/>
  <c r="AS38" i="86" s="1"/>
  <c r="AU17" i="86" l="1"/>
  <c r="AS17" i="86"/>
  <c r="AS21" i="86" s="1"/>
  <c r="AR21" i="86"/>
  <c r="AR47" i="86"/>
  <c r="AS35" i="86"/>
  <c r="AS47" i="86" s="1"/>
  <c r="AS49" i="86" l="1"/>
  <c r="AS53" i="86" s="1"/>
  <c r="AR49" i="86"/>
  <c r="AS14" i="86"/>
  <c r="AR14" i="86"/>
</calcChain>
</file>

<file path=xl/sharedStrings.xml><?xml version="1.0" encoding="utf-8"?>
<sst xmlns="http://schemas.openxmlformats.org/spreadsheetml/2006/main" count="1437" uniqueCount="823">
  <si>
    <t>OPERATING EXPENSE</t>
  </si>
  <si>
    <t>ACTUAL O&amp;M:</t>
  </si>
  <si>
    <t>NORMAL STORMS</t>
  </si>
  <si>
    <t xml:space="preserve">OPERATIONS </t>
  </si>
  <si>
    <t>TOTAL NORMAL STORMS</t>
  </si>
  <si>
    <t>INCREASE(DECREASE) OPERATING INCOME</t>
  </si>
  <si>
    <t>INCREASE(DECREASE) FIT @</t>
  </si>
  <si>
    <t>CHARGED TO EXPENSE</t>
  </si>
  <si>
    <t>INCREASE (DECREASE) EXPENSES</t>
  </si>
  <si>
    <t>INCREASE (DECREASE) TAXES OTHER</t>
  </si>
  <si>
    <t>SIX-YEAR AVERAGE STORM EXPENSE FOR RATE YEAR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</si>
  <si>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</si>
  <si>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</si>
  <si>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</si>
  <si>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</si>
  <si>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</si>
  <si>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INCREASE (DECREASE) INCOME</t>
  </si>
  <si>
    <t>TRANSMISSION</t>
  </si>
  <si>
    <t>INCREASE (DECREASE) FIT</t>
  </si>
  <si>
    <t>SUM OF TAXES OTHER</t>
  </si>
  <si>
    <t xml:space="preserve">INCREASE (DECREASE) FIT @ </t>
  </si>
  <si>
    <t>DISTRIBUTION</t>
  </si>
  <si>
    <t>INCREASE (DECREASE) EXPENSE</t>
  </si>
  <si>
    <t>INCREASE(DECREASE) FIT</t>
  </si>
  <si>
    <t>TOTAL RESTATED FIT</t>
  </si>
  <si>
    <t>CUSTOMER ACCTS</t>
  </si>
  <si>
    <t>CUSTOMER SERVICE</t>
  </si>
  <si>
    <t>UNION EMPLOYEES</t>
  </si>
  <si>
    <t>CAPITAL</t>
  </si>
  <si>
    <t>INCREASE (DECREASE) FIT @ 35%</t>
  </si>
  <si>
    <t>NET PRODUCTION PROPERTY</t>
  </si>
  <si>
    <t>INCREASE (DECREASE) SALES TO CUSTOMERS</t>
  </si>
  <si>
    <t>UNCOLLECTIBLES @</t>
  </si>
  <si>
    <t>ANNUAL FILING FEE @</t>
  </si>
  <si>
    <t>STATE UTILITY TAX @</t>
  </si>
  <si>
    <t>GENERAL RATE INCREASE</t>
  </si>
  <si>
    <t>QUALIFIED RETIREMENT FUND</t>
  </si>
  <si>
    <t>PRODUCTION ADJUSTMENT</t>
  </si>
  <si>
    <t>POWER COSTS</t>
  </si>
  <si>
    <t>OPERATING INCOME REQUIREMENT</t>
  </si>
  <si>
    <t>PRO FORMA OPERATING INCOME</t>
  </si>
  <si>
    <t>DEFERRED BALANCES FOR 10 YEAR AMORTIZATION AT</t>
  </si>
  <si>
    <t>PRO FORMA COST OF CAPITAL</t>
  </si>
  <si>
    <t>PAY</t>
  </si>
  <si>
    <t>INCENTIVE</t>
  </si>
  <si>
    <t>TOTAL PROFORMA COSTS (LN 4 + LN 9 + LN 14 + LN 19)</t>
  </si>
  <si>
    <t>Reclass</t>
  </si>
  <si>
    <t>SALES FROM RESALE-FIRM/SPECIAL CONTRACT</t>
  </si>
  <si>
    <t>12/13/06 WIND STORM</t>
  </si>
  <si>
    <t>CUSTOMER ACCTS EXPENSES</t>
  </si>
  <si>
    <t>EXPENSES TO BE NORMALIZED:</t>
  </si>
  <si>
    <t>TOTAL INCREASE (DECREASE) EXPENSE</t>
  </si>
  <si>
    <t>GENERAL RATE CASE</t>
  </si>
  <si>
    <t>Remove</t>
  </si>
  <si>
    <t>Net Before</t>
  </si>
  <si>
    <t>FERC</t>
  </si>
  <si>
    <t>Prod Factor</t>
  </si>
  <si>
    <t>Steam Fuel</t>
  </si>
  <si>
    <t>Purchased Power</t>
  </si>
  <si>
    <t>Other Power Expense</t>
  </si>
  <si>
    <t>Wheeling</t>
  </si>
  <si>
    <t>(PREV. SFAS 133)</t>
  </si>
  <si>
    <t>ACCOUNTING STANDARDS CODIFICATION 815 (FORMERLY SFAS 133)</t>
  </si>
  <si>
    <t>ASC 815</t>
  </si>
  <si>
    <t>Sales for Resale</t>
  </si>
  <si>
    <t>CONVERSION FACTOR</t>
  </si>
  <si>
    <t>PERCENT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</si>
  <si>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</si>
  <si>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</si>
  <si>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</si>
  <si>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</si>
  <si>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</si>
  <si>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</si>
  <si>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</si>
  <si>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</si>
  <si>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</si>
  <si>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</si>
  <si>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</si>
  <si>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TOTAL</t>
  </si>
  <si>
    <t>RATE YEAR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</si>
  <si>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</si>
  <si>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</si>
  <si>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</si>
  <si>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</si>
  <si>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</si>
  <si>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</si>
  <si>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</si>
  <si>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SALES</t>
  </si>
  <si>
    <t>PLAN</t>
  </si>
  <si>
    <t>DAMAGE</t>
  </si>
  <si>
    <t>EXPENSES</t>
  </si>
  <si>
    <t>RESULTS OF</t>
  </si>
  <si>
    <t>OPERATIONS</t>
  </si>
  <si>
    <t>RATE</t>
  </si>
  <si>
    <t>1</t>
  </si>
  <si>
    <t>-</t>
  </si>
  <si>
    <t>TEMP ADJ</t>
  </si>
  <si>
    <t>MWH</t>
  </si>
  <si>
    <t>ADJ FOR LOSSES</t>
  </si>
  <si>
    <t>OPERATING REVENUES</t>
  </si>
  <si>
    <t>CHANGE</t>
  </si>
  <si>
    <t>PROFORMA BAD DEBT RATE</t>
  </si>
  <si>
    <t>RATE BASE</t>
  </si>
  <si>
    <t>ANNUAL FILING FEE</t>
  </si>
  <si>
    <t>INCREASE (DECREASE) NOI</t>
  </si>
  <si>
    <t>PROFORMA BAD DEBTS</t>
  </si>
  <si>
    <t>PAYROLL TAXES ASSOC WITH MERIT PAY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</si>
  <si>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</si>
  <si>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</si>
  <si>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</si>
  <si>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</si>
  <si>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</si>
  <si>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</si>
  <si>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>WILD HORSE</t>
  </si>
  <si>
    <t xml:space="preserve"> SOLAR</t>
  </si>
  <si>
    <t>OPERATING EXPENSES:</t>
  </si>
  <si>
    <t>WESTCOAST PIPELINE CAPACITY - UE-100503 (BNP PARIBUS)</t>
  </si>
  <si>
    <t>WESTCOAST PIPELINE CAPACITY - UE-082013 (FB ENERGY)</t>
  </si>
  <si>
    <t xml:space="preserve">DEFERRED BALANCES FOR UE-090704 4 YEAR AMORTIZATION </t>
  </si>
  <si>
    <t>PRO FORMA COSTS APPLICABLE TO OPERATIONS</t>
  </si>
  <si>
    <t>REVENUE</t>
  </si>
  <si>
    <t>PENSION PLAN</t>
  </si>
  <si>
    <t>WAGE INCREASE</t>
  </si>
  <si>
    <t>INVESTMENT PLAN</t>
  </si>
  <si>
    <t>EMPLOYEE INSURANCE</t>
  </si>
  <si>
    <t>TEMPERATURE NORMALIZATION ADJUSTMENT:</t>
  </si>
  <si>
    <t>PROFORMA INTEREST</t>
  </si>
  <si>
    <t>PRO FORMA</t>
  </si>
  <si>
    <t>FIT</t>
  </si>
  <si>
    <t>PLANT BALANCE</t>
  </si>
  <si>
    <t>DEPRECIATION EXPENSE</t>
  </si>
  <si>
    <t>AMA OF REGULATORY ASSET/LIABILITY NET OF ACCUM AMORT AND DFIT</t>
  </si>
  <si>
    <t>Adjustment Detail (Page 1)</t>
  </si>
  <si>
    <t>Adjustment Detail (Page 2)</t>
  </si>
  <si>
    <t>ADJUSTMENT TO RATE BASE</t>
  </si>
  <si>
    <t>ADJUSTMENTS</t>
  </si>
  <si>
    <t>OPERATING INCOME DEFICIENCY</t>
  </si>
  <si>
    <t>REVENUE REQUIREMENT DEFICIENCY</t>
  </si>
  <si>
    <t xml:space="preserve">  DEFERRED TAXES</t>
  </si>
  <si>
    <t xml:space="preserve">  OTHER</t>
  </si>
  <si>
    <t xml:space="preserve">  ALLOWANCE FOR WORKING CAPITAL</t>
  </si>
  <si>
    <t>TEMPERATURE</t>
  </si>
  <si>
    <t xml:space="preserve">INCREASE (DECREASE) DEFERRED FIT @ 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</si>
  <si>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</si>
  <si>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</si>
  <si>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</si>
  <si>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</si>
  <si>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</si>
  <si>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</si>
  <si>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</si>
  <si>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</si>
  <si>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AMORTIZATION (OTHER THAN REGULATORY ASSETS/LIAB)</t>
  </si>
  <si>
    <t>LIBR. DEPREC. POST 1980 (AMA)</t>
  </si>
  <si>
    <t>NORMALIZATION</t>
  </si>
  <si>
    <t>Rate Increase</t>
  </si>
  <si>
    <t>REVENUE ADJUSTMENT:</t>
  </si>
  <si>
    <t>Total</t>
  </si>
  <si>
    <t>PAYROLL TAXES</t>
  </si>
  <si>
    <t>AND RESTATED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</si>
  <si>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</si>
  <si>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</si>
  <si>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</si>
  <si>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</si>
  <si>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AMORTIZATION OF DEFERRED NET GAIN FOR TEST YEAR</t>
  </si>
  <si>
    <t>3-YR AVERAGE OF NET WRITE OFF RATE</t>
  </si>
  <si>
    <t>TEST PERIOD REVENUES</t>
  </si>
  <si>
    <t>D&amp;O</t>
  </si>
  <si>
    <t>DIRECTORS &amp; OFFICERS INSURANCE</t>
  </si>
  <si>
    <t>D &amp; O INS. CHG  EXPENSE</t>
  </si>
  <si>
    <t>MT ELECTRIC</t>
  </si>
  <si>
    <t xml:space="preserve">WILD HORSE SOLAR </t>
  </si>
  <si>
    <t>STORM DAMAGE</t>
  </si>
  <si>
    <t>REGULATORY ASSETS AND LIABILITIES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</si>
  <si>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</si>
  <si>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</si>
  <si>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</si>
  <si>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</si>
  <si>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</si>
  <si>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INCENTIVE PAY</t>
  </si>
  <si>
    <t>INTEREST ON CUSTOMER DEPOSITS</t>
  </si>
  <si>
    <t>RATE CASE EXPENSES</t>
  </si>
  <si>
    <t>DEFERRED GAINS/LOSSES ON PROPERTY SALES</t>
  </si>
  <si>
    <t>PROPERTY &amp; LIABILITY INSURANCE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</si>
  <si>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</si>
  <si>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</si>
  <si>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</si>
  <si>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</si>
  <si>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</si>
  <si>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</si>
  <si>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</si>
  <si>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</si>
  <si>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FIRM RESALE</t>
  </si>
  <si>
    <t>FERC PART 12 STUDY NON-CONSTRUCTION COSTS UE-070074</t>
  </si>
  <si>
    <t>&amp; LIABILITIES</t>
  </si>
  <si>
    <t>REMOVE RESIDENTIAL EXCHANGE - SCH 194</t>
  </si>
  <si>
    <t>NORMALIZE INJURIES AND DAMAGES</t>
  </si>
  <si>
    <t>NORMALIZE</t>
  </si>
  <si>
    <t>INJ &amp; DMGS</t>
  </si>
  <si>
    <t>INCREASE (DECREASE) OPERATING EXPENSE</t>
  </si>
  <si>
    <t xml:space="preserve">ACCUM DEPRECIATION </t>
  </si>
  <si>
    <t>BEP</t>
  </si>
  <si>
    <t>&amp; EXPENSES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</si>
  <si>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</si>
  <si>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</si>
  <si>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</si>
  <si>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</si>
  <si>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</si>
  <si>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</si>
  <si>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REG ASSETS</t>
  </si>
  <si>
    <t>DEPRECIATION / AMORTIZATION:</t>
  </si>
  <si>
    <t>Factor</t>
  </si>
  <si>
    <t>various</t>
  </si>
  <si>
    <t>Puget Sound Energy</t>
  </si>
  <si>
    <t>Production</t>
  </si>
  <si>
    <t>ADMIN. &amp; GENERAL</t>
  </si>
  <si>
    <t>PRO FORMA INSURANCE COSTS</t>
  </si>
  <si>
    <t>CATASTROPHIC STORMS</t>
  </si>
  <si>
    <t>TOTAL WAGE INCREASE</t>
  </si>
  <si>
    <t>APPLICABLE TO OPERATIONS @</t>
  </si>
  <si>
    <t>OTHER POWER SUPPLY EXPENSES</t>
  </si>
  <si>
    <t xml:space="preserve">INCREASE(DECREASE) NOI </t>
  </si>
  <si>
    <t>RATE BASE:</t>
  </si>
  <si>
    <t>COST OF</t>
  </si>
  <si>
    <t>CAPITAL %</t>
  </si>
  <si>
    <t>12 MOS ENDED</t>
  </si>
  <si>
    <t>DEFERRED G/L ON</t>
  </si>
  <si>
    <t>CUSTOMER SERVICE EXPENSES</t>
  </si>
  <si>
    <t>REMOVE REVENUE ASSOCIATED WITH RIDERS:</t>
  </si>
  <si>
    <t>TOTAL (INCREASE) DECREASE IN REVENUES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</si>
  <si>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</si>
  <si>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</si>
  <si>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</si>
  <si>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</si>
  <si>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</si>
  <si>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</si>
  <si>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</si>
  <si>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</si>
  <si>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</si>
  <si>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</si>
  <si>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</si>
  <si>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</si>
  <si>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</si>
  <si>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BAD DEBTS</t>
  </si>
  <si>
    <t>MONTANA ELECTRIC ENERGY TAX</t>
  </si>
  <si>
    <t>LESS TEST YEAR EXPENSE</t>
  </si>
  <si>
    <t>OTHER OPERATING</t>
  </si>
  <si>
    <t>INCREASE (DECREASE ) EXPENSE</t>
  </si>
  <si>
    <t>SALES TO CUSTOMERS:</t>
  </si>
  <si>
    <t>TAXES OTHER THAN INCOME TAXES</t>
  </si>
  <si>
    <t>INCOME TAXES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</si>
  <si>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</si>
  <si>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</si>
  <si>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</si>
  <si>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</si>
  <si>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</si>
  <si>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</si>
  <si>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</si>
  <si>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</si>
  <si>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</si>
  <si>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</si>
  <si>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TOTAL PRODUCTION EXPENSES</t>
  </si>
  <si>
    <t>TRANSMISSION EXPENSE</t>
  </si>
  <si>
    <t>DISTRIBUTION EXPENSE</t>
  </si>
  <si>
    <t>TOTAL INCREASE (DECREASE) REVENUES</t>
  </si>
  <si>
    <t xml:space="preserve">  DEFERRED DEBITS AND CREDITS</t>
  </si>
  <si>
    <t>NET WILD HORSE SOLAR PLANT RATEBASE</t>
  </si>
  <si>
    <t>RATEBASE (AMA) UTILITY PLANT RATEBASE</t>
  </si>
  <si>
    <t>ASC 815 OPERATING EXPENSE</t>
  </si>
  <si>
    <t>INTEREST EXPENSE AT MOST CURRENT INTEREST RATE</t>
  </si>
  <si>
    <t>LINE</t>
  </si>
  <si>
    <t>INCREASE</t>
  </si>
  <si>
    <t>NET</t>
  </si>
  <si>
    <t>GROSS</t>
  </si>
  <si>
    <t>SALES FOR</t>
  </si>
  <si>
    <t>WRITEOFF'S</t>
  </si>
  <si>
    <t>POWER</t>
  </si>
  <si>
    <t>FEDERAL</t>
  </si>
  <si>
    <t>BAD</t>
  </si>
  <si>
    <t xml:space="preserve">INTEREST ON </t>
  </si>
  <si>
    <t>EMPLOYEE</t>
  </si>
  <si>
    <t>INVESTMENT</t>
  </si>
  <si>
    <t>PRODUCTION</t>
  </si>
  <si>
    <t>PROFORMA</t>
  </si>
  <si>
    <t>STORM</t>
  </si>
  <si>
    <t>RATE CASE</t>
  </si>
  <si>
    <t>ACTUAL</t>
  </si>
  <si>
    <t>NO.</t>
  </si>
  <si>
    <t>Test Year</t>
  </si>
  <si>
    <t>PRODUCTION O&amp;M</t>
  </si>
  <si>
    <t>AMORTIZATION OF REGULATORY ASSET/LIABILITY</t>
  </si>
  <si>
    <t xml:space="preserve">ACTUAL RESUTLS </t>
  </si>
  <si>
    <t>OF OPERATIONS</t>
  </si>
  <si>
    <t>CHARGED TO EXPENSE DURING TEST YEAR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</si>
  <si>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</si>
  <si>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</si>
  <si>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</si>
  <si>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</si>
  <si>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</si>
  <si>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</si>
  <si>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</si>
  <si>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DEFERRED INCOME TAX LIABILITY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</si>
  <si>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</si>
  <si>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</si>
  <si>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</si>
  <si>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</si>
  <si>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</si>
  <si>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</si>
  <si>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NET RATE BASE</t>
  </si>
  <si>
    <t>PROPERTY SALES</t>
  </si>
  <si>
    <t>WAGE</t>
  </si>
  <si>
    <t>PENSION</t>
  </si>
  <si>
    <t>TOTAL INCENTIVE/MERIT PAY</t>
  </si>
  <si>
    <t>GREEN POWER - SCH 135/136 BENEFITS PORTION OF ADMIN</t>
  </si>
  <si>
    <t>GREEN POWER - SCH 135/136 TAXES PORTION OF ADMIN</t>
  </si>
  <si>
    <t>COLSTRIP COMMON FERC ADJUSTMENT</t>
  </si>
  <si>
    <t>COLSTRIP DEFERRED DEPRECIATION FERC ADJ.</t>
  </si>
  <si>
    <t>TEST</t>
  </si>
  <si>
    <t>DEPRECIATION</t>
  </si>
  <si>
    <t>NEW</t>
  </si>
  <si>
    <t>WRITE-OFF'S</t>
  </si>
  <si>
    <t>Net</t>
  </si>
  <si>
    <t>Production O&amp;M</t>
  </si>
  <si>
    <t>456-17</t>
  </si>
  <si>
    <t>n/a</t>
  </si>
  <si>
    <t>Equity Return on Centralia Coal Transition PPA</t>
  </si>
  <si>
    <t>May</t>
  </si>
  <si>
    <t>PRODUCTION EXPENSES:</t>
  </si>
  <si>
    <t>501-STEAM FUEL</t>
  </si>
  <si>
    <t>547-FUEL</t>
  </si>
  <si>
    <t>555-PURCHASED POWER</t>
  </si>
  <si>
    <t>EQUITY RETURN ON CENTRALIA TRANSITION COAL PPA</t>
  </si>
  <si>
    <t>COLSTRIP 1&amp;2 (WECo) PREPAYMENT</t>
  </si>
  <si>
    <t>2010 STORM DAMAGE</t>
  </si>
  <si>
    <t>2014 STORM DAMAGE-PENDING APPROVAL</t>
  </si>
  <si>
    <t>TOTAL DEPRECIATION / AMORTIZATION</t>
  </si>
  <si>
    <t>PRODUCTION RATE BASE:</t>
  </si>
  <si>
    <t xml:space="preserve">    PRODUCTION PROPERTY ACCUM DEPR. </t>
  </si>
  <si>
    <t xml:space="preserve">    NON-DEPRECIABLE PRODUCTION PROPERTY</t>
  </si>
  <si>
    <t xml:space="preserve">    PRODUCTION PROPERTY ACCUM AMORT.</t>
  </si>
  <si>
    <t>ACQUISITION ADJUSTMENT</t>
  </si>
  <si>
    <t xml:space="preserve">    ACCUMULATED AMORTIZATION ON ACQUISTION ADJ</t>
  </si>
  <si>
    <t>DEDUCT:</t>
  </si>
  <si>
    <t xml:space="preserve">    NOL DEFERRED TAX ASSET ATTRIBUTABLE TO PRODUCTION</t>
  </si>
  <si>
    <t xml:space="preserve">    TREASURY GRANTS FOR SNOQUALMIE AND BAKER</t>
  </si>
  <si>
    <t xml:space="preserve">    ACCUM AMORT OF TREASURY GRANTS FOR SNOQUALMIE AND BAKER</t>
  </si>
  <si>
    <t>TOTAL ADJUSTMENT TO PRODUCTION RATE BASE</t>
  </si>
  <si>
    <t>TREASURY GRANTS DEFERRAL - SNOQUALMIE</t>
  </si>
  <si>
    <t>TREASURY GRANTS DEFERRAL - BAKER</t>
  </si>
  <si>
    <t>CHELAN PUD CONTRACT INITITATION</t>
  </si>
  <si>
    <t xml:space="preserve">CHELAN - ROCK ISLAND SECURITY DEPOSIT </t>
  </si>
  <si>
    <t>LOWER SNAKE RIVER PREPAID TRANSM PRINCIPAL</t>
  </si>
  <si>
    <t>CARRYING CHARGES ON LSR PREPAID TRANSM</t>
  </si>
  <si>
    <t>ELECTRON UNRECOVERED PLANT COSTS</t>
  </si>
  <si>
    <t>TOTAL ADJUSTMENT TO REGULATORY ASSETS RATE BASE</t>
  </si>
  <si>
    <t>REMOVE PROPERTY TAX TRACKER - SCHEDULE 140</t>
  </si>
  <si>
    <t>REMOVE LOW INCOME RIDER - SCHEDULE 129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</si>
  <si>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</si>
  <si>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</si>
  <si>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</si>
  <si>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</si>
  <si>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</si>
  <si>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REMOVE CONSERVATION AMORTIZATON - SCHEDULE 120</t>
  </si>
  <si>
    <t>REMOVE PROPERTY TAX AMORTIZATION EXP - SCHEDULE 140</t>
  </si>
  <si>
    <t>REMOVE AMORT ON INTEREST ON REC PROCEEDS SCH 137</t>
  </si>
  <si>
    <t>GREEN POWER - SCH 135/136 CHARGED TO 908/909</t>
  </si>
  <si>
    <t>REMOVE JPUD AMORT EXPENSE SCH 133</t>
  </si>
  <si>
    <t>DEFERRED GAIN PENDING APPROVAL SINCE UE-111048</t>
  </si>
  <si>
    <t>DEFERRED LOSS PENDING APPROVAL SINCE UE-111048</t>
  </si>
  <si>
    <t>AMORTIZATION EXPENSE</t>
  </si>
  <si>
    <t>Exhibit A-1 Power Cost Baseline Rate</t>
  </si>
  <si>
    <t>Row</t>
  </si>
  <si>
    <t xml:space="preserve">Test Year </t>
  </si>
  <si>
    <t>Transmission Rate Base (Fixed)</t>
  </si>
  <si>
    <t>Production Rate Base (Fixed)</t>
  </si>
  <si>
    <t>Net of tax rate of return</t>
  </si>
  <si>
    <t>Test Yr</t>
  </si>
  <si>
    <t>$/MWh</t>
  </si>
  <si>
    <t>9A</t>
  </si>
  <si>
    <t>(I)</t>
  </si>
  <si>
    <t>(II)</t>
  </si>
  <si>
    <t>Regulatory Asset Recovery (on Row 3)</t>
  </si>
  <si>
    <t>10a</t>
  </si>
  <si>
    <t>Equity Adder Centralia Coal Transition PPA</t>
  </si>
  <si>
    <t>Fixed Asset Recovery Other (on Row 4)</t>
  </si>
  <si>
    <t>Fixed Asset Recovery-Prod Factored (on Row 5)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</si>
  <si>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</si>
  <si>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</si>
  <si>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</si>
  <si>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</si>
  <si>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</si>
  <si>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</si>
  <si>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</si>
  <si>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</si>
  <si>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</si>
  <si>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</si>
  <si>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</si>
  <si>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</si>
  <si>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</si>
  <si>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</si>
  <si>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</si>
  <si>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</si>
  <si>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REMOVE OVEREARNINGS ACCRUALS</t>
  </si>
  <si>
    <t>REMOVE EXPENSE RECOGNIZED FOR FUTURE PTC LIABILITY</t>
  </si>
  <si>
    <t>TOTAL INCREASE (DECREASE) EXPENSES</t>
  </si>
  <si>
    <t>TOTAL INCREASE (DECREASE) RSI</t>
  </si>
  <si>
    <t>check=&gt;</t>
  </si>
  <si>
    <t>15e</t>
  </si>
  <si>
    <t>Brokerage Fees</t>
  </si>
  <si>
    <t xml:space="preserve">Variable </t>
  </si>
  <si>
    <t xml:space="preserve">Fixed </t>
  </si>
  <si>
    <t>Grossed up for RSI</t>
  </si>
  <si>
    <t>(III)</t>
  </si>
  <si>
    <t>ENERGY IMBALANCE MARKET</t>
  </si>
  <si>
    <t>GLACIER BATTERY STORAGE</t>
  </si>
  <si>
    <t>GLACIER</t>
  </si>
  <si>
    <t>BATTERY STRG</t>
  </si>
  <si>
    <t>STUDY</t>
  </si>
  <si>
    <t>2014 AND 2013 PCORC EXPENSES TO BE NORMALIZED</t>
  </si>
  <si>
    <t>Total Power Cost Adjustment</t>
  </si>
  <si>
    <t>V</t>
  </si>
  <si>
    <t>F</t>
  </si>
  <si>
    <t>500KV Trans Exp/O&amp;M</t>
  </si>
  <si>
    <t>Net power costs from  TY Margin or RY DEM Exh</t>
  </si>
  <si>
    <t>Purchses/(Sales) of Non-Core Gase</t>
  </si>
  <si>
    <t>GFG Fuel</t>
  </si>
  <si>
    <t xml:space="preserve">Factored </t>
  </si>
  <si>
    <t>Ben &amp; Tax</t>
  </si>
  <si>
    <t>F/V</t>
  </si>
  <si>
    <t>12MOE</t>
  </si>
  <si>
    <t>Variable PF</t>
  </si>
  <si>
    <t>Fixed PF</t>
  </si>
  <si>
    <t>BLR Net of RSI</t>
  </si>
  <si>
    <t>Baseline Rate Summarized</t>
  </si>
  <si>
    <t>Test Year DELIVERED Load (MWH's)</t>
  </si>
  <si>
    <t>Brokerage Fees 55700003</t>
  </si>
  <si>
    <t>TOTAL (LINE 21 THROUGH LINE 26)</t>
  </si>
  <si>
    <t>01/18/12 SNOW STORM - PENDING APPROVAL</t>
  </si>
  <si>
    <t>LESS TOTAL RATE YEAR AMORTIZATION</t>
  </si>
  <si>
    <t>Complement</t>
  </si>
  <si>
    <t>ORIGINAL PERIOD WAS 10 YEARS, NOV 2008 - OCT 2018</t>
  </si>
  <si>
    <t>STORM DAMAGE EXPENSE (LINE 8)</t>
  </si>
  <si>
    <t xml:space="preserve"> GENERAL RATE CASE</t>
  </si>
  <si>
    <t>DEFERRED BALANCES FOR 6 YEAR AMORTIZATION AT</t>
  </si>
  <si>
    <t>Transmission Revenue 456.1</t>
  </si>
  <si>
    <t>GPI MWh</t>
  </si>
  <si>
    <t>ENVIRONMENTAL REMEDIATION</t>
  </si>
  <si>
    <t>ELECTRIC ENVIRONMENTAL REMEDIATION</t>
  </si>
  <si>
    <t>INSURANCE PROCEEDS &amp; THIRD PARTIES PAYMENTS</t>
  </si>
  <si>
    <t>INCREASE (DECREASE) FIT @ 35% (LINE 11 X 35%)</t>
  </si>
  <si>
    <t>TOTAL RATE YEAR AMORTIZATION ENVIRONMENTAL (LINE 4 + LINE 9)</t>
  </si>
  <si>
    <t>ENVIRONMENTAL</t>
  </si>
  <si>
    <t>REMEDIATION</t>
  </si>
  <si>
    <t>ENERGY IMB</t>
  </si>
  <si>
    <t>MARKET</t>
  </si>
  <si>
    <t>Adjustment Detail (Page 3)</t>
  </si>
  <si>
    <t>INCENTIVE / MERIT PAY</t>
  </si>
  <si>
    <t>O&amp;M / A&amp;G  PRODUCTION RELATED</t>
  </si>
  <si>
    <t>TOTAL OTHER TAXES</t>
  </si>
  <si>
    <t>OTHER TAXES:</t>
  </si>
  <si>
    <t>DEPRECIATION STUDY</t>
  </si>
  <si>
    <t>403 ELEC. DEPRECIATION EXPENSE</t>
  </si>
  <si>
    <t>403 ELEC.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</si>
  <si>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</si>
  <si>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</si>
  <si>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</si>
  <si>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</si>
  <si>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</si>
  <si>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</si>
  <si>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TOTAL  ADJUSTMENT TO RATEBASE</t>
  </si>
  <si>
    <t>TOTAL OPERATING EXPENSES</t>
  </si>
  <si>
    <t>TOTAL PRODUCTION O&amp;M / A&amp;G</t>
  </si>
  <si>
    <t>TOTAL REGULATORY ASSET ADJUSTMENT TO DECOUPLING RATE</t>
  </si>
  <si>
    <t>MONTANA ENERGY TAX</t>
  </si>
  <si>
    <t>2015 STORM DAMAGE-PENDING APPROVAL</t>
  </si>
  <si>
    <t xml:space="preserve">TAXABLE INCOME (LOSS)  </t>
  </si>
  <si>
    <t>CURRENTLY PAYABLE</t>
  </si>
  <si>
    <t>DEFERRED FIT-OTHER</t>
  </si>
  <si>
    <t>DEFERRED FIT - INV TAX CREDIT, NET OF AMORT</t>
  </si>
  <si>
    <t>FIT PER BOOKS:</t>
  </si>
  <si>
    <t>DEFERRED FIT - DEBT</t>
  </si>
  <si>
    <t>DEFERRED FIT-CREDIT</t>
  </si>
  <si>
    <t>DEFERRED FIT- INV TAX CREDIT, NET OF AMORT</t>
  </si>
  <si>
    <t>TOTAL CHARED TO EXPENSE</t>
  </si>
  <si>
    <t>INCREASE(DECREASE) DEFERRED FIT</t>
  </si>
  <si>
    <t>NON-UNION (INCLUDING. EXECUTIVES)</t>
  </si>
  <si>
    <t>b</t>
  </si>
  <si>
    <t xml:space="preserve">     TREASURY GRANTS DEFERRAL - SNOQUALMIE</t>
  </si>
  <si>
    <t xml:space="preserve">     TREASURY GRANTS DEFERRAL - BAKER</t>
  </si>
  <si>
    <t xml:space="preserve">     ELECTRON UNRECOVERED COSTS</t>
  </si>
  <si>
    <t xml:space="preserve">     MINT FARM DEFFRAL - UE-090704</t>
  </si>
  <si>
    <t xml:space="preserve">     LSR PLANT DEFERRAL - UE-111048</t>
  </si>
  <si>
    <t xml:space="preserve">     FERNDALE PLANT DEFERRAL - UE-130617</t>
  </si>
  <si>
    <t xml:space="preserve">      SNOQUALMIE UPGRADE PLANT DEFERRAL UE-130617</t>
  </si>
  <si>
    <t xml:space="preserve">     BAKER UPGRADE PLANT DEFERRAL UE-130617</t>
  </si>
  <si>
    <t xml:space="preserve">     FERC PART 12 STUDY NON-CONSTRUCTION COSTS UE-070074</t>
  </si>
  <si>
    <t xml:space="preserve">     CARRYING CHARGES ON LSR PREPAID TRANSM</t>
  </si>
  <si>
    <t>REGULATORY ASSETS RATE BASE (INCLUDES POWER COST REG ASSETS/LIAB):</t>
  </si>
  <si>
    <t>FIXED</t>
  </si>
  <si>
    <t>VARIABLE</t>
  </si>
  <si>
    <t>DEPRECIABLE PRODUCTION PROPERTY (INCLUDES HYDRO GRANTS)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</si>
  <si>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</si>
  <si>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</si>
  <si>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</si>
  <si>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2018)</t>
  </si>
  <si>
    <t>BAKER UPGRADE PLANT DEFERRAL (ENDS OCT 2018)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</si>
  <si>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</si>
  <si>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</si>
  <si>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</si>
  <si>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</si>
  <si>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REMOVE SCHEDULE 142 - DECOUPLING AND K-FACTOR REVENUE</t>
  </si>
  <si>
    <t>TOTAL ADJUSTMENTS TO SALES TO CUSTOMERS</t>
  </si>
  <si>
    <t>OTHER</t>
  </si>
  <si>
    <t>REMOVE MUNICIPAL TAXES - SCHEDULE 81 - SALES FOR RESALE</t>
  </si>
  <si>
    <t>ADJUSTMENTS SALES TO CUSTOMERS</t>
  </si>
  <si>
    <t>Benefits</t>
  </si>
  <si>
    <t>Payroll Tax</t>
  </si>
  <si>
    <t>WAGES &amp; INCENTIVE - PROD O&amp;M</t>
  </si>
  <si>
    <t>OTHER POWER SUPPLY (PROD O&amp;M)</t>
  </si>
  <si>
    <t>OTHER PWR - 557</t>
  </si>
  <si>
    <t>WAGES &amp; INCENTIVE - OTHER PWR 557</t>
  </si>
  <si>
    <t xml:space="preserve"> &lt;-- includes Firm Wholesale</t>
  </si>
  <si>
    <t>BENEFITS - A&amp;G 926</t>
  </si>
  <si>
    <t>WORKER'S COMP - A&amp;G 926</t>
  </si>
  <si>
    <t>PROPERTY INSURANCE - A&amp;G 926</t>
  </si>
  <si>
    <t>AFTER TAX DEBT</t>
  </si>
  <si>
    <t>EQUITY</t>
  </si>
  <si>
    <t>TOTAL AFTER TAX COST OF CAPITAL</t>
  </si>
  <si>
    <t>TOTAL COST OF CAPITAL</t>
  </si>
  <si>
    <t>SHORT &amp; LONG TERM DEBT</t>
  </si>
  <si>
    <t>GOLDENDALE</t>
  </si>
  <si>
    <t>CAPACITY UPGRADE</t>
  </si>
  <si>
    <t>GOLDENDALE CAPACITY UPGRADE</t>
  </si>
  <si>
    <t>EIM RATEBASE (AMA)</t>
  </si>
  <si>
    <t>UTILITY PLANT RATEBASE</t>
  </si>
  <si>
    <t xml:space="preserve">DEFERRED FIT </t>
  </si>
  <si>
    <t>TOTAL  RATEBASE</t>
  </si>
  <si>
    <t>EIM OPERATING EXPENSE</t>
  </si>
  <si>
    <t>MINT FARM</t>
  </si>
  <si>
    <t>MINT FARM CAPACITY UPGRADE</t>
  </si>
  <si>
    <t>MINT FARM CAPACITY UPGRADE RATEBASE (AMA)</t>
  </si>
  <si>
    <t>ADJUSTMENTS TO OTHER OPERATING REVENUE:</t>
  </si>
  <si>
    <t>557-OTHER POWER EXPENSE</t>
  </si>
  <si>
    <t xml:space="preserve">INCREASE (DECREASE) OPERATING INCOME </t>
  </si>
  <si>
    <t xml:space="preserve">    565-WHEELING</t>
  </si>
  <si>
    <t xml:space="preserve">    447-SALES FOR RESALE</t>
  </si>
  <si>
    <t xml:space="preserve">    456-PURCHASES/SALES OF NON-CORE GAS</t>
  </si>
  <si>
    <t>Rate Year:  Jan - Dec 2018</t>
  </si>
  <si>
    <t>2016 STORM DAMAGE-PENDING APPROVAL</t>
  </si>
  <si>
    <t xml:space="preserve">2017 GENERAL RATE CASE </t>
  </si>
  <si>
    <t>FOR THE TWELVE MONTHS ENDED SEPTEMBER 30, 2016</t>
  </si>
  <si>
    <t>SOUTH KING SERVICE CENTER</t>
  </si>
  <si>
    <t>WHITE RIVER</t>
  </si>
  <si>
    <t xml:space="preserve">WHITE </t>
  </si>
  <si>
    <t>RIVER</t>
  </si>
  <si>
    <t>TOTAL AMORTIZATION OF REG ASSETS/LIABS</t>
  </si>
  <si>
    <t>SOUTH KING</t>
  </si>
  <si>
    <t>SERVICE CENTER</t>
  </si>
  <si>
    <t>SOUTH KING SERVICE CENTER RATEBASE (AMA)</t>
  </si>
  <si>
    <t>GLACIER BATTERY STORAGE RATEBASE</t>
  </si>
  <si>
    <t>NET SOUTH KING RATEBASE</t>
  </si>
  <si>
    <t xml:space="preserve">September </t>
  </si>
  <si>
    <t>CHARGED TO EXPENSE  12 MONTHS ENDED 9/30/2016</t>
  </si>
  <si>
    <t>2010 STORM DAMAGE PENDING APPROVAL</t>
  </si>
  <si>
    <t>AT START OF RATE YEAR (01/01/2018):</t>
  </si>
  <si>
    <t xml:space="preserve">Test Year:  12MOE Sept 2016  </t>
  </si>
  <si>
    <t>2017 GRC</t>
  </si>
  <si>
    <t>OATT Transmission Revenue</t>
  </si>
  <si>
    <t>Regulatory Assets (1) (Fixed)</t>
  </si>
  <si>
    <t>N/A (formerly hedging line of credit)</t>
  </si>
  <si>
    <t>(IV)</t>
  </si>
  <si>
    <t>(V)</t>
  </si>
  <si>
    <t>Prod Cost</t>
  </si>
  <si>
    <t>In Decoupling</t>
  </si>
  <si>
    <t>In PCA</t>
  </si>
  <si>
    <t>Variable</t>
  </si>
  <si>
    <t>SHARE OF DEFERRED UNASSIGNED RECOVERIES AS OF SEPTEMBER 30, 2016</t>
  </si>
  <si>
    <t>RECLASSIFY TRANSPORTATION REVENUE TO SALES TO CUSTOMERS</t>
  </si>
  <si>
    <t>SALES FOR RESALE FIRM</t>
  </si>
  <si>
    <t>SCHEDULE 40 - LARGE DEC VOLTAGE</t>
  </si>
  <si>
    <t>SCHEDULE 40 - PRIMARY VOLTAGE</t>
  </si>
  <si>
    <t>REMOVE CURRENT PERIOD DECOUPLING DEFERRALS</t>
  </si>
  <si>
    <t>REMOVE AMORTIZATION DECOUPLING DEFERRALS</t>
  </si>
  <si>
    <t>TREASURY GRANTS</t>
  </si>
  <si>
    <t>TOTAL TREASURY GRANTS RATEBASE</t>
  </si>
  <si>
    <t>TOTAL TREASURY GRANTS EXPENSE</t>
  </si>
  <si>
    <t>DEPR-LEASEHOLD IMPROV.</t>
  </si>
  <si>
    <t>PLANT BALANCE-LEASE IMPROV</t>
  </si>
  <si>
    <t>ACCUM DEP-LEASE. IMPROVE.</t>
  </si>
  <si>
    <t>HYDRO TREASURY GRANTS RATEBASE</t>
  </si>
  <si>
    <t>HYDRO TREASURY GRANTS OPERATING EXPENSE</t>
  </si>
  <si>
    <t>RECLASS OF HYDRO</t>
  </si>
  <si>
    <t>Rate Year KWh</t>
  </si>
  <si>
    <t>WETT Tax Rate</t>
  </si>
  <si>
    <t xml:space="preserve">     WETT Tax</t>
  </si>
  <si>
    <t>EEELT Tax Rate</t>
  </si>
  <si>
    <t xml:space="preserve">     EEELT Tax</t>
  </si>
  <si>
    <t>RESTATED ENERGY TAX (LINE 1 X LINE 2)</t>
  </si>
  <si>
    <t>TRANSFER OF HYDRO TREASURY GRANTS IN RATEBASE</t>
  </si>
  <si>
    <t>PORTION INCLUDED IN DEPRECIATION STUDY ADJ</t>
  </si>
  <si>
    <t xml:space="preserve">     WHITE RIVER AMA</t>
  </si>
  <si>
    <t xml:space="preserve">WHITE RIVER PLANT REGULATORY ASSET </t>
  </si>
  <si>
    <t>WHITE RIVER PLANT IN SERVICE FERC 101</t>
  </si>
  <si>
    <t>WHITE RIVER FUTURE USE PLANT FERC 105</t>
  </si>
  <si>
    <t>TOTAL WHITE RIVER</t>
  </si>
  <si>
    <t xml:space="preserve">ACCUMULATED AMORTIZATION 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</si>
  <si>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</si>
  <si>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</si>
  <si>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</si>
  <si>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</si>
  <si>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</si>
  <si>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</si>
  <si>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</si>
  <si>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PLANT BALANCE-BUILDING PURCHASE</t>
  </si>
  <si>
    <t>ACCUM DEPRECIATION-ON BUILDING PURCHASE</t>
  </si>
  <si>
    <t>ACC DEP-NEW BLG-PORTION INC IN DEP STUDY</t>
  </si>
  <si>
    <t xml:space="preserve">RENT CHARGED TO O&amp;M </t>
  </si>
  <si>
    <t>DEPR EXP-PORTION INC DEPR STUDY ADJ</t>
  </si>
  <si>
    <t>STATE UTILITY TAX SAVINGS FOR LINE 12</t>
  </si>
  <si>
    <t>ETIF</t>
  </si>
  <si>
    <t>Reported in FERC</t>
  </si>
  <si>
    <t>12MOE SAP</t>
  </si>
  <si>
    <t>Check</t>
  </si>
  <si>
    <t>to I/S</t>
  </si>
  <si>
    <t>PURCHASED POWER</t>
  </si>
  <si>
    <t>OTHER POWER SUPPLY</t>
  </si>
  <si>
    <t>ADFIT PORTION INCLUDED IN DEPRECIATION STUDY ADJ</t>
  </si>
  <si>
    <t>ACCUM DEPR-PORTION NEW DEPR STUDY</t>
  </si>
  <si>
    <t>DEPR EXP-PORTION FOR NEW DEPR STUDY</t>
  </si>
  <si>
    <t xml:space="preserve">   DEPRECIATION EXPENSE</t>
  </si>
  <si>
    <t xml:space="preserve">   DEFERRED INCOME TAX LIABILITY</t>
  </si>
  <si>
    <t xml:space="preserve">   DEF IN TAX LIAB-PORT NEW DEPR STUDY</t>
  </si>
  <si>
    <t xml:space="preserve">RATE YEAR NON-UNION WAGE INCREASE </t>
  </si>
  <si>
    <r>
      <t>UTILITY PLANT RATEBASE -</t>
    </r>
    <r>
      <rPr>
        <i/>
        <u/>
        <sz val="10"/>
        <rFont val="Times New Roman"/>
        <family val="1"/>
      </rPr>
      <t xml:space="preserve"> </t>
    </r>
    <r>
      <rPr>
        <b/>
        <i/>
        <u/>
        <sz val="10"/>
        <rFont val="Times New Roman"/>
        <family val="1"/>
      </rPr>
      <t>RETIRED ASSET</t>
    </r>
  </si>
  <si>
    <t xml:space="preserve">ACCUM DEFERRED FIT </t>
  </si>
  <si>
    <r>
      <t xml:space="preserve">UTILITY PLANT RATEBASE - </t>
    </r>
    <r>
      <rPr>
        <b/>
        <i/>
        <u/>
        <sz val="10"/>
        <rFont val="Times New Roman"/>
        <family val="1"/>
      </rPr>
      <t>NEW ADDITION</t>
    </r>
  </si>
  <si>
    <t>GOLDENDALE CAPACITY UPGRADE OPERATING EXPENSE</t>
  </si>
  <si>
    <t>TOTAL DEPRECIATION</t>
  </si>
  <si>
    <t>RETIRED ASSET DERPRECATION EXPENSE</t>
  </si>
  <si>
    <t>NEW ASSET DEPRECIATION EXPENSE</t>
  </si>
  <si>
    <t>NEW SERVICE AGREEMENT</t>
  </si>
  <si>
    <t>CUST REC &amp; COLLECTION EXPENSE</t>
  </si>
  <si>
    <t>DOCKET UE-160203 &amp; UG-160204 CREDIT CARD FEES</t>
  </si>
  <si>
    <t>AMORTIZATION OF DEFERRAL</t>
  </si>
  <si>
    <t>EXPECTED RATE YEAR LEVEL OF FEES</t>
  </si>
  <si>
    <t>NON-UNION EMPLOYEES</t>
  </si>
  <si>
    <t>EXCISE TAXES</t>
  </si>
  <si>
    <t>WUTC FILING FEE</t>
  </si>
  <si>
    <t>INCREASE(DECREASE) EXCISE AND WUTC FILING FEE</t>
  </si>
  <si>
    <t xml:space="preserve">INCREASE(DECREASE) OPERATING EXPENSE </t>
  </si>
  <si>
    <t>FILING FEE AND EXCISE TAX</t>
  </si>
  <si>
    <t>DFIT</t>
  </si>
  <si>
    <t>FOR TEST YEAR 9/30/16</t>
  </si>
  <si>
    <t>EXCISE TAX AND</t>
  </si>
  <si>
    <t>A/D PORTION INCLUDED IN DEPRECIATION STUDY</t>
  </si>
  <si>
    <t>DFIT PORTION INCLUDED IN DEPRECIATION STUDY</t>
  </si>
  <si>
    <t>DEP EXP PORTION INCLUDED IN DEPRECIATION STUDY</t>
  </si>
  <si>
    <t>AMORTIZATION OF TREASURY GRANTS (407.4)</t>
  </si>
  <si>
    <t>check =&gt;</t>
  </si>
  <si>
    <t>DEF TAX LIAB-PORT INC IN DEPR STUDY</t>
  </si>
  <si>
    <t xml:space="preserve">     WHITE RIVER REGULATORY ASSET</t>
  </si>
  <si>
    <t>WHITE RIVER REGULATORY ASSET</t>
  </si>
  <si>
    <t>(1) - Amortization is picked up in Regulatory Assets and Liabilities Adjustment and White River Adjustment.</t>
  </si>
  <si>
    <t>404 DEPR. EXP. ON ASSETS NOT INCLUDED IN STUDY</t>
  </si>
  <si>
    <t>411.10 ACCRETION EXP. - ASC 410 (RECOVERED IN RATES)</t>
  </si>
  <si>
    <t>411.10 ACCRETION EXP. - ASC 410 (NOT RECOVERED IN RATES)</t>
  </si>
  <si>
    <t>SUBTOTAL ACCRETION EXPENSE 411.10</t>
  </si>
  <si>
    <t>DEPRECIATION EXPENSE 403 ASSOCIATED WITH FLEET</t>
  </si>
  <si>
    <t xml:space="preserve">TOTAL REGULATORY ASSETS AND LIABILITIES RATEBASE </t>
  </si>
  <si>
    <t>Page 1 of 3</t>
  </si>
  <si>
    <t>Page 2 of 3</t>
  </si>
  <si>
    <t>Page 3 of 3</t>
  </si>
  <si>
    <t>a</t>
  </si>
  <si>
    <t xml:space="preserve">c  </t>
  </si>
  <si>
    <t>d</t>
  </si>
  <si>
    <t xml:space="preserve">e  </t>
  </si>
  <si>
    <t>f</t>
  </si>
  <si>
    <t>g</t>
  </si>
  <si>
    <t>h</t>
  </si>
  <si>
    <t>i</t>
  </si>
  <si>
    <t>j</t>
  </si>
  <si>
    <t>k</t>
  </si>
  <si>
    <t>l</t>
  </si>
  <si>
    <t>PAYMENT</t>
  </si>
  <si>
    <t>PROCESSING COSTS</t>
  </si>
  <si>
    <t>PAYMENT PROCESSING COSTS</t>
  </si>
  <si>
    <t>COLSTRIP 1/2 RETIREMENT ACCOUNT</t>
  </si>
  <si>
    <t>STATEMENT OF OPERATING INCOME AND ADJUSTMENTS</t>
  </si>
  <si>
    <t>Adjustment Detail (Page 4)</t>
  </si>
  <si>
    <t>Adjustment Detail (Page 5)</t>
  </si>
  <si>
    <t>COST</t>
  </si>
  <si>
    <t>%</t>
  </si>
  <si>
    <t>Page 1 of 6</t>
  </si>
  <si>
    <t>Page 1 of 22</t>
  </si>
  <si>
    <t xml:space="preserve"> OF INTEREST AND GRANTS</t>
  </si>
  <si>
    <t>REMOVE SCHEDULE 95A TREASURY GRANTS AMORTIZATION</t>
  </si>
  <si>
    <t>RECLASSIFY TRANSPORTATION REVENUE FROM OTHER OP. REVENUES</t>
  </si>
  <si>
    <t>Page 2 of 22</t>
  </si>
  <si>
    <t>Page 3 of 22</t>
  </si>
  <si>
    <t>Page 4 of 22</t>
  </si>
  <si>
    <t>DEFERRED FIT-DEBIT</t>
  </si>
  <si>
    <t>Page 5 of 22</t>
  </si>
  <si>
    <t>WEIGHTED AVERAGE COST OF DEBT</t>
  </si>
  <si>
    <t>Page 6 of 22</t>
  </si>
  <si>
    <t>ADJUSTMENT TO ACCUM. DEPREC. AT 50% DEPREC. EXP. LINE 21</t>
  </si>
  <si>
    <t>Page 7 of 22</t>
  </si>
  <si>
    <t>Page 8 of 22</t>
  </si>
  <si>
    <t>Page 9 of 22</t>
  </si>
  <si>
    <t>Page 10 of 22</t>
  </si>
  <si>
    <t>Page 11 of 22</t>
  </si>
  <si>
    <t>2009 AND 2011 GRC EXPENSES TO BE NORMALIZED</t>
  </si>
  <si>
    <t>Page 12 of 22</t>
  </si>
  <si>
    <t>DEFERRED GAIN RECORDED FOR UE-111048, at 12/31/2017</t>
  </si>
  <si>
    <t>DEFERRED LOSS RECORDED FOR UE-111048, at 12/31/2017</t>
  </si>
  <si>
    <t>TOTAL DEFERRED NET LOSS FOR UE-111048, at 12/31/2017 TO AMORTIZE (LN 1 + LN 2)</t>
  </si>
  <si>
    <t>NET LOSS PENDING APPROVAL (LN 5 + LN 6)</t>
  </si>
  <si>
    <t>NET GAIN (LN 3 + LN 7)</t>
  </si>
  <si>
    <t>ANNUAL AMORTIZATION (LN 9 ÷ 36) x 12</t>
  </si>
  <si>
    <t>INCREASE (DECREASE) EXPENSE  (LN 13 - LN 11)</t>
  </si>
  <si>
    <t>Page 13 of 22</t>
  </si>
  <si>
    <t>Page 14 of 22</t>
  </si>
  <si>
    <t>Page 15 of 22</t>
  </si>
  <si>
    <t>Page 16 of 22</t>
  </si>
  <si>
    <t>Page 17 of 22</t>
  </si>
  <si>
    <t>Page 18 of 22</t>
  </si>
  <si>
    <t>Page 19 of 22</t>
  </si>
  <si>
    <t>DEFERRED COSTS NET OF SITE SPECIFIC RECOVERIES AS OF SEPTEMBER 30, 2016</t>
  </si>
  <si>
    <t>INCREASE (DECREASE) OPERATING EXPENSE (LINES 3 &amp; 9)</t>
  </si>
  <si>
    <t>Page 20 of 22</t>
  </si>
  <si>
    <t>Page 21 of 22</t>
  </si>
  <si>
    <t>Page 22 of 22</t>
  </si>
  <si>
    <t>Page 1 of 15</t>
  </si>
  <si>
    <t>456-1 VARIABLE TRANSM. INCOME - COLSTRIP, 3RD AC &amp; NI</t>
  </si>
  <si>
    <t>Page 3 of 15</t>
  </si>
  <si>
    <t>TRANSMISSION LINE LOSS % FOR WECC</t>
  </si>
  <si>
    <t xml:space="preserve">   A/D PORTION INCLUDED IN DEPRECIATION STUDY ADJ</t>
  </si>
  <si>
    <t>Page 4 of 15</t>
  </si>
  <si>
    <t>`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</si>
  <si>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</si>
  <si>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</si>
  <si>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</si>
  <si>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</si>
  <si>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</si>
  <si>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</si>
  <si>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ANNUAL AMORTIZATION (LINE 27 ÷ 48) x 12</t>
  </si>
  <si>
    <t>TOTAL RATE YEAR AMORTIZATION (LINE 29 + LINE 36 + LINE 40)</t>
  </si>
  <si>
    <t>ANNUAL AMORTIZATION (LINE 39 ÷ 72 (6 YEARS) X 12)</t>
  </si>
  <si>
    <t>TOTAL INCREASE (DECREASE) OPERATING EXPENSE (LINE 16 + LINE 46)</t>
  </si>
  <si>
    <t>INCREASE (DECREASE) FIT @ 35% (LINE 489 X 35%)</t>
  </si>
  <si>
    <t>START OF RATE YEAR (01/01/18):</t>
  </si>
  <si>
    <t>Page 7 of 15</t>
  </si>
  <si>
    <t>Page 6 of 15</t>
  </si>
  <si>
    <t>Page 5 of 15</t>
  </si>
  <si>
    <t xml:space="preserve">(NOTE 1) THE ADJUSTMENTS FOR AMORTIZATION OF POWER COST RELATED REGULATORY ASSETS AND </t>
  </si>
  <si>
    <t xml:space="preserve">LIABILITIES ARE PERFORMED IN THE POWER COST ADJUSTMENT (ADJUSTMENT NO. 9.01) </t>
  </si>
  <si>
    <t>AND THEREFORE ARE NOT ADJUSTED HERE.</t>
  </si>
  <si>
    <t xml:space="preserve"> YEAR</t>
  </si>
  <si>
    <t>Page 8 of 15</t>
  </si>
  <si>
    <t>Page 9 of 15</t>
  </si>
  <si>
    <t>Page 10 of 15</t>
  </si>
  <si>
    <t>Page 11 of 15</t>
  </si>
  <si>
    <t>Page 12 of 15</t>
  </si>
  <si>
    <t>Page 13 of 15</t>
  </si>
  <si>
    <t>NET HYDRO TREASURY GRANTS BALANCE IN DEFFERED DEBITS &amp; CREDITS</t>
  </si>
  <si>
    <t>APPLIED TO ALL BUT LINE 19</t>
  </si>
  <si>
    <t>APPLIED ONLY TO LINE 19</t>
  </si>
  <si>
    <t>OPERATING EXPENSE:</t>
  </si>
  <si>
    <t>FACTOR</t>
  </si>
  <si>
    <t>AMORTIZATION ON REGULATORY ASSETS (EXXLUDES POWER REG AMORT)</t>
  </si>
  <si>
    <t>RATEBASE:</t>
  </si>
  <si>
    <t>Page 2 of 6</t>
  </si>
  <si>
    <t>TAX BENEFIT OF</t>
  </si>
  <si>
    <t xml:space="preserve"> PROFORMA INTEREST</t>
  </si>
  <si>
    <t>Page 3 of 6</t>
  </si>
  <si>
    <t>Page 4 of 6</t>
  </si>
  <si>
    <t>Page 5 of 6</t>
  </si>
  <si>
    <t>Page 6 of 6</t>
  </si>
  <si>
    <t>|------------------------ (NOTE 1) -------------------------|</t>
  </si>
  <si>
    <t>Adj. 12.02</t>
  </si>
  <si>
    <t>Adj. 12.03</t>
  </si>
  <si>
    <t>Adj. 12.04</t>
  </si>
  <si>
    <t>Adj. 12.05</t>
  </si>
  <si>
    <t>*</t>
  </si>
  <si>
    <t>Adj. 14.01 Pg. 1 of 2</t>
  </si>
  <si>
    <t>Determination of Net Power Costs in Adjustment KJB 14.01</t>
  </si>
  <si>
    <t>REVISED</t>
  </si>
  <si>
    <t>2017 STORM DAMAGE-PENDING APPROVAL</t>
  </si>
  <si>
    <t>26b</t>
  </si>
  <si>
    <t>26a</t>
  </si>
  <si>
    <t>Note:  Amounts in bold and italics are different from January 13, 2017 original filing.</t>
  </si>
  <si>
    <t>501-Steam Fuel Incl PC Reg Amort</t>
  </si>
  <si>
    <t>555-Purchased power Incl PC Reg Amort</t>
  </si>
  <si>
    <t>547-Fuel Incl PC Reg Amort</t>
  </si>
  <si>
    <t>565-Wheeling Incl PC Reg Amort</t>
  </si>
  <si>
    <t>Amortization  - Regulatory Assets &amp; Liab - Non PC Only (1)</t>
  </si>
  <si>
    <t>Adj. 12.06</t>
  </si>
  <si>
    <t>12 ME 9/30/2013 AND 5/31/2013</t>
  </si>
  <si>
    <t>12 ME 9/30/2015 AND 5/31/2015</t>
  </si>
  <si>
    <t>12 ME 9/30/2016 AND 5/31/2016</t>
  </si>
  <si>
    <t>MINT FARM DEFFRED - UE-090704 (FERC 407.3)</t>
  </si>
  <si>
    <t>CHELAN PUD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</si>
  <si>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</si>
  <si>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</si>
  <si>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</si>
  <si>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</si>
  <si>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</si>
  <si>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</si>
  <si>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</si>
  <si>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</si>
  <si>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</si>
  <si>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</si>
  <si>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Page 14 and 15 of 15</t>
  </si>
  <si>
    <t>Exh. KJB-11</t>
  </si>
  <si>
    <t>Exh. KJB-12</t>
  </si>
  <si>
    <t>Page 1 of 1</t>
  </si>
  <si>
    <t>Exh. KJB-15</t>
  </si>
  <si>
    <t>Exh. KJB-13</t>
  </si>
  <si>
    <t>Exh. KJB-14</t>
  </si>
  <si>
    <t>Page 2 of 15</t>
  </si>
  <si>
    <r>
      <t xml:space="preserve">ANNUAL AMORTIZATION (LINE 3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5 YEARS)</t>
    </r>
  </si>
  <si>
    <r>
      <t xml:space="preserve">ANNUAL NORMALIZATION (LINE 3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2 YEARS)</t>
    </r>
  </si>
  <si>
    <r>
      <t xml:space="preserve">ANNUAL AMORTIZATION (LINE 8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5 YEARS)</t>
    </r>
  </si>
  <si>
    <r>
      <t xml:space="preserve">ANNUAL NORMALIZATION (LINE 9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4 YEARS)</t>
    </r>
  </si>
  <si>
    <r>
      <t xml:space="preserve">ANNUAL AMORTIZATION (LINE 34 </t>
    </r>
    <r>
      <rPr>
        <sz val="9"/>
        <color rgb="FF000000"/>
        <rFont val="Times New Roman"/>
        <family val="1"/>
      </rPr>
      <t>¸</t>
    </r>
    <r>
      <rPr>
        <sz val="10"/>
        <color rgb="FF000000"/>
        <rFont val="Times New Roman"/>
        <family val="1"/>
      </rPr>
      <t xml:space="preserve"> 10 (01/2018 - 10/2018) x 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</si>
</sst>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#,##0.0000000;\(#,##0.0000000\)"/>
    <numFmt numFmtId="170" formatCode="#,##0;\(#,##0\)"/>
    <numFmt numFmtId="171" formatCode="yyyy"/>
    <numFmt numFmtId="172" formatCode="0.0000000%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_);[Red]_(* \(#,##0\);_(* &quot;-&quot;_);_(@_)"/>
    <numFmt numFmtId="176" formatCode="_(&quot;$&quot;* #,##0_);[Red]_(&quot;$&quot;* \(#,##0\);_(&quot;$&quot;* &quot;-&quot;_);_(@_)"/>
    <numFmt numFmtId="177" formatCode="_(* #,##0.00000_);_(* \(#,##0.00000\);_(* &quot;-&quot;??_);_(@_)"/>
    <numFmt numFmtId="178" formatCode="0.000000"/>
    <numFmt numFmtId="179" formatCode="_(* #,##0.0_);_(* \(#,##0.0\);_(* &quot;-&quot;_);_(@_)"/>
    <numFmt numFmtId="180" formatCode="0.00000%"/>
    <numFmt numFmtId="181" formatCode="&quot;PAGE&quot;\ 0.00"/>
    <numFmt numFmtId="182" formatCode="_(* #,##0.000000_);_(* \(#,##0.000000\);_(* &quot;-&quot;??????_);_(@_)"/>
    <numFmt numFmtId="183" formatCode="_(* #,##0.0_);_(* \(#,##0.0\);_(* &quot;-&quot;??_);_(@_)"/>
    <numFmt numFmtId="184" formatCode="_(&quot;$&quot;* #,##0.000_);_(&quot;$&quot;* \(#,##0.000\);_(&quot;$&quot;* &quot;-&quot;??_);_(@_)"/>
    <numFmt numFmtId="185" formatCode="_(* #,##0.0000000_);_(* \(#,##0.0000000\);_(* &quot;-&quot;??_);_(@_)"/>
    <numFmt numFmtId="186" formatCode="0.00_);\(0.00\)"/>
    <numFmt numFmtId="187" formatCode="0.0"/>
    <numFmt numFmtId="188" formatCode="0.00_)"/>
    <numFmt numFmtId="189" formatCode="0.0000000"/>
    <numFmt numFmtId="190" formatCode="0000"/>
    <numFmt numFmtId="191" formatCode="000000"/>
    <numFmt numFmtId="192" formatCode="_-* ###0_-;\(###0\);_-* &quot;–&quot;_-;_-@_-"/>
    <numFmt numFmtId="193" formatCode="_-* #,###_-;\(#,###\);_-* &quot;–&quot;_-;_-@_-"/>
    <numFmt numFmtId="194" formatCode="_-\ #,##0.0_-;\(#,##0.0\);_-* &quot;–&quot;_-;_-@_-"/>
    <numFmt numFmtId="195" formatCode="d\.mmm\.yy"/>
    <numFmt numFmtId="196" formatCode="0.000_)"/>
    <numFmt numFmtId="197" formatCode="[$-409]mmm\-yy;@"/>
    <numFmt numFmtId="198" formatCode="#."/>
    <numFmt numFmtId="199" formatCode="#,##0.0"/>
    <numFmt numFmtId="200" formatCode="#,##0.0_);[Red]\(#,##0.0\)"/>
    <numFmt numFmtId="201" formatCode="_(* ###0_);_(* \(###0\);_(* &quot;-&quot;_);_(@_)"/>
    <numFmt numFmtId="202" formatCode="m/d/yy\ h:mm\ AM/PM"/>
    <numFmt numFmtId="203" formatCode="m/d/yy\ h:mm"/>
    <numFmt numFmtId="204" formatCode="_([$€-2]* #,##0.00_);_([$€-2]* \(#,##0.00\);_([$€-2]* &quot;-&quot;??_)"/>
    <numFmt numFmtId="205" formatCode="#,###,##0.00;\(#,###,##0.00\)"/>
    <numFmt numFmtId="206" formatCode="&quot;$&quot;#,###,##0.00;\(&quot;$&quot;#,###,##0.00\)"/>
    <numFmt numFmtId="207" formatCode="#,##0.00%;\(#,##0.00%\)"/>
    <numFmt numFmtId="208" formatCode="_(&quot;$&quot;* #,##0.0_);_(&quot;$&quot;* \(#,##0.0\);_(&quot;$&quot;* &quot;-&quot;??_);_(@_)"/>
    <numFmt numFmtId="209" formatCode="0.0000_);\(0.0000\)"/>
    <numFmt numFmtId="210" formatCode="mmm\-yyyy"/>
    <numFmt numFmtId="211" formatCode="&quot;$&quot;#,"/>
    <numFmt numFmtId="212" formatCode="&quot;$&quot;#,##0;\-&quot;$&quot;#,##0"/>
    <numFmt numFmtId="213" formatCode="0000000"/>
    <numFmt numFmtId="214" formatCode="#,##0_);\-#,##0_);\-_)"/>
    <numFmt numFmtId="215" formatCode="#,##0.00_);\-#,##0.00_);\-_)"/>
    <numFmt numFmtId="216" formatCode="#,##0.000_);[Red]\(#,##0.000\)"/>
    <numFmt numFmtId="217" formatCode="0.00\ ;\-0.00\ ;&quot;- &quot;"/>
    <numFmt numFmtId="218" formatCode="_(&quot;$&quot;* #,##0.0000_);_(&quot;$&quot;* \(#,##0.0000\);_(&quot;$&quot;* &quot;-&quot;????_);_(@_)"/>
    <numFmt numFmtId="219" formatCode="#,##0.0_);\-#,##0.0_);\-_)"/>
    <numFmt numFmtId="220" formatCode="mmm\ dd\,\ yyyy"/>
    <numFmt numFmtId="221" formatCode="&quot;$&quot;#,##0.00"/>
    <numFmt numFmtId="222" formatCode="0.00\ "/>
    <numFmt numFmtId="223" formatCode="&quot;Adj.&quot;\ 0.00"/>
  </numFmts>
  <fonts count="2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8"/>
      <name val="Helv"/>
    </font>
    <font>
      <sz val="12"/>
      <name val="Arial"/>
      <family val="2"/>
    </font>
    <font>
      <sz val="10"/>
      <color indexed="14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name val="Helv"/>
    </font>
    <font>
      <sz val="12"/>
      <name val="Times New Roman"/>
      <family val="1"/>
    </font>
    <font>
      <sz val="1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2"/>
      <name val="Times"/>
      <family val="1"/>
    </font>
    <font>
      <sz val="12"/>
      <color indexed="10"/>
      <name val="Times"/>
      <family val="1"/>
    </font>
    <font>
      <sz val="12"/>
      <name val="Helv"/>
    </font>
    <font>
      <b/>
      <i/>
      <sz val="10"/>
      <name val="Helv"/>
    </font>
    <font>
      <i/>
      <sz val="10"/>
      <name val="Helv"/>
    </font>
    <font>
      <sz val="10"/>
      <color theme="1"/>
      <name val="Calibri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0"/>
      <color rgb="FFFF006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b/>
      <sz val="8"/>
      <color theme="0"/>
      <name val="Times New Roman"/>
      <family val="1"/>
    </font>
    <font>
      <sz val="8.8000000000000007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i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sz val="9"/>
      <color rgb="FF0000FF"/>
      <name val="Times New Roman"/>
      <family val="1"/>
    </font>
    <font>
      <sz val="8"/>
      <color rgb="FF0000FF"/>
      <name val="Times New Roman"/>
      <family val="1"/>
    </font>
    <font>
      <sz val="14"/>
      <color theme="1"/>
      <name val="Times New Roman"/>
      <family val="1"/>
    </font>
    <font>
      <b/>
      <i/>
      <sz val="14"/>
      <color rgb="FF0000FF"/>
      <name val="Times New Roman"/>
      <family val="1"/>
    </font>
    <font>
      <sz val="8"/>
      <color rgb="FFFF0000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296">
    <xf numFmtId="178" fontId="0" fillId="0" borderId="0">
      <alignment horizontal="left" wrapText="1"/>
    </xf>
    <xf numFmtId="43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54" fillId="0" borderId="0"/>
    <xf numFmtId="44" fontId="12" fillId="0" borderId="0" applyFon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35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3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38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3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4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41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42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4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39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4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4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35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3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4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38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43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3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6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7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8" fillId="43" borderId="0" applyNumberFormat="0" applyBorder="0" applyAlignment="0" applyProtection="0"/>
    <xf numFmtId="0" fontId="53" fillId="14" borderId="0" applyNumberFormat="0" applyBorder="0" applyAlignment="0" applyProtection="0"/>
    <xf numFmtId="0" fontId="58" fillId="47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8" fillId="48" borderId="0" applyNumberFormat="0" applyBorder="0" applyAlignment="0" applyProtection="0"/>
    <xf numFmtId="0" fontId="53" fillId="18" borderId="0" applyNumberFormat="0" applyBorder="0" applyAlignment="0" applyProtection="0"/>
    <xf numFmtId="0" fontId="58" fillId="3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8" fillId="46" borderId="0" applyNumberFormat="0" applyBorder="0" applyAlignment="0" applyProtection="0"/>
    <xf numFmtId="0" fontId="53" fillId="22" borderId="0" applyNumberFormat="0" applyBorder="0" applyAlignment="0" applyProtection="0"/>
    <xf numFmtId="0" fontId="58" fillId="45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8" fillId="38" borderId="0" applyNumberFormat="0" applyBorder="0" applyAlignment="0" applyProtection="0"/>
    <xf numFmtId="0" fontId="53" fillId="26" borderId="0" applyNumberFormat="0" applyBorder="0" applyAlignment="0" applyProtection="0"/>
    <xf numFmtId="0" fontId="58" fillId="49" borderId="0" applyNumberFormat="0" applyBorder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58" fillId="43" borderId="0" applyNumberFormat="0" applyBorder="0" applyAlignment="0" applyProtection="0"/>
    <xf numFmtId="0" fontId="53" fillId="30" borderId="0" applyNumberFormat="0" applyBorder="0" applyAlignment="0" applyProtection="0"/>
    <xf numFmtId="0" fontId="58" fillId="50" borderId="0" applyNumberFormat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0" fontId="58" fillId="37" borderId="0" applyNumberFormat="0" applyBorder="0" applyAlignment="0" applyProtection="0"/>
    <xf numFmtId="0" fontId="53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34" borderId="0" applyNumberFormat="0" applyBorder="0" applyAlignment="0" applyProtection="0"/>
    <xf numFmtId="0" fontId="60" fillId="34" borderId="0" applyNumberFormat="0" applyBorder="0" applyAlignment="0" applyProtection="0"/>
    <xf numFmtId="0" fontId="58" fillId="52" borderId="0" applyNumberFormat="0" applyBorder="0" applyAlignment="0" applyProtection="0"/>
    <xf numFmtId="0" fontId="53" fillId="11" borderId="0" applyNumberFormat="0" applyBorder="0" applyAlignment="0" applyProtection="0"/>
    <xf numFmtId="0" fontId="58" fillId="53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58" fillId="48" borderId="0" applyNumberFormat="0" applyBorder="0" applyAlignment="0" applyProtection="0"/>
    <xf numFmtId="0" fontId="53" fillId="15" borderId="0" applyNumberFormat="0" applyBorder="0" applyAlignment="0" applyProtection="0"/>
    <xf numFmtId="0" fontId="58" fillId="5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8" fillId="46" borderId="0" applyNumberFormat="0" applyBorder="0" applyAlignment="0" applyProtection="0"/>
    <xf numFmtId="0" fontId="53" fillId="19" borderId="0" applyNumberFormat="0" applyBorder="0" applyAlignment="0" applyProtection="0"/>
    <xf numFmtId="0" fontId="58" fillId="55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8" fillId="56" borderId="0" applyNumberFormat="0" applyBorder="0" applyAlignment="0" applyProtection="0"/>
    <xf numFmtId="0" fontId="53" fillId="23" borderId="0" applyNumberFormat="0" applyBorder="0" applyAlignment="0" applyProtection="0"/>
    <xf numFmtId="0" fontId="58" fillId="49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8" fillId="50" borderId="0" applyNumberFormat="0" applyBorder="0" applyAlignment="0" applyProtection="0"/>
    <xf numFmtId="0" fontId="53" fillId="27" borderId="0" applyNumberFormat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58" fillId="54" borderId="0" applyNumberFormat="0" applyBorder="0" applyAlignment="0" applyProtection="0"/>
    <xf numFmtId="0" fontId="53" fillId="31" borderId="0" applyNumberFormat="0" applyBorder="0" applyAlignment="0" applyProtection="0"/>
    <xf numFmtId="0" fontId="58" fillId="48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1" fillId="42" borderId="0" applyNumberFormat="0" applyBorder="0" applyAlignment="0" applyProtection="0"/>
    <xf numFmtId="0" fontId="45" fillId="5" borderId="0" applyNumberFormat="0" applyBorder="0" applyAlignment="0" applyProtection="0"/>
    <xf numFmtId="0" fontId="61" fillId="38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7" borderId="34" applyNumberFormat="0" applyAlignment="0" applyProtection="0"/>
    <xf numFmtId="0" fontId="49" fillId="8" borderId="28" applyNumberFormat="0" applyAlignment="0" applyProtection="0"/>
    <xf numFmtId="0" fontId="65" fillId="58" borderId="34" applyNumberFormat="0" applyAlignment="0" applyProtection="0"/>
    <xf numFmtId="0" fontId="66" fillId="8" borderId="28" applyNumberFormat="0" applyAlignment="0" applyProtection="0"/>
    <xf numFmtId="0" fontId="67" fillId="8" borderId="28" applyNumberFormat="0" applyAlignment="0" applyProtection="0"/>
    <xf numFmtId="0" fontId="68" fillId="59" borderId="35" applyNumberFormat="0" applyAlignment="0" applyProtection="0"/>
    <xf numFmtId="0" fontId="51" fillId="9" borderId="31" applyNumberFormat="0" applyAlignment="0" applyProtection="0"/>
    <xf numFmtId="0" fontId="69" fillId="9" borderId="31" applyNumberFormat="0" applyAlignment="0" applyProtection="0"/>
    <xf numFmtId="0" fontId="70" fillId="9" borderId="3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4" fillId="4" borderId="0" applyNumberFormat="0" applyBorder="0" applyAlignment="0" applyProtection="0"/>
    <xf numFmtId="0" fontId="74" fillId="40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0" fontId="77" fillId="0" borderId="36" applyNumberFormat="0" applyFill="0" applyAlignment="0" applyProtection="0"/>
    <xf numFmtId="0" fontId="41" fillId="0" borderId="25" applyNumberFormat="0" applyFill="0" applyAlignment="0" applyProtection="0"/>
    <xf numFmtId="0" fontId="78" fillId="0" borderId="37" applyNumberFormat="0" applyFill="0" applyAlignment="0" applyProtection="0"/>
    <xf numFmtId="0" fontId="79" fillId="0" borderId="25" applyNumberFormat="0" applyFill="0" applyAlignment="0" applyProtection="0"/>
    <xf numFmtId="0" fontId="80" fillId="0" borderId="38" applyNumberFormat="0" applyFill="0" applyAlignment="0" applyProtection="0"/>
    <xf numFmtId="0" fontId="42" fillId="0" borderId="26" applyNumberFormat="0" applyFill="0" applyAlignment="0" applyProtection="0"/>
    <xf numFmtId="0" fontId="81" fillId="0" borderId="39" applyNumberFormat="0" applyFill="0" applyAlignment="0" applyProtection="0"/>
    <xf numFmtId="0" fontId="82" fillId="0" borderId="26" applyNumberFormat="0" applyFill="0" applyAlignment="0" applyProtection="0"/>
    <xf numFmtId="0" fontId="83" fillId="0" borderId="40" applyNumberFormat="0" applyFill="0" applyAlignment="0" applyProtection="0"/>
    <xf numFmtId="0" fontId="43" fillId="0" borderId="27" applyNumberFormat="0" applyFill="0" applyAlignment="0" applyProtection="0"/>
    <xf numFmtId="0" fontId="84" fillId="0" borderId="41" applyNumberFormat="0" applyFill="0" applyAlignment="0" applyProtection="0"/>
    <xf numFmtId="0" fontId="85" fillId="0" borderId="27" applyNumberFormat="0" applyFill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86" fillId="44" borderId="34" applyNumberFormat="0" applyAlignment="0" applyProtection="0"/>
    <xf numFmtId="0" fontId="47" fillId="7" borderId="28" applyNumberFormat="0" applyAlignment="0" applyProtection="0"/>
    <xf numFmtId="0" fontId="86" fillId="44" borderId="34" applyNumberFormat="0" applyAlignment="0" applyProtection="0"/>
    <xf numFmtId="0" fontId="87" fillId="7" borderId="28" applyNumberFormat="0" applyAlignment="0" applyProtection="0"/>
    <xf numFmtId="0" fontId="86" fillId="41" borderId="34" applyNumberFormat="0" applyAlignment="0" applyProtection="0"/>
    <xf numFmtId="0" fontId="88" fillId="7" borderId="28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9" fillId="0" borderId="42" applyNumberFormat="0" applyFill="0" applyAlignment="0" applyProtection="0"/>
    <xf numFmtId="0" fontId="50" fillId="0" borderId="30" applyNumberFormat="0" applyFill="0" applyAlignment="0" applyProtection="0"/>
    <xf numFmtId="0" fontId="90" fillId="0" borderId="43" applyNumberFormat="0" applyFill="0" applyAlignment="0" applyProtection="0"/>
    <xf numFmtId="0" fontId="91" fillId="0" borderId="30" applyNumberFormat="0" applyFill="0" applyAlignment="0" applyProtection="0"/>
    <xf numFmtId="0" fontId="92" fillId="0" borderId="30" applyNumberFormat="0" applyFill="0" applyAlignment="0" applyProtection="0"/>
    <xf numFmtId="0" fontId="93" fillId="44" borderId="0" applyNumberFormat="0" applyBorder="0" applyAlignment="0" applyProtection="0"/>
    <xf numFmtId="0" fontId="46" fillId="6" borderId="0" applyNumberFormat="0" applyBorder="0" applyAlignment="0" applyProtection="0"/>
    <xf numFmtId="0" fontId="94" fillId="44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188" fontId="97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7" fillId="0" borderId="0"/>
    <xf numFmtId="0" fontId="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98" fillId="39" borderId="44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98" fillId="39" borderId="44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25" fillId="39" borderId="44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7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99" fillId="57" borderId="45" applyNumberFormat="0" applyAlignment="0" applyProtection="0"/>
    <xf numFmtId="0" fontId="48" fillId="8" borderId="29" applyNumberFormat="0" applyAlignment="0" applyProtection="0"/>
    <xf numFmtId="0" fontId="99" fillId="58" borderId="45" applyNumberFormat="0" applyAlignment="0" applyProtection="0"/>
    <xf numFmtId="0" fontId="100" fillId="8" borderId="29" applyNumberFormat="0" applyAlignment="0" applyProtection="0"/>
    <xf numFmtId="0" fontId="101" fillId="8" borderId="29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46" applyNumberFormat="0" applyFill="0" applyAlignment="0" applyProtection="0"/>
    <xf numFmtId="0" fontId="29" fillId="0" borderId="33" applyNumberFormat="0" applyFill="0" applyAlignment="0" applyProtection="0"/>
    <xf numFmtId="0" fontId="104" fillId="0" borderId="47" applyNumberFormat="0" applyFill="0" applyAlignment="0" applyProtection="0"/>
    <xf numFmtId="0" fontId="105" fillId="0" borderId="33" applyNumberFormat="0" applyFill="0" applyAlignment="0" applyProtection="0"/>
    <xf numFmtId="0" fontId="106" fillId="0" borderId="33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09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38" fillId="0" borderId="0"/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38" fillId="0" borderId="0"/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38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38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190" fontId="110" fillId="0" borderId="0">
      <alignment horizontal="left"/>
    </xf>
    <xf numFmtId="191" fontId="111" fillId="0" borderId="0">
      <alignment horizontal="left"/>
    </xf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3" fillId="0" borderId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5" borderId="0" applyNumberFormat="0" applyBorder="0" applyAlignment="0" applyProtection="0"/>
    <xf numFmtId="0" fontId="12" fillId="0" borderId="0"/>
    <xf numFmtId="0" fontId="4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7" borderId="0" applyNumberFormat="0" applyBorder="0" applyAlignment="0" applyProtection="0"/>
    <xf numFmtId="0" fontId="12" fillId="0" borderId="0"/>
    <xf numFmtId="0" fontId="4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1" borderId="0" applyNumberFormat="0" applyBorder="0" applyAlignment="0" applyProtection="0"/>
    <xf numFmtId="0" fontId="12" fillId="0" borderId="0"/>
    <xf numFmtId="0" fontId="4" fillId="4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8" borderId="0" applyNumberFormat="0" applyBorder="0" applyAlignment="0" applyProtection="0"/>
    <xf numFmtId="0" fontId="12" fillId="0" borderId="0"/>
    <xf numFmtId="0" fontId="4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7" borderId="0" applyNumberFormat="0" applyBorder="0" applyAlignment="0" applyProtection="0"/>
    <xf numFmtId="0" fontId="12" fillId="0" borderId="0"/>
    <xf numFmtId="0" fontId="4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4" borderId="0" applyNumberFormat="0" applyBorder="0" applyAlignment="0" applyProtection="0"/>
    <xf numFmtId="0" fontId="12" fillId="0" borderId="0"/>
    <xf numFmtId="0" fontId="4" fillId="4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8" borderId="0" applyNumberFormat="0" applyBorder="0" applyAlignment="0" applyProtection="0"/>
    <xf numFmtId="0" fontId="12" fillId="0" borderId="0"/>
    <xf numFmtId="0" fontId="4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58" fillId="47" borderId="0" applyNumberFormat="0" applyBorder="0" applyAlignment="0" applyProtection="0"/>
    <xf numFmtId="0" fontId="12" fillId="0" borderId="0"/>
    <xf numFmtId="0" fontId="12" fillId="0" borderId="0"/>
    <xf numFmtId="0" fontId="53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4" borderId="0" applyNumberFormat="0" applyBorder="0" applyAlignment="0" applyProtection="0"/>
    <xf numFmtId="0" fontId="12" fillId="0" borderId="0"/>
    <xf numFmtId="0" fontId="58" fillId="37" borderId="0" applyNumberFormat="0" applyBorder="0" applyAlignment="0" applyProtection="0"/>
    <xf numFmtId="0" fontId="12" fillId="0" borderId="0"/>
    <xf numFmtId="0" fontId="12" fillId="0" borderId="0"/>
    <xf numFmtId="0" fontId="53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8" borderId="0" applyNumberFormat="0" applyBorder="0" applyAlignment="0" applyProtection="0"/>
    <xf numFmtId="0" fontId="12" fillId="0" borderId="0"/>
    <xf numFmtId="0" fontId="58" fillId="45" borderId="0" applyNumberFormat="0" applyBorder="0" applyAlignment="0" applyProtection="0"/>
    <xf numFmtId="0" fontId="12" fillId="0" borderId="0"/>
    <xf numFmtId="0" fontId="12" fillId="0" borderId="0"/>
    <xf numFmtId="0" fontId="53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22" borderId="0" applyNumberFormat="0" applyBorder="0" applyAlignment="0" applyProtection="0"/>
    <xf numFmtId="0" fontId="12" fillId="0" borderId="0"/>
    <xf numFmtId="0" fontId="58" fillId="49" borderId="0" applyNumberFormat="0" applyBorder="0" applyAlignment="0" applyProtection="0"/>
    <xf numFmtId="0" fontId="12" fillId="0" borderId="0"/>
    <xf numFmtId="0" fontId="12" fillId="0" borderId="0"/>
    <xf numFmtId="0" fontId="53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26" borderId="0" applyNumberFormat="0" applyBorder="0" applyAlignment="0" applyProtection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2" fillId="0" borderId="0"/>
    <xf numFmtId="0" fontId="53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30" borderId="0" applyNumberFormat="0" applyBorder="0" applyAlignment="0" applyProtection="0"/>
    <xf numFmtId="0" fontId="12" fillId="0" borderId="0"/>
    <xf numFmtId="0" fontId="58" fillId="51" borderId="0" applyNumberFormat="0" applyBorder="0" applyAlignment="0" applyProtection="0"/>
    <xf numFmtId="0" fontId="12" fillId="0" borderId="0"/>
    <xf numFmtId="0" fontId="12" fillId="0" borderId="0"/>
    <xf numFmtId="0" fontId="53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3" borderId="0" applyNumberFormat="0" applyBorder="0" applyAlignment="0" applyProtection="0"/>
    <xf numFmtId="0" fontId="12" fillId="0" borderId="0"/>
    <xf numFmtId="0" fontId="12" fillId="0" borderId="0"/>
    <xf numFmtId="0" fontId="53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1" borderId="0" applyNumberFormat="0" applyBorder="0" applyAlignment="0" applyProtection="0"/>
    <xf numFmtId="0" fontId="12" fillId="0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4" borderId="0" applyNumberFormat="0" applyBorder="0" applyAlignment="0" applyProtection="0"/>
    <xf numFmtId="0" fontId="12" fillId="0" borderId="0"/>
    <xf numFmtId="0" fontId="12" fillId="0" borderId="0"/>
    <xf numFmtId="0" fontId="53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5" borderId="0" applyNumberFormat="0" applyBorder="0" applyAlignment="0" applyProtection="0"/>
    <xf numFmtId="0" fontId="12" fillId="0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5" borderId="0" applyNumberFormat="0" applyBorder="0" applyAlignment="0" applyProtection="0"/>
    <xf numFmtId="0" fontId="12" fillId="0" borderId="0"/>
    <xf numFmtId="0" fontId="12" fillId="0" borderId="0"/>
    <xf numFmtId="0" fontId="53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9" borderId="0" applyNumberFormat="0" applyBorder="0" applyAlignment="0" applyProtection="0"/>
    <xf numFmtId="0" fontId="12" fillId="0" borderId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9" borderId="0" applyNumberFormat="0" applyBorder="0" applyAlignment="0" applyProtection="0"/>
    <xf numFmtId="0" fontId="12" fillId="0" borderId="0"/>
    <xf numFmtId="0" fontId="12" fillId="0" borderId="0"/>
    <xf numFmtId="0" fontId="53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58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23" borderId="0" applyNumberFormat="0" applyBorder="0" applyAlignment="0" applyProtection="0"/>
    <xf numFmtId="0" fontId="12" fillId="0" borderId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2" fillId="0" borderId="0"/>
    <xf numFmtId="0" fontId="53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15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8" borderId="0" applyNumberFormat="0" applyBorder="0" applyAlignment="0" applyProtection="0"/>
    <xf numFmtId="0" fontId="12" fillId="0" borderId="0"/>
    <xf numFmtId="0" fontId="12" fillId="0" borderId="0"/>
    <xf numFmtId="0" fontId="53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31" borderId="0" applyNumberFormat="0" applyBorder="0" applyAlignment="0" applyProtection="0"/>
    <xf numFmtId="0" fontId="12" fillId="0" borderId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1" fillId="38" borderId="0" applyNumberFormat="0" applyBorder="0" applyAlignment="0" applyProtection="0"/>
    <xf numFmtId="0" fontId="12" fillId="0" borderId="0"/>
    <xf numFmtId="0" fontId="12" fillId="0" borderId="0"/>
    <xf numFmtId="0" fontId="4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6" fillId="5" borderId="0" applyNumberFormat="0" applyBorder="0" applyAlignment="0" applyProtection="0"/>
    <xf numFmtId="0" fontId="12" fillId="0" borderId="0"/>
    <xf numFmtId="1" fontId="117" fillId="63" borderId="8" applyNumberFormat="0" applyBorder="0" applyAlignment="0">
      <alignment horizontal="center" vertical="top" wrapText="1"/>
      <protection hidden="1"/>
    </xf>
    <xf numFmtId="1" fontId="117" fillId="63" borderId="8" applyNumberFormat="0" applyBorder="0" applyAlignment="0">
      <alignment horizontal="center" vertical="top" wrapText="1"/>
      <protection hidden="1"/>
    </xf>
    <xf numFmtId="0" fontId="111" fillId="0" borderId="0" applyFont="0" applyFill="0" applyBorder="0" applyAlignment="0" applyProtection="0">
      <alignment horizontal="right"/>
    </xf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49" fontId="118" fillId="0" borderId="0"/>
    <xf numFmtId="2" fontId="119" fillId="0" borderId="0"/>
    <xf numFmtId="0" fontId="15" fillId="0" borderId="0">
      <alignment vertical="center"/>
    </xf>
    <xf numFmtId="0" fontId="120" fillId="0" borderId="49">
      <alignment horizontal="left" vertical="center"/>
    </xf>
    <xf numFmtId="192" fontId="121" fillId="0" borderId="0">
      <alignment horizontal="right" vertical="center"/>
    </xf>
    <xf numFmtId="193" fontId="15" fillId="0" borderId="0">
      <alignment horizontal="right" vertical="center"/>
    </xf>
    <xf numFmtId="193" fontId="120" fillId="0" borderId="0">
      <alignment horizontal="right" vertical="center"/>
    </xf>
    <xf numFmtId="194" fontId="15" fillId="0" borderId="0" applyFont="0" applyFill="0" applyBorder="0" applyAlignment="0" applyProtection="0">
      <alignment horizontal="right"/>
    </xf>
    <xf numFmtId="0" fontId="122" fillId="0" borderId="0">
      <alignment vertical="center"/>
    </xf>
    <xf numFmtId="195" fontId="19" fillId="0" borderId="0" applyFill="0" applyBorder="0" applyAlignment="0"/>
    <xf numFmtId="195" fontId="19" fillId="0" borderId="0" applyFill="0" applyBorder="0" applyAlignment="0"/>
    <xf numFmtId="195" fontId="19" fillId="0" borderId="0" applyFill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58" borderId="34" applyNumberFormat="0" applyAlignment="0" applyProtection="0"/>
    <xf numFmtId="0" fontId="12" fillId="0" borderId="0"/>
    <xf numFmtId="0" fontId="65" fillId="58" borderId="34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58" borderId="34" applyNumberFormat="0" applyAlignment="0" applyProtection="0"/>
    <xf numFmtId="41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3" fillId="5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57" borderId="34" applyNumberFormat="0" applyAlignment="0" applyProtection="0"/>
    <xf numFmtId="0" fontId="64" fillId="57" borderId="34" applyNumberFormat="0" applyAlignment="0" applyProtection="0"/>
    <xf numFmtId="41" fontId="12" fillId="61" borderId="0"/>
    <xf numFmtId="0" fontId="12" fillId="0" borderId="0"/>
    <xf numFmtId="0" fontId="12" fillId="0" borderId="0"/>
    <xf numFmtId="41" fontId="12" fillId="61" borderId="0"/>
    <xf numFmtId="41" fontId="12" fillId="61" borderId="0"/>
    <xf numFmtId="0" fontId="12" fillId="0" borderId="0"/>
    <xf numFmtId="0" fontId="12" fillId="0" borderId="0"/>
    <xf numFmtId="0" fontId="49" fillId="8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1" borderId="0"/>
    <xf numFmtId="41" fontId="12" fillId="61" borderId="0"/>
    <xf numFmtId="0" fontId="12" fillId="0" borderId="0"/>
    <xf numFmtId="0" fontId="12" fillId="0" borderId="0"/>
    <xf numFmtId="41" fontId="12" fillId="61" borderId="0"/>
    <xf numFmtId="41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59" borderId="35" applyNumberFormat="0" applyAlignment="0" applyProtection="0"/>
    <xf numFmtId="0" fontId="12" fillId="0" borderId="0"/>
    <xf numFmtId="0" fontId="12" fillId="0" borderId="0"/>
    <xf numFmtId="0" fontId="51" fillId="9" borderId="3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59" borderId="3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59" borderId="35" applyNumberFormat="0" applyAlignment="0" applyProtection="0"/>
    <xf numFmtId="0" fontId="12" fillId="0" borderId="0"/>
    <xf numFmtId="0" fontId="124" fillId="9" borderId="31" applyNumberFormat="0" applyAlignment="0" applyProtection="0"/>
    <xf numFmtId="41" fontId="12" fillId="60" borderId="0"/>
    <xf numFmtId="41" fontId="12" fillId="60" borderId="0"/>
    <xf numFmtId="41" fontId="12" fillId="60" borderId="0"/>
    <xf numFmtId="0" fontId="12" fillId="0" borderId="0"/>
    <xf numFmtId="0" fontId="12" fillId="0" borderId="0"/>
    <xf numFmtId="41" fontId="12" fillId="60" borderId="0"/>
    <xf numFmtId="0" fontId="12" fillId="0" borderId="0"/>
    <xf numFmtId="0" fontId="12" fillId="0" borderId="0"/>
    <xf numFmtId="0" fontId="12" fillId="0" borderId="0"/>
    <xf numFmtId="0" fontId="12" fillId="0" borderId="0"/>
    <xf numFmtId="1" fontId="125" fillId="0" borderId="50">
      <alignment vertical="top"/>
    </xf>
    <xf numFmtId="1" fontId="125" fillId="0" borderId="50">
      <alignment vertical="top"/>
    </xf>
    <xf numFmtId="187" fontId="122" fillId="0" borderId="0" applyBorder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2" fillId="0" borderId="0"/>
    <xf numFmtId="0" fontId="12" fillId="0" borderId="0"/>
    <xf numFmtId="43" fontId="128" fillId="0" borderId="0" applyFont="0" applyFill="0" applyBorder="0" applyAlignment="0" applyProtection="0"/>
    <xf numFmtId="0" fontId="12" fillId="0" borderId="0"/>
    <xf numFmtId="43" fontId="12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29" fillId="0" borderId="0" applyFont="0" applyFill="0" applyBorder="0" applyAlignment="0" applyProtection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30" fillId="0" borderId="0"/>
    <xf numFmtId="0" fontId="12" fillId="0" borderId="0"/>
    <xf numFmtId="3" fontId="131" fillId="0" borderId="0" applyFont="0" applyFill="0" applyBorder="0" applyAlignment="0" applyProtection="0"/>
    <xf numFmtId="0" fontId="12" fillId="0" borderId="0"/>
    <xf numFmtId="3" fontId="131" fillId="0" borderId="0" applyFont="0" applyFill="0" applyBorder="0" applyAlignment="0" applyProtection="0"/>
    <xf numFmtId="0" fontId="12" fillId="0" borderId="0"/>
    <xf numFmtId="3" fontId="131" fillId="0" borderId="0" applyFont="0" applyFill="0" applyBorder="0" applyAlignment="0" applyProtection="0"/>
    <xf numFmtId="0" fontId="12" fillId="0" borderId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98" fontId="132" fillId="0" borderId="0">
      <protection locked="0"/>
    </xf>
    <xf numFmtId="0" fontId="130" fillId="0" borderId="0"/>
    <xf numFmtId="0" fontId="12" fillId="0" borderId="0"/>
    <xf numFmtId="0" fontId="25" fillId="0" borderId="0"/>
    <xf numFmtId="0" fontId="133" fillId="0" borderId="0"/>
    <xf numFmtId="0" fontId="134" fillId="0" borderId="0" applyNumberFormat="0" applyAlignment="0">
      <alignment horizontal="left"/>
    </xf>
    <xf numFmtId="0" fontId="134" fillId="0" borderId="0" applyNumberFormat="0" applyAlignment="0">
      <alignment horizontal="left"/>
    </xf>
    <xf numFmtId="0" fontId="134" fillId="0" borderId="0" applyNumberFormat="0" applyAlignment="0">
      <alignment horizontal="left"/>
    </xf>
    <xf numFmtId="0" fontId="12" fillId="0" borderId="0"/>
    <xf numFmtId="0" fontId="12" fillId="0" borderId="0"/>
    <xf numFmtId="0" fontId="12" fillId="0" borderId="0"/>
    <xf numFmtId="0" fontId="135" fillId="0" borderId="0" applyNumberFormat="0" applyAlignment="0"/>
    <xf numFmtId="0" fontId="135" fillId="0" borderId="0" applyNumberFormat="0" applyAlignment="0"/>
    <xf numFmtId="0" fontId="135" fillId="0" borderId="0" applyNumberFormat="0" applyAlignment="0"/>
    <xf numFmtId="0" fontId="12" fillId="0" borderId="0"/>
    <xf numFmtId="0" fontId="12" fillId="0" borderId="0"/>
    <xf numFmtId="0" fontId="12" fillId="0" borderId="0"/>
    <xf numFmtId="199" fontId="136" fillId="0" borderId="0"/>
    <xf numFmtId="0" fontId="25" fillId="0" borderId="0"/>
    <xf numFmtId="0" fontId="12" fillId="0" borderId="0"/>
    <xf numFmtId="0" fontId="130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20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2" fontId="12" fillId="0" borderId="0" applyFont="0" applyFill="0" applyBorder="0" applyAlignment="0" applyProtection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9" fillId="0" borderId="0" applyFont="0" applyFill="0" applyBorder="0" applyAlignment="0" applyProtection="0"/>
    <xf numFmtId="14" fontId="98" fillId="0" borderId="0"/>
    <xf numFmtId="0" fontId="131" fillId="0" borderId="0" applyFont="0" applyFill="0" applyBorder="0" applyAlignment="0" applyProtection="0"/>
    <xf numFmtId="0" fontId="12" fillId="0" borderId="0"/>
    <xf numFmtId="0" fontId="131" fillId="0" borderId="0" applyFont="0" applyFill="0" applyBorder="0" applyAlignment="0" applyProtection="0"/>
    <xf numFmtId="0" fontId="12" fillId="0" borderId="0"/>
    <xf numFmtId="0" fontId="131" fillId="0" borderId="0" applyFont="0" applyFill="0" applyBorder="0" applyAlignment="0" applyProtection="0"/>
    <xf numFmtId="0" fontId="12" fillId="0" borderId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4" fontId="98" fillId="0" borderId="0"/>
    <xf numFmtId="14" fontId="98" fillId="0" borderId="0"/>
    <xf numFmtId="14" fontId="98" fillId="0" borderId="0"/>
    <xf numFmtId="203" fontId="12" fillId="0" borderId="0" applyFont="0" applyFill="0" applyBorder="0" applyAlignment="0" applyProtection="0">
      <alignment wrapText="1"/>
    </xf>
    <xf numFmtId="203" fontId="12" fillId="0" borderId="0" applyFont="0" applyFill="0" applyBorder="0" applyAlignment="0" applyProtection="0">
      <alignment wrapText="1"/>
    </xf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178" fontId="1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12" fillId="0" borderId="0"/>
    <xf numFmtId="178" fontId="12" fillId="0" borderId="0"/>
    <xf numFmtId="178" fontId="1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0" fontId="12" fillId="0" borderId="0"/>
    <xf numFmtId="0" fontId="12" fillId="0" borderId="0"/>
    <xf numFmtId="20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5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12" fillId="0" borderId="0"/>
    <xf numFmtId="0" fontId="137" fillId="0" borderId="0" applyNumberFormat="0" applyFill="0" applyBorder="0" applyAlignment="0" applyProtection="0"/>
    <xf numFmtId="1" fontId="138" fillId="64" borderId="17" applyNumberFormat="0" applyBorder="0" applyAlignment="0">
      <alignment horizontal="centerContinuous" vertical="center"/>
      <protection locked="0"/>
    </xf>
    <xf numFmtId="1" fontId="138" fillId="64" borderId="17" applyNumberFormat="0" applyBorder="0" applyAlignment="0">
      <alignment horizontal="centerContinuous" vertical="center"/>
      <protection locked="0"/>
    </xf>
    <xf numFmtId="1" fontId="138" fillId="64" borderId="17" applyNumberFormat="0" applyBorder="0" applyAlignment="0">
      <alignment horizontal="centerContinuous" vertical="center"/>
      <protection locked="0"/>
    </xf>
    <xf numFmtId="1" fontId="138" fillId="64" borderId="17" applyNumberFormat="0" applyBorder="0" applyAlignment="0">
      <alignment horizontal="centerContinuous" vertical="center"/>
      <protection locked="0"/>
    </xf>
    <xf numFmtId="2" fontId="129" fillId="0" borderId="0" applyFont="0" applyFill="0" applyBorder="0" applyAlignment="0" applyProtection="0"/>
    <xf numFmtId="2" fontId="129" fillId="0" borderId="0" applyFont="0" applyFill="0" applyBorder="0" applyAlignment="0" applyProtection="0"/>
    <xf numFmtId="2" fontId="1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199" fontId="15" fillId="0" borderId="0"/>
    <xf numFmtId="205" fontId="139" fillId="0" borderId="0"/>
    <xf numFmtId="205" fontId="139" fillId="0" borderId="0"/>
    <xf numFmtId="205" fontId="139" fillId="0" borderId="0"/>
    <xf numFmtId="206" fontId="139" fillId="0" borderId="0"/>
    <xf numFmtId="206" fontId="139" fillId="0" borderId="0"/>
    <xf numFmtId="207" fontId="139" fillId="0" borderId="0"/>
    <xf numFmtId="207" fontId="139" fillId="0" borderId="0"/>
    <xf numFmtId="194" fontId="140" fillId="0" borderId="0">
      <alignment horizontal="right"/>
    </xf>
    <xf numFmtId="0" fontId="141" fillId="0" borderId="0">
      <alignment vertical="center"/>
    </xf>
    <xf numFmtId="0" fontId="142" fillId="0" borderId="0">
      <alignment horizontal="right"/>
    </xf>
    <xf numFmtId="193" fontId="143" fillId="0" borderId="0">
      <alignment horizontal="right" vertical="center"/>
    </xf>
    <xf numFmtId="193" fontId="140" fillId="0" borderId="0" applyFill="0" applyBorder="0">
      <alignment horizontal="right" vertical="center"/>
    </xf>
    <xf numFmtId="0" fontId="74" fillId="40" borderId="0" applyNumberFormat="0" applyBorder="0" applyAlignment="0" applyProtection="0"/>
    <xf numFmtId="0" fontId="12" fillId="0" borderId="0"/>
    <xf numFmtId="0" fontId="12" fillId="0" borderId="0"/>
    <xf numFmtId="0" fontId="4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44" fillId="4" borderId="0" applyNumberFormat="0" applyBorder="0" applyAlignment="0" applyProtection="0"/>
    <xf numFmtId="0" fontId="12" fillId="0" borderId="0"/>
    <xf numFmtId="38" fontId="15" fillId="60" borderId="0" applyNumberFormat="0" applyBorder="0" applyAlignment="0" applyProtection="0"/>
    <xf numFmtId="38" fontId="12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38" fontId="12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2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208" fontId="32" fillId="0" borderId="0" applyNumberFormat="0" applyFill="0" applyBorder="0" applyProtection="0">
      <alignment horizontal="right"/>
    </xf>
    <xf numFmtId="0" fontId="22" fillId="0" borderId="1" applyNumberFormat="0" applyAlignment="0" applyProtection="0">
      <alignment horizontal="left"/>
    </xf>
    <xf numFmtId="0" fontId="22" fillId="0" borderId="1" applyNumberFormat="0" applyAlignment="0" applyProtection="0">
      <alignment horizontal="left"/>
    </xf>
    <xf numFmtId="0" fontId="12" fillId="0" borderId="0"/>
    <xf numFmtId="0" fontId="22" fillId="0" borderId="1" applyNumberFormat="0" applyAlignment="0" applyProtection="0">
      <alignment horizontal="left"/>
    </xf>
    <xf numFmtId="0" fontId="22" fillId="0" borderId="1" applyNumberFormat="0" applyAlignmen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22" fillId="0" borderId="1" applyNumberFormat="0" applyAlignment="0" applyProtection="0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146" fillId="63" borderId="0" applyNumberFormat="0" applyBorder="0" applyAlignment="0">
      <protection hidden="1"/>
    </xf>
    <xf numFmtId="0" fontId="78" fillId="0" borderId="37" applyNumberFormat="0" applyFill="0" applyAlignment="0" applyProtection="0"/>
    <xf numFmtId="0" fontId="12" fillId="0" borderId="0"/>
    <xf numFmtId="0" fontId="12" fillId="0" borderId="0"/>
    <xf numFmtId="0" fontId="77" fillId="0" borderId="3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3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" fillId="0" borderId="0"/>
    <xf numFmtId="0" fontId="12" fillId="0" borderId="0"/>
    <xf numFmtId="0" fontId="41" fillId="0" borderId="2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1" fillId="0" borderId="39" applyNumberFormat="0" applyFill="0" applyAlignment="0" applyProtection="0"/>
    <xf numFmtId="0" fontId="12" fillId="0" borderId="0"/>
    <xf numFmtId="0" fontId="12" fillId="0" borderId="0"/>
    <xf numFmtId="0" fontId="80" fillId="0" borderId="3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0" fillId="0" borderId="3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2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12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43" fillId="0" borderId="2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5" fillId="0" borderId="27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0" applyNumberFormat="0" applyFill="0" applyBorder="0" applyAlignment="0" applyProtection="0"/>
    <xf numFmtId="0" fontId="12" fillId="0" borderId="0"/>
    <xf numFmtId="0" fontId="12" fillId="0" borderId="0"/>
    <xf numFmtId="0" fontId="8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5" fillId="0" borderId="0" applyNumberFormat="0" applyFill="0" applyBorder="0" applyAlignment="0" applyProtection="0"/>
    <xf numFmtId="0" fontId="12" fillId="0" borderId="0"/>
    <xf numFmtId="38" fontId="122" fillId="0" borderId="0"/>
    <xf numFmtId="38" fontId="122" fillId="0" borderId="0"/>
    <xf numFmtId="0" fontId="12" fillId="0" borderId="0"/>
    <xf numFmtId="38" fontId="122" fillId="0" borderId="0"/>
    <xf numFmtId="38" fontId="122" fillId="0" borderId="0"/>
    <xf numFmtId="0" fontId="12" fillId="0" borderId="0"/>
    <xf numFmtId="0" fontId="12" fillId="0" borderId="0"/>
    <xf numFmtId="0" fontId="12" fillId="0" borderId="0"/>
    <xf numFmtId="40" fontId="122" fillId="0" borderId="0"/>
    <xf numFmtId="40" fontId="122" fillId="0" borderId="0"/>
    <xf numFmtId="0" fontId="12" fillId="0" borderId="0"/>
    <xf numFmtId="40" fontId="122" fillId="0" borderId="0"/>
    <xf numFmtId="40" fontId="1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2" fillId="0" borderId="0"/>
    <xf numFmtId="10" fontId="15" fillId="61" borderId="24" applyNumberFormat="0" applyBorder="0" applyAlignment="0" applyProtection="0"/>
    <xf numFmtId="10" fontId="12" fillId="61" borderId="24" applyNumberFormat="0" applyBorder="0" applyAlignment="0" applyProtection="0"/>
    <xf numFmtId="10" fontId="12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2" fillId="61" borderId="24" applyNumberFormat="0" applyBorder="0" applyAlignment="0" applyProtection="0"/>
    <xf numFmtId="10" fontId="12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10" fontId="15" fillId="61" borderId="24" applyNumberFormat="0" applyBorder="0" applyAlignment="0" applyProtection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10" fontId="12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2" fillId="61" borderId="24" applyNumberFormat="0" applyBorder="0" applyAlignment="0" applyProtection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48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47" fillId="44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148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48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48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7" borderId="28" applyNumberFormat="0" applyAlignment="0" applyProtection="0"/>
    <xf numFmtId="0" fontId="47" fillId="7" borderId="28" applyNumberFormat="0" applyAlignment="0" applyProtection="0"/>
    <xf numFmtId="0" fontId="47" fillId="7" borderId="28" applyNumberFormat="0" applyAlignment="0" applyProtection="0"/>
    <xf numFmtId="0" fontId="12" fillId="0" borderId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12" fillId="0" borderId="0"/>
    <xf numFmtId="0" fontId="86" fillId="41" borderId="5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7" borderId="28" applyNumberFormat="0" applyAlignment="0" applyProtection="0"/>
    <xf numFmtId="0" fontId="12" fillId="0" borderId="0"/>
    <xf numFmtId="41" fontId="21" fillId="65" borderId="52">
      <alignment horizontal="left"/>
      <protection locked="0"/>
    </xf>
    <xf numFmtId="41" fontId="21" fillId="65" borderId="52">
      <alignment horizontal="left"/>
      <protection locked="0"/>
    </xf>
    <xf numFmtId="0" fontId="12" fillId="0" borderId="0"/>
    <xf numFmtId="0" fontId="12" fillId="0" borderId="0"/>
    <xf numFmtId="10" fontId="21" fillId="65" borderId="52">
      <alignment horizontal="right"/>
      <protection locked="0"/>
    </xf>
    <xf numFmtId="10" fontId="21" fillId="65" borderId="52">
      <alignment horizontal="right"/>
      <protection locked="0"/>
    </xf>
    <xf numFmtId="0" fontId="12" fillId="0" borderId="0"/>
    <xf numFmtId="0" fontId="12" fillId="0" borderId="0"/>
    <xf numFmtId="10" fontId="21" fillId="65" borderId="52">
      <alignment horizontal="right"/>
      <protection locked="0"/>
    </xf>
    <xf numFmtId="41" fontId="21" fillId="65" borderId="52">
      <alignment horizontal="left"/>
      <protection locked="0"/>
    </xf>
    <xf numFmtId="0" fontId="145" fillId="0" borderId="0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5" fillId="60" borderId="0"/>
    <xf numFmtId="0" fontId="15" fillId="6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49" fillId="0" borderId="0" applyFill="0" applyBorder="0" applyAlignment="0" applyProtection="0"/>
    <xf numFmtId="3" fontId="149" fillId="0" borderId="0" applyFill="0" applyBorder="0" applyAlignment="0" applyProtection="0"/>
    <xf numFmtId="3" fontId="149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0" fillId="0" borderId="43" applyNumberFormat="0" applyFill="0" applyAlignment="0" applyProtection="0"/>
    <xf numFmtId="0" fontId="12" fillId="0" borderId="0"/>
    <xf numFmtId="0" fontId="12" fillId="0" borderId="0"/>
    <xf numFmtId="0" fontId="89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3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50" fillId="0" borderId="30" applyNumberFormat="0" applyFill="0" applyAlignment="0" applyProtection="0"/>
    <xf numFmtId="0" fontId="12" fillId="0" borderId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0" fontId="12" fillId="0" borderId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0" fontId="12" fillId="0" borderId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0" fontId="12" fillId="0" borderId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0" fontId="12" fillId="0" borderId="0"/>
    <xf numFmtId="0" fontId="12" fillId="0" borderId="0"/>
    <xf numFmtId="0" fontId="12" fillId="0" borderId="0"/>
    <xf numFmtId="44" fontId="17" fillId="0" borderId="18" applyNumberFormat="0" applyFont="0" applyAlignment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5" fillId="66" borderId="0">
      <alignment horizontal="center"/>
    </xf>
    <xf numFmtId="0" fontId="94" fillId="44" borderId="0" applyNumberFormat="0" applyBorder="0" applyAlignment="0" applyProtection="0"/>
    <xf numFmtId="0" fontId="12" fillId="0" borderId="0"/>
    <xf numFmtId="0" fontId="12" fillId="0" borderId="0"/>
    <xf numFmtId="0" fontId="151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4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52" fillId="6" borderId="0" applyNumberFormat="0" applyBorder="0" applyAlignment="0" applyProtection="0"/>
    <xf numFmtId="0" fontId="12" fillId="0" borderId="0"/>
    <xf numFmtId="37" fontId="153" fillId="0" borderId="0"/>
    <xf numFmtId="37" fontId="153" fillId="0" borderId="0"/>
    <xf numFmtId="37" fontId="153" fillId="0" borderId="0"/>
    <xf numFmtId="0" fontId="12" fillId="0" borderId="0"/>
    <xf numFmtId="0" fontId="12" fillId="0" borderId="0"/>
    <xf numFmtId="0" fontId="12" fillId="0" borderId="0"/>
    <xf numFmtId="211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212" fontId="12" fillId="0" borderId="0"/>
    <xf numFmtId="21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2" fontId="12" fillId="0" borderId="0"/>
    <xf numFmtId="21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2" fontId="12" fillId="0" borderId="0"/>
    <xf numFmtId="21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8" fontId="97" fillId="0" borderId="0"/>
    <xf numFmtId="0" fontId="12" fillId="0" borderId="0"/>
    <xf numFmtId="213" fontId="39" fillId="0" borderId="0"/>
    <xf numFmtId="213" fontId="39" fillId="0" borderId="0"/>
    <xf numFmtId="214" fontId="15" fillId="0" borderId="0"/>
    <xf numFmtId="215" fontId="15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2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154" fillId="0" borderId="0"/>
    <xf numFmtId="0" fontId="154" fillId="0" borderId="0"/>
    <xf numFmtId="216" fontId="12" fillId="0" borderId="0">
      <alignment horizontal="left" wrapText="1"/>
    </xf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0" fontId="12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0" fontId="16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0" fontId="16" fillId="0" borderId="0">
      <alignment horizontal="left" wrapText="1"/>
    </xf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154" fillId="0" borderId="0"/>
    <xf numFmtId="0" fontId="154" fillId="0" borderId="0"/>
    <xf numFmtId="0" fontId="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0" fontId="16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9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0" borderId="0"/>
    <xf numFmtId="0" fontId="12" fillId="39" borderId="55" applyNumberFormat="0" applyFont="0" applyAlignment="0" applyProtection="0"/>
    <xf numFmtId="0" fontId="16" fillId="39" borderId="55" applyNumberFormat="0" applyFont="0" applyAlignment="0" applyProtection="0"/>
    <xf numFmtId="0" fontId="12" fillId="0" borderId="0"/>
    <xf numFmtId="0" fontId="1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0" borderId="0"/>
    <xf numFmtId="0" fontId="12" fillId="39" borderId="55" applyNumberFormat="0" applyFont="0" applyAlignment="0" applyProtection="0"/>
    <xf numFmtId="0" fontId="12" fillId="0" borderId="0"/>
    <xf numFmtId="0" fontId="12" fillId="39" borderId="55" applyNumberFormat="0" applyFont="0" applyAlignment="0" applyProtection="0"/>
    <xf numFmtId="0" fontId="4" fillId="10" borderId="32" applyNumberFormat="0" applyFont="0" applyAlignment="0" applyProtection="0"/>
    <xf numFmtId="0" fontId="56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4" fillId="10" borderId="32" applyNumberFormat="0" applyFont="0" applyAlignment="0" applyProtection="0"/>
    <xf numFmtId="0" fontId="154" fillId="10" borderId="32" applyNumberFormat="0" applyFont="0" applyAlignment="0" applyProtection="0"/>
    <xf numFmtId="0" fontId="154" fillId="10" borderId="3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99" fillId="58" borderId="56" applyNumberFormat="0" applyAlignment="0" applyProtection="0"/>
    <xf numFmtId="0" fontId="12" fillId="0" borderId="0"/>
    <xf numFmtId="0" fontId="99" fillId="58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48" fillId="57" borderId="29" applyNumberFormat="0" applyAlignment="0" applyProtection="0"/>
    <xf numFmtId="0" fontId="12" fillId="0" borderId="0"/>
    <xf numFmtId="0" fontId="12" fillId="0" borderId="0"/>
    <xf numFmtId="0" fontId="12" fillId="0" borderId="0"/>
    <xf numFmtId="0" fontId="99" fillId="57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99" fillId="57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12" fillId="0" borderId="0"/>
    <xf numFmtId="0" fontId="99" fillId="58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48" fillId="8" borderId="2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7" fillId="8" borderId="2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7" borderId="52"/>
    <xf numFmtId="41" fontId="12" fillId="67" borderId="52"/>
    <xf numFmtId="41" fontId="12" fillId="67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7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7" borderId="52"/>
    <xf numFmtId="217" fontId="158" fillId="60" borderId="0" applyBorder="0" applyAlignment="0">
      <protection hidden="1"/>
    </xf>
    <xf numFmtId="1" fontId="158" fillId="60" borderId="0">
      <alignment horizontal="center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2" fillId="0" borderId="0"/>
    <xf numFmtId="0" fontId="12" fillId="0" borderId="0"/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2" fillId="0" borderId="0"/>
    <xf numFmtId="0" fontId="12" fillId="0" borderId="0"/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68" borderId="0" applyNumberFormat="0" applyFont="0" applyBorder="0" applyAlignment="0" applyProtection="0"/>
    <xf numFmtId="0" fontId="98" fillId="68" borderId="0" applyNumberFormat="0" applyFont="0" applyBorder="0" applyAlignment="0" applyProtection="0"/>
    <xf numFmtId="0" fontId="98" fillId="68" borderId="0" applyNumberFormat="0" applyFon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60" fillId="0" borderId="0" applyFill="0" applyBorder="0" applyAlignment="0" applyProtection="0"/>
    <xf numFmtId="0" fontId="1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60" fillId="0" borderId="0" applyFill="0" applyBorder="0" applyAlignment="0" applyProtection="0"/>
    <xf numFmtId="3" fontId="160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60" fillId="0" borderId="0" applyFill="0" applyBorder="0" applyAlignment="0" applyProtection="0"/>
    <xf numFmtId="42" fontId="12" fillId="61" borderId="0"/>
    <xf numFmtId="42" fontId="12" fillId="61" borderId="0"/>
    <xf numFmtId="42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13">
      <alignment vertical="center"/>
    </xf>
    <xf numFmtId="42" fontId="12" fillId="61" borderId="13">
      <alignment vertical="center"/>
    </xf>
    <xf numFmtId="42" fontId="12" fillId="61" borderId="13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13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13">
      <alignment vertical="center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2" fillId="0" borderId="0"/>
    <xf numFmtId="0" fontId="12" fillId="0" borderId="0"/>
    <xf numFmtId="0" fontId="12" fillId="0" borderId="0"/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2" fillId="0" borderId="0"/>
    <xf numFmtId="0" fontId="12" fillId="0" borderId="0"/>
    <xf numFmtId="0" fontId="12" fillId="0" borderId="0"/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10" fontId="12" fillId="61" borderId="0"/>
    <xf numFmtId="10" fontId="12" fillId="61" borderId="0"/>
    <xf numFmtId="10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0" fontId="12" fillId="0" borderId="0"/>
    <xf numFmtId="10" fontId="12" fillId="61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61" borderId="0"/>
    <xf numFmtId="218" fontId="12" fillId="61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218" fontId="12" fillId="61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2" fillId="61" borderId="0"/>
    <xf numFmtId="42" fontId="12" fillId="61" borderId="0"/>
    <xf numFmtId="173" fontId="122" fillId="0" borderId="0" applyBorder="0" applyAlignment="0"/>
    <xf numFmtId="173" fontId="122" fillId="0" borderId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42" fontId="12" fillId="61" borderId="58">
      <alignment horizontal="left"/>
    </xf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42" fontId="12" fillId="61" borderId="58">
      <alignment horizontal="left"/>
    </xf>
    <xf numFmtId="218" fontId="162" fillId="61" borderId="58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62" fillId="61" borderId="58">
      <alignment horizontal="left"/>
    </xf>
    <xf numFmtId="173" fontId="122" fillId="0" borderId="0" applyBorder="0" applyAlignment="0"/>
    <xf numFmtId="14" fontId="16" fillId="0" borderId="0" applyNumberFormat="0" applyFill="0" applyBorder="0" applyAlignmen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9" fontId="163" fillId="0" borderId="0"/>
    <xf numFmtId="4" fontId="24" fillId="65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5" fillId="44" borderId="59" applyNumberFormat="0" applyProtection="0">
      <alignment vertical="center"/>
    </xf>
    <xf numFmtId="4" fontId="15" fillId="44" borderId="59" applyNumberFormat="0" applyProtection="0">
      <alignment vertical="center"/>
    </xf>
    <xf numFmtId="4" fontId="15" fillId="44" borderId="59" applyNumberFormat="0" applyProtection="0">
      <alignment vertical="center"/>
    </xf>
    <xf numFmtId="4" fontId="15" fillId="44" borderId="59" applyNumberFormat="0" applyProtection="0">
      <alignment vertical="center"/>
    </xf>
    <xf numFmtId="4" fontId="24" fillId="65" borderId="56" applyNumberFormat="0" applyProtection="0">
      <alignment vertical="center"/>
    </xf>
    <xf numFmtId="4" fontId="164" fillId="65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4" fillId="65" borderId="56" applyNumberFormat="0" applyProtection="0">
      <alignment vertical="center"/>
    </xf>
    <xf numFmtId="4" fontId="24" fillId="65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5" fillId="65" borderId="59" applyNumberFormat="0" applyProtection="0">
      <alignment horizontal="left" vertical="center" indent="1"/>
    </xf>
    <xf numFmtId="4" fontId="15" fillId="65" borderId="59" applyNumberFormat="0" applyProtection="0">
      <alignment horizontal="left" vertical="center" indent="1"/>
    </xf>
    <xf numFmtId="4" fontId="15" fillId="65" borderId="59" applyNumberFormat="0" applyProtection="0">
      <alignment horizontal="left" vertical="center" indent="1"/>
    </xf>
    <xf numFmtId="4" fontId="15" fillId="65" borderId="59" applyNumberFormat="0" applyProtection="0">
      <alignment horizontal="left" vertical="center" indent="1"/>
    </xf>
    <xf numFmtId="4" fontId="24" fillId="65" borderId="56" applyNumberFormat="0" applyProtection="0">
      <alignment horizontal="left" vertical="center" indent="1"/>
    </xf>
    <xf numFmtId="4" fontId="24" fillId="65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5" borderId="56" applyNumberFormat="0" applyProtection="0">
      <alignment horizontal="left" vertical="center" indent="1"/>
    </xf>
    <xf numFmtId="0" fontId="12" fillId="69" borderId="0" applyNumberFormat="0" applyProtection="0">
      <alignment horizontal="left" vertical="center" indent="1"/>
    </xf>
    <xf numFmtId="0" fontId="12" fillId="69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24" fillId="70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0" borderId="56" applyNumberFormat="0" applyProtection="0">
      <alignment horizontal="right" vertical="center"/>
    </xf>
    <xf numFmtId="4" fontId="24" fillId="71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1" borderId="56" applyNumberFormat="0" applyProtection="0">
      <alignment horizontal="right" vertical="center"/>
    </xf>
    <xf numFmtId="4" fontId="24" fillId="72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2" borderId="56" applyNumberFormat="0" applyProtection="0">
      <alignment horizontal="right" vertical="center"/>
    </xf>
    <xf numFmtId="4" fontId="24" fillId="3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3" borderId="56" applyNumberFormat="0" applyProtection="0">
      <alignment horizontal="right" vertical="center"/>
    </xf>
    <xf numFmtId="4" fontId="24" fillId="73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3" borderId="56" applyNumberFormat="0" applyProtection="0">
      <alignment horizontal="right" vertical="center"/>
    </xf>
    <xf numFmtId="4" fontId="24" fillId="7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4" borderId="56" applyNumberFormat="0" applyProtection="0">
      <alignment horizontal="right" vertical="center"/>
    </xf>
    <xf numFmtId="4" fontId="24" fillId="75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5" borderId="56" applyNumberFormat="0" applyProtection="0">
      <alignment horizontal="right" vertical="center"/>
    </xf>
    <xf numFmtId="4" fontId="24" fillId="62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2" borderId="56" applyNumberFormat="0" applyProtection="0">
      <alignment horizontal="right" vertical="center"/>
    </xf>
    <xf numFmtId="4" fontId="24" fillId="76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6" borderId="56" applyNumberFormat="0" applyProtection="0">
      <alignment horizontal="right" vertical="center"/>
    </xf>
    <xf numFmtId="4" fontId="23" fillId="77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4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5" fillId="7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4" fontId="166" fillId="0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6" fillId="0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79" borderId="56" applyNumberFormat="0" applyProtection="0">
      <alignment horizontal="left" vertical="center" indent="1"/>
    </xf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vertical="center"/>
    </xf>
    <xf numFmtId="4" fontId="164" fillId="66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4" fillId="66" borderId="56" applyNumberFormat="0" applyProtection="0">
      <alignment vertical="center"/>
    </xf>
    <xf numFmtId="4" fontId="24" fillId="66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horizontal="left" vertical="center" indent="1"/>
    </xf>
    <xf numFmtId="4" fontId="24" fillId="66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horizontal="left" vertical="center" indent="1"/>
    </xf>
    <xf numFmtId="4" fontId="24" fillId="64" borderId="56" applyNumberFormat="0" applyProtection="0">
      <alignment horizontal="right" vertical="center"/>
    </xf>
    <xf numFmtId="4" fontId="24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4" fontId="24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5" fillId="0" borderId="59" applyNumberFormat="0" applyProtection="0">
      <alignment horizontal="right" vertical="center"/>
    </xf>
    <xf numFmtId="4" fontId="15" fillId="0" borderId="59" applyNumberFormat="0" applyProtection="0">
      <alignment horizontal="right" vertical="center"/>
    </xf>
    <xf numFmtId="4" fontId="15" fillId="0" borderId="59" applyNumberFormat="0" applyProtection="0">
      <alignment horizontal="right" vertical="center"/>
    </xf>
    <xf numFmtId="4" fontId="15" fillId="0" borderId="59" applyNumberFormat="0" applyProtection="0">
      <alignment horizontal="right" vertical="center"/>
    </xf>
    <xf numFmtId="4" fontId="24" fillId="64" borderId="56" applyNumberFormat="0" applyProtection="0">
      <alignment horizontal="right" vertical="center"/>
    </xf>
    <xf numFmtId="4" fontId="164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4" fillId="64" borderId="56" applyNumberFormat="0" applyProtection="0">
      <alignment horizontal="right" vertical="center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0" fontId="167" fillId="0" borderId="0" applyNumberFormat="0" applyProtection="0">
      <alignment horizontal="left" indent="5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8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8" fillId="64" borderId="56" applyNumberFormat="0" applyProtection="0">
      <alignment horizontal="right" vertical="center"/>
    </xf>
    <xf numFmtId="39" fontId="12" fillId="81" borderId="0"/>
    <xf numFmtId="38" fontId="12" fillId="82" borderId="0" applyNumberFormat="0" applyFont="0" applyBorder="0" applyAlignment="0" applyProtection="0"/>
    <xf numFmtId="39" fontId="12" fillId="81" borderId="0"/>
    <xf numFmtId="39" fontId="12" fillId="8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0" fontId="12" fillId="0" borderId="0"/>
    <xf numFmtId="39" fontId="12" fillId="81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12" fillId="81" borderId="0"/>
    <xf numFmtId="0" fontId="12" fillId="0" borderId="0"/>
    <xf numFmtId="0" fontId="12" fillId="0" borderId="0"/>
    <xf numFmtId="38" fontId="15" fillId="0" borderId="16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22" fillId="0" borderId="58"/>
    <xf numFmtId="38" fontId="122" fillId="0" borderId="58"/>
    <xf numFmtId="0" fontId="12" fillId="0" borderId="0"/>
    <xf numFmtId="0" fontId="12" fillId="0" borderId="0"/>
    <xf numFmtId="0" fontId="12" fillId="0" borderId="0"/>
    <xf numFmtId="38" fontId="122" fillId="0" borderId="58"/>
    <xf numFmtId="38" fontId="122" fillId="0" borderId="58"/>
    <xf numFmtId="38" fontId="122" fillId="0" borderId="58"/>
    <xf numFmtId="0" fontId="12" fillId="0" borderId="0"/>
    <xf numFmtId="38" fontId="122" fillId="0" borderId="58"/>
    <xf numFmtId="0" fontId="12" fillId="0" borderId="0"/>
    <xf numFmtId="0" fontId="12" fillId="0" borderId="0"/>
    <xf numFmtId="0" fontId="12" fillId="0" borderId="0"/>
    <xf numFmtId="38" fontId="122" fillId="0" borderId="58"/>
    <xf numFmtId="0" fontId="12" fillId="0" borderId="0"/>
    <xf numFmtId="0" fontId="12" fillId="0" borderId="0"/>
    <xf numFmtId="0" fontId="12" fillId="0" borderId="0"/>
    <xf numFmtId="38" fontId="122" fillId="0" borderId="58"/>
    <xf numFmtId="39" fontId="16" fillId="83" borderId="0"/>
    <xf numFmtId="39" fontId="12" fillId="83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>
      <alignment horizontal="left" wrapText="1"/>
    </xf>
    <xf numFmtId="184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7" fillId="84" borderId="60" applyNumberFormat="0" applyProtection="0">
      <alignment horizontal="center" wrapText="1"/>
    </xf>
    <xf numFmtId="0" fontId="12" fillId="0" borderId="0"/>
    <xf numFmtId="0" fontId="12" fillId="0" borderId="0"/>
    <xf numFmtId="0" fontId="12" fillId="0" borderId="0"/>
    <xf numFmtId="0" fontId="17" fillId="84" borderId="60" applyNumberFormat="0" applyProtection="0">
      <alignment horizontal="center" wrapText="1"/>
    </xf>
    <xf numFmtId="0" fontId="17" fillId="84" borderId="61" applyNumberFormat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7" fillId="84" borderId="61" applyNumberFormat="0" applyAlignment="0" applyProtection="0">
      <alignment wrapText="1"/>
    </xf>
    <xf numFmtId="0" fontId="12" fillId="85" borderId="0" applyNumberFormat="0" applyBorder="0">
      <alignment horizontal="center" wrapText="1"/>
    </xf>
    <xf numFmtId="0" fontId="12" fillId="85" borderId="0" applyNumberFormat="0" applyBorder="0">
      <alignment horizontal="center" wrapText="1"/>
    </xf>
    <xf numFmtId="0" fontId="12" fillId="0" borderId="0"/>
    <xf numFmtId="0" fontId="12" fillId="0" borderId="0"/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0" borderId="0"/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0" borderId="0"/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0" applyNumberFormat="0" applyBorder="0">
      <alignment wrapText="1"/>
    </xf>
    <xf numFmtId="0" fontId="12" fillId="86" borderId="0" applyNumberFormat="0" applyBorder="0">
      <alignment wrapText="1"/>
    </xf>
    <xf numFmtId="0" fontId="12" fillId="0" borderId="0"/>
    <xf numFmtId="0" fontId="12" fillId="0" borderId="0"/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/>
    <xf numFmtId="0" fontId="12" fillId="0" borderId="0"/>
    <xf numFmtId="220" fontId="12" fillId="0" borderId="0" applyFill="0" applyBorder="0" applyAlignment="0" applyProtection="0">
      <alignment wrapText="1"/>
    </xf>
    <xf numFmtId="220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171" fontId="12" fillId="0" borderId="0" applyFill="0" applyBorder="0" applyAlignment="0" applyProtection="0">
      <alignment wrapText="1"/>
    </xf>
    <xf numFmtId="171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171" fontId="12" fillId="0" borderId="0" applyFill="0" applyBorder="0" applyAlignment="0" applyProtection="0">
      <alignment wrapText="1"/>
    </xf>
    <xf numFmtId="171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/>
    <xf numFmtId="0" fontId="12" fillId="0" borderId="0"/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0" fontId="12" fillId="0" borderId="0"/>
    <xf numFmtId="0" fontId="12" fillId="0" borderId="0"/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>
      <alignment horizont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>
      <alignment horizont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>
      <alignment horizont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169" fillId="0" borderId="0" applyNumberFormat="0" applyBorder="0" applyAlignment="0"/>
    <xf numFmtId="0" fontId="169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70" fillId="0" borderId="0"/>
    <xf numFmtId="0" fontId="171" fillId="0" borderId="0"/>
    <xf numFmtId="0" fontId="113" fillId="0" borderId="0"/>
    <xf numFmtId="219" fontId="172" fillId="0" borderId="0"/>
    <xf numFmtId="199" fontId="22" fillId="0" borderId="0"/>
    <xf numFmtId="0" fontId="173" fillId="0" borderId="0"/>
    <xf numFmtId="0" fontId="145" fillId="0" borderId="63"/>
    <xf numFmtId="0" fontId="145" fillId="0" borderId="63"/>
    <xf numFmtId="40" fontId="174" fillId="0" borderId="0" applyBorder="0">
      <alignment horizontal="right"/>
    </xf>
    <xf numFmtId="41" fontId="18" fillId="61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9" fontId="175" fillId="87" borderId="0" applyFont="0" applyBorder="0" applyAlignment="0">
      <alignment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77" fillId="0" borderId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0" fontId="178" fillId="0" borderId="0" applyFill="0" applyBorder="0" applyProtection="0">
      <alignment horizontal="left" vertical="top"/>
    </xf>
    <xf numFmtId="0" fontId="10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1" fontId="179" fillId="61" borderId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61" borderId="0">
      <alignment horizontal="left" wrapText="1"/>
    </xf>
    <xf numFmtId="0" fontId="17" fillId="61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0" fillId="0" borderId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7" fontId="18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4" fillId="0" borderId="65" applyNumberFormat="0" applyFill="0" applyAlignment="0" applyProtection="0"/>
    <xf numFmtId="0" fontId="29" fillId="0" borderId="6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66" applyNumberFormat="0" applyFill="0" applyAlignment="0" applyProtection="0"/>
    <xf numFmtId="0" fontId="104" fillId="0" borderId="6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04" fillId="0" borderId="6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67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3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68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7" fontId="122" fillId="0" borderId="15"/>
    <xf numFmtId="214" fontId="125" fillId="0" borderId="15" applyAlignment="0"/>
    <xf numFmtId="215" fontId="125" fillId="0" borderId="15" applyAlignment="0"/>
    <xf numFmtId="219" fontId="125" fillId="0" borderId="15" applyAlignment="0">
      <alignment horizontal="right"/>
    </xf>
    <xf numFmtId="222" fontId="158" fillId="60" borderId="8" applyBorder="0">
      <alignment horizontal="right" vertical="center"/>
      <protection locked="0"/>
    </xf>
    <xf numFmtId="222" fontId="158" fillId="60" borderId="8" applyBorder="0">
      <alignment horizontal="right" vertical="center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" fontId="12" fillId="0" borderId="0">
      <alignment horizontal="center"/>
    </xf>
    <xf numFmtId="1" fontId="12" fillId="0" borderId="0">
      <alignment horizontal="center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41" fontId="12" fillId="60" borderId="0"/>
    <xf numFmtId="0" fontId="183" fillId="0" borderId="0"/>
    <xf numFmtId="0" fontId="183" fillId="0" borderId="0"/>
    <xf numFmtId="0" fontId="183" fillId="0" borderId="0"/>
    <xf numFmtId="0" fontId="183" fillId="0" borderId="0"/>
    <xf numFmtId="2" fontId="27" fillId="0" borderId="0" applyFill="0" applyBorder="0" applyAlignment="0" applyProtection="0"/>
    <xf numFmtId="0" fontId="15" fillId="60" borderId="0"/>
    <xf numFmtId="0" fontId="183" fillId="0" borderId="0"/>
    <xf numFmtId="0" fontId="183" fillId="0" borderId="0"/>
    <xf numFmtId="0" fontId="184" fillId="0" borderId="0"/>
    <xf numFmtId="0" fontId="185" fillId="89" borderId="0"/>
    <xf numFmtId="0" fontId="37" fillId="89" borderId="53"/>
    <xf numFmtId="0" fontId="186" fillId="90" borderId="70"/>
    <xf numFmtId="0" fontId="187" fillId="89" borderId="63"/>
    <xf numFmtId="0" fontId="17" fillId="61" borderId="57" applyNumberFormat="0">
      <alignment horizontal="center" vertical="center" wrapText="1"/>
    </xf>
    <xf numFmtId="0" fontId="12" fillId="0" borderId="0" applyNumberFormat="0" applyBorder="0" applyAlignment="0"/>
    <xf numFmtId="0" fontId="185" fillId="0" borderId="0"/>
    <xf numFmtId="0" fontId="37" fillId="89" borderId="0"/>
    <xf numFmtId="0" fontId="17" fillId="61" borderId="0">
      <alignment horizontal="left" wrapText="1"/>
    </xf>
    <xf numFmtId="0" fontId="183" fillId="0" borderId="68"/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44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64" fillId="57" borderId="51" applyNumberFormat="0" applyAlignment="0" applyProtection="0"/>
    <xf numFmtId="0" fontId="65" fillId="58" borderId="5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6" fillId="44" borderId="51" applyNumberFormat="0" applyAlignment="0" applyProtection="0"/>
    <xf numFmtId="0" fontId="86" fillId="44" borderId="51" applyNumberFormat="0" applyAlignment="0" applyProtection="0"/>
    <xf numFmtId="0" fontId="86" fillId="44" borderId="51" applyNumberFormat="0" applyAlignment="0" applyProtection="0"/>
    <xf numFmtId="0" fontId="86" fillId="44" borderId="5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39" borderId="55" applyNumberFormat="0" applyFont="0" applyAlignment="0" applyProtection="0"/>
    <xf numFmtId="0" fontId="3" fillId="10" borderId="32" applyNumberFormat="0" applyFont="0" applyAlignment="0" applyProtection="0"/>
    <xf numFmtId="0" fontId="98" fillId="39" borderId="55" applyNumberFormat="0" applyFont="0" applyAlignment="0" applyProtection="0"/>
    <xf numFmtId="0" fontId="25" fillId="39" borderId="5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4" fillId="0" borderId="65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5" fillId="58" borderId="51" applyNumberFormat="0" applyAlignment="0" applyProtection="0"/>
    <xf numFmtId="0" fontId="65" fillId="58" borderId="51" applyNumberFormat="0" applyAlignment="0" applyProtection="0"/>
    <xf numFmtId="0" fontId="65" fillId="58" borderId="51" applyNumberFormat="0" applyAlignment="0" applyProtection="0"/>
    <xf numFmtId="0" fontId="64" fillId="57" borderId="51" applyNumberFormat="0" applyAlignment="0" applyProtection="0"/>
    <xf numFmtId="0" fontId="64" fillId="57" borderId="5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218" fontId="162" fillId="61" borderId="69">
      <alignment horizontal="left"/>
    </xf>
    <xf numFmtId="218" fontId="162" fillId="61" borderId="69">
      <alignment horizontal="left"/>
    </xf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3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38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4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42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4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7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35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7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7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7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7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6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12" fillId="0" borderId="0"/>
    <xf numFmtId="0" fontId="188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8" fillId="0" borderId="0"/>
    <xf numFmtId="0" fontId="57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7" fillId="10" borderId="32" applyNumberFormat="0" applyFont="0" applyAlignment="0" applyProtection="0"/>
    <xf numFmtId="0" fontId="2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2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4" fontId="16" fillId="0" borderId="0" applyFont="0" applyFill="0" applyBorder="0" applyAlignment="0" applyProtection="0"/>
    <xf numFmtId="178" fontId="197" fillId="0" borderId="0">
      <alignment horizontal="left" wrapText="1"/>
    </xf>
    <xf numFmtId="44" fontId="197" fillId="0" borderId="0" applyFont="0" applyFill="0" applyBorder="0" applyAlignment="0" applyProtection="0"/>
    <xf numFmtId="10" fontId="197" fillId="0" borderId="52"/>
    <xf numFmtId="43" fontId="197" fillId="0" borderId="0" applyFont="0" applyFill="0" applyBorder="0" applyAlignment="0" applyProtection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2">
    <xf numFmtId="0" fontId="0" fillId="0" borderId="0" xfId="0" applyNumberFormat="1" applyAlignment="1"/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"/>
      <protection locked="0"/>
    </xf>
    <xf numFmtId="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fill"/>
    </xf>
    <xf numFmtId="170" fontId="7" fillId="0" borderId="0" xfId="0" applyNumberFormat="1" applyFont="1" applyFill="1" applyBorder="1" applyAlignment="1" applyProtection="1">
      <protection locked="0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42" fontId="7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fill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Continuous"/>
    </xf>
    <xf numFmtId="0" fontId="7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right"/>
    </xf>
    <xf numFmtId="171" fontId="7" fillId="0" borderId="0" xfId="0" quotePrefix="1" applyNumberFormat="1" applyFont="1" applyFill="1" applyAlignment="1">
      <alignment horizontal="left"/>
    </xf>
    <xf numFmtId="1" fontId="7" fillId="0" borderId="0" xfId="0" quotePrefix="1" applyNumberFormat="1" applyFont="1" applyFill="1" applyAlignment="1">
      <alignment horizontal="left"/>
    </xf>
    <xf numFmtId="10" fontId="8" fillId="0" borderId="0" xfId="0" applyNumberFormat="1" applyFont="1" applyFill="1" applyAlignment="1">
      <alignment horizontal="center"/>
    </xf>
    <xf numFmtId="0" fontId="8" fillId="0" borderId="5" xfId="0" quotePrefix="1" applyNumberFormat="1" applyFont="1" applyFill="1" applyBorder="1" applyAlignment="1">
      <alignment horizontal="center"/>
    </xf>
    <xf numFmtId="170" fontId="7" fillId="0" borderId="0" xfId="0" applyNumberFormat="1" applyFont="1" applyFill="1" applyAlignment="1" applyProtection="1">
      <protection locked="0"/>
    </xf>
    <xf numFmtId="17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7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Alignment="1">
      <alignment horizontal="center"/>
    </xf>
    <xf numFmtId="170" fontId="7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Alignment="1">
      <alignment horizontal="center"/>
    </xf>
    <xf numFmtId="9" fontId="8" fillId="0" borderId="5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Continuous"/>
    </xf>
    <xf numFmtId="0" fontId="8" fillId="0" borderId="0" xfId="0" quotePrefix="1" applyNumberFormat="1" applyFont="1" applyFill="1" applyAlignment="1">
      <alignment horizontal="fill"/>
    </xf>
    <xf numFmtId="3" fontId="8" fillId="0" borderId="0" xfId="0" applyNumberFormat="1" applyFont="1" applyFill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fill"/>
    </xf>
    <xf numFmtId="9" fontId="7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176" fontId="13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15" fontId="7" fillId="0" borderId="0" xfId="0" applyNumberFormat="1" applyFont="1" applyFill="1" applyAlignment="1"/>
    <xf numFmtId="3" fontId="7" fillId="0" borderId="0" xfId="0" applyNumberFormat="1" applyFont="1" applyFill="1" applyAlignment="1"/>
    <xf numFmtId="170" fontId="7" fillId="0" borderId="0" xfId="0" applyNumberFormat="1" applyFont="1" applyFill="1" applyAlignment="1"/>
    <xf numFmtId="2" fontId="7" fillId="0" borderId="0" xfId="0" applyNumberFormat="1" applyFont="1" applyFill="1" applyAlignment="1"/>
    <xf numFmtId="49" fontId="7" fillId="0" borderId="0" xfId="0" applyNumberFormat="1" applyFont="1" applyFill="1" applyAlignment="1"/>
    <xf numFmtId="1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protection locked="0"/>
    </xf>
    <xf numFmtId="170" fontId="8" fillId="0" borderId="0" xfId="0" applyNumberFormat="1" applyFont="1" applyFill="1" applyAlignment="1"/>
    <xf numFmtId="2" fontId="8" fillId="0" borderId="0" xfId="0" applyNumberFormat="1" applyFont="1" applyFill="1" applyAlignment="1"/>
    <xf numFmtId="3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49" fontId="8" fillId="0" borderId="0" xfId="0" applyNumberFormat="1" applyFont="1" applyFill="1" applyAlignment="1"/>
    <xf numFmtId="0" fontId="8" fillId="0" borderId="5" xfId="0" applyNumberFormat="1" applyFont="1" applyFill="1" applyBorder="1" applyAlignment="1" applyProtection="1">
      <protection locked="0"/>
    </xf>
    <xf numFmtId="167" fontId="7" fillId="0" borderId="0" xfId="0" applyNumberFormat="1" applyFont="1" applyFill="1" applyAlignment="1"/>
    <xf numFmtId="0" fontId="7" fillId="0" borderId="5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/>
    <xf numFmtId="170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Alignment="1"/>
    <xf numFmtId="1" fontId="7" fillId="0" borderId="0" xfId="0" applyNumberFormat="1" applyFont="1" applyFill="1" applyAlignment="1"/>
    <xf numFmtId="4" fontId="7" fillId="0" borderId="0" xfId="0" applyNumberFormat="1" applyFont="1" applyFill="1" applyAlignment="1"/>
    <xf numFmtId="10" fontId="7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Border="1" applyAlignment="1"/>
    <xf numFmtId="4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 vertical="center"/>
    </xf>
    <xf numFmtId="9" fontId="7" fillId="0" borderId="0" xfId="0" applyNumberFormat="1" applyFont="1" applyFill="1" applyBorder="1" applyAlignment="1"/>
    <xf numFmtId="42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178" fontId="8" fillId="0" borderId="0" xfId="0" applyFont="1" applyFill="1" applyAlignment="1" applyProtection="1">
      <alignment horizontal="centerContinuous"/>
      <protection locked="0"/>
    </xf>
    <xf numFmtId="178" fontId="8" fillId="0" borderId="0" xfId="0" applyFont="1" applyFill="1" applyAlignment="1">
      <alignment horizontal="centerContinuous"/>
    </xf>
    <xf numFmtId="178" fontId="8" fillId="0" borderId="0" xfId="0" applyFont="1" applyFill="1" applyAlignment="1" applyProtection="1">
      <alignment horizontal="center"/>
      <protection locked="0"/>
    </xf>
    <xf numFmtId="178" fontId="8" fillId="0" borderId="0" xfId="0" applyFont="1" applyFill="1" applyAlignment="1">
      <alignment horizontal="center"/>
    </xf>
    <xf numFmtId="178" fontId="8" fillId="0" borderId="5" xfId="0" applyFont="1" applyFill="1" applyBorder="1" applyAlignment="1">
      <alignment horizontal="center"/>
    </xf>
    <xf numFmtId="42" fontId="8" fillId="0" borderId="0" xfId="0" applyNumberFormat="1" applyFont="1" applyFill="1" applyAlignment="1" applyProtection="1">
      <alignment horizontal="center"/>
      <protection locked="0"/>
    </xf>
    <xf numFmtId="178" fontId="7" fillId="0" borderId="0" xfId="0" applyFont="1" applyFill="1" applyAlignment="1">
      <alignment vertical="center"/>
    </xf>
    <xf numFmtId="178" fontId="7" fillId="0" borderId="0" xfId="0" applyFont="1" applyFill="1" applyAlignment="1">
      <alignment horizontal="left" vertical="center"/>
    </xf>
    <xf numFmtId="178" fontId="7" fillId="0" borderId="0" xfId="0" applyFont="1" applyAlignment="1">
      <alignment horizontal="left"/>
    </xf>
    <xf numFmtId="0" fontId="7" fillId="2" borderId="2" xfId="0" applyNumberFormat="1" applyFont="1" applyFill="1" applyBorder="1" applyAlignment="1"/>
    <xf numFmtId="178" fontId="7" fillId="0" borderId="0" xfId="0" quotePrefix="1" applyFont="1" applyFill="1" applyAlignment="1"/>
    <xf numFmtId="173" fontId="7" fillId="0" borderId="5" xfId="0" applyNumberFormat="1" applyFont="1" applyFill="1" applyBorder="1" applyAlignment="1"/>
    <xf numFmtId="0" fontId="7" fillId="0" borderId="0" xfId="0" applyNumberFormat="1" applyFont="1" applyFill="1" applyAlignment="1">
      <alignment horizontal="left" wrapText="1"/>
    </xf>
    <xf numFmtId="178" fontId="8" fillId="0" borderId="0" xfId="0" applyFont="1" applyFill="1" applyAlignment="1">
      <alignment horizontal="right"/>
    </xf>
    <xf numFmtId="178" fontId="7" fillId="0" borderId="0" xfId="0" applyFont="1" applyFill="1">
      <alignment horizontal="left" wrapText="1"/>
    </xf>
    <xf numFmtId="178" fontId="10" fillId="0" borderId="0" xfId="0" applyFont="1" applyFill="1" applyAlignment="1">
      <alignment horizontal="centerContinuous"/>
    </xf>
    <xf numFmtId="178" fontId="20" fillId="0" borderId="0" xfId="0" applyFont="1" applyFill="1" applyAlignment="1">
      <alignment horizontal="centerContinuous"/>
    </xf>
    <xf numFmtId="178" fontId="8" fillId="0" borderId="0" xfId="0" applyFont="1" applyFill="1">
      <alignment horizontal="left" wrapText="1"/>
    </xf>
    <xf numFmtId="178" fontId="7" fillId="0" borderId="0" xfId="0" applyFont="1" applyFill="1" applyAlignment="1">
      <alignment horizontal="center"/>
    </xf>
    <xf numFmtId="178" fontId="8" fillId="0" borderId="5" xfId="0" applyFont="1" applyFill="1" applyBorder="1">
      <alignment horizontal="left" wrapText="1"/>
    </xf>
    <xf numFmtId="178" fontId="9" fillId="0" borderId="0" xfId="0" applyFont="1" applyAlignment="1">
      <alignment horizontal="left"/>
    </xf>
    <xf numFmtId="178" fontId="7" fillId="0" borderId="0" xfId="0" applyFont="1" applyAlignment="1">
      <alignment horizontal="left" indent="2"/>
    </xf>
    <xf numFmtId="178" fontId="8" fillId="0" borderId="5" xfId="0" applyFont="1" applyBorder="1" applyProtection="1">
      <alignment horizontal="left" wrapText="1"/>
      <protection locked="0"/>
    </xf>
    <xf numFmtId="178" fontId="8" fillId="0" borderId="5" xfId="0" applyFont="1" applyFill="1" applyBorder="1" applyAlignment="1" applyProtection="1">
      <alignment horizontal="center"/>
      <protection locked="0"/>
    </xf>
    <xf numFmtId="170" fontId="7" fillId="0" borderId="0" xfId="0" applyNumberFormat="1" applyFont="1" applyFill="1" applyBorder="1">
      <alignment horizontal="left" wrapText="1"/>
    </xf>
    <xf numFmtId="178" fontId="8" fillId="0" borderId="0" xfId="0" applyFont="1" applyFill="1" applyAlignment="1">
      <alignment horizontal="centerContinuous" wrapText="1"/>
    </xf>
    <xf numFmtId="178" fontId="7" fillId="0" borderId="0" xfId="0" applyFont="1" applyAlignment="1">
      <alignment horizontal="left" indent="1"/>
    </xf>
    <xf numFmtId="178" fontId="8" fillId="0" borderId="0" xfId="0" applyFont="1" applyAlignment="1">
      <alignment horizontal="center"/>
    </xf>
    <xf numFmtId="178" fontId="8" fillId="0" borderId="0" xfId="0" applyFont="1" applyProtection="1">
      <alignment horizontal="left" wrapText="1"/>
      <protection locked="0"/>
    </xf>
    <xf numFmtId="178" fontId="8" fillId="0" borderId="5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 wrapText="1"/>
    </xf>
    <xf numFmtId="178" fontId="9" fillId="0" borderId="0" xfId="0" applyFont="1" applyBorder="1" applyAlignment="1">
      <alignment horizontal="left"/>
    </xf>
    <xf numFmtId="41" fontId="7" fillId="0" borderId="0" xfId="0" applyNumberFormat="1" applyFont="1" applyFill="1">
      <alignment horizontal="left" wrapText="1"/>
    </xf>
    <xf numFmtId="41" fontId="7" fillId="0" borderId="0" xfId="0" applyNumberFormat="1" applyFont="1" applyFill="1" applyAlignment="1">
      <alignment horizontal="fill"/>
    </xf>
    <xf numFmtId="37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left" vertical="center" indent="2"/>
    </xf>
    <xf numFmtId="172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right"/>
    </xf>
    <xf numFmtId="178" fontId="7" fillId="0" borderId="0" xfId="0" applyFont="1" applyFill="1" applyAlignment="1">
      <alignment horizontal="left" indent="2"/>
    </xf>
    <xf numFmtId="170" fontId="9" fillId="0" borderId="0" xfId="0" applyNumberFormat="1" applyFont="1" applyFill="1" applyBorder="1" applyAlignment="1"/>
    <xf numFmtId="41" fontId="20" fillId="0" borderId="0" xfId="0" applyNumberFormat="1" applyFont="1" applyFill="1" applyBorder="1" applyAlignment="1"/>
    <xf numFmtId="42" fontId="20" fillId="0" borderId="0" xfId="0" applyNumberFormat="1" applyFont="1" applyFill="1" applyBorder="1" applyAlignment="1"/>
    <xf numFmtId="178" fontId="7" fillId="0" borderId="0" xfId="0" applyFont="1" applyFill="1" applyAlignment="1">
      <alignment horizontal="right"/>
    </xf>
    <xf numFmtId="42" fontId="7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9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left"/>
    </xf>
    <xf numFmtId="0" fontId="8" fillId="0" borderId="0" xfId="0" quotePrefix="1" applyNumberFormat="1" applyFont="1" applyFill="1" applyAlignment="1">
      <alignment horizontal="centerContinuous" vertical="center"/>
    </xf>
    <xf numFmtId="41" fontId="7" fillId="0" borderId="0" xfId="0" applyNumberFormat="1" applyFont="1" applyFill="1" applyBorder="1" applyAlignment="1">
      <alignment vertical="center"/>
    </xf>
    <xf numFmtId="178" fontId="8" fillId="0" borderId="0" xfId="0" applyFont="1" applyFill="1" applyAlignment="1" applyProtection="1">
      <alignment horizontal="centerContinuous" vertical="center"/>
      <protection locked="0"/>
    </xf>
    <xf numFmtId="178" fontId="9" fillId="0" borderId="0" xfId="0" applyFont="1" applyFill="1" applyAlignment="1">
      <alignment horizontal="left"/>
    </xf>
    <xf numFmtId="173" fontId="7" fillId="0" borderId="0" xfId="0" applyNumberFormat="1" applyFont="1" applyFill="1" applyBorder="1" applyAlignment="1">
      <alignment horizontal="center"/>
    </xf>
    <xf numFmtId="178" fontId="9" fillId="0" borderId="0" xfId="0" applyFont="1" applyFill="1" applyBorder="1" applyAlignment="1">
      <alignment horizontal="left"/>
    </xf>
    <xf numFmtId="9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 indent="2"/>
    </xf>
    <xf numFmtId="178" fontId="7" fillId="0" borderId="0" xfId="0" applyNumberFormat="1" applyFont="1" applyFill="1" applyAlignment="1"/>
    <xf numFmtId="178" fontId="7" fillId="0" borderId="5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wrapText="1"/>
    </xf>
    <xf numFmtId="15" fontId="7" fillId="0" borderId="0" xfId="0" applyNumberFormat="1" applyFont="1" applyFill="1">
      <alignment horizontal="left" wrapText="1"/>
    </xf>
    <xf numFmtId="37" fontId="7" fillId="0" borderId="0" xfId="0" applyNumberFormat="1" applyFont="1" applyFill="1" applyAlignment="1"/>
    <xf numFmtId="178" fontId="7" fillId="0" borderId="0" xfId="0" applyFont="1" applyFill="1" applyAlignment="1">
      <alignment horizontal="center" vertical="top"/>
    </xf>
    <xf numFmtId="178" fontId="7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center"/>
    </xf>
    <xf numFmtId="42" fontId="7" fillId="0" borderId="0" xfId="0" applyNumberFormat="1" applyFont="1" applyAlignment="1" applyProtection="1">
      <alignment horizontal="right"/>
      <protection locked="0"/>
    </xf>
    <xf numFmtId="178" fontId="7" fillId="0" borderId="0" xfId="0" quotePrefix="1" applyFont="1" applyFill="1" applyAlignment="1">
      <alignment horizontal="left"/>
    </xf>
    <xf numFmtId="0" fontId="20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/>
    <xf numFmtId="0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Alignment="1" applyProtection="1">
      <protection locked="0"/>
    </xf>
    <xf numFmtId="0" fontId="8" fillId="0" borderId="0" xfId="0" quotePrefix="1" applyNumberFormat="1" applyFont="1" applyFill="1" applyBorder="1" applyAlignment="1">
      <alignment horizontal="centerContinuous"/>
    </xf>
    <xf numFmtId="174" fontId="13" fillId="0" borderId="0" xfId="0" applyNumberFormat="1" applyFont="1" applyBorder="1" applyAlignment="1"/>
    <xf numFmtId="42" fontId="7" fillId="0" borderId="0" xfId="0" applyNumberFormat="1" applyFont="1" applyAlignment="1"/>
    <xf numFmtId="0" fontId="8" fillId="0" borderId="0" xfId="0" applyNumberFormat="1" applyFont="1" applyAlignment="1"/>
    <xf numFmtId="37" fontId="7" fillId="0" borderId="0" xfId="0" applyNumberFormat="1" applyFont="1" applyAlignment="1"/>
    <xf numFmtId="37" fontId="7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>
      <alignment horizontal="right"/>
    </xf>
    <xf numFmtId="41" fontId="7" fillId="0" borderId="0" xfId="0" applyNumberFormat="1" applyFont="1" applyAlignment="1"/>
    <xf numFmtId="0" fontId="7" fillId="0" borderId="0" xfId="0" applyNumberFormat="1" applyFont="1" applyBorder="1" applyAlignment="1"/>
    <xf numFmtId="37" fontId="13" fillId="0" borderId="0" xfId="0" applyNumberFormat="1" applyFont="1" applyFill="1" applyBorder="1" applyAlignment="1" applyProtection="1">
      <alignment horizontal="left"/>
    </xf>
    <xf numFmtId="37" fontId="13" fillId="0" borderId="0" xfId="0" applyNumberFormat="1" applyFont="1" applyFill="1" applyBorder="1" applyAlignment="1" applyProtection="1">
      <alignment horizontal="center"/>
    </xf>
    <xf numFmtId="37" fontId="13" fillId="0" borderId="0" xfId="0" applyNumberFormat="1" applyFont="1" applyFill="1" applyAlignment="1" applyProtection="1">
      <alignment horizontal="left"/>
    </xf>
    <xf numFmtId="10" fontId="13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28" fillId="0" borderId="0" xfId="0" applyNumberFormat="1" applyFont="1" applyFill="1" applyBorder="1" applyAlignment="1" applyProtection="1">
      <alignment horizontal="left"/>
    </xf>
    <xf numFmtId="37" fontId="28" fillId="0" borderId="0" xfId="0" applyNumberFormat="1" applyFont="1" applyFill="1" applyAlignment="1" applyProtection="1">
      <alignment horizontal="left"/>
    </xf>
    <xf numFmtId="175" fontId="13" fillId="0" borderId="0" xfId="0" applyNumberFormat="1" applyFont="1" applyFill="1" applyAlignment="1" applyProtection="1"/>
    <xf numFmtId="0" fontId="14" fillId="0" borderId="0" xfId="0" applyNumberFormat="1" applyFont="1" applyAlignment="1"/>
    <xf numFmtId="182" fontId="7" fillId="0" borderId="0" xfId="0" applyNumberFormat="1" applyFont="1" applyFill="1" applyAlignment="1"/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41" fontId="7" fillId="0" borderId="5" xfId="0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>
      <alignment horizontal="right" wrapText="1"/>
    </xf>
    <xf numFmtId="42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wrapText="1"/>
    </xf>
    <xf numFmtId="42" fontId="7" fillId="0" borderId="0" xfId="0" applyNumberFormat="1" applyFont="1" applyFill="1" applyAlignment="1" applyProtection="1">
      <protection locked="0"/>
    </xf>
    <xf numFmtId="173" fontId="7" fillId="0" borderId="0" xfId="0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8" fontId="7" fillId="0" borderId="0" xfId="0" applyNumberFormat="1" applyFont="1" applyFill="1" applyAlignment="1">
      <alignment horizontal="left" indent="1"/>
    </xf>
    <xf numFmtId="41" fontId="7" fillId="0" borderId="5" xfId="0" applyNumberFormat="1" applyFont="1" applyFill="1" applyBorder="1" applyAlignment="1"/>
    <xf numFmtId="37" fontId="7" fillId="0" borderId="0" xfId="0" applyNumberFormat="1" applyFont="1" applyFill="1" applyBorder="1" applyAlignment="1">
      <alignment horizontal="left" indent="1"/>
    </xf>
    <xf numFmtId="174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2"/>
    </xf>
    <xf numFmtId="173" fontId="13" fillId="0" borderId="0" xfId="0" applyNumberFormat="1" applyFont="1" applyFill="1" applyAlignment="1"/>
    <xf numFmtId="174" fontId="7" fillId="0" borderId="9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 indent="5"/>
    </xf>
    <xf numFmtId="173" fontId="13" fillId="0" borderId="0" xfId="0" quotePrefix="1" applyNumberFormat="1" applyFont="1" applyFill="1" applyBorder="1" applyAlignment="1"/>
    <xf numFmtId="173" fontId="13" fillId="0" borderId="0" xfId="0" applyNumberFormat="1" applyFont="1" applyFill="1" applyBorder="1" applyAlignment="1"/>
    <xf numFmtId="41" fontId="7" fillId="0" borderId="0" xfId="0" applyNumberFormat="1" applyFont="1" applyFill="1" applyBorder="1" applyAlignment="1">
      <alignment horizontal="right"/>
    </xf>
    <xf numFmtId="0" fontId="8" fillId="0" borderId="5" xfId="0" applyNumberFormat="1" applyFont="1" applyBorder="1" applyAlignment="1">
      <alignment horizontal="center"/>
    </xf>
    <xf numFmtId="174" fontId="13" fillId="0" borderId="0" xfId="0" applyNumberFormat="1" applyFont="1" applyFill="1" applyBorder="1" applyAlignment="1"/>
    <xf numFmtId="0" fontId="8" fillId="0" borderId="5" xfId="0" applyNumberFormat="1" applyFont="1" applyBorder="1" applyAlignment="1"/>
    <xf numFmtId="41" fontId="7" fillId="0" borderId="0" xfId="0" applyNumberFormat="1" applyFont="1" applyFill="1" applyAlignment="1"/>
    <xf numFmtId="0" fontId="7" fillId="0" borderId="0" xfId="0" applyNumberFormat="1" applyFont="1" applyAlignment="1"/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 vertical="center" wrapText="1"/>
    </xf>
    <xf numFmtId="42" fontId="7" fillId="0" borderId="13" xfId="0" applyNumberFormat="1" applyFont="1" applyFill="1" applyBorder="1" applyAlignment="1" applyProtection="1">
      <protection locked="0"/>
    </xf>
    <xf numFmtId="41" fontId="7" fillId="0" borderId="12" xfId="0" applyNumberFormat="1" applyFont="1" applyFill="1" applyBorder="1" applyAlignment="1" applyProtection="1">
      <protection locked="0"/>
    </xf>
    <xf numFmtId="170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42" fontId="7" fillId="0" borderId="13" xfId="0" applyNumberFormat="1" applyFont="1" applyFill="1" applyBorder="1" applyAlignment="1"/>
    <xf numFmtId="41" fontId="7" fillId="0" borderId="12" xfId="0" applyNumberFormat="1" applyFont="1" applyFill="1" applyBorder="1" applyAlignment="1" applyProtection="1">
      <alignment horizontal="right"/>
      <protection locked="0"/>
    </xf>
    <xf numFmtId="173" fontId="7" fillId="0" borderId="12" xfId="0" applyNumberFormat="1" applyFont="1" applyFill="1" applyBorder="1" applyAlignment="1"/>
    <xf numFmtId="174" fontId="7" fillId="0" borderId="13" xfId="0" applyNumberFormat="1" applyFont="1" applyFill="1" applyBorder="1" applyAlignment="1"/>
    <xf numFmtId="37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left"/>
    </xf>
    <xf numFmtId="178" fontId="7" fillId="0" borderId="0" xfId="0" quotePrefix="1" applyNumberFormat="1" applyFont="1" applyFill="1" applyAlignment="1">
      <alignment horizontal="left"/>
    </xf>
    <xf numFmtId="41" fontId="7" fillId="0" borderId="0" xfId="0" applyNumberFormat="1" applyFont="1" applyFill="1" applyBorder="1" applyAlignment="1" applyProtection="1">
      <protection locked="0"/>
    </xf>
    <xf numFmtId="174" fontId="7" fillId="0" borderId="0" xfId="0" applyNumberFormat="1" applyFont="1" applyFill="1" applyBorder="1" applyAlignment="1"/>
    <xf numFmtId="178" fontId="7" fillId="0" borderId="0" xfId="0" applyFont="1" applyFill="1" applyAlignment="1">
      <alignment horizontal="centerContinuous"/>
    </xf>
    <xf numFmtId="10" fontId="7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/>
    <xf numFmtId="42" fontId="7" fillId="0" borderId="0" xfId="0" applyNumberFormat="1" applyFont="1" applyFill="1" applyBorder="1" applyAlignment="1" applyProtection="1">
      <protection locked="0"/>
    </xf>
    <xf numFmtId="0" fontId="31" fillId="0" borderId="0" xfId="0" applyNumberFormat="1" applyFont="1" applyFill="1" applyAlignment="1" applyProtection="1">
      <alignment horizontal="centerContinuous"/>
      <protection locked="0"/>
    </xf>
    <xf numFmtId="0" fontId="31" fillId="0" borderId="0" xfId="0" applyNumberFormat="1" applyFont="1" applyFill="1" applyAlignment="1">
      <alignment horizontal="centerContinuous"/>
    </xf>
    <xf numFmtId="178" fontId="31" fillId="0" borderId="0" xfId="0" applyFont="1" applyFill="1" applyAlignment="1">
      <alignment horizontal="centerContinuous"/>
    </xf>
    <xf numFmtId="173" fontId="7" fillId="0" borderId="14" xfId="0" applyNumberFormat="1" applyFont="1" applyFill="1" applyBorder="1" applyAlignment="1"/>
    <xf numFmtId="43" fontId="7" fillId="0" borderId="0" xfId="0" applyNumberFormat="1" applyFont="1" applyFill="1" applyAlignment="1"/>
    <xf numFmtId="178" fontId="7" fillId="0" borderId="0" xfId="0" quotePrefix="1" applyFont="1" applyFill="1" applyBorder="1" applyAlignment="1">
      <alignment horizontal="left"/>
    </xf>
    <xf numFmtId="178" fontId="7" fillId="0" borderId="0" xfId="0" applyFont="1" applyFill="1" applyAlignment="1">
      <alignment horizontal="left"/>
    </xf>
    <xf numFmtId="178" fontId="7" fillId="0" borderId="0" xfId="0" applyFont="1" applyFill="1" applyBorder="1" applyAlignment="1"/>
    <xf numFmtId="178" fontId="7" fillId="0" borderId="0" xfId="0" applyNumberFormat="1" applyFont="1" applyFill="1" applyBorder="1" applyAlignment="1"/>
    <xf numFmtId="178" fontId="7" fillId="0" borderId="0" xfId="0" applyFont="1" applyFill="1" applyBorder="1" applyAlignment="1">
      <alignment horizontal="left"/>
    </xf>
    <xf numFmtId="10" fontId="7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/>
    <xf numFmtId="0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Alignment="1" applyProtection="1">
      <protection locked="0"/>
    </xf>
    <xf numFmtId="170" fontId="7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Border="1" applyAlignment="1">
      <alignment horizontal="left" wrapText="1"/>
    </xf>
    <xf numFmtId="168" fontId="7" fillId="0" borderId="0" xfId="0" applyNumberFormat="1" applyFont="1" applyFill="1" applyAlignment="1"/>
    <xf numFmtId="41" fontId="7" fillId="0" borderId="0" xfId="0" applyNumberFormat="1" applyFont="1" applyFill="1" applyAlignment="1">
      <alignment wrapText="1"/>
    </xf>
    <xf numFmtId="42" fontId="7" fillId="0" borderId="0" xfId="0" applyNumberFormat="1" applyFont="1" applyFill="1" applyBorder="1" applyAlignment="1" applyProtection="1">
      <alignment horizontal="right"/>
    </xf>
    <xf numFmtId="41" fontId="7" fillId="0" borderId="19" xfId="0" applyNumberFormat="1" applyFont="1" applyFill="1" applyBorder="1" applyAlignment="1" applyProtection="1">
      <protection locked="0"/>
    </xf>
    <xf numFmtId="3" fontId="11" fillId="0" borderId="0" xfId="0" applyNumberFormat="1" applyFont="1" applyFill="1" applyAlignment="1">
      <alignment horizontal="centerContinuous"/>
    </xf>
    <xf numFmtId="10" fontId="30" fillId="0" borderId="0" xfId="0" applyNumberFormat="1" applyFont="1" applyFill="1" applyAlignment="1"/>
    <xf numFmtId="174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2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41" fontId="7" fillId="0" borderId="2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Alignment="1">
      <alignment horizontal="center"/>
    </xf>
    <xf numFmtId="178" fontId="9" fillId="0" borderId="0" xfId="0" applyFont="1" applyFill="1" applyAlignment="1"/>
    <xf numFmtId="178" fontId="7" fillId="0" borderId="0" xfId="0" applyFont="1" applyFill="1" applyBorder="1" applyAlignment="1">
      <alignment horizontal="left" indent="1"/>
    </xf>
    <xf numFmtId="0" fontId="9" fillId="0" borderId="0" xfId="0" applyNumberFormat="1" applyFont="1" applyFill="1" applyAlignment="1">
      <alignment horizontal="left"/>
    </xf>
    <xf numFmtId="178" fontId="7" fillId="0" borderId="0" xfId="0" applyFont="1" applyAlignment="1"/>
    <xf numFmtId="37" fontId="7" fillId="0" borderId="0" xfId="0" applyNumberFormat="1" applyFont="1" applyFill="1" applyAlignment="1">
      <alignment horizontal="left"/>
    </xf>
    <xf numFmtId="178" fontId="7" fillId="0" borderId="0" xfId="0" applyFont="1" applyFill="1" applyBorder="1" applyAlignment="1" applyProtection="1">
      <alignment horizontal="left"/>
      <protection locked="0"/>
    </xf>
    <xf numFmtId="178" fontId="7" fillId="0" borderId="0" xfId="0" applyFont="1" applyFill="1" applyAlignment="1">
      <alignment horizontal="left" indent="1"/>
    </xf>
    <xf numFmtId="178" fontId="7" fillId="0" borderId="0" xfId="0" applyFont="1" applyFill="1" applyAlignment="1">
      <alignment horizontal="left" wrapText="1"/>
    </xf>
    <xf numFmtId="0" fontId="7" fillId="2" borderId="21" xfId="0" applyNumberFormat="1" applyFont="1" applyFill="1" applyBorder="1" applyAlignment="1"/>
    <xf numFmtId="173" fontId="7" fillId="0" borderId="0" xfId="0" applyNumberFormat="1" applyFont="1" applyBorder="1" applyAlignment="1"/>
    <xf numFmtId="173" fontId="7" fillId="0" borderId="0" xfId="0" applyNumberFormat="1" applyFont="1" applyAlignment="1"/>
    <xf numFmtId="2" fontId="8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>
      <alignment horizontal="center"/>
    </xf>
    <xf numFmtId="173" fontId="7" fillId="0" borderId="2" xfId="0" applyNumberFormat="1" applyFont="1" applyFill="1" applyBorder="1" applyAlignment="1"/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/>
    <xf numFmtId="41" fontId="7" fillId="0" borderId="22" xfId="0" applyNumberFormat="1" applyFont="1" applyFill="1" applyBorder="1" applyAlignment="1"/>
    <xf numFmtId="42" fontId="13" fillId="0" borderId="0" xfId="0" applyNumberFormat="1" applyFont="1" applyFill="1" applyAlignment="1"/>
    <xf numFmtId="42" fontId="7" fillId="0" borderId="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Alignment="1"/>
    <xf numFmtId="170" fontId="7" fillId="0" borderId="0" xfId="0" applyNumberFormat="1" applyFont="1" applyAlignment="1" applyProtection="1">
      <protection locked="0"/>
    </xf>
    <xf numFmtId="166" fontId="7" fillId="0" borderId="0" xfId="0" applyNumberFormat="1" applyFont="1" applyAlignment="1"/>
    <xf numFmtId="170" fontId="7" fillId="0" borderId="0" xfId="0" applyNumberFormat="1" applyFont="1" applyBorder="1" applyAlignment="1" applyProtection="1">
      <protection locked="0"/>
    </xf>
    <xf numFmtId="170" fontId="7" fillId="0" borderId="0" xfId="0" applyNumberFormat="1" applyFont="1" applyAlignment="1" applyProtection="1">
      <alignment horizontal="center"/>
      <protection locked="0"/>
    </xf>
    <xf numFmtId="170" fontId="7" fillId="0" borderId="0" xfId="0" applyNumberFormat="1" applyFont="1" applyBorder="1" applyAlignment="1" applyProtection="1">
      <alignment horizontal="center"/>
      <protection locked="0"/>
    </xf>
    <xf numFmtId="170" fontId="7" fillId="0" borderId="0" xfId="0" applyNumberFormat="1" applyFont="1" applyAlignment="1" applyProtection="1">
      <alignment horizontal="right"/>
      <protection locked="0"/>
    </xf>
    <xf numFmtId="9" fontId="7" fillId="0" borderId="0" xfId="0" applyNumberFormat="1" applyFont="1" applyAlignment="1"/>
    <xf numFmtId="42" fontId="7" fillId="0" borderId="0" xfId="0" applyNumberFormat="1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 applyProtection="1">
      <alignment horizontal="right"/>
      <protection locked="0"/>
    </xf>
    <xf numFmtId="41" fontId="7" fillId="0" borderId="22" xfId="0" applyNumberFormat="1" applyFont="1" applyFill="1" applyBorder="1" applyAlignment="1" applyProtection="1">
      <protection locked="0"/>
    </xf>
    <xf numFmtId="174" fontId="7" fillId="0" borderId="20" xfId="0" applyNumberFormat="1" applyFont="1" applyFill="1" applyBorder="1" applyAlignment="1" applyProtection="1">
      <alignment horizontal="left"/>
      <protection locked="0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/>
    <xf numFmtId="0" fontId="7" fillId="0" borderId="0" xfId="8" applyFont="1" applyFill="1" applyAlignment="1">
      <alignment horizontal="center"/>
    </xf>
    <xf numFmtId="178" fontId="9" fillId="0" borderId="0" xfId="17529" applyFont="1" applyAlignment="1">
      <alignment horizontal="left"/>
    </xf>
    <xf numFmtId="0" fontId="7" fillId="0" borderId="0" xfId="8" applyFont="1" applyFill="1"/>
    <xf numFmtId="178" fontId="7" fillId="0" borderId="0" xfId="17529" applyFont="1" applyFill="1" applyAlignment="1">
      <alignment horizontal="left" indent="2"/>
    </xf>
    <xf numFmtId="42" fontId="7" fillId="0" borderId="0" xfId="13448" applyNumberFormat="1" applyFont="1" applyFill="1"/>
    <xf numFmtId="42" fontId="7" fillId="0" borderId="0" xfId="13448" applyNumberFormat="1" applyFont="1" applyFill="1" applyBorder="1"/>
    <xf numFmtId="41" fontId="7" fillId="0" borderId="0" xfId="13448" applyNumberFormat="1" applyFont="1" applyFill="1"/>
    <xf numFmtId="41" fontId="7" fillId="0" borderId="0" xfId="13448" applyNumberFormat="1" applyFont="1" applyFill="1" applyBorder="1"/>
    <xf numFmtId="0" fontId="7" fillId="0" borderId="0" xfId="662" applyNumberFormat="1" applyFont="1" applyFill="1" applyAlignment="1">
      <alignment horizontal="left" indent="2"/>
    </xf>
    <xf numFmtId="0" fontId="7" fillId="0" borderId="0" xfId="8" applyFont="1" applyFill="1" applyAlignment="1">
      <alignment horizontal="left" indent="2"/>
    </xf>
    <xf numFmtId="178" fontId="7" fillId="0" borderId="0" xfId="17529" applyFont="1" applyFill="1" applyAlignment="1">
      <alignment horizontal="left"/>
    </xf>
    <xf numFmtId="42" fontId="7" fillId="0" borderId="13" xfId="8" applyNumberFormat="1" applyFont="1" applyFill="1" applyBorder="1"/>
    <xf numFmtId="42" fontId="7" fillId="0" borderId="0" xfId="8" applyNumberFormat="1" applyFont="1" applyFill="1" applyBorder="1"/>
    <xf numFmtId="178" fontId="9" fillId="0" borderId="0" xfId="17529" applyFont="1" applyFill="1" applyAlignment="1">
      <alignment horizontal="left"/>
    </xf>
    <xf numFmtId="178" fontId="7" fillId="0" borderId="0" xfId="17529" applyFont="1" applyFill="1" applyAlignment="1">
      <alignment horizontal="left" indent="1"/>
    </xf>
    <xf numFmtId="178" fontId="7" fillId="0" borderId="0" xfId="17529" quotePrefix="1" applyFont="1" applyFill="1" applyAlignment="1">
      <alignment horizontal="left"/>
    </xf>
    <xf numFmtId="41" fontId="7" fillId="0" borderId="69" xfId="8" applyNumberFormat="1" applyFont="1" applyFill="1" applyBorder="1"/>
    <xf numFmtId="41" fontId="7" fillId="0" borderId="0" xfId="8" applyNumberFormat="1" applyFont="1" applyFill="1" applyBorder="1"/>
    <xf numFmtId="0" fontId="7" fillId="0" borderId="0" xfId="15172" applyFont="1" applyFill="1" applyAlignment="1">
      <alignment horizontal="left"/>
    </xf>
    <xf numFmtId="9" fontId="7" fillId="0" borderId="0" xfId="15172" applyNumberFormat="1" applyFont="1" applyFill="1" applyBorder="1" applyAlignment="1"/>
    <xf numFmtId="18" fontId="8" fillId="0" borderId="0" xfId="0" applyNumberFormat="1" applyFont="1" applyFill="1" applyAlignment="1">
      <alignment horizontal="center"/>
    </xf>
    <xf numFmtId="173" fontId="7" fillId="0" borderId="57" xfId="0" applyNumberFormat="1" applyFont="1" applyFill="1" applyBorder="1" applyAlignment="1"/>
    <xf numFmtId="42" fontId="7" fillId="0" borderId="0" xfId="0" applyNumberFormat="1" applyFont="1" applyFill="1" applyBorder="1" applyProtection="1">
      <alignment horizontal="left" wrapText="1"/>
      <protection locked="0"/>
    </xf>
    <xf numFmtId="41" fontId="7" fillId="0" borderId="69" xfId="0" applyNumberFormat="1" applyFont="1" applyFill="1" applyBorder="1" applyAlignment="1"/>
    <xf numFmtId="10" fontId="7" fillId="0" borderId="5" xfId="0" applyNumberFormat="1" applyFont="1" applyFill="1" applyBorder="1" applyAlignment="1"/>
    <xf numFmtId="42" fontId="7" fillId="0" borderId="13" xfId="0" applyNumberFormat="1" applyFont="1" applyBorder="1" applyAlignment="1"/>
    <xf numFmtId="178" fontId="7" fillId="0" borderId="0" xfId="0" applyFont="1" applyFill="1" applyAlignment="1"/>
    <xf numFmtId="0" fontId="9" fillId="0" borderId="0" xfId="0" applyNumberFormat="1" applyFont="1" applyBorder="1" applyAlignment="1"/>
    <xf numFmtId="0" fontId="9" fillId="0" borderId="0" xfId="0" applyNumberFormat="1" applyFont="1" applyAlignment="1"/>
    <xf numFmtId="178" fontId="7" fillId="0" borderId="0" xfId="0" applyNumberFormat="1" applyFont="1" applyAlignment="1">
      <alignment horizontal="left" indent="1"/>
    </xf>
    <xf numFmtId="174" fontId="7" fillId="0" borderId="0" xfId="0" applyNumberFormat="1" applyFont="1" applyFill="1" applyAlignment="1"/>
    <xf numFmtId="37" fontId="7" fillId="0" borderId="5" xfId="0" applyNumberFormat="1" applyFont="1" applyFill="1" applyBorder="1" applyAlignment="1"/>
    <xf numFmtId="173" fontId="7" fillId="0" borderId="0" xfId="0" quotePrefix="1" applyNumberFormat="1" applyFont="1" applyFill="1" applyBorder="1" applyAlignment="1">
      <alignment horizontal="centerContinuous"/>
    </xf>
    <xf numFmtId="165" fontId="7" fillId="0" borderId="0" xfId="0" applyNumberFormat="1" applyFont="1" applyFill="1" applyAlignment="1"/>
    <xf numFmtId="178" fontId="7" fillId="0" borderId="0" xfId="6" applyNumberFormat="1" applyFont="1" applyFill="1" applyAlignment="1">
      <alignment horizontal="left" indent="1"/>
    </xf>
    <xf numFmtId="41" fontId="7" fillId="0" borderId="57" xfId="0" applyNumberFormat="1" applyFont="1" applyFill="1" applyBorder="1" applyAlignment="1"/>
    <xf numFmtId="170" fontId="7" fillId="0" borderId="57" xfId="0" applyNumberFormat="1" applyFont="1" applyFill="1" applyBorder="1" applyAlignment="1">
      <alignment horizontal="right" wrapText="1"/>
    </xf>
    <xf numFmtId="41" fontId="7" fillId="0" borderId="0" xfId="15172" applyNumberFormat="1" applyFont="1" applyFill="1" applyBorder="1" applyAlignment="1" applyProtection="1">
      <protection locked="0"/>
    </xf>
    <xf numFmtId="174" fontId="7" fillId="0" borderId="13" xfId="15172" applyNumberFormat="1" applyFont="1" applyFill="1" applyBorder="1" applyAlignment="1"/>
    <xf numFmtId="178" fontId="7" fillId="0" borderId="0" xfId="0" applyNumberFormat="1" applyFont="1" applyFill="1" applyAlignment="1">
      <alignment horizontal="left" wrapText="1"/>
    </xf>
    <xf numFmtId="178" fontId="8" fillId="0" borderId="0" xfId="0" applyNumberFormat="1" applyFont="1" applyFill="1" applyAlignment="1">
      <alignment horizontal="left"/>
    </xf>
    <xf numFmtId="178" fontId="7" fillId="0" borderId="0" xfId="0" applyNumberFormat="1" applyFont="1" applyAlignment="1">
      <alignment horizontal="left"/>
    </xf>
    <xf numFmtId="42" fontId="7" fillId="0" borderId="0" xfId="0" applyNumberFormat="1" applyFont="1" applyFill="1" applyBorder="1" applyAlignment="1">
      <alignment horizontal="left" wrapText="1"/>
    </xf>
    <xf numFmtId="41" fontId="7" fillId="0" borderId="57" xfId="0" applyNumberFormat="1" applyFont="1" applyFill="1" applyBorder="1" applyAlignment="1" applyProtection="1">
      <protection locked="0"/>
    </xf>
    <xf numFmtId="41" fontId="7" fillId="0" borderId="13" xfId="0" applyNumberFormat="1" applyFont="1" applyBorder="1" applyAlignment="1"/>
    <xf numFmtId="178" fontId="30" fillId="0" borderId="0" xfId="0" applyNumberFormat="1" applyFont="1" applyAlignment="1">
      <alignment horizontal="left"/>
    </xf>
    <xf numFmtId="178" fontId="30" fillId="0" borderId="0" xfId="0" applyNumberFormat="1" applyFont="1" applyFill="1" applyAlignment="1">
      <alignment horizontal="left"/>
    </xf>
    <xf numFmtId="178" fontId="189" fillId="0" borderId="0" xfId="0" applyFont="1">
      <alignment horizontal="left" wrapText="1"/>
    </xf>
    <xf numFmtId="178" fontId="190" fillId="0" borderId="0" xfId="0" applyFont="1" applyAlignment="1">
      <alignment horizontal="left" indent="2"/>
    </xf>
    <xf numFmtId="178" fontId="190" fillId="0" borderId="0" xfId="0" applyFont="1">
      <alignment horizontal="left" wrapText="1"/>
    </xf>
    <xf numFmtId="0" fontId="190" fillId="0" borderId="0" xfId="21226" applyFont="1" applyFill="1" applyBorder="1" applyAlignment="1">
      <alignment horizontal="left"/>
    </xf>
    <xf numFmtId="178" fontId="190" fillId="0" borderId="0" xfId="0" applyFont="1" applyFill="1" applyAlignment="1">
      <alignment horizontal="left"/>
    </xf>
    <xf numFmtId="0" fontId="191" fillId="0" borderId="0" xfId="0" applyNumberFormat="1" applyFont="1" applyFill="1" applyAlignment="1">
      <alignment horizontal="fill"/>
    </xf>
    <xf numFmtId="0" fontId="191" fillId="0" borderId="0" xfId="0" applyNumberFormat="1" applyFont="1" applyFill="1" applyAlignment="1">
      <alignment horizontal="center"/>
    </xf>
    <xf numFmtId="0" fontId="7" fillId="0" borderId="0" xfId="15001" applyFont="1" applyFill="1" applyAlignment="1">
      <alignment horizontal="left" indent="1"/>
    </xf>
    <xf numFmtId="0" fontId="8" fillId="0" borderId="5" xfId="0" quotePrefix="1" applyNumberFormat="1" applyFont="1" applyFill="1" applyBorder="1" applyAlignment="1" applyProtection="1">
      <alignment horizontal="center"/>
      <protection locked="0"/>
    </xf>
    <xf numFmtId="173" fontId="194" fillId="0" borderId="0" xfId="1" applyNumberFormat="1" applyFont="1"/>
    <xf numFmtId="178" fontId="9" fillId="0" borderId="0" xfId="0" applyNumberFormat="1" applyFont="1" applyAlignment="1">
      <alignment horizontal="left"/>
    </xf>
    <xf numFmtId="42" fontId="7" fillId="0" borderId="57" xfId="0" applyNumberFormat="1" applyFont="1" applyBorder="1" applyAlignment="1" applyProtection="1">
      <alignment horizontal="right"/>
      <protection locked="0"/>
    </xf>
    <xf numFmtId="41" fontId="7" fillId="0" borderId="57" xfId="0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2" fontId="7" fillId="0" borderId="0" xfId="0" applyNumberFormat="1" applyFont="1" applyBorder="1" applyAlignment="1" applyProtection="1">
      <alignment horizontal="right"/>
      <protection locked="0"/>
    </xf>
    <xf numFmtId="178" fontId="8" fillId="0" borderId="0" xfId="0" applyFont="1" applyFill="1" applyAlignment="1"/>
    <xf numFmtId="178" fontId="190" fillId="0" borderId="0" xfId="0" applyFont="1" applyAlignment="1"/>
    <xf numFmtId="41" fontId="8" fillId="0" borderId="0" xfId="0" applyNumberFormat="1" applyFont="1" applyAlignment="1">
      <alignment horizontal="center"/>
    </xf>
    <xf numFmtId="178" fontId="8" fillId="0" borderId="57" xfId="0" applyFont="1" applyFill="1" applyBorder="1" applyAlignment="1">
      <alignment horizontal="center"/>
    </xf>
    <xf numFmtId="178" fontId="8" fillId="0" borderId="57" xfId="0" applyFont="1" applyFill="1" applyBorder="1" applyAlignment="1" applyProtection="1">
      <protection locked="0"/>
    </xf>
    <xf numFmtId="41" fontId="8" fillId="0" borderId="57" xfId="0" applyNumberFormat="1" applyFont="1" applyBorder="1" applyAlignment="1">
      <alignment horizontal="center"/>
    </xf>
    <xf numFmtId="178" fontId="8" fillId="0" borderId="57" xfId="0" applyFont="1" applyBorder="1" applyAlignment="1">
      <alignment horizontal="center"/>
    </xf>
    <xf numFmtId="0" fontId="7" fillId="0" borderId="0" xfId="890" applyNumberFormat="1" applyFont="1" applyFill="1" applyAlignment="1" applyProtection="1">
      <protection locked="0"/>
    </xf>
    <xf numFmtId="0" fontId="7" fillId="0" borderId="0" xfId="890" applyNumberFormat="1" applyFont="1" applyFill="1" applyBorder="1" applyAlignment="1" applyProtection="1">
      <protection locked="0"/>
    </xf>
    <xf numFmtId="173" fontId="190" fillId="0" borderId="0" xfId="0" applyNumberFormat="1" applyFont="1" applyAlignment="1"/>
    <xf numFmtId="0" fontId="7" fillId="2" borderId="74" xfId="0" applyNumberFormat="1" applyFont="1" applyFill="1" applyBorder="1" applyAlignment="1"/>
    <xf numFmtId="9" fontId="7" fillId="0" borderId="0" xfId="6" applyNumberFormat="1" applyFont="1" applyFill="1" applyAlignment="1"/>
    <xf numFmtId="41" fontId="7" fillId="0" borderId="0" xfId="12" applyNumberFormat="1" applyFont="1" applyFill="1" applyBorder="1" applyAlignment="1"/>
    <xf numFmtId="0" fontId="30" fillId="0" borderId="0" xfId="6" applyFont="1" applyFill="1" applyAlignment="1"/>
    <xf numFmtId="37" fontId="8" fillId="0" borderId="0" xfId="0" applyNumberFormat="1" applyFont="1" applyFill="1" applyAlignment="1"/>
    <xf numFmtId="167" fontId="7" fillId="0" borderId="5" xfId="0" applyNumberFormat="1" applyFont="1" applyFill="1" applyBorder="1" applyAlignment="1">
      <alignment horizontal="center"/>
    </xf>
    <xf numFmtId="41" fontId="7" fillId="0" borderId="72" xfId="890" applyNumberFormat="1" applyFont="1" applyFill="1" applyBorder="1" applyProtection="1">
      <protection locked="0"/>
    </xf>
    <xf numFmtId="42" fontId="7" fillId="0" borderId="0" xfId="8" applyNumberFormat="1" applyFont="1" applyFill="1"/>
    <xf numFmtId="178" fontId="7" fillId="0" borderId="0" xfId="7" applyFont="1" applyAlignment="1">
      <alignment horizontal="left" indent="2"/>
    </xf>
    <xf numFmtId="169" fontId="7" fillId="0" borderId="5" xfId="0" applyNumberFormat="1" applyFont="1" applyFill="1" applyBorder="1" applyAlignment="1" applyProtection="1">
      <protection locked="0"/>
    </xf>
    <xf numFmtId="178" fontId="7" fillId="0" borderId="4" xfId="0" applyNumberFormat="1" applyFont="1" applyFill="1" applyBorder="1" applyAlignment="1" applyProtection="1">
      <protection locked="0"/>
    </xf>
    <xf numFmtId="10" fontId="7" fillId="0" borderId="69" xfId="0" applyNumberFormat="1" applyFont="1" applyFill="1" applyBorder="1" applyAlignment="1"/>
    <xf numFmtId="0" fontId="7" fillId="0" borderId="69" xfId="0" applyNumberFormat="1" applyFont="1" applyFill="1" applyBorder="1" applyAlignment="1"/>
    <xf numFmtId="42" fontId="7" fillId="0" borderId="0" xfId="0" applyNumberFormat="1" applyFont="1" applyBorder="1" applyAlignment="1"/>
    <xf numFmtId="174" fontId="7" fillId="0" borderId="0" xfId="21227" applyNumberFormat="1" applyFont="1" applyFill="1" applyBorder="1" applyAlignment="1">
      <alignment horizontal="right" wrapText="1"/>
    </xf>
    <xf numFmtId="223" fontId="8" fillId="0" borderId="11" xfId="0" applyNumberFormat="1" applyFont="1" applyFill="1" applyBorder="1" applyAlignment="1"/>
    <xf numFmtId="41" fontId="7" fillId="0" borderId="72" xfId="0" applyNumberFormat="1" applyFont="1" applyFill="1" applyBorder="1" applyAlignment="1" applyProtection="1">
      <protection locked="0"/>
    </xf>
    <xf numFmtId="173" fontId="7" fillId="0" borderId="72" xfId="0" applyNumberFormat="1" applyFont="1" applyFill="1" applyBorder="1" applyAlignment="1"/>
    <xf numFmtId="174" fontId="7" fillId="0" borderId="0" xfId="21227" applyNumberFormat="1" applyFont="1" applyFill="1" applyBorder="1" applyAlignment="1"/>
    <xf numFmtId="41" fontId="7" fillId="0" borderId="72" xfId="0" applyNumberFormat="1" applyFont="1" applyFill="1" applyBorder="1" applyAlignment="1"/>
    <xf numFmtId="37" fontId="7" fillId="0" borderId="72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72" xfId="0" applyNumberFormat="1" applyFont="1" applyBorder="1" applyAlignment="1" applyProtection="1">
      <alignment horizontal="right"/>
      <protection locked="0"/>
    </xf>
    <xf numFmtId="41" fontId="7" fillId="0" borderId="72" xfId="0" applyNumberFormat="1" applyFont="1" applyFill="1" applyBorder="1" applyAlignment="1" applyProtection="1">
      <alignment horizontal="right"/>
      <protection locked="0"/>
    </xf>
    <xf numFmtId="41" fontId="7" fillId="0" borderId="72" xfId="0" applyNumberFormat="1" applyFont="1" applyFill="1" applyBorder="1" applyAlignment="1">
      <alignment horizontal="right"/>
    </xf>
    <xf numFmtId="41" fontId="7" fillId="0" borderId="72" xfId="0" applyNumberFormat="1" applyFont="1" applyBorder="1" applyAlignment="1"/>
    <xf numFmtId="41" fontId="7" fillId="0" borderId="0" xfId="0" applyNumberFormat="1" applyFont="1" applyBorder="1" applyAlignment="1" applyProtection="1">
      <alignment horizontal="right"/>
      <protection locked="0"/>
    </xf>
    <xf numFmtId="174" fontId="7" fillId="0" borderId="13" xfId="21227" applyNumberFormat="1" applyFont="1" applyFill="1" applyBorder="1" applyAlignment="1"/>
    <xf numFmtId="178" fontId="195" fillId="0" borderId="0" xfId="0" applyFont="1" applyFill="1" applyAlignment="1">
      <alignment horizontal="right"/>
    </xf>
    <xf numFmtId="173" fontId="196" fillId="0" borderId="12" xfId="0" applyNumberFormat="1" applyFont="1" applyFill="1" applyBorder="1" applyAlignment="1"/>
    <xf numFmtId="173" fontId="196" fillId="0" borderId="0" xfId="0" applyNumberFormat="1" applyFont="1" applyFill="1" applyBorder="1" applyAlignment="1"/>
    <xf numFmtId="174" fontId="7" fillId="0" borderId="0" xfId="21227" applyNumberFormat="1" applyFont="1" applyFill="1" applyAlignment="1"/>
    <xf numFmtId="17" fontId="7" fillId="0" borderId="0" xfId="0" applyNumberFormat="1" applyFont="1" applyAlignment="1"/>
    <xf numFmtId="10" fontId="9" fillId="0" borderId="0" xfId="0" applyNumberFormat="1" applyFont="1" applyFill="1" applyAlignment="1">
      <alignment horizontal="center"/>
    </xf>
    <xf numFmtId="42" fontId="7" fillId="0" borderId="57" xfId="0" applyNumberFormat="1" applyFont="1" applyFill="1" applyBorder="1" applyAlignment="1" applyProtection="1">
      <protection locked="0"/>
    </xf>
    <xf numFmtId="15" fontId="7" fillId="0" borderId="0" xfId="0" applyNumberFormat="1" applyFont="1" applyFill="1" applyAlignment="1">
      <alignment vertical="top"/>
    </xf>
    <xf numFmtId="37" fontId="7" fillId="0" borderId="57" xfId="0" applyNumberFormat="1" applyFont="1" applyFill="1" applyBorder="1" applyAlignment="1" applyProtection="1">
      <protection locked="0"/>
    </xf>
    <xf numFmtId="0" fontId="30" fillId="0" borderId="0" xfId="0" applyNumberFormat="1" applyFont="1" applyFill="1" applyAlignment="1">
      <alignment horizontal="left"/>
    </xf>
    <xf numFmtId="42" fontId="7" fillId="0" borderId="0" xfId="0" applyNumberFormat="1" applyFont="1" applyBorder="1" applyAlignment="1" applyProtection="1">
      <protection locked="0"/>
    </xf>
    <xf numFmtId="174" fontId="7" fillId="0" borderId="72" xfId="21227" applyNumberFormat="1" applyFont="1" applyFill="1" applyBorder="1" applyAlignment="1"/>
    <xf numFmtId="174" fontId="7" fillId="0" borderId="23" xfId="21227" applyNumberFormat="1" applyFont="1" applyFill="1" applyBorder="1" applyAlignment="1"/>
    <xf numFmtId="0" fontId="198" fillId="0" borderId="0" xfId="0" applyNumberFormat="1" applyFont="1" applyAlignment="1"/>
    <xf numFmtId="174" fontId="194" fillId="0" borderId="0" xfId="21227" applyNumberFormat="1" applyFont="1"/>
    <xf numFmtId="42" fontId="7" fillId="0" borderId="0" xfId="0" applyNumberFormat="1" applyFont="1">
      <alignment horizontal="left" wrapText="1"/>
    </xf>
    <xf numFmtId="41" fontId="7" fillId="0" borderId="0" xfId="0" applyNumberFormat="1" applyFont="1">
      <alignment horizontal="left" wrapText="1"/>
    </xf>
    <xf numFmtId="41" fontId="7" fillId="0" borderId="22" xfId="0" applyNumberFormat="1" applyFont="1" applyBorder="1">
      <alignment horizontal="left" wrapText="1"/>
    </xf>
    <xf numFmtId="174" fontId="7" fillId="0" borderId="0" xfId="21227" applyNumberFormat="1" applyFont="1" applyBorder="1" applyAlignment="1">
      <alignment horizontal="left" wrapText="1"/>
    </xf>
    <xf numFmtId="178" fontId="7" fillId="0" borderId="0" xfId="0" applyNumberFormat="1" applyFont="1" applyAlignment="1"/>
    <xf numFmtId="173" fontId="7" fillId="0" borderId="72" xfId="1" applyNumberFormat="1" applyFont="1" applyFill="1" applyBorder="1" applyAlignment="1">
      <alignment horizontal="left" wrapText="1"/>
    </xf>
    <xf numFmtId="5" fontId="7" fillId="0" borderId="0" xfId="0" applyNumberFormat="1" applyFont="1" applyFill="1" applyBorder="1" applyAlignment="1"/>
    <xf numFmtId="0" fontId="199" fillId="0" borderId="0" xfId="0" applyNumberFormat="1" applyFont="1" applyFill="1" applyAlignment="1">
      <alignment horizontal="center"/>
    </xf>
    <xf numFmtId="0" fontId="7" fillId="0" borderId="72" xfId="0" applyNumberFormat="1" applyFont="1" applyFill="1" applyBorder="1" applyAlignment="1"/>
    <xf numFmtId="0" fontId="7" fillId="0" borderId="57" xfId="0" applyNumberFormat="1" applyFont="1" applyFill="1" applyBorder="1" applyAlignment="1"/>
    <xf numFmtId="178" fontId="7" fillId="0" borderId="57" xfId="0" applyFont="1" applyFill="1" applyBorder="1" applyAlignment="1">
      <alignment horizontal="left"/>
    </xf>
    <xf numFmtId="42" fontId="7" fillId="0" borderId="57" xfId="0" applyNumberFormat="1" applyFont="1" applyBorder="1" applyAlignment="1"/>
    <xf numFmtId="42" fontId="7" fillId="0" borderId="71" xfId="0" applyNumberFormat="1" applyFont="1" applyBorder="1" applyAlignment="1"/>
    <xf numFmtId="165" fontId="7" fillId="0" borderId="57" xfId="0" applyNumberFormat="1" applyFont="1" applyFill="1" applyBorder="1" applyAlignment="1">
      <alignment horizontal="right"/>
    </xf>
    <xf numFmtId="10" fontId="7" fillId="0" borderId="57" xfId="0" applyNumberFormat="1" applyFont="1" applyFill="1" applyBorder="1" applyAlignment="1">
      <alignment horizontal="right"/>
    </xf>
    <xf numFmtId="170" fontId="7" fillId="0" borderId="72" xfId="0" applyNumberFormat="1" applyFont="1" applyFill="1" applyBorder="1" applyAlignment="1" applyProtection="1">
      <alignment horizontal="right"/>
      <protection locked="0"/>
    </xf>
    <xf numFmtId="41" fontId="7" fillId="0" borderId="57" xfId="0" applyNumberFormat="1" applyFont="1" applyFill="1" applyBorder="1" applyAlignment="1" applyProtection="1">
      <alignment horizontal="right"/>
      <protection locked="0"/>
    </xf>
    <xf numFmtId="0" fontId="7" fillId="0" borderId="57" xfId="0" applyNumberFormat="1" applyFont="1" applyBorder="1" applyAlignment="1"/>
    <xf numFmtId="41" fontId="7" fillId="0" borderId="74" xfId="0" applyNumberFormat="1" applyFont="1" applyFill="1" applyBorder="1" applyAlignment="1"/>
    <xf numFmtId="37" fontId="7" fillId="0" borderId="57" xfId="0" applyNumberFormat="1" applyFont="1" applyFill="1" applyBorder="1" applyAlignment="1"/>
    <xf numFmtId="178" fontId="7" fillId="0" borderId="57" xfId="0" applyFont="1" applyFill="1" applyBorder="1" applyAlignment="1">
      <alignment horizontal="left" vertical="top"/>
    </xf>
    <xf numFmtId="41" fontId="7" fillId="0" borderId="57" xfId="0" applyNumberFormat="1" applyFont="1" applyFill="1" applyBorder="1" applyAlignment="1">
      <alignment wrapText="1"/>
    </xf>
    <xf numFmtId="41" fontId="7" fillId="0" borderId="71" xfId="0" applyNumberFormat="1" applyFont="1" applyBorder="1" applyAlignment="1"/>
    <xf numFmtId="173" fontId="7" fillId="0" borderId="57" xfId="0" applyNumberFormat="1" applyFont="1" applyFill="1" applyBorder="1" applyAlignment="1" applyProtection="1">
      <protection locked="0"/>
    </xf>
    <xf numFmtId="42" fontId="7" fillId="0" borderId="72" xfId="0" applyNumberFormat="1" applyFont="1" applyFill="1" applyBorder="1" applyAlignment="1"/>
    <xf numFmtId="41" fontId="7" fillId="0" borderId="57" xfId="0" applyNumberFormat="1" applyFont="1" applyFill="1" applyBorder="1" applyAlignment="1">
      <alignment horizontal="right"/>
    </xf>
    <xf numFmtId="174" fontId="7" fillId="0" borderId="13" xfId="0" applyNumberFormat="1" applyFont="1" applyBorder="1" applyAlignment="1"/>
    <xf numFmtId="174" fontId="20" fillId="0" borderId="0" xfId="21227" applyNumberFormat="1" applyFont="1" applyFill="1" applyAlignment="1"/>
    <xf numFmtId="41" fontId="20" fillId="0" borderId="5" xfId="0" applyNumberFormat="1" applyFont="1" applyFill="1" applyBorder="1" applyAlignment="1" applyProtection="1">
      <protection locked="0"/>
    </xf>
    <xf numFmtId="41" fontId="199" fillId="0" borderId="0" xfId="0" applyNumberFormat="1" applyFont="1" applyFill="1" applyAlignment="1"/>
    <xf numFmtId="41" fontId="199" fillId="0" borderId="57" xfId="0" applyNumberFormat="1" applyFont="1" applyFill="1" applyBorder="1" applyAlignment="1"/>
    <xf numFmtId="42" fontId="200" fillId="0" borderId="0" xfId="0" applyNumberFormat="1" applyFont="1" applyFill="1" applyBorder="1" applyAlignment="1" applyProtection="1">
      <alignment horizontal="right"/>
      <protection locked="0"/>
    </xf>
    <xf numFmtId="41" fontId="200" fillId="0" borderId="72" xfId="0" applyNumberFormat="1" applyFont="1" applyFill="1" applyBorder="1" applyAlignment="1"/>
    <xf numFmtId="41" fontId="200" fillId="0" borderId="0" xfId="0" applyNumberFormat="1" applyFont="1" applyFill="1" applyAlignment="1"/>
    <xf numFmtId="42" fontId="200" fillId="0" borderId="13" xfId="0" applyNumberFormat="1" applyFont="1" applyBorder="1" applyAlignment="1"/>
    <xf numFmtId="42" fontId="200" fillId="0" borderId="0" xfId="0" applyNumberFormat="1" applyFont="1" applyFill="1" applyBorder="1" applyAlignment="1"/>
    <xf numFmtId="41" fontId="200" fillId="0" borderId="0" xfId="0" applyNumberFormat="1" applyFont="1" applyAlignment="1"/>
    <xf numFmtId="41" fontId="200" fillId="0" borderId="72" xfId="0" applyNumberFormat="1" applyFont="1" applyBorder="1" applyAlignment="1"/>
    <xf numFmtId="41" fontId="200" fillId="0" borderId="57" xfId="1" applyNumberFormat="1" applyFont="1" applyFill="1" applyBorder="1"/>
    <xf numFmtId="42" fontId="200" fillId="0" borderId="0" xfId="0" applyNumberFormat="1" applyFont="1" applyFill="1" applyAlignment="1" applyProtection="1">
      <alignment horizontal="right"/>
      <protection locked="0"/>
    </xf>
    <xf numFmtId="41" fontId="200" fillId="0" borderId="0" xfId="0" applyNumberFormat="1" applyFont="1" applyFill="1" applyAlignment="1" applyProtection="1">
      <protection locked="0"/>
    </xf>
    <xf numFmtId="42" fontId="200" fillId="0" borderId="57" xfId="0" applyNumberFormat="1" applyFont="1" applyFill="1" applyBorder="1" applyAlignment="1"/>
    <xf numFmtId="42" fontId="200" fillId="0" borderId="71" xfId="0" applyNumberFormat="1" applyFont="1" applyBorder="1" applyAlignment="1"/>
    <xf numFmtId="42" fontId="200" fillId="0" borderId="0" xfId="0" applyNumberFormat="1" applyFont="1" applyFill="1" applyAlignment="1" applyProtection="1">
      <protection locked="0"/>
    </xf>
    <xf numFmtId="170" fontId="200" fillId="0" borderId="0" xfId="0" applyNumberFormat="1" applyFont="1" applyFill="1" applyBorder="1" applyAlignment="1" applyProtection="1">
      <protection locked="0"/>
    </xf>
    <xf numFmtId="170" fontId="200" fillId="0" borderId="57" xfId="0" applyNumberFormat="1" applyFont="1" applyFill="1" applyBorder="1" applyAlignment="1" applyProtection="1">
      <protection locked="0"/>
    </xf>
    <xf numFmtId="41" fontId="200" fillId="0" borderId="57" xfId="0" applyNumberFormat="1" applyFont="1" applyFill="1" applyBorder="1" applyAlignment="1" applyProtection="1">
      <protection locked="0"/>
    </xf>
    <xf numFmtId="42" fontId="200" fillId="0" borderId="13" xfId="0" applyNumberFormat="1" applyFont="1" applyFill="1" applyBorder="1" applyAlignment="1" applyProtection="1">
      <protection locked="0"/>
    </xf>
    <xf numFmtId="10" fontId="200" fillId="0" borderId="0" xfId="0" applyNumberFormat="1" applyFont="1" applyFill="1" applyAlignment="1">
      <alignment horizontal="center"/>
    </xf>
    <xf numFmtId="173" fontId="200" fillId="0" borderId="57" xfId="0" applyNumberFormat="1" applyFont="1" applyFill="1" applyBorder="1" applyAlignment="1"/>
    <xf numFmtId="37" fontId="200" fillId="0" borderId="0" xfId="0" applyNumberFormat="1" applyFont="1" applyFill="1" applyBorder="1" applyAlignment="1"/>
    <xf numFmtId="37" fontId="200" fillId="0" borderId="0" xfId="0" applyNumberFormat="1" applyFont="1" applyFill="1" applyAlignment="1"/>
    <xf numFmtId="42" fontId="200" fillId="0" borderId="72" xfId="0" applyNumberFormat="1" applyFont="1" applyFill="1" applyBorder="1" applyAlignment="1" applyProtection="1">
      <protection locked="0"/>
    </xf>
    <xf numFmtId="37" fontId="200" fillId="0" borderId="0" xfId="0" applyNumberFormat="1" applyFont="1" applyFill="1" applyBorder="1" applyAlignment="1" applyProtection="1">
      <protection locked="0"/>
    </xf>
    <xf numFmtId="42" fontId="200" fillId="0" borderId="13" xfId="0" applyNumberFormat="1" applyFont="1" applyFill="1" applyBorder="1" applyAlignment="1"/>
    <xf numFmtId="0" fontId="200" fillId="0" borderId="0" xfId="0" applyNumberFormat="1" applyFont="1" applyFill="1" applyAlignment="1">
      <alignment horizontal="center"/>
    </xf>
    <xf numFmtId="41" fontId="36" fillId="0" borderId="0" xfId="0" applyNumberFormat="1" applyFont="1" applyFill="1" applyAlignment="1" applyProtection="1">
      <protection locked="0"/>
    </xf>
    <xf numFmtId="174" fontId="200" fillId="0" borderId="0" xfId="21227" applyNumberFormat="1" applyFont="1" applyFill="1" applyAlignment="1"/>
    <xf numFmtId="41" fontId="200" fillId="0" borderId="72" xfId="0" applyNumberFormat="1" applyFont="1" applyFill="1" applyBorder="1" applyAlignment="1" applyProtection="1">
      <protection locked="0"/>
    </xf>
    <xf numFmtId="173" fontId="200" fillId="0" borderId="0" xfId="0" applyNumberFormat="1" applyFont="1" applyFill="1" applyAlignment="1"/>
    <xf numFmtId="41" fontId="200" fillId="0" borderId="0" xfId="0" applyNumberFormat="1" applyFont="1" applyFill="1" applyBorder="1" applyAlignment="1" applyProtection="1">
      <protection locked="0"/>
    </xf>
    <xf numFmtId="10" fontId="200" fillId="0" borderId="0" xfId="0" applyNumberFormat="1" applyFont="1" applyFill="1" applyAlignment="1" applyProtection="1">
      <protection locked="0"/>
    </xf>
    <xf numFmtId="173" fontId="200" fillId="0" borderId="0" xfId="0" applyNumberFormat="1" applyFont="1" applyFill="1" applyBorder="1" applyAlignment="1"/>
    <xf numFmtId="173" fontId="200" fillId="0" borderId="72" xfId="0" applyNumberFormat="1" applyFont="1" applyFill="1" applyBorder="1" applyAlignment="1"/>
    <xf numFmtId="42" fontId="36" fillId="0" borderId="0" xfId="0" applyNumberFormat="1" applyFont="1" applyFill="1" applyAlignment="1" applyProtection="1">
      <protection locked="0"/>
    </xf>
    <xf numFmtId="10" fontId="200" fillId="0" borderId="10" xfId="0" applyNumberFormat="1" applyFont="1" applyFill="1" applyBorder="1" applyAlignment="1" applyProtection="1">
      <alignment horizontal="center"/>
      <protection locked="0"/>
    </xf>
    <xf numFmtId="42" fontId="200" fillId="0" borderId="0" xfId="0" applyNumberFormat="1" applyFont="1" applyFill="1" applyAlignment="1">
      <alignment horizontal="right"/>
    </xf>
    <xf numFmtId="173" fontId="200" fillId="0" borderId="0" xfId="1" applyNumberFormat="1" applyFont="1" applyFill="1" applyAlignment="1">
      <alignment horizontal="right"/>
    </xf>
    <xf numFmtId="41" fontId="200" fillId="0" borderId="69" xfId="0" applyNumberFormat="1" applyFont="1" applyFill="1" applyBorder="1" applyAlignment="1"/>
    <xf numFmtId="41" fontId="200" fillId="0" borderId="0" xfId="0" applyNumberFormat="1" applyFont="1" applyFill="1" applyBorder="1" applyAlignment="1"/>
    <xf numFmtId="42" fontId="200" fillId="0" borderId="71" xfId="0" applyNumberFormat="1" applyFont="1" applyFill="1" applyBorder="1" applyAlignment="1"/>
    <xf numFmtId="174" fontId="200" fillId="0" borderId="0" xfId="21227" applyNumberFormat="1" applyFont="1" applyFill="1" applyBorder="1" applyAlignment="1"/>
    <xf numFmtId="173" fontId="200" fillId="0" borderId="12" xfId="0" applyNumberFormat="1" applyFont="1" applyFill="1" applyBorder="1" applyAlignment="1"/>
    <xf numFmtId="173" fontId="200" fillId="0" borderId="0" xfId="0" applyNumberFormat="1" applyFont="1" applyAlignment="1"/>
    <xf numFmtId="174" fontId="200" fillId="0" borderId="13" xfId="21227" applyNumberFormat="1" applyFont="1" applyFill="1" applyBorder="1" applyAlignment="1"/>
    <xf numFmtId="3" fontId="200" fillId="0" borderId="0" xfId="0" applyNumberFormat="1" applyFont="1" applyFill="1" applyAlignment="1"/>
    <xf numFmtId="174" fontId="200" fillId="0" borderId="72" xfId="21227" applyNumberFormat="1" applyFont="1" applyFill="1" applyBorder="1" applyAlignment="1"/>
    <xf numFmtId="42" fontId="200" fillId="0" borderId="72" xfId="0" applyNumberFormat="1" applyFont="1" applyBorder="1" applyAlignment="1" applyProtection="1">
      <protection locked="0"/>
    </xf>
    <xf numFmtId="174" fontId="200" fillId="0" borderId="0" xfId="21227" applyNumberFormat="1" applyFont="1" applyAlignment="1" applyProtection="1">
      <protection locked="0"/>
    </xf>
    <xf numFmtId="3" fontId="200" fillId="0" borderId="72" xfId="0" applyNumberFormat="1" applyFont="1" applyFill="1" applyBorder="1" applyAlignment="1"/>
    <xf numFmtId="41" fontId="200" fillId="0" borderId="5" xfId="0" applyNumberFormat="1" applyFont="1" applyFill="1" applyBorder="1" applyAlignment="1" applyProtection="1">
      <protection locked="0"/>
    </xf>
    <xf numFmtId="174" fontId="200" fillId="0" borderId="13" xfId="0" applyNumberFormat="1" applyFont="1" applyFill="1" applyBorder="1" applyAlignment="1"/>
    <xf numFmtId="42" fontId="200" fillId="0" borderId="0" xfId="0" applyNumberFormat="1" applyFont="1" applyFill="1" applyAlignment="1"/>
    <xf numFmtId="173" fontId="200" fillId="0" borderId="2" xfId="0" applyNumberFormat="1" applyFont="1" applyFill="1" applyBorder="1" applyAlignment="1"/>
    <xf numFmtId="174" fontId="200" fillId="0" borderId="9" xfId="0" applyNumberFormat="1" applyFont="1" applyFill="1" applyBorder="1" applyAlignment="1"/>
    <xf numFmtId="41" fontId="200" fillId="0" borderId="0" xfId="0" applyNumberFormat="1" applyFont="1" applyFill="1" applyAlignment="1" applyProtection="1">
      <alignment horizontal="right"/>
      <protection locked="0"/>
    </xf>
    <xf numFmtId="0" fontId="200" fillId="0" borderId="0" xfId="0" applyNumberFormat="1" applyFont="1" applyFill="1" applyBorder="1" applyAlignment="1" applyProtection="1">
      <alignment horizontal="left" indent="1"/>
      <protection locked="0"/>
    </xf>
    <xf numFmtId="178" fontId="200" fillId="0" borderId="0" xfId="0" applyFont="1" applyFill="1" applyBorder="1" applyAlignment="1"/>
    <xf numFmtId="41" fontId="200" fillId="0" borderId="20" xfId="0" applyNumberFormat="1" applyFont="1" applyFill="1" applyBorder="1" applyAlignment="1" applyProtection="1">
      <alignment horizontal="right"/>
      <protection locked="0"/>
    </xf>
    <xf numFmtId="41" fontId="200" fillId="0" borderId="19" xfId="0" applyNumberFormat="1" applyFont="1" applyFill="1" applyBorder="1" applyAlignment="1"/>
    <xf numFmtId="42" fontId="200" fillId="0" borderId="9" xfId="0" applyNumberFormat="1" applyFont="1" applyFill="1" applyBorder="1" applyAlignment="1"/>
    <xf numFmtId="42" fontId="200" fillId="0" borderId="0" xfId="0" applyNumberFormat="1" applyFont="1">
      <alignment horizontal="left" wrapText="1"/>
    </xf>
    <xf numFmtId="41" fontId="200" fillId="0" borderId="0" xfId="0" applyNumberFormat="1" applyFont="1">
      <alignment horizontal="left" wrapText="1"/>
    </xf>
    <xf numFmtId="42" fontId="200" fillId="0" borderId="73" xfId="0" applyNumberFormat="1" applyFont="1" applyBorder="1">
      <alignment horizontal="left" wrapText="1"/>
    </xf>
    <xf numFmtId="41" fontId="200" fillId="0" borderId="22" xfId="0" applyNumberFormat="1" applyFont="1" applyBorder="1">
      <alignment horizontal="left" wrapText="1"/>
    </xf>
    <xf numFmtId="174" fontId="200" fillId="0" borderId="0" xfId="21227" applyNumberFormat="1" applyFont="1" applyBorder="1" applyAlignment="1">
      <alignment horizontal="left" wrapText="1"/>
    </xf>
    <xf numFmtId="178" fontId="200" fillId="0" borderId="0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/>
    <xf numFmtId="0" fontId="8" fillId="0" borderId="11" xfId="0" applyNumberFormat="1" applyFont="1" applyBorder="1" applyAlignment="1">
      <alignment horizontal="right"/>
    </xf>
    <xf numFmtId="223" fontId="8" fillId="0" borderId="11" xfId="0" applyNumberFormat="1" applyFont="1" applyFill="1" applyBorder="1" applyAlignment="1">
      <alignment horizontal="center"/>
    </xf>
    <xf numFmtId="183" fontId="7" fillId="0" borderId="6" xfId="0" applyNumberFormat="1" applyFont="1" applyFill="1" applyBorder="1" applyAlignment="1"/>
    <xf numFmtId="174" fontId="7" fillId="0" borderId="2" xfId="0" applyNumberFormat="1" applyFont="1" applyFill="1" applyBorder="1" applyAlignment="1"/>
    <xf numFmtId="183" fontId="7" fillId="0" borderId="21" xfId="0" applyNumberFormat="1" applyFont="1" applyFill="1" applyBorder="1" applyAlignment="1"/>
    <xf numFmtId="42" fontId="7" fillId="0" borderId="2" xfId="0" applyNumberFormat="1" applyFont="1" applyFill="1" applyBorder="1" applyAlignment="1"/>
    <xf numFmtId="41" fontId="7" fillId="0" borderId="2" xfId="0" applyNumberFormat="1" applyFont="1" applyFill="1" applyBorder="1" applyAlignment="1"/>
    <xf numFmtId="223" fontId="8" fillId="0" borderId="11" xfId="0" applyNumberFormat="1" applyFont="1" applyFill="1" applyBorder="1" applyAlignment="1">
      <alignment horizontal="right"/>
    </xf>
    <xf numFmtId="42" fontId="7" fillId="0" borderId="2" xfId="0" applyNumberFormat="1" applyFont="1" applyFill="1" applyBorder="1" applyAlignment="1" applyProtection="1">
      <protection locked="0"/>
    </xf>
    <xf numFmtId="174" fontId="7" fillId="0" borderId="21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31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Alignment="1">
      <alignment horizontal="center"/>
    </xf>
    <xf numFmtId="0" fontId="201" fillId="0" borderId="0" xfId="0" applyNumberFormat="1" applyFont="1" applyFill="1" applyAlignment="1"/>
    <xf numFmtId="42" fontId="14" fillId="0" borderId="0" xfId="0" applyNumberFormat="1" applyFont="1" applyAlignment="1"/>
    <xf numFmtId="10" fontId="14" fillId="0" borderId="0" xfId="0" applyNumberFormat="1" applyFont="1" applyAlignment="1"/>
    <xf numFmtId="41" fontId="14" fillId="0" borderId="0" xfId="0" applyNumberFormat="1" applyFont="1" applyAlignment="1"/>
    <xf numFmtId="170" fontId="14" fillId="0" borderId="0" xfId="0" applyNumberFormat="1" applyFont="1" applyAlignment="1"/>
    <xf numFmtId="173" fontId="14" fillId="0" borderId="0" xfId="0" applyNumberFormat="1" applyFont="1" applyAlignment="1"/>
    <xf numFmtId="0" fontId="14" fillId="0" borderId="0" xfId="0" applyNumberFormat="1" applyFont="1" applyAlignment="1">
      <alignment wrapText="1"/>
    </xf>
    <xf numFmtId="169" fontId="14" fillId="0" borderId="0" xfId="0" applyNumberFormat="1" applyFont="1" applyAlignment="1"/>
    <xf numFmtId="9" fontId="14" fillId="0" borderId="0" xfId="18252" applyFont="1" applyAlignment="1"/>
    <xf numFmtId="42" fontId="14" fillId="0" borderId="2" xfId="0" applyNumberFormat="1" applyFont="1" applyFill="1" applyBorder="1" applyAlignment="1"/>
    <xf numFmtId="0" fontId="14" fillId="0" borderId="2" xfId="0" applyNumberFormat="1" applyFont="1" applyFill="1" applyBorder="1" applyAlignment="1"/>
    <xf numFmtId="173" fontId="7" fillId="0" borderId="0" xfId="0" applyNumberFormat="1" applyFont="1" applyFill="1" applyAlignment="1">
      <alignment horizontal="right"/>
    </xf>
    <xf numFmtId="178" fontId="14" fillId="0" borderId="0" xfId="0" applyFont="1" applyFill="1" applyAlignment="1"/>
    <xf numFmtId="178" fontId="14" fillId="0" borderId="72" xfId="0" applyFont="1" applyFill="1" applyBorder="1" applyAlignment="1"/>
    <xf numFmtId="178" fontId="14" fillId="0" borderId="0" xfId="0" applyFont="1" applyAlignment="1"/>
    <xf numFmtId="4" fontId="14" fillId="0" borderId="0" xfId="0" applyNumberFormat="1" applyFont="1" applyAlignment="1"/>
    <xf numFmtId="0" fontId="14" fillId="0" borderId="0" xfId="0" applyNumberFormat="1" applyFont="1" applyFill="1" applyBorder="1" applyAlignment="1"/>
    <xf numFmtId="41" fontId="20" fillId="0" borderId="0" xfId="0" applyNumberFormat="1" applyFont="1" applyFill="1" applyBorder="1" applyAlignment="1">
      <alignment horizontal="left" wrapText="1"/>
    </xf>
    <xf numFmtId="0" fontId="7" fillId="0" borderId="0" xfId="662" applyNumberFormat="1" applyFont="1" applyAlignment="1"/>
    <xf numFmtId="178" fontId="194" fillId="0" borderId="0" xfId="0" applyFont="1" applyAlignment="1"/>
    <xf numFmtId="0" fontId="11" fillId="0" borderId="0" xfId="0" applyNumberFormat="1" applyFont="1" applyFill="1" applyAlignment="1">
      <alignment horizontal="left"/>
    </xf>
    <xf numFmtId="0" fontId="204" fillId="0" borderId="0" xfId="0" applyNumberFormat="1" applyFont="1" applyAlignment="1"/>
    <xf numFmtId="178" fontId="205" fillId="0" borderId="0" xfId="0" applyFont="1" applyFill="1" applyAlignment="1">
      <alignment horizontal="left"/>
    </xf>
    <xf numFmtId="0" fontId="206" fillId="0" borderId="0" xfId="0" applyNumberFormat="1" applyFont="1" applyFill="1" applyAlignment="1"/>
    <xf numFmtId="0" fontId="207" fillId="0" borderId="0" xfId="0" applyNumberFormat="1" applyFont="1" applyFill="1" applyAlignment="1">
      <alignment horizontal="center"/>
    </xf>
    <xf numFmtId="0" fontId="207" fillId="0" borderId="0" xfId="0" quotePrefix="1" applyNumberFormat="1" applyFont="1" applyFill="1" applyAlignment="1">
      <alignment horizontal="left"/>
    </xf>
    <xf numFmtId="0" fontId="208" fillId="0" borderId="0" xfId="0" applyNumberFormat="1" applyFont="1" applyFill="1" applyBorder="1" applyAlignment="1">
      <alignment horizontal="center"/>
    </xf>
    <xf numFmtId="0" fontId="209" fillId="0" borderId="0" xfId="0" applyNumberFormat="1" applyFont="1" applyAlignment="1"/>
    <xf numFmtId="0" fontId="207" fillId="0" borderId="0" xfId="0" applyNumberFormat="1" applyFont="1" applyFill="1" applyAlignment="1">
      <alignment horizontal="left"/>
    </xf>
    <xf numFmtId="174" fontId="210" fillId="0" borderId="0" xfId="0" applyNumberFormat="1" applyFont="1" applyFill="1" applyBorder="1" applyAlignment="1"/>
    <xf numFmtId="173" fontId="207" fillId="0" borderId="0" xfId="0" applyNumberFormat="1" applyFont="1" applyFill="1" applyAlignment="1">
      <alignment horizontal="right"/>
    </xf>
    <xf numFmtId="173" fontId="207" fillId="0" borderId="0" xfId="0" applyNumberFormat="1" applyFont="1" applyFill="1" applyBorder="1" applyAlignment="1">
      <alignment horizontal="right"/>
    </xf>
    <xf numFmtId="0" fontId="207" fillId="0" borderId="0" xfId="0" applyNumberFormat="1" applyFont="1" applyFill="1" applyAlignment="1"/>
    <xf numFmtId="174" fontId="210" fillId="0" borderId="72" xfId="0" applyNumberFormat="1" applyFont="1" applyFill="1" applyBorder="1" applyAlignment="1">
      <alignment horizontal="right"/>
    </xf>
    <xf numFmtId="0" fontId="209" fillId="0" borderId="0" xfId="0" applyNumberFormat="1" applyFont="1" applyFill="1" applyAlignment="1"/>
    <xf numFmtId="0" fontId="211" fillId="0" borderId="0" xfId="0" applyNumberFormat="1" applyFont="1" applyFill="1" applyAlignment="1">
      <alignment horizontal="center"/>
    </xf>
    <xf numFmtId="10" fontId="209" fillId="0" borderId="0" xfId="0" applyNumberFormat="1" applyFont="1" applyAlignment="1"/>
    <xf numFmtId="43" fontId="209" fillId="0" borderId="0" xfId="0" applyNumberFormat="1" applyFont="1" applyFill="1" applyAlignment="1">
      <alignment horizontal="right"/>
    </xf>
    <xf numFmtId="174" fontId="207" fillId="0" borderId="0" xfId="0" applyNumberFormat="1" applyFont="1" applyFill="1" applyAlignment="1">
      <alignment horizontal="left"/>
    </xf>
    <xf numFmtId="0" fontId="208" fillId="0" borderId="0" xfId="0" applyNumberFormat="1" applyFont="1" applyFill="1" applyAlignment="1">
      <alignment horizontal="center"/>
    </xf>
    <xf numFmtId="43" fontId="207" fillId="0" borderId="0" xfId="0" applyNumberFormat="1" applyFont="1" applyFill="1" applyAlignment="1">
      <alignment horizontal="left"/>
    </xf>
    <xf numFmtId="173" fontId="208" fillId="0" borderId="0" xfId="0" applyNumberFormat="1" applyFont="1" applyFill="1" applyBorder="1" applyAlignment="1">
      <alignment horizontal="center"/>
    </xf>
    <xf numFmtId="0" fontId="204" fillId="0" borderId="0" xfId="0" applyNumberFormat="1" applyFont="1" applyFill="1" applyAlignment="1"/>
    <xf numFmtId="0" fontId="211" fillId="0" borderId="0" xfId="0" applyNumberFormat="1" applyFont="1" applyFill="1" applyBorder="1" applyAlignment="1">
      <alignment horizontal="center"/>
    </xf>
    <xf numFmtId="173" fontId="211" fillId="0" borderId="0" xfId="0" applyNumberFormat="1" applyFont="1" applyFill="1" applyBorder="1" applyAlignment="1">
      <alignment horizontal="center"/>
    </xf>
    <xf numFmtId="184" fontId="210" fillId="0" borderId="0" xfId="0" applyNumberFormat="1" applyFont="1" applyFill="1" applyBorder="1" applyAlignment="1"/>
    <xf numFmtId="173" fontId="208" fillId="0" borderId="0" xfId="0" applyNumberFormat="1" applyFont="1" applyFill="1" applyAlignment="1">
      <alignment horizontal="center"/>
    </xf>
    <xf numFmtId="174" fontId="210" fillId="0" borderId="0" xfId="0" applyNumberFormat="1" applyFont="1" applyAlignment="1"/>
    <xf numFmtId="174" fontId="209" fillId="0" borderId="0" xfId="0" applyNumberFormat="1" applyFont="1" applyAlignment="1"/>
    <xf numFmtId="184" fontId="207" fillId="0" borderId="0" xfId="0" applyNumberFormat="1" applyFont="1" applyFill="1" applyBorder="1" applyAlignment="1"/>
    <xf numFmtId="173" fontId="209" fillId="0" borderId="0" xfId="0" applyNumberFormat="1" applyFont="1" applyAlignment="1"/>
    <xf numFmtId="173" fontId="207" fillId="0" borderId="0" xfId="0" applyNumberFormat="1" applyFont="1" applyFill="1" applyBorder="1" applyAlignment="1"/>
    <xf numFmtId="173" fontId="210" fillId="0" borderId="0" xfId="0" applyNumberFormat="1" applyFont="1" applyFill="1" applyAlignment="1">
      <alignment horizontal="right"/>
    </xf>
    <xf numFmtId="173" fontId="210" fillId="0" borderId="0" xfId="0" applyNumberFormat="1" applyFont="1" applyAlignment="1"/>
    <xf numFmtId="0" fontId="207" fillId="0" borderId="0" xfId="0" applyNumberFormat="1" applyFont="1" applyFill="1" applyBorder="1" applyAlignment="1">
      <alignment horizontal="left" indent="1"/>
    </xf>
    <xf numFmtId="41" fontId="204" fillId="0" borderId="0" xfId="0" applyNumberFormat="1" applyFont="1" applyAlignment="1"/>
    <xf numFmtId="43" fontId="204" fillId="0" borderId="0" xfId="0" applyNumberFormat="1" applyFont="1" applyAlignment="1"/>
    <xf numFmtId="0" fontId="207" fillId="0" borderId="0" xfId="0" applyNumberFormat="1" applyFont="1" applyFill="1" applyAlignment="1">
      <alignment horizontal="center" vertical="top"/>
    </xf>
    <xf numFmtId="0" fontId="207" fillId="0" borderId="0" xfId="0" applyNumberFormat="1" applyFont="1" applyFill="1" applyAlignment="1">
      <alignment vertical="top"/>
    </xf>
    <xf numFmtId="0" fontId="207" fillId="0" borderId="0" xfId="0" quotePrefix="1" applyNumberFormat="1" applyFont="1" applyFill="1" applyBorder="1" applyAlignment="1">
      <alignment horizontal="left"/>
    </xf>
    <xf numFmtId="0" fontId="208" fillId="0" borderId="0" xfId="0" applyNumberFormat="1" applyFont="1" applyAlignment="1"/>
    <xf numFmtId="0" fontId="207" fillId="0" borderId="0" xfId="0" applyNumberFormat="1" applyFont="1" applyFill="1" applyAlignment="1">
      <alignment horizontal="left" vertical="center" indent="1"/>
    </xf>
    <xf numFmtId="174" fontId="210" fillId="0" borderId="72" xfId="0" applyNumberFormat="1" applyFont="1" applyFill="1" applyBorder="1" applyAlignment="1"/>
    <xf numFmtId="184" fontId="210" fillId="0" borderId="72" xfId="0" applyNumberFormat="1" applyFont="1" applyBorder="1" applyAlignment="1"/>
    <xf numFmtId="184" fontId="209" fillId="0" borderId="72" xfId="0" applyNumberFormat="1" applyFont="1" applyBorder="1" applyAlignment="1"/>
    <xf numFmtId="185" fontId="207" fillId="0" borderId="0" xfId="0" applyNumberFormat="1" applyFont="1" applyFill="1" applyAlignment="1">
      <alignment horizontal="right"/>
    </xf>
    <xf numFmtId="185" fontId="209" fillId="0" borderId="0" xfId="0" applyNumberFormat="1" applyFont="1" applyAlignment="1"/>
    <xf numFmtId="173" fontId="207" fillId="0" borderId="0" xfId="3" applyNumberFormat="1" applyFont="1" applyFill="1" applyBorder="1"/>
    <xf numFmtId="0" fontId="212" fillId="0" borderId="0" xfId="0" applyNumberFormat="1" applyFont="1" applyFill="1" applyAlignment="1">
      <alignment horizontal="left"/>
    </xf>
    <xf numFmtId="0" fontId="209" fillId="0" borderId="0" xfId="0" applyNumberFormat="1" applyFont="1" applyAlignment="1">
      <alignment horizontal="center" wrapText="1"/>
    </xf>
    <xf numFmtId="184" fontId="210" fillId="0" borderId="0" xfId="0" applyNumberFormat="1" applyFont="1" applyBorder="1" applyAlignment="1"/>
    <xf numFmtId="184" fontId="209" fillId="0" borderId="0" xfId="0" applyNumberFormat="1" applyFont="1" applyBorder="1" applyAlignment="1"/>
    <xf numFmtId="0" fontId="213" fillId="0" borderId="0" xfId="0" applyNumberFormat="1" applyFont="1" applyBorder="1" applyAlignment="1"/>
    <xf numFmtId="0" fontId="214" fillId="0" borderId="0" xfId="0" applyNumberFormat="1" applyFont="1" applyAlignment="1">
      <alignment horizontal="center"/>
    </xf>
    <xf numFmtId="0" fontId="215" fillId="0" borderId="0" xfId="0" applyNumberFormat="1" applyFont="1" applyAlignment="1">
      <alignment horizontal="center"/>
    </xf>
    <xf numFmtId="0" fontId="204" fillId="0" borderId="0" xfId="0" applyNumberFormat="1" applyFont="1" applyAlignment="1">
      <alignment horizontal="centerContinuous"/>
    </xf>
    <xf numFmtId="0" fontId="214" fillId="0" borderId="0" xfId="0" applyNumberFormat="1" applyFont="1" applyAlignment="1"/>
    <xf numFmtId="0" fontId="204" fillId="0" borderId="0" xfId="0" applyNumberFormat="1" applyFont="1" applyAlignment="1">
      <alignment horizontal="center"/>
    </xf>
    <xf numFmtId="0" fontId="204" fillId="0" borderId="7" xfId="0" applyNumberFormat="1" applyFont="1" applyBorder="1" applyAlignment="1">
      <alignment horizontal="center"/>
    </xf>
    <xf numFmtId="167" fontId="204" fillId="0" borderId="10" xfId="0" applyNumberFormat="1" applyFont="1" applyBorder="1" applyAlignment="1">
      <alignment horizontal="center"/>
    </xf>
    <xf numFmtId="0" fontId="216" fillId="0" borderId="0" xfId="0" applyNumberFormat="1" applyFont="1" applyAlignment="1"/>
    <xf numFmtId="0" fontId="204" fillId="0" borderId="0" xfId="0" applyNumberFormat="1" applyFont="1" applyAlignment="1">
      <alignment horizontal="center" vertical="center"/>
    </xf>
    <xf numFmtId="14" fontId="204" fillId="0" borderId="0" xfId="0" applyNumberFormat="1" applyFont="1" applyAlignment="1">
      <alignment horizontal="center"/>
    </xf>
    <xf numFmtId="0" fontId="204" fillId="0" borderId="20" xfId="0" applyNumberFormat="1" applyFont="1" applyBorder="1" applyAlignment="1">
      <alignment horizontal="center"/>
    </xf>
    <xf numFmtId="0" fontId="204" fillId="0" borderId="20" xfId="0" applyNumberFormat="1" applyFont="1" applyBorder="1" applyAlignment="1"/>
    <xf numFmtId="174" fontId="204" fillId="0" borderId="20" xfId="21227" applyNumberFormat="1" applyFont="1" applyBorder="1" applyAlignment="1"/>
    <xf numFmtId="174" fontId="217" fillId="0" borderId="20" xfId="21227" applyNumberFormat="1" applyFont="1" applyBorder="1" applyAlignment="1"/>
    <xf numFmtId="173" fontId="204" fillId="0" borderId="0" xfId="0" applyNumberFormat="1" applyFont="1" applyAlignment="1"/>
    <xf numFmtId="173" fontId="204" fillId="0" borderId="0" xfId="0" applyNumberFormat="1" applyFont="1" applyFill="1" applyAlignment="1"/>
    <xf numFmtId="173" fontId="216" fillId="0" borderId="0" xfId="0" applyNumberFormat="1" applyFont="1" applyFill="1" applyBorder="1" applyAlignment="1"/>
    <xf numFmtId="173" fontId="217" fillId="0" borderId="0" xfId="0" applyNumberFormat="1" applyFont="1" applyAlignment="1"/>
    <xf numFmtId="173" fontId="217" fillId="0" borderId="0" xfId="0" applyNumberFormat="1" applyFont="1" applyFill="1" applyAlignment="1"/>
    <xf numFmtId="0" fontId="204" fillId="0" borderId="0" xfId="0" applyNumberFormat="1" applyFont="1" applyFill="1" applyAlignment="1">
      <alignment horizontal="center"/>
    </xf>
    <xf numFmtId="173" fontId="216" fillId="0" borderId="0" xfId="0" applyNumberFormat="1" applyFont="1" applyAlignment="1"/>
    <xf numFmtId="0" fontId="204" fillId="0" borderId="0" xfId="0" applyNumberFormat="1" applyFont="1" applyFill="1" applyAlignment="1">
      <alignment horizontal="left"/>
    </xf>
    <xf numFmtId="173" fontId="204" fillId="0" borderId="2" xfId="0" applyNumberFormat="1" applyFont="1" applyFill="1" applyBorder="1" applyAlignment="1"/>
    <xf numFmtId="173" fontId="218" fillId="0" borderId="0" xfId="0" applyNumberFormat="1" applyFont="1" applyFill="1" applyBorder="1" applyAlignment="1"/>
    <xf numFmtId="173" fontId="217" fillId="0" borderId="2" xfId="0" applyNumberFormat="1" applyFont="1" applyFill="1" applyBorder="1" applyAlignment="1"/>
    <xf numFmtId="173" fontId="217" fillId="0" borderId="2" xfId="0" applyNumberFormat="1" applyFont="1" applyBorder="1" applyAlignment="1"/>
    <xf numFmtId="0" fontId="216" fillId="0" borderId="0" xfId="0" applyNumberFormat="1" applyFont="1" applyAlignment="1">
      <alignment horizontal="right"/>
    </xf>
    <xf numFmtId="0" fontId="218" fillId="0" borderId="0" xfId="0" applyNumberFormat="1" applyFont="1" applyAlignment="1">
      <alignment horizontal="right"/>
    </xf>
    <xf numFmtId="0" fontId="204" fillId="0" borderId="0" xfId="0" applyNumberFormat="1" applyFont="1" applyAlignment="1">
      <alignment horizontal="left"/>
    </xf>
    <xf numFmtId="174" fontId="204" fillId="0" borderId="13" xfId="21227" applyNumberFormat="1" applyFont="1" applyBorder="1" applyAlignment="1"/>
    <xf numFmtId="174" fontId="217" fillId="0" borderId="13" xfId="21227" applyNumberFormat="1" applyFont="1" applyBorder="1" applyAlignment="1"/>
  </cellXfs>
  <cellStyles count="21296">
    <cellStyle name="_x0013_" xfId="892"/>
    <cellStyle name=" 1" xfId="893"/>
    <cellStyle name=" 1 2" xfId="894"/>
    <cellStyle name=" 1 2 2" xfId="895"/>
    <cellStyle name=" 1 2 3" xfId="896"/>
    <cellStyle name=" 1 3" xfId="897"/>
    <cellStyle name=" 1 3 2" xfId="898"/>
    <cellStyle name=" 1 4" xfId="899"/>
    <cellStyle name=" 1 4 2" xfId="900"/>
    <cellStyle name=" 1 5" xfId="901"/>
    <cellStyle name=" 1 6" xfId="902"/>
    <cellStyle name=" 1 6 2" xfId="903"/>
    <cellStyle name=" 1 7" xfId="904"/>
    <cellStyle name=" 1 7 2" xfId="905"/>
    <cellStyle name="_x0013_ 10" xfId="906"/>
    <cellStyle name="_x0013_ 10 2" xfId="907"/>
    <cellStyle name="_x0013_ 11" xfId="908"/>
    <cellStyle name="_x0013_ 11 2" xfId="909"/>
    <cellStyle name="_x0013_ 12" xfId="910"/>
    <cellStyle name="_x0013_ 12 2" xfId="911"/>
    <cellStyle name="_x0013_ 13" xfId="912"/>
    <cellStyle name="_x0013_ 13 2" xfId="913"/>
    <cellStyle name="_x0013_ 14" xfId="914"/>
    <cellStyle name="_x0013_ 14 2" xfId="915"/>
    <cellStyle name="_x0013_ 15" xfId="916"/>
    <cellStyle name="_x0013_ 15 2" xfId="917"/>
    <cellStyle name="_x0013_ 16" xfId="918"/>
    <cellStyle name="_x0013_ 17" xfId="919"/>
    <cellStyle name="_x0013_ 18" xfId="920"/>
    <cellStyle name="_x0013_ 19" xfId="921"/>
    <cellStyle name="_x0013_ 2" xfId="922"/>
    <cellStyle name="_x0013_ 2 2" xfId="923"/>
    <cellStyle name="_x0013_ 2 3" xfId="924"/>
    <cellStyle name="_x0013_ 20" xfId="925"/>
    <cellStyle name="_x0013_ 21" xfId="926"/>
    <cellStyle name="_x0013_ 22" xfId="927"/>
    <cellStyle name="_x0013_ 23" xfId="928"/>
    <cellStyle name="_x0013_ 24" xfId="929"/>
    <cellStyle name="_x0013_ 25" xfId="930"/>
    <cellStyle name="_x0013_ 26" xfId="931"/>
    <cellStyle name="_x0013_ 27" xfId="932"/>
    <cellStyle name="_x0013_ 28" xfId="933"/>
    <cellStyle name="_x0013_ 29" xfId="934"/>
    <cellStyle name="_x0013_ 3" xfId="935"/>
    <cellStyle name="_x0013_ 3 2" xfId="936"/>
    <cellStyle name="_x0013_ 30" xfId="937"/>
    <cellStyle name="_x0013_ 31" xfId="938"/>
    <cellStyle name="_x0013_ 32" xfId="939"/>
    <cellStyle name="_x0013_ 33" xfId="940"/>
    <cellStyle name="_x0013_ 34" xfId="941"/>
    <cellStyle name="_x0013_ 35" xfId="942"/>
    <cellStyle name="_x0013_ 36" xfId="943"/>
    <cellStyle name="_x0013_ 37" xfId="944"/>
    <cellStyle name="_x0013_ 38" xfId="945"/>
    <cellStyle name="_x0013_ 39" xfId="946"/>
    <cellStyle name="_x0013_ 4" xfId="947"/>
    <cellStyle name="_x0013_ 4 2" xfId="948"/>
    <cellStyle name="_x0013_ 40" xfId="949"/>
    <cellStyle name="_x0013_ 41" xfId="950"/>
    <cellStyle name="_x0013_ 42" xfId="951"/>
    <cellStyle name="_x0013_ 43" xfId="952"/>
    <cellStyle name="_x0013_ 44" xfId="953"/>
    <cellStyle name="_x0013_ 45" xfId="954"/>
    <cellStyle name="_x0013_ 46" xfId="955"/>
    <cellStyle name="_x0013_ 47" xfId="956"/>
    <cellStyle name="_x0013_ 48" xfId="957"/>
    <cellStyle name="_x0013_ 49" xfId="958"/>
    <cellStyle name="_x0013_ 5" xfId="959"/>
    <cellStyle name="_x0013_ 5 2" xfId="960"/>
    <cellStyle name="_x0013_ 50" xfId="961"/>
    <cellStyle name="_x0013_ 51" xfId="962"/>
    <cellStyle name="_x0013_ 6" xfId="963"/>
    <cellStyle name="_x0013_ 6 2" xfId="964"/>
    <cellStyle name="_x0013_ 7" xfId="965"/>
    <cellStyle name="_x0013_ 7 2" xfId="966"/>
    <cellStyle name="_x0013_ 8" xfId="967"/>
    <cellStyle name="_x0013_ 8 2" xfId="968"/>
    <cellStyle name="_x0013_ 9" xfId="969"/>
    <cellStyle name="_x0013_ 9 2" xfId="970"/>
    <cellStyle name="_09GRC Gas Transport For Review" xfId="971"/>
    <cellStyle name="_09GRC Gas Transport For Review 2" xfId="972"/>
    <cellStyle name="_09GRC Gas Transport For Review 2 2" xfId="973"/>
    <cellStyle name="_09GRC Gas Transport For Review 3" xfId="974"/>
    <cellStyle name="_09GRC Gas Transport For Review_Book4" xfId="975"/>
    <cellStyle name="_09GRC Gas Transport For Review_Book4 2" xfId="976"/>
    <cellStyle name="_09GRC Gas Transport For Review_Book4 2 2" xfId="977"/>
    <cellStyle name="_09GRC Gas Transport For Review_Book4 3" xfId="978"/>
    <cellStyle name="_09GRC Gas Transport For Review_Book4_DEM-WP(C) ENERG10C--ctn Mid-C_042010 2010GRC" xfId="979"/>
    <cellStyle name="_09GRC Gas Transport For Review_DEM-WP(C) ENERG10C--ctn Mid-C_042010 2010GRC" xfId="980"/>
    <cellStyle name="_x0013__16.07E Wild Horse Wind Expansionwrkingfile" xfId="981"/>
    <cellStyle name="_x0013__16.07E Wild Horse Wind Expansionwrkingfile 2" xfId="982"/>
    <cellStyle name="_x0013__16.07E Wild Horse Wind Expansionwrkingfile 2 2" xfId="983"/>
    <cellStyle name="_x0013__16.07E Wild Horse Wind Expansionwrkingfile 3" xfId="984"/>
    <cellStyle name="_x0013__16.07E Wild Horse Wind Expansionwrkingfile SF" xfId="985"/>
    <cellStyle name="_x0013__16.07E Wild Horse Wind Expansionwrkingfile SF 2" xfId="986"/>
    <cellStyle name="_x0013__16.07E Wild Horse Wind Expansionwrkingfile SF 2 2" xfId="987"/>
    <cellStyle name="_x0013__16.07E Wild Horse Wind Expansionwrkingfile SF 3" xfId="988"/>
    <cellStyle name="_x0013__16.07E Wild Horse Wind Expansionwrkingfile SF_DEM-WP(C) ENERG10C--ctn Mid-C_042010 2010GRC" xfId="989"/>
    <cellStyle name="_x0013__16.07E Wild Horse Wind Expansionwrkingfile_DEM-WP(C) ENERG10C--ctn Mid-C_042010 2010GRC" xfId="990"/>
    <cellStyle name="_x0013__16.37E Wild Horse Expansion DeferralRevwrkingfile SF" xfId="991"/>
    <cellStyle name="_x0013__16.37E Wild Horse Expansion DeferralRevwrkingfile SF 2" xfId="992"/>
    <cellStyle name="_x0013__16.37E Wild Horse Expansion DeferralRevwrkingfile SF 2 2" xfId="993"/>
    <cellStyle name="_x0013__16.37E Wild Horse Expansion DeferralRevwrkingfile SF 3" xfId="994"/>
    <cellStyle name="_x0013__16.37E Wild Horse Expansion DeferralRevwrkingfile SF_DEM-WP(C) ENERG10C--ctn Mid-C_042010 2010GRC" xfId="995"/>
    <cellStyle name="_2008 Strat Plan Power Costs Forecast V2 (2009 Update)" xfId="996"/>
    <cellStyle name="_2008 Strat Plan Power Costs Forecast V2 (2009 Update) 2" xfId="997"/>
    <cellStyle name="_2008 Strat Plan Power Costs Forecast V2 (2009 Update) 2 2" xfId="998"/>
    <cellStyle name="_2008 Strat Plan Power Costs Forecast V2 (2009 Update) 3" xfId="999"/>
    <cellStyle name="_2008 Strat Plan Power Costs Forecast V2 (2009 Update)_DEM-WP(C) ENERG10C--ctn Mid-C_042010 2010GRC" xfId="1000"/>
    <cellStyle name="_2008 Strat Plan Power Costs Forecast V2 (2009 Update)_NIM Summary" xfId="1001"/>
    <cellStyle name="_2008 Strat Plan Power Costs Forecast V2 (2009 Update)_NIM Summary 2" xfId="1002"/>
    <cellStyle name="_2008 Strat Plan Power Costs Forecast V2 (2009 Update)_NIM Summary 2 2" xfId="1003"/>
    <cellStyle name="_2008 Strat Plan Power Costs Forecast V2 (2009 Update)_NIM Summary 3" xfId="1004"/>
    <cellStyle name="_2008 Strat Plan Power Costs Forecast V2 (2009 Update)_NIM Summary_DEM-WP(C) ENERG10C--ctn Mid-C_042010 2010GRC" xfId="1005"/>
    <cellStyle name="_4.06E Pass Throughs" xfId="1006"/>
    <cellStyle name="_4.06E Pass Throughs 2" xfId="1007"/>
    <cellStyle name="_4.06E Pass Throughs 2 2" xfId="1008"/>
    <cellStyle name="_4.06E Pass Throughs 2 2 2" xfId="1009"/>
    <cellStyle name="_4.06E Pass Throughs 2 3" xfId="1010"/>
    <cellStyle name="_4.06E Pass Throughs 3" xfId="1011"/>
    <cellStyle name="_4.06E Pass Throughs 3 2" xfId="1012"/>
    <cellStyle name="_4.06E Pass Throughs 4" xfId="1013"/>
    <cellStyle name="_4.06E Pass Throughs 4 2" xfId="1014"/>
    <cellStyle name="_4.06E Pass Throughs 4 3" xfId="1015"/>
    <cellStyle name="_4.06E Pass Throughs 5" xfId="1016"/>
    <cellStyle name="_4.06E Pass Throughs 5 2" xfId="1017"/>
    <cellStyle name="_4.06E Pass Throughs 5 3" xfId="1018"/>
    <cellStyle name="_4.06E Pass Throughs 6" xfId="1019"/>
    <cellStyle name="_4.06E Pass Throughs 6 2" xfId="1020"/>
    <cellStyle name="_4.06E Pass Throughs 7" xfId="1021"/>
    <cellStyle name="_4.06E Pass Throughs 7 2" xfId="1022"/>
    <cellStyle name="_4.06E Pass Throughs 8" xfId="1023"/>
    <cellStyle name="_4.06E Pass Throughs 8 2" xfId="1024"/>
    <cellStyle name="_4.06E Pass Throughs_04 07E Wild Horse Wind Expansion (C) (2)" xfId="1025"/>
    <cellStyle name="_4.06E Pass Throughs_04 07E Wild Horse Wind Expansion (C) (2) 2" xfId="1026"/>
    <cellStyle name="_4.06E Pass Throughs_04 07E Wild Horse Wind Expansion (C) (2) 2 2" xfId="1027"/>
    <cellStyle name="_4.06E Pass Throughs_04 07E Wild Horse Wind Expansion (C) (2) 3" xfId="1028"/>
    <cellStyle name="_4.06E Pass Throughs_04 07E Wild Horse Wind Expansion (C) (2)_Adj Bench DR 3 for Initial Briefs (Electric)" xfId="1029"/>
    <cellStyle name="_4.06E Pass Throughs_04 07E Wild Horse Wind Expansion (C) (2)_Adj Bench DR 3 for Initial Briefs (Electric) 2" xfId="1030"/>
    <cellStyle name="_4.06E Pass Throughs_04 07E Wild Horse Wind Expansion (C) (2)_Adj Bench DR 3 for Initial Briefs (Electric) 2 2" xfId="1031"/>
    <cellStyle name="_4.06E Pass Throughs_04 07E Wild Horse Wind Expansion (C) (2)_Adj Bench DR 3 for Initial Briefs (Electric) 3" xfId="1032"/>
    <cellStyle name="_4.06E Pass Throughs_04 07E Wild Horse Wind Expansion (C) (2)_Adj Bench DR 3 for Initial Briefs (Electric)_DEM-WP(C) ENERG10C--ctn Mid-C_042010 2010GRC" xfId="1033"/>
    <cellStyle name="_4.06E Pass Throughs_04 07E Wild Horse Wind Expansion (C) (2)_Book1" xfId="1034"/>
    <cellStyle name="_4.06E Pass Throughs_04 07E Wild Horse Wind Expansion (C) (2)_DEM-WP(C) ENERG10C--ctn Mid-C_042010 2010GRC" xfId="1035"/>
    <cellStyle name="_4.06E Pass Throughs_04 07E Wild Horse Wind Expansion (C) (2)_Electric Rev Req Model (2009 GRC) " xfId="1036"/>
    <cellStyle name="_4.06E Pass Throughs_04 07E Wild Horse Wind Expansion (C) (2)_Electric Rev Req Model (2009 GRC)  2" xfId="1037"/>
    <cellStyle name="_4.06E Pass Throughs_04 07E Wild Horse Wind Expansion (C) (2)_Electric Rev Req Model (2009 GRC)  2 2" xfId="1038"/>
    <cellStyle name="_4.06E Pass Throughs_04 07E Wild Horse Wind Expansion (C) (2)_Electric Rev Req Model (2009 GRC)  3" xfId="1039"/>
    <cellStyle name="_4.06E Pass Throughs_04 07E Wild Horse Wind Expansion (C) (2)_Electric Rev Req Model (2009 GRC) _DEM-WP(C) ENERG10C--ctn Mid-C_042010 2010GRC" xfId="1040"/>
    <cellStyle name="_4.06E Pass Throughs_04 07E Wild Horse Wind Expansion (C) (2)_Electric Rev Req Model (2009 GRC) Rebuttal" xfId="1041"/>
    <cellStyle name="_4.06E Pass Throughs_04 07E Wild Horse Wind Expansion (C) (2)_Electric Rev Req Model (2009 GRC) Rebuttal 2" xfId="1042"/>
    <cellStyle name="_4.06E Pass Throughs_04 07E Wild Horse Wind Expansion (C) (2)_Electric Rev Req Model (2009 GRC) Rebuttal REmoval of New  WH Solar AdjustMI" xfId="1043"/>
    <cellStyle name="_4.06E Pass Throughs_04 07E Wild Horse Wind Expansion (C) (2)_Electric Rev Req Model (2009 GRC) Rebuttal REmoval of New  WH Solar AdjustMI 2" xfId="1044"/>
    <cellStyle name="_4.06E Pass Throughs_04 07E Wild Horse Wind Expansion (C) (2)_Electric Rev Req Model (2009 GRC) Rebuttal REmoval of New  WH Solar AdjustMI 2 2" xfId="1045"/>
    <cellStyle name="_4.06E Pass Throughs_04 07E Wild Horse Wind Expansion (C) (2)_Electric Rev Req Model (2009 GRC) Rebuttal REmoval of New  WH Solar AdjustMI 3" xfId="1046"/>
    <cellStyle name="_4.06E Pass Throughs_04 07E Wild Horse Wind Expansion (C) (2)_Electric Rev Req Model (2009 GRC) Rebuttal REmoval of New  WH Solar AdjustMI_DEM-WP(C) ENERG10C--ctn Mid-C_042010 2010GRC" xfId="1047"/>
    <cellStyle name="_4.06E Pass Throughs_04 07E Wild Horse Wind Expansion (C) (2)_Electric Rev Req Model (2009 GRC) Revised 01-18-2010" xfId="1048"/>
    <cellStyle name="_4.06E Pass Throughs_04 07E Wild Horse Wind Expansion (C) (2)_Electric Rev Req Model (2009 GRC) Revised 01-18-2010 2" xfId="1049"/>
    <cellStyle name="_4.06E Pass Throughs_04 07E Wild Horse Wind Expansion (C) (2)_Electric Rev Req Model (2009 GRC) Revised 01-18-2010 2 2" xfId="1050"/>
    <cellStyle name="_4.06E Pass Throughs_04 07E Wild Horse Wind Expansion (C) (2)_Electric Rev Req Model (2009 GRC) Revised 01-18-2010 3" xfId="1051"/>
    <cellStyle name="_4.06E Pass Throughs_04 07E Wild Horse Wind Expansion (C) (2)_Electric Rev Req Model (2009 GRC) Revised 01-18-2010_DEM-WP(C) ENERG10C--ctn Mid-C_042010 2010GRC" xfId="1052"/>
    <cellStyle name="_4.06E Pass Throughs_04 07E Wild Horse Wind Expansion (C) (2)_Electric Rev Req Model (2010 GRC)" xfId="1053"/>
    <cellStyle name="_4.06E Pass Throughs_04 07E Wild Horse Wind Expansion (C) (2)_Electric Rev Req Model (2010 GRC) SF" xfId="1054"/>
    <cellStyle name="_4.06E Pass Throughs_04 07E Wild Horse Wind Expansion (C) (2)_Final Order Electric EXHIBIT A-1" xfId="1055"/>
    <cellStyle name="_4.06E Pass Throughs_04 07E Wild Horse Wind Expansion (C) (2)_Final Order Electric EXHIBIT A-1 2" xfId="1056"/>
    <cellStyle name="_4.06E Pass Throughs_04 07E Wild Horse Wind Expansion (C) (2)_TENASKA REGULATORY ASSET" xfId="1057"/>
    <cellStyle name="_4.06E Pass Throughs_04 07E Wild Horse Wind Expansion (C) (2)_TENASKA REGULATORY ASSET 2" xfId="1058"/>
    <cellStyle name="_4.06E Pass Throughs_16.37E Wild Horse Expansion DeferralRevwrkingfile SF" xfId="1059"/>
    <cellStyle name="_4.06E Pass Throughs_16.37E Wild Horse Expansion DeferralRevwrkingfile SF 2" xfId="1060"/>
    <cellStyle name="_4.06E Pass Throughs_16.37E Wild Horse Expansion DeferralRevwrkingfile SF 2 2" xfId="1061"/>
    <cellStyle name="_4.06E Pass Throughs_16.37E Wild Horse Expansion DeferralRevwrkingfile SF 3" xfId="1062"/>
    <cellStyle name="_4.06E Pass Throughs_16.37E Wild Horse Expansion DeferralRevwrkingfile SF_DEM-WP(C) ENERG10C--ctn Mid-C_042010 2010GRC" xfId="1063"/>
    <cellStyle name="_4.06E Pass Throughs_2009 Compliance Filing PCA Exhibits for GRC" xfId="1064"/>
    <cellStyle name="_4.06E Pass Throughs_2009 Compliance Filing PCA Exhibits for GRC 2" xfId="1065"/>
    <cellStyle name="_4.06E Pass Throughs_2009 GRC Compl Filing - Exhibit D" xfId="1066"/>
    <cellStyle name="_4.06E Pass Throughs_2009 GRC Compl Filing - Exhibit D 2" xfId="1067"/>
    <cellStyle name="_4.06E Pass Throughs_2009 GRC Compl Filing - Exhibit D 2 2" xfId="1068"/>
    <cellStyle name="_4.06E Pass Throughs_2009 GRC Compl Filing - Exhibit D 3" xfId="1069"/>
    <cellStyle name="_4.06E Pass Throughs_2009 GRC Compl Filing - Exhibit D_DEM-WP(C) ENERG10C--ctn Mid-C_042010 2010GRC" xfId="1070"/>
    <cellStyle name="_4.06E Pass Throughs_3.01 Income Statement" xfId="1071"/>
    <cellStyle name="_4.06E Pass Throughs_4 31 Regulatory Assets and Liabilities  7 06- Exhibit D" xfId="1072"/>
    <cellStyle name="_4.06E Pass Throughs_4 31 Regulatory Assets and Liabilities  7 06- Exhibit D 2" xfId="1073"/>
    <cellStyle name="_4.06E Pass Throughs_4 31 Regulatory Assets and Liabilities  7 06- Exhibit D 2 2" xfId="1074"/>
    <cellStyle name="_4.06E Pass Throughs_4 31 Regulatory Assets and Liabilities  7 06- Exhibit D 2 2 2" xfId="1075"/>
    <cellStyle name="_4.06E Pass Throughs_4 31 Regulatory Assets and Liabilities  7 06- Exhibit D 3" xfId="1076"/>
    <cellStyle name="_4.06E Pass Throughs_4 31 Regulatory Assets and Liabilities  7 06- Exhibit D_DEM-WP(C) ENERG10C--ctn Mid-C_042010 2010GRC" xfId="1077"/>
    <cellStyle name="_4.06E Pass Throughs_4 31 Regulatory Assets and Liabilities  7 06- Exhibit D_NIM Summary" xfId="1078"/>
    <cellStyle name="_4.06E Pass Throughs_4 31 Regulatory Assets and Liabilities  7 06- Exhibit D_NIM Summary 2" xfId="1079"/>
    <cellStyle name="_4.06E Pass Throughs_4 31 Regulatory Assets and Liabilities  7 06- Exhibit D_NIM Summary 2 2" xfId="1080"/>
    <cellStyle name="_4.06E Pass Throughs_4 31 Regulatory Assets and Liabilities  7 06- Exhibit D_NIM Summary 3" xfId="1081"/>
    <cellStyle name="_4.06E Pass Throughs_4 31 Regulatory Assets and Liabilities  7 06- Exhibit D_NIM Summary_DEM-WP(C) ENERG10C--ctn Mid-C_042010 2010GRC" xfId="1082"/>
    <cellStyle name="_4.06E Pass Throughs_4 31 Regulatory Assets and Liabilities  7 06- Exhibit D_NIM+O&amp;M" xfId="1083"/>
    <cellStyle name="_4.06E Pass Throughs_4 31 Regulatory Assets and Liabilities  7 06- Exhibit D_NIM+O&amp;M Monthly" xfId="1084"/>
    <cellStyle name="_4.06E Pass Throughs_4 31E Reg Asset  Liab and EXH D" xfId="1085"/>
    <cellStyle name="_4.06E Pass Throughs_4 31E Reg Asset  Liab and EXH D _ Aug 10 Filing (2)" xfId="1086"/>
    <cellStyle name="_4.06E Pass Throughs_4 31E Reg Asset  Liab and EXH D _ Aug 10 Filing (2) 2" xfId="1087"/>
    <cellStyle name="_4.06E Pass Throughs_4 31E Reg Asset  Liab and EXH D 2" xfId="1088"/>
    <cellStyle name="_4.06E Pass Throughs_4 31E Reg Asset  Liab and EXH D 3" xfId="1089"/>
    <cellStyle name="_4.06E Pass Throughs_4 32 Regulatory Assets and Liabilities  7 06- Exhibit D" xfId="1090"/>
    <cellStyle name="_4.06E Pass Throughs_4 32 Regulatory Assets and Liabilities  7 06- Exhibit D 2" xfId="1091"/>
    <cellStyle name="_4.06E Pass Throughs_4 32 Regulatory Assets and Liabilities  7 06- Exhibit D 2 2" xfId="1092"/>
    <cellStyle name="_4.06E Pass Throughs_4 32 Regulatory Assets and Liabilities  7 06- Exhibit D 2 2 2" xfId="1093"/>
    <cellStyle name="_4.06E Pass Throughs_4 32 Regulatory Assets and Liabilities  7 06- Exhibit D 3" xfId="1094"/>
    <cellStyle name="_4.06E Pass Throughs_4 32 Regulatory Assets and Liabilities  7 06- Exhibit D_DEM-WP(C) ENERG10C--ctn Mid-C_042010 2010GRC" xfId="1095"/>
    <cellStyle name="_4.06E Pass Throughs_4 32 Regulatory Assets and Liabilities  7 06- Exhibit D_NIM Summary" xfId="1096"/>
    <cellStyle name="_4.06E Pass Throughs_4 32 Regulatory Assets and Liabilities  7 06- Exhibit D_NIM Summary 2" xfId="1097"/>
    <cellStyle name="_4.06E Pass Throughs_4 32 Regulatory Assets and Liabilities  7 06- Exhibit D_NIM Summary 2 2" xfId="1098"/>
    <cellStyle name="_4.06E Pass Throughs_4 32 Regulatory Assets and Liabilities  7 06- Exhibit D_NIM Summary 3" xfId="1099"/>
    <cellStyle name="_4.06E Pass Throughs_4 32 Regulatory Assets and Liabilities  7 06- Exhibit D_NIM Summary_DEM-WP(C) ENERG10C--ctn Mid-C_042010 2010GRC" xfId="1100"/>
    <cellStyle name="_4.06E Pass Throughs_4 32 Regulatory Assets and Liabilities  7 06- Exhibit D_NIM+O&amp;M" xfId="1101"/>
    <cellStyle name="_4.06E Pass Throughs_4 32 Regulatory Assets and Liabilities  7 06- Exhibit D_NIM+O&amp;M Monthly" xfId="1102"/>
    <cellStyle name="_4.06E Pass Throughs_AURORA Total New" xfId="1103"/>
    <cellStyle name="_4.06E Pass Throughs_AURORA Total New 2" xfId="1104"/>
    <cellStyle name="_4.06E Pass Throughs_AURORA Total New 2 2" xfId="1105"/>
    <cellStyle name="_4.06E Pass Throughs_AURORA Total New 3" xfId="1106"/>
    <cellStyle name="_4.06E Pass Throughs_Book2" xfId="1107"/>
    <cellStyle name="_4.06E Pass Throughs_Book2 2" xfId="1108"/>
    <cellStyle name="_4.06E Pass Throughs_Book2 2 2" xfId="1109"/>
    <cellStyle name="_4.06E Pass Throughs_Book2 3" xfId="1110"/>
    <cellStyle name="_4.06E Pass Throughs_Book2_Adj Bench DR 3 for Initial Briefs (Electric)" xfId="1111"/>
    <cellStyle name="_4.06E Pass Throughs_Book2_Adj Bench DR 3 for Initial Briefs (Electric) 2" xfId="1112"/>
    <cellStyle name="_4.06E Pass Throughs_Book2_Adj Bench DR 3 for Initial Briefs (Electric) 2 2" xfId="1113"/>
    <cellStyle name="_4.06E Pass Throughs_Book2_Adj Bench DR 3 for Initial Briefs (Electric) 3" xfId="1114"/>
    <cellStyle name="_4.06E Pass Throughs_Book2_Adj Bench DR 3 for Initial Briefs (Electric)_DEM-WP(C) ENERG10C--ctn Mid-C_042010 2010GRC" xfId="1115"/>
    <cellStyle name="_4.06E Pass Throughs_Book2_DEM-WP(C) ENERG10C--ctn Mid-C_042010 2010GRC" xfId="1116"/>
    <cellStyle name="_4.06E Pass Throughs_Book2_Electric Rev Req Model (2009 GRC) Rebuttal" xfId="1117"/>
    <cellStyle name="_4.06E Pass Throughs_Book2_Electric Rev Req Model (2009 GRC) Rebuttal 2" xfId="1118"/>
    <cellStyle name="_4.06E Pass Throughs_Book2_Electric Rev Req Model (2009 GRC) Rebuttal REmoval of New  WH Solar AdjustMI" xfId="1119"/>
    <cellStyle name="_4.06E Pass Throughs_Book2_Electric Rev Req Model (2009 GRC) Rebuttal REmoval of New  WH Solar AdjustMI 2" xfId="1120"/>
    <cellStyle name="_4.06E Pass Throughs_Book2_Electric Rev Req Model (2009 GRC) Rebuttal REmoval of New  WH Solar AdjustMI 2 2" xfId="1121"/>
    <cellStyle name="_4.06E Pass Throughs_Book2_Electric Rev Req Model (2009 GRC) Rebuttal REmoval of New  WH Solar AdjustMI 3" xfId="1122"/>
    <cellStyle name="_4.06E Pass Throughs_Book2_Electric Rev Req Model (2009 GRC) Rebuttal REmoval of New  WH Solar AdjustMI_DEM-WP(C) ENERG10C--ctn Mid-C_042010 2010GRC" xfId="1123"/>
    <cellStyle name="_4.06E Pass Throughs_Book2_Electric Rev Req Model (2009 GRC) Revised 01-18-2010" xfId="1124"/>
    <cellStyle name="_4.06E Pass Throughs_Book2_Electric Rev Req Model (2009 GRC) Revised 01-18-2010 2" xfId="1125"/>
    <cellStyle name="_4.06E Pass Throughs_Book2_Electric Rev Req Model (2009 GRC) Revised 01-18-2010 2 2" xfId="1126"/>
    <cellStyle name="_4.06E Pass Throughs_Book2_Electric Rev Req Model (2009 GRC) Revised 01-18-2010 3" xfId="1127"/>
    <cellStyle name="_4.06E Pass Throughs_Book2_Electric Rev Req Model (2009 GRC) Revised 01-18-2010_DEM-WP(C) ENERG10C--ctn Mid-C_042010 2010GRC" xfId="1128"/>
    <cellStyle name="_4.06E Pass Throughs_Book2_Final Order Electric EXHIBIT A-1" xfId="1129"/>
    <cellStyle name="_4.06E Pass Throughs_Book2_Final Order Electric EXHIBIT A-1 2" xfId="1130"/>
    <cellStyle name="_4.06E Pass Throughs_Book4" xfId="1131"/>
    <cellStyle name="_4.06E Pass Throughs_Book4 2" xfId="1132"/>
    <cellStyle name="_4.06E Pass Throughs_Book4 2 2" xfId="1133"/>
    <cellStyle name="_4.06E Pass Throughs_Book4 3" xfId="1134"/>
    <cellStyle name="_4.06E Pass Throughs_Book4_DEM-WP(C) ENERG10C--ctn Mid-C_042010 2010GRC" xfId="1135"/>
    <cellStyle name="_4.06E Pass Throughs_Book9" xfId="1136"/>
    <cellStyle name="_4.06E Pass Throughs_Book9 2" xfId="1137"/>
    <cellStyle name="_4.06E Pass Throughs_Book9 2 2" xfId="1138"/>
    <cellStyle name="_4.06E Pass Throughs_Book9 3" xfId="1139"/>
    <cellStyle name="_4.06E Pass Throughs_Book9_DEM-WP(C) ENERG10C--ctn Mid-C_042010 2010GRC" xfId="1140"/>
    <cellStyle name="_4.06E Pass Throughs_Chelan PUD Power Costs (8-10)" xfId="1141"/>
    <cellStyle name="_4.06E Pass Throughs_Chelan PUD Power Costs (8-10) 2" xfId="1142"/>
    <cellStyle name="_4.06E Pass Throughs_DEM-WP(C) Chelan Power Costs" xfId="1143"/>
    <cellStyle name="_4.06E Pass Throughs_DEM-WP(C) Chelan Power Costs 2" xfId="1144"/>
    <cellStyle name="_4.06E Pass Throughs_DEM-WP(C) ENERG10C--ctn Mid-C_042010 2010GRC" xfId="1145"/>
    <cellStyle name="_4.06E Pass Throughs_DEM-WP(C) Gas Transport 2010GRC" xfId="1146"/>
    <cellStyle name="_4.06E Pass Throughs_DEM-WP(C) Gas Transport 2010GRC 2" xfId="1147"/>
    <cellStyle name="_4.06E Pass Throughs_Exh A-1 resulting from UE-112050 effective Jan 1 2012" xfId="1148"/>
    <cellStyle name="_4.06E Pass Throughs_Exh G - Klamath Peaker PPA fr C Locke 2-12" xfId="1149"/>
    <cellStyle name="_4.06E Pass Throughs_Exhibit A-1 effective 4-1-11 fr S Free 12-11" xfId="1150"/>
    <cellStyle name="_4.06E Pass Throughs_Mint Farm Generation BPA" xfId="1151"/>
    <cellStyle name="_4.06E Pass Throughs_NIM Summary" xfId="1152"/>
    <cellStyle name="_4.06E Pass Throughs_NIM Summary 09GRC" xfId="1153"/>
    <cellStyle name="_4.06E Pass Throughs_NIM Summary 09GRC 2" xfId="1154"/>
    <cellStyle name="_4.06E Pass Throughs_NIM Summary 09GRC 2 2" xfId="1155"/>
    <cellStyle name="_4.06E Pass Throughs_NIM Summary 09GRC 3" xfId="1156"/>
    <cellStyle name="_4.06E Pass Throughs_NIM Summary 09GRC_DEM-WP(C) ENERG10C--ctn Mid-C_042010 2010GRC" xfId="1157"/>
    <cellStyle name="_4.06E Pass Throughs_NIM Summary 10" xfId="1158"/>
    <cellStyle name="_4.06E Pass Throughs_NIM Summary 11" xfId="1159"/>
    <cellStyle name="_4.06E Pass Throughs_NIM Summary 12" xfId="1160"/>
    <cellStyle name="_4.06E Pass Throughs_NIM Summary 13" xfId="1161"/>
    <cellStyle name="_4.06E Pass Throughs_NIM Summary 14" xfId="1162"/>
    <cellStyle name="_4.06E Pass Throughs_NIM Summary 15" xfId="1163"/>
    <cellStyle name="_4.06E Pass Throughs_NIM Summary 16" xfId="1164"/>
    <cellStyle name="_4.06E Pass Throughs_NIM Summary 17" xfId="1165"/>
    <cellStyle name="_4.06E Pass Throughs_NIM Summary 18" xfId="1166"/>
    <cellStyle name="_4.06E Pass Throughs_NIM Summary 19" xfId="1167"/>
    <cellStyle name="_4.06E Pass Throughs_NIM Summary 2" xfId="1168"/>
    <cellStyle name="_4.06E Pass Throughs_NIM Summary 2 2" xfId="1169"/>
    <cellStyle name="_4.06E Pass Throughs_NIM Summary 20" xfId="1170"/>
    <cellStyle name="_4.06E Pass Throughs_NIM Summary 21" xfId="1171"/>
    <cellStyle name="_4.06E Pass Throughs_NIM Summary 22" xfId="1172"/>
    <cellStyle name="_4.06E Pass Throughs_NIM Summary 23" xfId="1173"/>
    <cellStyle name="_4.06E Pass Throughs_NIM Summary 24" xfId="1174"/>
    <cellStyle name="_4.06E Pass Throughs_NIM Summary 25" xfId="1175"/>
    <cellStyle name="_4.06E Pass Throughs_NIM Summary 26" xfId="1176"/>
    <cellStyle name="_4.06E Pass Throughs_NIM Summary 27" xfId="1177"/>
    <cellStyle name="_4.06E Pass Throughs_NIM Summary 28" xfId="1178"/>
    <cellStyle name="_4.06E Pass Throughs_NIM Summary 29" xfId="1179"/>
    <cellStyle name="_4.06E Pass Throughs_NIM Summary 3" xfId="1180"/>
    <cellStyle name="_4.06E Pass Throughs_NIM Summary 30" xfId="1181"/>
    <cellStyle name="_4.06E Pass Throughs_NIM Summary 31" xfId="1182"/>
    <cellStyle name="_4.06E Pass Throughs_NIM Summary 32" xfId="1183"/>
    <cellStyle name="_4.06E Pass Throughs_NIM Summary 33" xfId="1184"/>
    <cellStyle name="_4.06E Pass Throughs_NIM Summary 34" xfId="1185"/>
    <cellStyle name="_4.06E Pass Throughs_NIM Summary 35" xfId="1186"/>
    <cellStyle name="_4.06E Pass Throughs_NIM Summary 36" xfId="1187"/>
    <cellStyle name="_4.06E Pass Throughs_NIM Summary 37" xfId="1188"/>
    <cellStyle name="_4.06E Pass Throughs_NIM Summary 38" xfId="1189"/>
    <cellStyle name="_4.06E Pass Throughs_NIM Summary 39" xfId="1190"/>
    <cellStyle name="_4.06E Pass Throughs_NIM Summary 4" xfId="1191"/>
    <cellStyle name="_4.06E Pass Throughs_NIM Summary 40" xfId="1192"/>
    <cellStyle name="_4.06E Pass Throughs_NIM Summary 41" xfId="1193"/>
    <cellStyle name="_4.06E Pass Throughs_NIM Summary 42" xfId="1194"/>
    <cellStyle name="_4.06E Pass Throughs_NIM Summary 43" xfId="1195"/>
    <cellStyle name="_4.06E Pass Throughs_NIM Summary 44" xfId="1196"/>
    <cellStyle name="_4.06E Pass Throughs_NIM Summary 45" xfId="1197"/>
    <cellStyle name="_4.06E Pass Throughs_NIM Summary 46" xfId="1198"/>
    <cellStyle name="_4.06E Pass Throughs_NIM Summary 47" xfId="1199"/>
    <cellStyle name="_4.06E Pass Throughs_NIM Summary 48" xfId="1200"/>
    <cellStyle name="_4.06E Pass Throughs_NIM Summary 49" xfId="1201"/>
    <cellStyle name="_4.06E Pass Throughs_NIM Summary 5" xfId="1202"/>
    <cellStyle name="_4.06E Pass Throughs_NIM Summary 50" xfId="1203"/>
    <cellStyle name="_4.06E Pass Throughs_NIM Summary 51" xfId="1204"/>
    <cellStyle name="_4.06E Pass Throughs_NIM Summary 52" xfId="1205"/>
    <cellStyle name="_4.06E Pass Throughs_NIM Summary 6" xfId="1206"/>
    <cellStyle name="_4.06E Pass Throughs_NIM Summary 7" xfId="1207"/>
    <cellStyle name="_4.06E Pass Throughs_NIM Summary 8" xfId="1208"/>
    <cellStyle name="_4.06E Pass Throughs_NIM Summary 9" xfId="1209"/>
    <cellStyle name="_4.06E Pass Throughs_NIM Summary_DEM-WP(C) ENERG10C--ctn Mid-C_042010 2010GRC" xfId="1210"/>
    <cellStyle name="_4.06E Pass Throughs_NIM+O&amp;M" xfId="1211"/>
    <cellStyle name="_4.06E Pass Throughs_NIM+O&amp;M 2" xfId="1212"/>
    <cellStyle name="_4.06E Pass Throughs_NIM+O&amp;M Monthly" xfId="1213"/>
    <cellStyle name="_4.06E Pass Throughs_NIM+O&amp;M Monthly 2" xfId="1214"/>
    <cellStyle name="_4.06E Pass Throughs_PCA 10 -  Exhibit D Dec 2011" xfId="1215"/>
    <cellStyle name="_4.06E Pass Throughs_PCA 10 -  Exhibit D from A Kellogg Jan 2011" xfId="1216"/>
    <cellStyle name="_4.06E Pass Throughs_PCA 10 -  Exhibit D from A Kellogg July 2011" xfId="1217"/>
    <cellStyle name="_4.06E Pass Throughs_PCA 10 -  Exhibit D from S Free Rcv'd 12-11" xfId="1218"/>
    <cellStyle name="_4.06E Pass Throughs_PCA 11 -  Exhibit D Jan 2012 fr A Kellogg" xfId="1219"/>
    <cellStyle name="_4.06E Pass Throughs_PCA 11 -  Exhibit D Jan 2012 WF" xfId="1220"/>
    <cellStyle name="_4.06E Pass Throughs_PCA 9 -  Exhibit D April 2010" xfId="1221"/>
    <cellStyle name="_4.06E Pass Throughs_PCA 9 -  Exhibit D April 2010 (3)" xfId="1222"/>
    <cellStyle name="_4.06E Pass Throughs_PCA 9 -  Exhibit D April 2010 (3) 2" xfId="1223"/>
    <cellStyle name="_4.06E Pass Throughs_PCA 9 -  Exhibit D April 2010 (3) 2 2" xfId="1224"/>
    <cellStyle name="_4.06E Pass Throughs_PCA 9 -  Exhibit D April 2010 (3) 3" xfId="1225"/>
    <cellStyle name="_4.06E Pass Throughs_PCA 9 -  Exhibit D April 2010 (3)_DEM-WP(C) ENERG10C--ctn Mid-C_042010 2010GRC" xfId="1226"/>
    <cellStyle name="_4.06E Pass Throughs_PCA 9 -  Exhibit D April 2010 2" xfId="1227"/>
    <cellStyle name="_4.06E Pass Throughs_PCA 9 -  Exhibit D April 2010 3" xfId="1228"/>
    <cellStyle name="_4.06E Pass Throughs_PCA 9 -  Exhibit D April 2010 4" xfId="1229"/>
    <cellStyle name="_4.06E Pass Throughs_PCA 9 -  Exhibit D April 2010 5" xfId="1230"/>
    <cellStyle name="_4.06E Pass Throughs_PCA 9 -  Exhibit D April 2010 6" xfId="1231"/>
    <cellStyle name="_4.06E Pass Throughs_PCA 9 -  Exhibit D Nov 2010" xfId="1232"/>
    <cellStyle name="_4.06E Pass Throughs_PCA 9 -  Exhibit D Nov 2010 2" xfId="1233"/>
    <cellStyle name="_4.06E Pass Throughs_PCA 9 - Exhibit D at August 2010" xfId="1234"/>
    <cellStyle name="_4.06E Pass Throughs_PCA 9 - Exhibit D at August 2010 2" xfId="1235"/>
    <cellStyle name="_4.06E Pass Throughs_PCA 9 - Exhibit D June 2010 GRC" xfId="1236"/>
    <cellStyle name="_4.06E Pass Throughs_PCA 9 - Exhibit D June 2010 GRC 2" xfId="1237"/>
    <cellStyle name="_4.06E Pass Throughs_Power Costs - Comparison bx Rbtl-Staff-Jt-PC" xfId="1238"/>
    <cellStyle name="_4.06E Pass Throughs_Power Costs - Comparison bx Rbtl-Staff-Jt-PC 2" xfId="1239"/>
    <cellStyle name="_4.06E Pass Throughs_Power Costs - Comparison bx Rbtl-Staff-Jt-PC 2 2" xfId="1240"/>
    <cellStyle name="_4.06E Pass Throughs_Power Costs - Comparison bx Rbtl-Staff-Jt-PC 3" xfId="1241"/>
    <cellStyle name="_4.06E Pass Throughs_Power Costs - Comparison bx Rbtl-Staff-Jt-PC_Adj Bench DR 3 for Initial Briefs (Electric)" xfId="1242"/>
    <cellStyle name="_4.06E Pass Throughs_Power Costs - Comparison bx Rbtl-Staff-Jt-PC_Adj Bench DR 3 for Initial Briefs (Electric) 2" xfId="1243"/>
    <cellStyle name="_4.06E Pass Throughs_Power Costs - Comparison bx Rbtl-Staff-Jt-PC_Adj Bench DR 3 for Initial Briefs (Electric) 2 2" xfId="1244"/>
    <cellStyle name="_4.06E Pass Throughs_Power Costs - Comparison bx Rbtl-Staff-Jt-PC_Adj Bench DR 3 for Initial Briefs (Electric) 3" xfId="1245"/>
    <cellStyle name="_4.06E Pass Throughs_Power Costs - Comparison bx Rbtl-Staff-Jt-PC_Adj Bench DR 3 for Initial Briefs (Electric)_DEM-WP(C) ENERG10C--ctn Mid-C_042010 2010GRC" xfId="1246"/>
    <cellStyle name="_4.06E Pass Throughs_Power Costs - Comparison bx Rbtl-Staff-Jt-PC_DEM-WP(C) ENERG10C--ctn Mid-C_042010 2010GRC" xfId="1247"/>
    <cellStyle name="_4.06E Pass Throughs_Power Costs - Comparison bx Rbtl-Staff-Jt-PC_Electric Rev Req Model (2009 GRC) Rebuttal" xfId="1248"/>
    <cellStyle name="_4.06E Pass Throughs_Power Costs - Comparison bx Rbtl-Staff-Jt-PC_Electric Rev Req Model (2009 GRC) Rebuttal 2" xfId="1249"/>
    <cellStyle name="_4.06E Pass Throughs_Power Costs - Comparison bx Rbtl-Staff-Jt-PC_Electric Rev Req Model (2009 GRC) Rebuttal REmoval of New  WH Solar AdjustMI" xfId="1250"/>
    <cellStyle name="_4.06E Pass Throughs_Power Costs - Comparison bx Rbtl-Staff-Jt-PC_Electric Rev Req Model (2009 GRC) Rebuttal REmoval of New  WH Solar AdjustMI 2" xfId="1251"/>
    <cellStyle name="_4.06E Pass Throughs_Power Costs - Comparison bx Rbtl-Staff-Jt-PC_Electric Rev Req Model (2009 GRC) Rebuttal REmoval of New  WH Solar AdjustMI 2 2" xfId="1252"/>
    <cellStyle name="_4.06E Pass Throughs_Power Costs - Comparison bx Rbtl-Staff-Jt-PC_Electric Rev Req Model (2009 GRC) Rebuttal REmoval of New  WH Solar AdjustMI 3" xfId="1253"/>
    <cellStyle name="_4.06E Pass Throughs_Power Costs - Comparison bx Rbtl-Staff-Jt-PC_Electric Rev Req Model (2009 GRC) Rebuttal REmoval of New  WH Solar AdjustMI_DEM-WP(C) ENERG10C--ctn Mid-C_042010 2010GRC" xfId="1254"/>
    <cellStyle name="_4.06E Pass Throughs_Power Costs - Comparison bx Rbtl-Staff-Jt-PC_Electric Rev Req Model (2009 GRC) Revised 01-18-2010" xfId="1255"/>
    <cellStyle name="_4.06E Pass Throughs_Power Costs - Comparison bx Rbtl-Staff-Jt-PC_Electric Rev Req Model (2009 GRC) Revised 01-18-2010 2" xfId="1256"/>
    <cellStyle name="_4.06E Pass Throughs_Power Costs - Comparison bx Rbtl-Staff-Jt-PC_Electric Rev Req Model (2009 GRC) Revised 01-18-2010 2 2" xfId="1257"/>
    <cellStyle name="_4.06E Pass Throughs_Power Costs - Comparison bx Rbtl-Staff-Jt-PC_Electric Rev Req Model (2009 GRC) Revised 01-18-2010 3" xfId="1258"/>
    <cellStyle name="_4.06E Pass Throughs_Power Costs - Comparison bx Rbtl-Staff-Jt-PC_Electric Rev Req Model (2009 GRC) Revised 01-18-2010_DEM-WP(C) ENERG10C--ctn Mid-C_042010 2010GRC" xfId="1259"/>
    <cellStyle name="_4.06E Pass Throughs_Power Costs - Comparison bx Rbtl-Staff-Jt-PC_Final Order Electric EXHIBIT A-1" xfId="1260"/>
    <cellStyle name="_4.06E Pass Throughs_Power Costs - Comparison bx Rbtl-Staff-Jt-PC_Final Order Electric EXHIBIT A-1 2" xfId="1261"/>
    <cellStyle name="_4.06E Pass Throughs_Production Adj 4.37" xfId="21232"/>
    <cellStyle name="_4.06E Pass Throughs_Purchased Power Adj 4.03" xfId="21233"/>
    <cellStyle name="_4.06E Pass Throughs_Rebuttal Power Costs" xfId="1262"/>
    <cellStyle name="_4.06E Pass Throughs_Rebuttal Power Costs 2" xfId="1263"/>
    <cellStyle name="_4.06E Pass Throughs_Rebuttal Power Costs 2 2" xfId="1264"/>
    <cellStyle name="_4.06E Pass Throughs_Rebuttal Power Costs 3" xfId="1265"/>
    <cellStyle name="_4.06E Pass Throughs_Rebuttal Power Costs_Adj Bench DR 3 for Initial Briefs (Electric)" xfId="1266"/>
    <cellStyle name="_4.06E Pass Throughs_Rebuttal Power Costs_Adj Bench DR 3 for Initial Briefs (Electric) 2" xfId="1267"/>
    <cellStyle name="_4.06E Pass Throughs_Rebuttal Power Costs_Adj Bench DR 3 for Initial Briefs (Electric) 2 2" xfId="1268"/>
    <cellStyle name="_4.06E Pass Throughs_Rebuttal Power Costs_Adj Bench DR 3 for Initial Briefs (Electric) 3" xfId="1269"/>
    <cellStyle name="_4.06E Pass Throughs_Rebuttal Power Costs_Adj Bench DR 3 for Initial Briefs (Electric)_DEM-WP(C) ENERG10C--ctn Mid-C_042010 2010GRC" xfId="1270"/>
    <cellStyle name="_4.06E Pass Throughs_Rebuttal Power Costs_DEM-WP(C) ENERG10C--ctn Mid-C_042010 2010GRC" xfId="1271"/>
    <cellStyle name="_4.06E Pass Throughs_Rebuttal Power Costs_Electric Rev Req Model (2009 GRC) Rebuttal" xfId="1272"/>
    <cellStyle name="_4.06E Pass Throughs_Rebuttal Power Costs_Electric Rev Req Model (2009 GRC) Rebuttal 2" xfId="1273"/>
    <cellStyle name="_4.06E Pass Throughs_Rebuttal Power Costs_Electric Rev Req Model (2009 GRC) Rebuttal REmoval of New  WH Solar AdjustMI" xfId="1274"/>
    <cellStyle name="_4.06E Pass Throughs_Rebuttal Power Costs_Electric Rev Req Model (2009 GRC) Rebuttal REmoval of New  WH Solar AdjustMI 2" xfId="1275"/>
    <cellStyle name="_4.06E Pass Throughs_Rebuttal Power Costs_Electric Rev Req Model (2009 GRC) Rebuttal REmoval of New  WH Solar AdjustMI 2 2" xfId="1276"/>
    <cellStyle name="_4.06E Pass Throughs_Rebuttal Power Costs_Electric Rev Req Model (2009 GRC) Rebuttal REmoval of New  WH Solar AdjustMI 3" xfId="1277"/>
    <cellStyle name="_4.06E Pass Throughs_Rebuttal Power Costs_Electric Rev Req Model (2009 GRC) Rebuttal REmoval of New  WH Solar AdjustMI_DEM-WP(C) ENERG10C--ctn Mid-C_042010 2010GRC" xfId="1278"/>
    <cellStyle name="_4.06E Pass Throughs_Rebuttal Power Costs_Electric Rev Req Model (2009 GRC) Revised 01-18-2010" xfId="1279"/>
    <cellStyle name="_4.06E Pass Throughs_Rebuttal Power Costs_Electric Rev Req Model (2009 GRC) Revised 01-18-2010 2" xfId="1280"/>
    <cellStyle name="_4.06E Pass Throughs_Rebuttal Power Costs_Electric Rev Req Model (2009 GRC) Revised 01-18-2010 2 2" xfId="1281"/>
    <cellStyle name="_4.06E Pass Throughs_Rebuttal Power Costs_Electric Rev Req Model (2009 GRC) Revised 01-18-2010 3" xfId="1282"/>
    <cellStyle name="_4.06E Pass Throughs_Rebuttal Power Costs_Electric Rev Req Model (2009 GRC) Revised 01-18-2010_DEM-WP(C) ENERG10C--ctn Mid-C_042010 2010GRC" xfId="1283"/>
    <cellStyle name="_4.06E Pass Throughs_Rebuttal Power Costs_Final Order Electric EXHIBIT A-1" xfId="1284"/>
    <cellStyle name="_4.06E Pass Throughs_Rebuttal Power Costs_Final Order Electric EXHIBIT A-1 2" xfId="1285"/>
    <cellStyle name="_4.06E Pass Throughs_ROR 5.02" xfId="21234"/>
    <cellStyle name="_4.06E Pass Throughs_Wind Integration 10GRC" xfId="1286"/>
    <cellStyle name="_4.06E Pass Throughs_Wind Integration 10GRC 2" xfId="1287"/>
    <cellStyle name="_4.06E Pass Throughs_Wind Integration 10GRC 2 2" xfId="1288"/>
    <cellStyle name="_4.06E Pass Throughs_Wind Integration 10GRC 3" xfId="1289"/>
    <cellStyle name="_4.06E Pass Throughs_Wind Integration 10GRC_DEM-WP(C) ENERG10C--ctn Mid-C_042010 2010GRC" xfId="1290"/>
    <cellStyle name="_4.13E Montana Energy Tax" xfId="1291"/>
    <cellStyle name="_4.13E Montana Energy Tax 2" xfId="1292"/>
    <cellStyle name="_4.13E Montana Energy Tax 2 2" xfId="1293"/>
    <cellStyle name="_4.13E Montana Energy Tax 2 2 2" xfId="1294"/>
    <cellStyle name="_4.13E Montana Energy Tax 2 3" xfId="1295"/>
    <cellStyle name="_4.13E Montana Energy Tax 3" xfId="1296"/>
    <cellStyle name="_4.13E Montana Energy Tax 3 2" xfId="1297"/>
    <cellStyle name="_4.13E Montana Energy Tax 4" xfId="1298"/>
    <cellStyle name="_4.13E Montana Energy Tax 4 2" xfId="1299"/>
    <cellStyle name="_4.13E Montana Energy Tax 4 3" xfId="1300"/>
    <cellStyle name="_4.13E Montana Energy Tax 5" xfId="1301"/>
    <cellStyle name="_4.13E Montana Energy Tax 5 2" xfId="1302"/>
    <cellStyle name="_4.13E Montana Energy Tax 6" xfId="1303"/>
    <cellStyle name="_4.13E Montana Energy Tax 6 2" xfId="1304"/>
    <cellStyle name="_4.13E Montana Energy Tax 7" xfId="1305"/>
    <cellStyle name="_4.13E Montana Energy Tax 7 2" xfId="1306"/>
    <cellStyle name="_4.13E Montana Energy Tax_04 07E Wild Horse Wind Expansion (C) (2)" xfId="1307"/>
    <cellStyle name="_4.13E Montana Energy Tax_04 07E Wild Horse Wind Expansion (C) (2) 2" xfId="1308"/>
    <cellStyle name="_4.13E Montana Energy Tax_04 07E Wild Horse Wind Expansion (C) (2) 2 2" xfId="1309"/>
    <cellStyle name="_4.13E Montana Energy Tax_04 07E Wild Horse Wind Expansion (C) (2) 3" xfId="1310"/>
    <cellStyle name="_4.13E Montana Energy Tax_04 07E Wild Horse Wind Expansion (C) (2)_Adj Bench DR 3 for Initial Briefs (Electric)" xfId="1311"/>
    <cellStyle name="_4.13E Montana Energy Tax_04 07E Wild Horse Wind Expansion (C) (2)_Adj Bench DR 3 for Initial Briefs (Electric) 2" xfId="1312"/>
    <cellStyle name="_4.13E Montana Energy Tax_04 07E Wild Horse Wind Expansion (C) (2)_Adj Bench DR 3 for Initial Briefs (Electric) 2 2" xfId="1313"/>
    <cellStyle name="_4.13E Montana Energy Tax_04 07E Wild Horse Wind Expansion (C) (2)_Adj Bench DR 3 for Initial Briefs (Electric) 3" xfId="1314"/>
    <cellStyle name="_4.13E Montana Energy Tax_04 07E Wild Horse Wind Expansion (C) (2)_Adj Bench DR 3 for Initial Briefs (Electric)_DEM-WP(C) ENERG10C--ctn Mid-C_042010 2010GRC" xfId="1315"/>
    <cellStyle name="_4.13E Montana Energy Tax_04 07E Wild Horse Wind Expansion (C) (2)_Book1" xfId="1316"/>
    <cellStyle name="_4.13E Montana Energy Tax_04 07E Wild Horse Wind Expansion (C) (2)_DEM-WP(C) ENERG10C--ctn Mid-C_042010 2010GRC" xfId="1317"/>
    <cellStyle name="_4.13E Montana Energy Tax_04 07E Wild Horse Wind Expansion (C) (2)_Electric Rev Req Model (2009 GRC) " xfId="1318"/>
    <cellStyle name="_4.13E Montana Energy Tax_04 07E Wild Horse Wind Expansion (C) (2)_Electric Rev Req Model (2009 GRC)  2" xfId="1319"/>
    <cellStyle name="_4.13E Montana Energy Tax_04 07E Wild Horse Wind Expansion (C) (2)_Electric Rev Req Model (2009 GRC)  2 2" xfId="1320"/>
    <cellStyle name="_4.13E Montana Energy Tax_04 07E Wild Horse Wind Expansion (C) (2)_Electric Rev Req Model (2009 GRC)  3" xfId="1321"/>
    <cellStyle name="_4.13E Montana Energy Tax_04 07E Wild Horse Wind Expansion (C) (2)_Electric Rev Req Model (2009 GRC) _DEM-WP(C) ENERG10C--ctn Mid-C_042010 2010GRC" xfId="1322"/>
    <cellStyle name="_4.13E Montana Energy Tax_04 07E Wild Horse Wind Expansion (C) (2)_Electric Rev Req Model (2009 GRC) Rebuttal" xfId="1323"/>
    <cellStyle name="_4.13E Montana Energy Tax_04 07E Wild Horse Wind Expansion (C) (2)_Electric Rev Req Model (2009 GRC) Rebuttal 2" xfId="1324"/>
    <cellStyle name="_4.13E Montana Energy Tax_04 07E Wild Horse Wind Expansion (C) (2)_Electric Rev Req Model (2009 GRC) Rebuttal REmoval of New  WH Solar AdjustMI" xfId="1325"/>
    <cellStyle name="_4.13E Montana Energy Tax_04 07E Wild Horse Wind Expansion (C) (2)_Electric Rev Req Model (2009 GRC) Rebuttal REmoval of New  WH Solar AdjustMI 2" xfId="1326"/>
    <cellStyle name="_4.13E Montana Energy Tax_04 07E Wild Horse Wind Expansion (C) (2)_Electric Rev Req Model (2009 GRC) Rebuttal REmoval of New  WH Solar AdjustMI 2 2" xfId="1327"/>
    <cellStyle name="_4.13E Montana Energy Tax_04 07E Wild Horse Wind Expansion (C) (2)_Electric Rev Req Model (2009 GRC) Rebuttal REmoval of New  WH Solar AdjustMI 3" xfId="1328"/>
    <cellStyle name="_4.13E Montana Energy Tax_04 07E Wild Horse Wind Expansion (C) (2)_Electric Rev Req Model (2009 GRC) Rebuttal REmoval of New  WH Solar AdjustMI_DEM-WP(C) ENERG10C--ctn Mid-C_042010 2010GRC" xfId="1329"/>
    <cellStyle name="_4.13E Montana Energy Tax_04 07E Wild Horse Wind Expansion (C) (2)_Electric Rev Req Model (2009 GRC) Revised 01-18-2010" xfId="1330"/>
    <cellStyle name="_4.13E Montana Energy Tax_04 07E Wild Horse Wind Expansion (C) (2)_Electric Rev Req Model (2009 GRC) Revised 01-18-2010 2" xfId="1331"/>
    <cellStyle name="_4.13E Montana Energy Tax_04 07E Wild Horse Wind Expansion (C) (2)_Electric Rev Req Model (2009 GRC) Revised 01-18-2010 2 2" xfId="1332"/>
    <cellStyle name="_4.13E Montana Energy Tax_04 07E Wild Horse Wind Expansion (C) (2)_Electric Rev Req Model (2009 GRC) Revised 01-18-2010 3" xfId="1333"/>
    <cellStyle name="_4.13E Montana Energy Tax_04 07E Wild Horse Wind Expansion (C) (2)_Electric Rev Req Model (2009 GRC) Revised 01-18-2010_DEM-WP(C) ENERG10C--ctn Mid-C_042010 2010GRC" xfId="1334"/>
    <cellStyle name="_4.13E Montana Energy Tax_04 07E Wild Horse Wind Expansion (C) (2)_Electric Rev Req Model (2010 GRC)" xfId="1335"/>
    <cellStyle name="_4.13E Montana Energy Tax_04 07E Wild Horse Wind Expansion (C) (2)_Electric Rev Req Model (2010 GRC) SF" xfId="1336"/>
    <cellStyle name="_4.13E Montana Energy Tax_04 07E Wild Horse Wind Expansion (C) (2)_Final Order Electric EXHIBIT A-1" xfId="1337"/>
    <cellStyle name="_4.13E Montana Energy Tax_04 07E Wild Horse Wind Expansion (C) (2)_Final Order Electric EXHIBIT A-1 2" xfId="1338"/>
    <cellStyle name="_4.13E Montana Energy Tax_04 07E Wild Horse Wind Expansion (C) (2)_TENASKA REGULATORY ASSET" xfId="1339"/>
    <cellStyle name="_4.13E Montana Energy Tax_04 07E Wild Horse Wind Expansion (C) (2)_TENASKA REGULATORY ASSET 2" xfId="1340"/>
    <cellStyle name="_4.13E Montana Energy Tax_16.37E Wild Horse Expansion DeferralRevwrkingfile SF" xfId="1341"/>
    <cellStyle name="_4.13E Montana Energy Tax_16.37E Wild Horse Expansion DeferralRevwrkingfile SF 2" xfId="1342"/>
    <cellStyle name="_4.13E Montana Energy Tax_16.37E Wild Horse Expansion DeferralRevwrkingfile SF 2 2" xfId="1343"/>
    <cellStyle name="_4.13E Montana Energy Tax_16.37E Wild Horse Expansion DeferralRevwrkingfile SF 3" xfId="1344"/>
    <cellStyle name="_4.13E Montana Energy Tax_16.37E Wild Horse Expansion DeferralRevwrkingfile SF_DEM-WP(C) ENERG10C--ctn Mid-C_042010 2010GRC" xfId="1345"/>
    <cellStyle name="_4.13E Montana Energy Tax_2009 Compliance Filing PCA Exhibits for GRC" xfId="1346"/>
    <cellStyle name="_4.13E Montana Energy Tax_2009 Compliance Filing PCA Exhibits for GRC 2" xfId="1347"/>
    <cellStyle name="_4.13E Montana Energy Tax_2009 GRC Compl Filing - Exhibit D" xfId="1348"/>
    <cellStyle name="_4.13E Montana Energy Tax_2009 GRC Compl Filing - Exhibit D 2" xfId="1349"/>
    <cellStyle name="_4.13E Montana Energy Tax_2009 GRC Compl Filing - Exhibit D 2 2" xfId="1350"/>
    <cellStyle name="_4.13E Montana Energy Tax_2009 GRC Compl Filing - Exhibit D 3" xfId="1351"/>
    <cellStyle name="_4.13E Montana Energy Tax_2009 GRC Compl Filing - Exhibit D_DEM-WP(C) ENERG10C--ctn Mid-C_042010 2010GRC" xfId="1352"/>
    <cellStyle name="_4.13E Montana Energy Tax_3.01 Income Statement" xfId="1353"/>
    <cellStyle name="_4.13E Montana Energy Tax_4 31 Regulatory Assets and Liabilities  7 06- Exhibit D" xfId="1354"/>
    <cellStyle name="_4.13E Montana Energy Tax_4 31 Regulatory Assets and Liabilities  7 06- Exhibit D 2" xfId="1355"/>
    <cellStyle name="_4.13E Montana Energy Tax_4 31 Regulatory Assets and Liabilities  7 06- Exhibit D 2 2" xfId="1356"/>
    <cellStyle name="_4.13E Montana Energy Tax_4 31 Regulatory Assets and Liabilities  7 06- Exhibit D 3" xfId="1357"/>
    <cellStyle name="_4.13E Montana Energy Tax_4 31 Regulatory Assets and Liabilities  7 06- Exhibit D_DEM-WP(C) ENERG10C--ctn Mid-C_042010 2010GRC" xfId="1358"/>
    <cellStyle name="_4.13E Montana Energy Tax_4 31 Regulatory Assets and Liabilities  7 06- Exhibit D_NIM Summary" xfId="1359"/>
    <cellStyle name="_4.13E Montana Energy Tax_4 31 Regulatory Assets and Liabilities  7 06- Exhibit D_NIM Summary 2" xfId="1360"/>
    <cellStyle name="_4.13E Montana Energy Tax_4 31 Regulatory Assets and Liabilities  7 06- Exhibit D_NIM Summary 2 2" xfId="1361"/>
    <cellStyle name="_4.13E Montana Energy Tax_4 31 Regulatory Assets and Liabilities  7 06- Exhibit D_NIM Summary 3" xfId="1362"/>
    <cellStyle name="_4.13E Montana Energy Tax_4 31 Regulatory Assets and Liabilities  7 06- Exhibit D_NIM Summary_DEM-WP(C) ENERG10C--ctn Mid-C_042010 2010GRC" xfId="1363"/>
    <cellStyle name="_4.13E Montana Energy Tax_4 31E Reg Asset  Liab and EXH D" xfId="1364"/>
    <cellStyle name="_4.13E Montana Energy Tax_4 31E Reg Asset  Liab and EXH D _ Aug 10 Filing (2)" xfId="1365"/>
    <cellStyle name="_4.13E Montana Energy Tax_4 31E Reg Asset  Liab and EXH D _ Aug 10 Filing (2) 2" xfId="1366"/>
    <cellStyle name="_4.13E Montana Energy Tax_4 31E Reg Asset  Liab and EXH D 2" xfId="1367"/>
    <cellStyle name="_4.13E Montana Energy Tax_4 31E Reg Asset  Liab and EXH D 3" xfId="1368"/>
    <cellStyle name="_4.13E Montana Energy Tax_4 32 Regulatory Assets and Liabilities  7 06- Exhibit D" xfId="1369"/>
    <cellStyle name="_4.13E Montana Energy Tax_4 32 Regulatory Assets and Liabilities  7 06- Exhibit D 2" xfId="1370"/>
    <cellStyle name="_4.13E Montana Energy Tax_4 32 Regulatory Assets and Liabilities  7 06- Exhibit D 2 2" xfId="1371"/>
    <cellStyle name="_4.13E Montana Energy Tax_4 32 Regulatory Assets and Liabilities  7 06- Exhibit D 3" xfId="1372"/>
    <cellStyle name="_4.13E Montana Energy Tax_4 32 Regulatory Assets and Liabilities  7 06- Exhibit D_DEM-WP(C) ENERG10C--ctn Mid-C_042010 2010GRC" xfId="1373"/>
    <cellStyle name="_4.13E Montana Energy Tax_4 32 Regulatory Assets and Liabilities  7 06- Exhibit D_NIM Summary" xfId="1374"/>
    <cellStyle name="_4.13E Montana Energy Tax_4 32 Regulatory Assets and Liabilities  7 06- Exhibit D_NIM Summary 2" xfId="1375"/>
    <cellStyle name="_4.13E Montana Energy Tax_4 32 Regulatory Assets and Liabilities  7 06- Exhibit D_NIM Summary 2 2" xfId="1376"/>
    <cellStyle name="_4.13E Montana Energy Tax_4 32 Regulatory Assets and Liabilities  7 06- Exhibit D_NIM Summary 3" xfId="1377"/>
    <cellStyle name="_4.13E Montana Energy Tax_4 32 Regulatory Assets and Liabilities  7 06- Exhibit D_NIM Summary_DEM-WP(C) ENERG10C--ctn Mid-C_042010 2010GRC" xfId="1378"/>
    <cellStyle name="_4.13E Montana Energy Tax_AURORA Total New" xfId="1379"/>
    <cellStyle name="_4.13E Montana Energy Tax_AURORA Total New 2" xfId="1380"/>
    <cellStyle name="_4.13E Montana Energy Tax_AURORA Total New 2 2" xfId="1381"/>
    <cellStyle name="_4.13E Montana Energy Tax_AURORA Total New 3" xfId="1382"/>
    <cellStyle name="_4.13E Montana Energy Tax_Book2" xfId="1383"/>
    <cellStyle name="_4.13E Montana Energy Tax_Book2 2" xfId="1384"/>
    <cellStyle name="_4.13E Montana Energy Tax_Book2 2 2" xfId="1385"/>
    <cellStyle name="_4.13E Montana Energy Tax_Book2 3" xfId="1386"/>
    <cellStyle name="_4.13E Montana Energy Tax_Book2_Adj Bench DR 3 for Initial Briefs (Electric)" xfId="1387"/>
    <cellStyle name="_4.13E Montana Energy Tax_Book2_Adj Bench DR 3 for Initial Briefs (Electric) 2" xfId="1388"/>
    <cellStyle name="_4.13E Montana Energy Tax_Book2_Adj Bench DR 3 for Initial Briefs (Electric) 2 2" xfId="1389"/>
    <cellStyle name="_4.13E Montana Energy Tax_Book2_Adj Bench DR 3 for Initial Briefs (Electric) 3" xfId="1390"/>
    <cellStyle name="_4.13E Montana Energy Tax_Book2_Adj Bench DR 3 for Initial Briefs (Electric)_DEM-WP(C) ENERG10C--ctn Mid-C_042010 2010GRC" xfId="1391"/>
    <cellStyle name="_4.13E Montana Energy Tax_Book2_DEM-WP(C) ENERG10C--ctn Mid-C_042010 2010GRC" xfId="1392"/>
    <cellStyle name="_4.13E Montana Energy Tax_Book2_Electric Rev Req Model (2009 GRC) Rebuttal" xfId="1393"/>
    <cellStyle name="_4.13E Montana Energy Tax_Book2_Electric Rev Req Model (2009 GRC) Rebuttal 2" xfId="1394"/>
    <cellStyle name="_4.13E Montana Energy Tax_Book2_Electric Rev Req Model (2009 GRC) Rebuttal REmoval of New  WH Solar AdjustMI" xfId="1395"/>
    <cellStyle name="_4.13E Montana Energy Tax_Book2_Electric Rev Req Model (2009 GRC) Rebuttal REmoval of New  WH Solar AdjustMI 2" xfId="1396"/>
    <cellStyle name="_4.13E Montana Energy Tax_Book2_Electric Rev Req Model (2009 GRC) Rebuttal REmoval of New  WH Solar AdjustMI 2 2" xfId="1397"/>
    <cellStyle name="_4.13E Montana Energy Tax_Book2_Electric Rev Req Model (2009 GRC) Rebuttal REmoval of New  WH Solar AdjustMI 3" xfId="1398"/>
    <cellStyle name="_4.13E Montana Energy Tax_Book2_Electric Rev Req Model (2009 GRC) Rebuttal REmoval of New  WH Solar AdjustMI_DEM-WP(C) ENERG10C--ctn Mid-C_042010 2010GRC" xfId="1399"/>
    <cellStyle name="_4.13E Montana Energy Tax_Book2_Electric Rev Req Model (2009 GRC) Revised 01-18-2010" xfId="1400"/>
    <cellStyle name="_4.13E Montana Energy Tax_Book2_Electric Rev Req Model (2009 GRC) Revised 01-18-2010 2" xfId="1401"/>
    <cellStyle name="_4.13E Montana Energy Tax_Book2_Electric Rev Req Model (2009 GRC) Revised 01-18-2010 2 2" xfId="1402"/>
    <cellStyle name="_4.13E Montana Energy Tax_Book2_Electric Rev Req Model (2009 GRC) Revised 01-18-2010 3" xfId="1403"/>
    <cellStyle name="_4.13E Montana Energy Tax_Book2_Electric Rev Req Model (2009 GRC) Revised 01-18-2010_DEM-WP(C) ENERG10C--ctn Mid-C_042010 2010GRC" xfId="1404"/>
    <cellStyle name="_4.13E Montana Energy Tax_Book2_Final Order Electric EXHIBIT A-1" xfId="1405"/>
    <cellStyle name="_4.13E Montana Energy Tax_Book2_Final Order Electric EXHIBIT A-1 2" xfId="1406"/>
    <cellStyle name="_4.13E Montana Energy Tax_Book4" xfId="1407"/>
    <cellStyle name="_4.13E Montana Energy Tax_Book4 2" xfId="1408"/>
    <cellStyle name="_4.13E Montana Energy Tax_Book4 2 2" xfId="1409"/>
    <cellStyle name="_4.13E Montana Energy Tax_Book4 3" xfId="1410"/>
    <cellStyle name="_4.13E Montana Energy Tax_Book4_DEM-WP(C) ENERG10C--ctn Mid-C_042010 2010GRC" xfId="1411"/>
    <cellStyle name="_4.13E Montana Energy Tax_Book9" xfId="1412"/>
    <cellStyle name="_4.13E Montana Energy Tax_Book9 2" xfId="1413"/>
    <cellStyle name="_4.13E Montana Energy Tax_Book9 2 2" xfId="1414"/>
    <cellStyle name="_4.13E Montana Energy Tax_Book9 3" xfId="1415"/>
    <cellStyle name="_4.13E Montana Energy Tax_Book9_DEM-WP(C) ENERG10C--ctn Mid-C_042010 2010GRC" xfId="1416"/>
    <cellStyle name="_4.13E Montana Energy Tax_Chelan PUD Power Costs (8-10)" xfId="1417"/>
    <cellStyle name="_4.13E Montana Energy Tax_Chelan PUD Power Costs (8-10) 2" xfId="1418"/>
    <cellStyle name="_4.13E Montana Energy Tax_DEM-WP(C) Chelan Power Costs" xfId="1419"/>
    <cellStyle name="_4.13E Montana Energy Tax_DEM-WP(C) Chelan Power Costs 2" xfId="1420"/>
    <cellStyle name="_4.13E Montana Energy Tax_DEM-WP(C) ENERG10C--ctn Mid-C_042010 2010GRC" xfId="1421"/>
    <cellStyle name="_4.13E Montana Energy Tax_DEM-WP(C) Gas Transport 2010GRC" xfId="1422"/>
    <cellStyle name="_4.13E Montana Energy Tax_DEM-WP(C) Gas Transport 2010GRC 2" xfId="1423"/>
    <cellStyle name="_4.13E Montana Energy Tax_Exh A-1 resulting from UE-112050 effective Jan 1 2012" xfId="1424"/>
    <cellStyle name="_4.13E Montana Energy Tax_Exh G - Klamath Peaker PPA fr C Locke 2-12" xfId="1425"/>
    <cellStyle name="_4.13E Montana Energy Tax_Exhibit A-1 effective 4-1-11 fr S Free 12-11" xfId="1426"/>
    <cellStyle name="_4.13E Montana Energy Tax_Mint Farm Generation BPA" xfId="1427"/>
    <cellStyle name="_4.13E Montana Energy Tax_NIM Summary" xfId="1428"/>
    <cellStyle name="_4.13E Montana Energy Tax_NIM Summary 09GRC" xfId="1429"/>
    <cellStyle name="_4.13E Montana Energy Tax_NIM Summary 09GRC 2" xfId="1430"/>
    <cellStyle name="_4.13E Montana Energy Tax_NIM Summary 09GRC 2 2" xfId="1431"/>
    <cellStyle name="_4.13E Montana Energy Tax_NIM Summary 09GRC 3" xfId="1432"/>
    <cellStyle name="_4.13E Montana Energy Tax_NIM Summary 09GRC_DEM-WP(C) ENERG10C--ctn Mid-C_042010 2010GRC" xfId="1433"/>
    <cellStyle name="_4.13E Montana Energy Tax_NIM Summary 10" xfId="1434"/>
    <cellStyle name="_4.13E Montana Energy Tax_NIM Summary 11" xfId="1435"/>
    <cellStyle name="_4.13E Montana Energy Tax_NIM Summary 12" xfId="1436"/>
    <cellStyle name="_4.13E Montana Energy Tax_NIM Summary 13" xfId="1437"/>
    <cellStyle name="_4.13E Montana Energy Tax_NIM Summary 14" xfId="1438"/>
    <cellStyle name="_4.13E Montana Energy Tax_NIM Summary 15" xfId="1439"/>
    <cellStyle name="_4.13E Montana Energy Tax_NIM Summary 16" xfId="1440"/>
    <cellStyle name="_4.13E Montana Energy Tax_NIM Summary 17" xfId="1441"/>
    <cellStyle name="_4.13E Montana Energy Tax_NIM Summary 18" xfId="1442"/>
    <cellStyle name="_4.13E Montana Energy Tax_NIM Summary 19" xfId="1443"/>
    <cellStyle name="_4.13E Montana Energy Tax_NIM Summary 2" xfId="1444"/>
    <cellStyle name="_4.13E Montana Energy Tax_NIM Summary 2 2" xfId="1445"/>
    <cellStyle name="_4.13E Montana Energy Tax_NIM Summary 20" xfId="1446"/>
    <cellStyle name="_4.13E Montana Energy Tax_NIM Summary 21" xfId="1447"/>
    <cellStyle name="_4.13E Montana Energy Tax_NIM Summary 22" xfId="1448"/>
    <cellStyle name="_4.13E Montana Energy Tax_NIM Summary 23" xfId="1449"/>
    <cellStyle name="_4.13E Montana Energy Tax_NIM Summary 24" xfId="1450"/>
    <cellStyle name="_4.13E Montana Energy Tax_NIM Summary 25" xfId="1451"/>
    <cellStyle name="_4.13E Montana Energy Tax_NIM Summary 26" xfId="1452"/>
    <cellStyle name="_4.13E Montana Energy Tax_NIM Summary 27" xfId="1453"/>
    <cellStyle name="_4.13E Montana Energy Tax_NIM Summary 28" xfId="1454"/>
    <cellStyle name="_4.13E Montana Energy Tax_NIM Summary 29" xfId="1455"/>
    <cellStyle name="_4.13E Montana Energy Tax_NIM Summary 3" xfId="1456"/>
    <cellStyle name="_4.13E Montana Energy Tax_NIM Summary 30" xfId="1457"/>
    <cellStyle name="_4.13E Montana Energy Tax_NIM Summary 31" xfId="1458"/>
    <cellStyle name="_4.13E Montana Energy Tax_NIM Summary 32" xfId="1459"/>
    <cellStyle name="_4.13E Montana Energy Tax_NIM Summary 33" xfId="1460"/>
    <cellStyle name="_4.13E Montana Energy Tax_NIM Summary 34" xfId="1461"/>
    <cellStyle name="_4.13E Montana Energy Tax_NIM Summary 35" xfId="1462"/>
    <cellStyle name="_4.13E Montana Energy Tax_NIM Summary 36" xfId="1463"/>
    <cellStyle name="_4.13E Montana Energy Tax_NIM Summary 37" xfId="1464"/>
    <cellStyle name="_4.13E Montana Energy Tax_NIM Summary 38" xfId="1465"/>
    <cellStyle name="_4.13E Montana Energy Tax_NIM Summary 39" xfId="1466"/>
    <cellStyle name="_4.13E Montana Energy Tax_NIM Summary 4" xfId="1467"/>
    <cellStyle name="_4.13E Montana Energy Tax_NIM Summary 40" xfId="1468"/>
    <cellStyle name="_4.13E Montana Energy Tax_NIM Summary 41" xfId="1469"/>
    <cellStyle name="_4.13E Montana Energy Tax_NIM Summary 42" xfId="1470"/>
    <cellStyle name="_4.13E Montana Energy Tax_NIM Summary 43" xfId="1471"/>
    <cellStyle name="_4.13E Montana Energy Tax_NIM Summary 44" xfId="1472"/>
    <cellStyle name="_4.13E Montana Energy Tax_NIM Summary 45" xfId="1473"/>
    <cellStyle name="_4.13E Montana Energy Tax_NIM Summary 46" xfId="1474"/>
    <cellStyle name="_4.13E Montana Energy Tax_NIM Summary 47" xfId="1475"/>
    <cellStyle name="_4.13E Montana Energy Tax_NIM Summary 48" xfId="1476"/>
    <cellStyle name="_4.13E Montana Energy Tax_NIM Summary 49" xfId="1477"/>
    <cellStyle name="_4.13E Montana Energy Tax_NIM Summary 5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7" xfId="1483"/>
    <cellStyle name="_4.13E Montana Energy Tax_NIM Summary 8" xfId="1484"/>
    <cellStyle name="_4.13E Montana Energy Tax_NIM Summary 9" xfId="1485"/>
    <cellStyle name="_4.13E Montana Energy Tax_NIM Summary_DEM-WP(C) ENERG10C--ctn Mid-C_042010 2010GRC" xfId="1486"/>
    <cellStyle name="_4.13E Montana Energy Tax_PCA 10 -  Exhibit D Dec 2011" xfId="1487"/>
    <cellStyle name="_4.13E Montana Energy Tax_PCA 10 -  Exhibit D from A Kellogg Jan 2011" xfId="1488"/>
    <cellStyle name="_4.13E Montana Energy Tax_PCA 10 -  Exhibit D from A Kellogg July 2011" xfId="1489"/>
    <cellStyle name="_4.13E Montana Energy Tax_PCA 10 -  Exhibit D from S Free Rcv'd 12-11" xfId="1490"/>
    <cellStyle name="_4.13E Montana Energy Tax_PCA 11 -  Exhibit D Jan 2012 fr A Kellogg" xfId="1491"/>
    <cellStyle name="_4.13E Montana Energy Tax_PCA 11 -  Exhibit D Jan 2012 WF" xfId="1492"/>
    <cellStyle name="_4.13E Montana Energy Tax_PCA 9 -  Exhibit D April 2010" xfId="1493"/>
    <cellStyle name="_4.13E Montana Energy Tax_PCA 9 -  Exhibit D April 2010 (3)" xfId="1494"/>
    <cellStyle name="_4.13E Montana Energy Tax_PCA 9 -  Exhibit D April 2010 (3) 2" xfId="1495"/>
    <cellStyle name="_4.13E Montana Energy Tax_PCA 9 -  Exhibit D April 2010 (3) 2 2" xfId="1496"/>
    <cellStyle name="_4.13E Montana Energy Tax_PCA 9 -  Exhibit D April 2010 (3) 3" xfId="1497"/>
    <cellStyle name="_4.13E Montana Energy Tax_PCA 9 -  Exhibit D April 2010 (3)_DEM-WP(C) ENERG10C--ctn Mid-C_042010 2010GRC" xfId="1498"/>
    <cellStyle name="_4.13E Montana Energy Tax_PCA 9 -  Exhibit D April 2010 2" xfId="1499"/>
    <cellStyle name="_4.13E Montana Energy Tax_PCA 9 -  Exhibit D April 2010 3" xfId="1500"/>
    <cellStyle name="_4.13E Montana Energy Tax_PCA 9 -  Exhibit D April 2010 4" xfId="1501"/>
    <cellStyle name="_4.13E Montana Energy Tax_PCA 9 -  Exhibit D April 2010 5" xfId="1502"/>
    <cellStyle name="_4.13E Montana Energy Tax_PCA 9 -  Exhibit D April 2010 6" xfId="1503"/>
    <cellStyle name="_4.13E Montana Energy Tax_PCA 9 -  Exhibit D Nov 2010" xfId="1504"/>
    <cellStyle name="_4.13E Montana Energy Tax_PCA 9 -  Exhibit D Nov 2010 2" xfId="1505"/>
    <cellStyle name="_4.13E Montana Energy Tax_PCA 9 - Exhibit D at August 2010" xfId="1506"/>
    <cellStyle name="_4.13E Montana Energy Tax_PCA 9 - Exhibit D at August 2010 2" xfId="1507"/>
    <cellStyle name="_4.13E Montana Energy Tax_PCA 9 - Exhibit D June 2010 GRC" xfId="1508"/>
    <cellStyle name="_4.13E Montana Energy Tax_PCA 9 - Exhibit D June 2010 GRC 2" xfId="1509"/>
    <cellStyle name="_4.13E Montana Energy Tax_Power Costs - Comparison bx Rbtl-Staff-Jt-PC" xfId="1510"/>
    <cellStyle name="_4.13E Montana Energy Tax_Power Costs - Comparison bx Rbtl-Staff-Jt-PC 2" xfId="1511"/>
    <cellStyle name="_4.13E Montana Energy Tax_Power Costs - Comparison bx Rbtl-Staff-Jt-PC 2 2" xfId="1512"/>
    <cellStyle name="_4.13E Montana Energy Tax_Power Costs - Comparison bx Rbtl-Staff-Jt-PC 3" xfId="1513"/>
    <cellStyle name="_4.13E Montana Energy Tax_Power Costs - Comparison bx Rbtl-Staff-Jt-PC_Adj Bench DR 3 for Initial Briefs (Electric)" xfId="1514"/>
    <cellStyle name="_4.13E Montana Energy Tax_Power Costs - Comparison bx Rbtl-Staff-Jt-PC_Adj Bench DR 3 for Initial Briefs (Electric) 2" xfId="1515"/>
    <cellStyle name="_4.13E Montana Energy Tax_Power Costs - Comparison bx Rbtl-Staff-Jt-PC_Adj Bench DR 3 for Initial Briefs (Electric) 2 2" xfId="1516"/>
    <cellStyle name="_4.13E Montana Energy Tax_Power Costs - Comparison bx Rbtl-Staff-Jt-PC_Adj Bench DR 3 for Initial Briefs (Electric) 3" xfId="1517"/>
    <cellStyle name="_4.13E Montana Energy Tax_Power Costs - Comparison bx Rbtl-Staff-Jt-PC_Adj Bench DR 3 for Initial Briefs (Electric)_DEM-WP(C) ENERG10C--ctn Mid-C_042010 2010GRC" xfId="1518"/>
    <cellStyle name="_4.13E Montana Energy Tax_Power Costs - Comparison bx Rbtl-Staff-Jt-PC_DEM-WP(C) ENERG10C--ctn Mid-C_042010 2010GRC" xfId="1519"/>
    <cellStyle name="_4.13E Montana Energy Tax_Power Costs - Comparison bx Rbtl-Staff-Jt-PC_Electric Rev Req Model (2009 GRC) Rebuttal" xfId="1520"/>
    <cellStyle name="_4.13E Montana Energy Tax_Power Costs - Comparison bx Rbtl-Staff-Jt-PC_Electric Rev Req Model (2009 GRC) Rebuttal 2" xfId="1521"/>
    <cellStyle name="_4.13E Montana Energy Tax_Power Costs - Comparison bx Rbtl-Staff-Jt-PC_Electric Rev Req Model (2009 GRC) Rebuttal REmoval of New  WH Solar AdjustMI" xfId="1522"/>
    <cellStyle name="_4.13E Montana Energy Tax_Power Costs - Comparison bx Rbtl-Staff-Jt-PC_Electric Rev Req Model (2009 GRC) Rebuttal REmoval of New  WH Solar AdjustMI 2" xfId="1523"/>
    <cellStyle name="_4.13E Montana Energy Tax_Power Costs - Comparison bx Rbtl-Staff-Jt-PC_Electric Rev Req Model (2009 GRC) Rebuttal REmoval of New  WH Solar AdjustMI 2 2" xfId="1524"/>
    <cellStyle name="_4.13E Montana Energy Tax_Power Costs - Comparison bx Rbtl-Staff-Jt-PC_Electric Rev Req Model (2009 GRC) Rebuttal REmoval of New  WH Solar AdjustMI 3" xfId="1525"/>
    <cellStyle name="_4.13E Montana Energy Tax_Power Costs - Comparison bx Rbtl-Staff-Jt-PC_Electric Rev Req Model (2009 GRC) Rebuttal REmoval of New  WH Solar AdjustMI_DEM-WP(C) ENERG10C--ctn Mid-C_042010 2010GRC" xfId="1526"/>
    <cellStyle name="_4.13E Montana Energy Tax_Power Costs - Comparison bx Rbtl-Staff-Jt-PC_Electric Rev Req Model (2009 GRC) Revised 01-18-2010" xfId="1527"/>
    <cellStyle name="_4.13E Montana Energy Tax_Power Costs - Comparison bx Rbtl-Staff-Jt-PC_Electric Rev Req Model (2009 GRC) Revised 01-18-2010 2" xfId="1528"/>
    <cellStyle name="_4.13E Montana Energy Tax_Power Costs - Comparison bx Rbtl-Staff-Jt-PC_Electric Rev Req Model (2009 GRC) Revised 01-18-2010 2 2" xfId="1529"/>
    <cellStyle name="_4.13E Montana Energy Tax_Power Costs - Comparison bx Rbtl-Staff-Jt-PC_Electric Rev Req Model (2009 GRC) Revised 01-18-2010 3" xfId="1530"/>
    <cellStyle name="_4.13E Montana Energy Tax_Power Costs - Comparison bx Rbtl-Staff-Jt-PC_Electric Rev Req Model (2009 GRC) Revised 01-18-2010_DEM-WP(C) ENERG10C--ctn Mid-C_042010 2010GRC" xfId="1531"/>
    <cellStyle name="_4.13E Montana Energy Tax_Power Costs - Comparison bx Rbtl-Staff-Jt-PC_Final Order Electric EXHIBIT A-1" xfId="1532"/>
    <cellStyle name="_4.13E Montana Energy Tax_Power Costs - Comparison bx Rbtl-Staff-Jt-PC_Final Order Electric EXHIBIT A-1 2" xfId="1533"/>
    <cellStyle name="_4.13E Montana Energy Tax_Production Adj 4.37" xfId="21235"/>
    <cellStyle name="_4.13E Montana Energy Tax_Purchased Power Adj 4.03" xfId="21236"/>
    <cellStyle name="_4.13E Montana Energy Tax_Rebuttal Power Costs" xfId="1534"/>
    <cellStyle name="_4.13E Montana Energy Tax_Rebuttal Power Costs 2" xfId="1535"/>
    <cellStyle name="_4.13E Montana Energy Tax_Rebuttal Power Costs 2 2" xfId="1536"/>
    <cellStyle name="_4.13E Montana Energy Tax_Rebuttal Power Costs 3" xfId="1537"/>
    <cellStyle name="_4.13E Montana Energy Tax_Rebuttal Power Costs_Adj Bench DR 3 for Initial Briefs (Electric)" xfId="1538"/>
    <cellStyle name="_4.13E Montana Energy Tax_Rebuttal Power Costs_Adj Bench DR 3 for Initial Briefs (Electric) 2" xfId="1539"/>
    <cellStyle name="_4.13E Montana Energy Tax_Rebuttal Power Costs_Adj Bench DR 3 for Initial Briefs (Electric) 2 2" xfId="1540"/>
    <cellStyle name="_4.13E Montana Energy Tax_Rebuttal Power Costs_Adj Bench DR 3 for Initial Briefs (Electric) 3" xfId="1541"/>
    <cellStyle name="_4.13E Montana Energy Tax_Rebuttal Power Costs_Adj Bench DR 3 for Initial Briefs (Electric)_DEM-WP(C) ENERG10C--ctn Mid-C_042010 2010GRC" xfId="1542"/>
    <cellStyle name="_4.13E Montana Energy Tax_Rebuttal Power Costs_DEM-WP(C) ENERG10C--ctn Mid-C_042010 2010GRC" xfId="1543"/>
    <cellStyle name="_4.13E Montana Energy Tax_Rebuttal Power Costs_Electric Rev Req Model (2009 GRC) Rebuttal" xfId="1544"/>
    <cellStyle name="_4.13E Montana Energy Tax_Rebuttal Power Costs_Electric Rev Req Model (2009 GRC) Rebuttal 2" xfId="1545"/>
    <cellStyle name="_4.13E Montana Energy Tax_Rebuttal Power Costs_Electric Rev Req Model (2009 GRC) Rebuttal REmoval of New  WH Solar AdjustMI" xfId="1546"/>
    <cellStyle name="_4.13E Montana Energy Tax_Rebuttal Power Costs_Electric Rev Req Model (2009 GRC) Rebuttal REmoval of New  WH Solar AdjustMI 2" xfId="1547"/>
    <cellStyle name="_4.13E Montana Energy Tax_Rebuttal Power Costs_Electric Rev Req Model (2009 GRC) Rebuttal REmoval of New  WH Solar AdjustMI 2 2" xfId="1548"/>
    <cellStyle name="_4.13E Montana Energy Tax_Rebuttal Power Costs_Electric Rev Req Model (2009 GRC) Rebuttal REmoval of New  WH Solar AdjustMI 3" xfId="1549"/>
    <cellStyle name="_4.13E Montana Energy Tax_Rebuttal Power Costs_Electric Rev Req Model (2009 GRC) Rebuttal REmoval of New  WH Solar AdjustMI_DEM-WP(C) ENERG10C--ctn Mid-C_042010 2010GRC" xfId="1550"/>
    <cellStyle name="_4.13E Montana Energy Tax_Rebuttal Power Costs_Electric Rev Req Model (2009 GRC) Revised 01-18-2010" xfId="1551"/>
    <cellStyle name="_4.13E Montana Energy Tax_Rebuttal Power Costs_Electric Rev Req Model (2009 GRC) Revised 01-18-2010 2" xfId="1552"/>
    <cellStyle name="_4.13E Montana Energy Tax_Rebuttal Power Costs_Electric Rev Req Model (2009 GRC) Revised 01-18-2010 2 2" xfId="1553"/>
    <cellStyle name="_4.13E Montana Energy Tax_Rebuttal Power Costs_Electric Rev Req Model (2009 GRC) Revised 01-18-2010 3" xfId="1554"/>
    <cellStyle name="_4.13E Montana Energy Tax_Rebuttal Power Costs_Electric Rev Req Model (2009 GRC) Revised 01-18-2010_DEM-WP(C) ENERG10C--ctn Mid-C_042010 2010GRC" xfId="1555"/>
    <cellStyle name="_4.13E Montana Energy Tax_Rebuttal Power Costs_Final Order Electric EXHIBIT A-1" xfId="1556"/>
    <cellStyle name="_4.13E Montana Energy Tax_Rebuttal Power Costs_Final Order Electric EXHIBIT A-1 2" xfId="1557"/>
    <cellStyle name="_4.13E Montana Energy Tax_ROR 5.02" xfId="21237"/>
    <cellStyle name="_4.13E Montana Energy Tax_Wind Integration 10GRC" xfId="1558"/>
    <cellStyle name="_4.13E Montana Energy Tax_Wind Integration 10GRC 2" xfId="1559"/>
    <cellStyle name="_4.13E Montana Energy Tax_Wind Integration 10GRC 2 2" xfId="1560"/>
    <cellStyle name="_4.13E Montana Energy Tax_Wind Integration 10GRC 3" xfId="1561"/>
    <cellStyle name="_4.13E Montana Energy Tax_Wind Integration 10GRC_DEM-WP(C) ENERG10C--ctn Mid-C_042010 2010GRC" xfId="1562"/>
    <cellStyle name="_5 year summary (9-25-09)" xfId="1563"/>
    <cellStyle name="_5 year summary (9-25-09) 2" xfId="1564"/>
    <cellStyle name="_x0013__Adj Bench DR 3 for Initial Briefs (Electric)" xfId="1565"/>
    <cellStyle name="_x0013__Adj Bench DR 3 for Initial Briefs (Electric) 2" xfId="1566"/>
    <cellStyle name="_x0013__Adj Bench DR 3 for Initial Briefs (Electric) 2 2" xfId="1567"/>
    <cellStyle name="_x0013__Adj Bench DR 3 for Initial Briefs (Electric) 3" xfId="1568"/>
    <cellStyle name="_x0013__Adj Bench DR 3 for Initial Briefs (Electric)_DEM-WP(C) ENERG10C--ctn Mid-C_042010 2010GRC" xfId="1569"/>
    <cellStyle name="_AURORA WIP" xfId="1570"/>
    <cellStyle name="_AURORA WIP 2" xfId="1571"/>
    <cellStyle name="_AURORA WIP 2 2" xfId="1572"/>
    <cellStyle name="_AURORA WIP 2 2 2" xfId="1573"/>
    <cellStyle name="_AURORA WIP 3" xfId="1574"/>
    <cellStyle name="_AURORA WIP 4" xfId="1575"/>
    <cellStyle name="_AURORA WIP 4 2" xfId="1576"/>
    <cellStyle name="_AURORA WIP 5" xfId="1577"/>
    <cellStyle name="_AURORA WIP 5 2" xfId="1578"/>
    <cellStyle name="_AURORA WIP_4 31E Reg Asset  Liab and EXH D" xfId="1579"/>
    <cellStyle name="_AURORA WIP_4 31E Reg Asset  Liab and EXH D _ Aug 10 Filing (2)" xfId="1580"/>
    <cellStyle name="_AURORA WIP_4 31E Reg Asset  Liab and EXH D _ Aug 10 Filing (2) 2" xfId="1581"/>
    <cellStyle name="_AURORA WIP_4 31E Reg Asset  Liab and EXH D 2" xfId="1582"/>
    <cellStyle name="_AURORA WIP_4 31E Reg Asset  Liab and EXH D 3" xfId="1583"/>
    <cellStyle name="_AURORA WIP_Chelan PUD Power Costs (8-10)" xfId="1584"/>
    <cellStyle name="_AURORA WIP_Chelan PUD Power Costs (8-10) 2" xfId="1585"/>
    <cellStyle name="_AURORA WIP_compare wind integration" xfId="1586"/>
    <cellStyle name="_AURORA WIP_DEM-WP(C) Chelan Power Costs" xfId="1587"/>
    <cellStyle name="_AURORA WIP_DEM-WP(C) Chelan Power Costs 2" xfId="1588"/>
    <cellStyle name="_AURORA WIP_DEM-WP(C) Costs Not In AURORA 2010GRC As Filed" xfId="1589"/>
    <cellStyle name="_AURORA WIP_DEM-WP(C) Costs Not In AURORA 2010GRC As Filed 2" xfId="1590"/>
    <cellStyle name="_AURORA WIP_DEM-WP(C) Costs Not In AURORA 2010GRC As Filed 2 2" xfId="1591"/>
    <cellStyle name="_AURORA WIP_DEM-WP(C) Costs Not In AURORA 2010GRC As Filed 2 3" xfId="1592"/>
    <cellStyle name="_AURORA WIP_DEM-WP(C) Costs Not In AURORA 2010GRC As Filed 3" xfId="1593"/>
    <cellStyle name="_AURORA WIP_DEM-WP(C) Costs Not In AURORA 2010GRC As Filed 3 2" xfId="1594"/>
    <cellStyle name="_AURORA WIP_DEM-WP(C) Costs Not In AURORA 2010GRC As Filed 4" xfId="1595"/>
    <cellStyle name="_AURORA WIP_DEM-WP(C) Costs Not In AURORA 2010GRC As Filed 4 2" xfId="1596"/>
    <cellStyle name="_AURORA WIP_DEM-WP(C) Costs Not In AURORA 2010GRC As Filed 5" xfId="1597"/>
    <cellStyle name="_AURORA WIP_DEM-WP(C) Costs Not In AURORA 2010GRC As Filed 5 2" xfId="1598"/>
    <cellStyle name="_AURORA WIP_DEM-WP(C) Costs Not In AURORA 2010GRC As Filed 6" xfId="1599"/>
    <cellStyle name="_AURORA WIP_DEM-WP(C) Costs Not In AURORA 2010GRC As Filed 6 2" xfId="1600"/>
    <cellStyle name="_AURORA WIP_DEM-WP(C) Costs Not In AURORA 2010GRC As Filed_DEM-WP(C) ENERG10C--ctn Mid-C_042010 2010GRC" xfId="1601"/>
    <cellStyle name="_AURORA WIP_DEM-WP(C) ENERG10C--ctn Mid-C_042010 2010GRC" xfId="1602"/>
    <cellStyle name="_AURORA WIP_DEM-WP(C) Gas Transport 2010GRC" xfId="1603"/>
    <cellStyle name="_AURORA WIP_DEM-WP(C) Gas Transport 2010GRC 2" xfId="1604"/>
    <cellStyle name="_AURORA WIP_NIM Summary" xfId="1605"/>
    <cellStyle name="_AURORA WIP_NIM Summary 09GRC" xfId="1606"/>
    <cellStyle name="_AURORA WIP_NIM Summary 09GRC 2" xfId="1607"/>
    <cellStyle name="_AURORA WIP_NIM Summary 09GRC 2 2" xfId="1608"/>
    <cellStyle name="_AURORA WIP_NIM Summary 09GRC 3" xfId="1609"/>
    <cellStyle name="_AURORA WIP_NIM Summary 09GRC_DEM-WP(C) ENERG10C--ctn Mid-C_042010 2010GRC" xfId="1610"/>
    <cellStyle name="_AURORA WIP_NIM Summary 10" xfId="1611"/>
    <cellStyle name="_AURORA WIP_NIM Summary 11" xfId="1612"/>
    <cellStyle name="_AURORA WIP_NIM Summary 12" xfId="1613"/>
    <cellStyle name="_AURORA WIP_NIM Summary 13" xfId="1614"/>
    <cellStyle name="_AURORA WIP_NIM Summary 14" xfId="1615"/>
    <cellStyle name="_AURORA WIP_NIM Summary 15" xfId="1616"/>
    <cellStyle name="_AURORA WIP_NIM Summary 16" xfId="1617"/>
    <cellStyle name="_AURORA WIP_NIM Summary 17" xfId="1618"/>
    <cellStyle name="_AURORA WIP_NIM Summary 18" xfId="1619"/>
    <cellStyle name="_AURORA WIP_NIM Summary 19" xfId="1620"/>
    <cellStyle name="_AURORA WIP_NIM Summary 2" xfId="1621"/>
    <cellStyle name="_AURORA WIP_NIM Summary 2 2" xfId="1622"/>
    <cellStyle name="_AURORA WIP_NIM Summary 20" xfId="1623"/>
    <cellStyle name="_AURORA WIP_NIM Summary 21" xfId="1624"/>
    <cellStyle name="_AURORA WIP_NIM Summary 22" xfId="1625"/>
    <cellStyle name="_AURORA WIP_NIM Summary 23" xfId="1626"/>
    <cellStyle name="_AURORA WIP_NIM Summary 24" xfId="1627"/>
    <cellStyle name="_AURORA WIP_NIM Summary 25" xfId="1628"/>
    <cellStyle name="_AURORA WIP_NIM Summary 26" xfId="1629"/>
    <cellStyle name="_AURORA WIP_NIM Summary 27" xfId="1630"/>
    <cellStyle name="_AURORA WIP_NIM Summary 28" xfId="1631"/>
    <cellStyle name="_AURORA WIP_NIM Summary 29" xfId="1632"/>
    <cellStyle name="_AURORA WIP_NIM Summary 3" xfId="1633"/>
    <cellStyle name="_AURORA WIP_NIM Summary 30" xfId="1634"/>
    <cellStyle name="_AURORA WIP_NIM Summary 31" xfId="1635"/>
    <cellStyle name="_AURORA WIP_NIM Summary 32" xfId="1636"/>
    <cellStyle name="_AURORA WIP_NIM Summary 33" xfId="1637"/>
    <cellStyle name="_AURORA WIP_NIM Summary 34" xfId="1638"/>
    <cellStyle name="_AURORA WIP_NIM Summary 35" xfId="1639"/>
    <cellStyle name="_AURORA WIP_NIM Summary 36" xfId="1640"/>
    <cellStyle name="_AURORA WIP_NIM Summary 37" xfId="1641"/>
    <cellStyle name="_AURORA WIP_NIM Summary 38" xfId="1642"/>
    <cellStyle name="_AURORA WIP_NIM Summary 39" xfId="1643"/>
    <cellStyle name="_AURORA WIP_NIM Summary 4" xfId="1644"/>
    <cellStyle name="_AURORA WIP_NIM Summary 40" xfId="1645"/>
    <cellStyle name="_AURORA WIP_NIM Summary 41" xfId="1646"/>
    <cellStyle name="_AURORA WIP_NIM Summary 42" xfId="1647"/>
    <cellStyle name="_AURORA WIP_NIM Summary 43" xfId="1648"/>
    <cellStyle name="_AURORA WIP_NIM Summary 44" xfId="1649"/>
    <cellStyle name="_AURORA WIP_NIM Summary 45" xfId="1650"/>
    <cellStyle name="_AURORA WIP_NIM Summary 46" xfId="1651"/>
    <cellStyle name="_AURORA WIP_NIM Summary 47" xfId="1652"/>
    <cellStyle name="_AURORA WIP_NIM Summary 48" xfId="1653"/>
    <cellStyle name="_AURORA WIP_NIM Summary 49" xfId="1654"/>
    <cellStyle name="_AURORA WIP_NIM Summary 5" xfId="1655"/>
    <cellStyle name="_AURORA WIP_NIM Summary 50" xfId="1656"/>
    <cellStyle name="_AURORA WIP_NIM Summary 51" xfId="1657"/>
    <cellStyle name="_AURORA WIP_NIM Summary 52" xfId="1658"/>
    <cellStyle name="_AURORA WIP_NIM Summary 6" xfId="1659"/>
    <cellStyle name="_AURORA WIP_NIM Summary 7" xfId="1660"/>
    <cellStyle name="_AURORA WIP_NIM Summary 8" xfId="1661"/>
    <cellStyle name="_AURORA WIP_NIM Summary 9" xfId="1662"/>
    <cellStyle name="_AURORA WIP_NIM Summary_DEM-WP(C) ENERG10C--ctn Mid-C_042010 2010GRC" xfId="1663"/>
    <cellStyle name="_AURORA WIP_NIM+O&amp;M" xfId="1664"/>
    <cellStyle name="_AURORA WIP_NIM+O&amp;M 2" xfId="1665"/>
    <cellStyle name="_AURORA WIP_NIM+O&amp;M Monthly" xfId="1666"/>
    <cellStyle name="_AURORA WIP_NIM+O&amp;M Monthly 2" xfId="1667"/>
    <cellStyle name="_AURORA WIP_PCA 9 -  Exhibit D April 2010 (3)" xfId="1668"/>
    <cellStyle name="_AURORA WIP_PCA 9 -  Exhibit D April 2010 (3) 2" xfId="1669"/>
    <cellStyle name="_AURORA WIP_PCA 9 -  Exhibit D April 2010 (3) 2 2" xfId="1670"/>
    <cellStyle name="_AURORA WIP_PCA 9 -  Exhibit D April 2010 (3) 3" xfId="1671"/>
    <cellStyle name="_AURORA WIP_PCA 9 -  Exhibit D April 2010 (3)_DEM-WP(C) ENERG10C--ctn Mid-C_042010 2010GRC" xfId="1672"/>
    <cellStyle name="_AURORA WIP_Reconciliation" xfId="1673"/>
    <cellStyle name="_AURORA WIP_Reconciliation 2" xfId="1674"/>
    <cellStyle name="_AURORA WIP_Reconciliation 2 2" xfId="1675"/>
    <cellStyle name="_AURORA WIP_Reconciliation 2 3" xfId="1676"/>
    <cellStyle name="_AURORA WIP_Reconciliation 3" xfId="1677"/>
    <cellStyle name="_AURORA WIP_Reconciliation 3 2" xfId="1678"/>
    <cellStyle name="_AURORA WIP_Reconciliation 4" xfId="1679"/>
    <cellStyle name="_AURORA WIP_Reconciliation 4 2" xfId="1680"/>
    <cellStyle name="_AURORA WIP_Reconciliation 5" xfId="1681"/>
    <cellStyle name="_AURORA WIP_Reconciliation 5 2" xfId="1682"/>
    <cellStyle name="_AURORA WIP_Reconciliation 6" xfId="1683"/>
    <cellStyle name="_AURORA WIP_Reconciliation 6 2" xfId="1684"/>
    <cellStyle name="_AURORA WIP_Reconciliation_DEM-WP(C) ENERG10C--ctn Mid-C_042010 2010GRC" xfId="1685"/>
    <cellStyle name="_AURORA WIP_Wind Integration 10GRC" xfId="1686"/>
    <cellStyle name="_AURORA WIP_Wind Integration 10GRC 2" xfId="1687"/>
    <cellStyle name="_AURORA WIP_Wind Integration 10GRC 2 2" xfId="1688"/>
    <cellStyle name="_AURORA WIP_Wind Integration 10GRC 3" xfId="1689"/>
    <cellStyle name="_AURORA WIP_Wind Integration 10GRC_DEM-WP(C) ENERG10C--ctn Mid-C_042010 2010GRC" xfId="1690"/>
    <cellStyle name="_Book1" xfId="1691"/>
    <cellStyle name="_x0013__Book1" xfId="1692"/>
    <cellStyle name="_Book1 (2)" xfId="1693"/>
    <cellStyle name="_Book1 (2) 2" xfId="1694"/>
    <cellStyle name="_Book1 (2) 2 2" xfId="1695"/>
    <cellStyle name="_Book1 (2) 2 2 2" xfId="1696"/>
    <cellStyle name="_Book1 (2) 2 3" xfId="1697"/>
    <cellStyle name="_Book1 (2) 3" xfId="1698"/>
    <cellStyle name="_Book1 (2) 3 2" xfId="1699"/>
    <cellStyle name="_Book1 (2) 4" xfId="1700"/>
    <cellStyle name="_Book1 (2) 4 2" xfId="1701"/>
    <cellStyle name="_Book1 (2) 4 3" xfId="1702"/>
    <cellStyle name="_Book1 (2) 5" xfId="1703"/>
    <cellStyle name="_Book1 (2) 5 2" xfId="1704"/>
    <cellStyle name="_Book1 (2) 6" xfId="1705"/>
    <cellStyle name="_Book1 (2) 6 2" xfId="1706"/>
    <cellStyle name="_Book1 (2) 7" xfId="1707"/>
    <cellStyle name="_Book1 (2) 7 2" xfId="1708"/>
    <cellStyle name="_Book1 (2)_04 07E Wild Horse Wind Expansion (C) (2)" xfId="1709"/>
    <cellStyle name="_Book1 (2)_04 07E Wild Horse Wind Expansion (C) (2) 2" xfId="1710"/>
    <cellStyle name="_Book1 (2)_04 07E Wild Horse Wind Expansion (C) (2) 2 2" xfId="1711"/>
    <cellStyle name="_Book1 (2)_04 07E Wild Horse Wind Expansion (C) (2) 3" xfId="1712"/>
    <cellStyle name="_Book1 (2)_04 07E Wild Horse Wind Expansion (C) (2)_Adj Bench DR 3 for Initial Briefs (Electric)" xfId="1713"/>
    <cellStyle name="_Book1 (2)_04 07E Wild Horse Wind Expansion (C) (2)_Adj Bench DR 3 for Initial Briefs (Electric) 2" xfId="1714"/>
    <cellStyle name="_Book1 (2)_04 07E Wild Horse Wind Expansion (C) (2)_Adj Bench DR 3 for Initial Briefs (Electric) 2 2" xfId="1715"/>
    <cellStyle name="_Book1 (2)_04 07E Wild Horse Wind Expansion (C) (2)_Adj Bench DR 3 for Initial Briefs (Electric) 3" xfId="1716"/>
    <cellStyle name="_Book1 (2)_04 07E Wild Horse Wind Expansion (C) (2)_Adj Bench DR 3 for Initial Briefs (Electric)_DEM-WP(C) ENERG10C--ctn Mid-C_042010 2010GRC" xfId="1717"/>
    <cellStyle name="_Book1 (2)_04 07E Wild Horse Wind Expansion (C) (2)_Book1" xfId="1718"/>
    <cellStyle name="_Book1 (2)_04 07E Wild Horse Wind Expansion (C) (2)_DEM-WP(C) ENERG10C--ctn Mid-C_042010 2010GRC" xfId="1719"/>
    <cellStyle name="_Book1 (2)_04 07E Wild Horse Wind Expansion (C) (2)_Electric Rev Req Model (2009 GRC) " xfId="1720"/>
    <cellStyle name="_Book1 (2)_04 07E Wild Horse Wind Expansion (C) (2)_Electric Rev Req Model (2009 GRC)  2" xfId="1721"/>
    <cellStyle name="_Book1 (2)_04 07E Wild Horse Wind Expansion (C) (2)_Electric Rev Req Model (2009 GRC)  2 2" xfId="1722"/>
    <cellStyle name="_Book1 (2)_04 07E Wild Horse Wind Expansion (C) (2)_Electric Rev Req Model (2009 GRC)  3" xfId="1723"/>
    <cellStyle name="_Book1 (2)_04 07E Wild Horse Wind Expansion (C) (2)_Electric Rev Req Model (2009 GRC) _DEM-WP(C) ENERG10C--ctn Mid-C_042010 2010GRC" xfId="1724"/>
    <cellStyle name="_Book1 (2)_04 07E Wild Horse Wind Expansion (C) (2)_Electric Rev Req Model (2009 GRC) Rebuttal" xfId="1725"/>
    <cellStyle name="_Book1 (2)_04 07E Wild Horse Wind Expansion (C) (2)_Electric Rev Req Model (2009 GRC) Rebuttal 2" xfId="1726"/>
    <cellStyle name="_Book1 (2)_04 07E Wild Horse Wind Expansion (C) (2)_Electric Rev Req Model (2009 GRC) Rebuttal REmoval of New  WH Solar AdjustMI" xfId="1727"/>
    <cellStyle name="_Book1 (2)_04 07E Wild Horse Wind Expansion (C) (2)_Electric Rev Req Model (2009 GRC) Rebuttal REmoval of New  WH Solar AdjustMI 2" xfId="1728"/>
    <cellStyle name="_Book1 (2)_04 07E Wild Horse Wind Expansion (C) (2)_Electric Rev Req Model (2009 GRC) Rebuttal REmoval of New  WH Solar AdjustMI 2 2" xfId="1729"/>
    <cellStyle name="_Book1 (2)_04 07E Wild Horse Wind Expansion (C) (2)_Electric Rev Req Model (2009 GRC) Rebuttal REmoval of New  WH Solar AdjustMI 3" xfId="1730"/>
    <cellStyle name="_Book1 (2)_04 07E Wild Horse Wind Expansion (C) (2)_Electric Rev Req Model (2009 GRC) Rebuttal REmoval of New  WH Solar AdjustMI_DEM-WP(C) ENERG10C--ctn Mid-C_042010 2010GRC" xfId="1731"/>
    <cellStyle name="_Book1 (2)_04 07E Wild Horse Wind Expansion (C) (2)_Electric Rev Req Model (2009 GRC) Revised 01-18-2010" xfId="1732"/>
    <cellStyle name="_Book1 (2)_04 07E Wild Horse Wind Expansion (C) (2)_Electric Rev Req Model (2009 GRC) Revised 01-18-2010 2" xfId="1733"/>
    <cellStyle name="_Book1 (2)_04 07E Wild Horse Wind Expansion (C) (2)_Electric Rev Req Model (2009 GRC) Revised 01-18-2010 2 2" xfId="1734"/>
    <cellStyle name="_Book1 (2)_04 07E Wild Horse Wind Expansion (C) (2)_Electric Rev Req Model (2009 GRC) Revised 01-18-2010 3" xfId="1735"/>
    <cellStyle name="_Book1 (2)_04 07E Wild Horse Wind Expansion (C) (2)_Electric Rev Req Model (2009 GRC) Revised 01-18-2010_DEM-WP(C) ENERG10C--ctn Mid-C_042010 2010GRC" xfId="1736"/>
    <cellStyle name="_Book1 (2)_04 07E Wild Horse Wind Expansion (C) (2)_Electric Rev Req Model (2010 GRC)" xfId="1737"/>
    <cellStyle name="_Book1 (2)_04 07E Wild Horse Wind Expansion (C) (2)_Electric Rev Req Model (2010 GRC) SF" xfId="1738"/>
    <cellStyle name="_Book1 (2)_04 07E Wild Horse Wind Expansion (C) (2)_Final Order Electric EXHIBIT A-1" xfId="1739"/>
    <cellStyle name="_Book1 (2)_04 07E Wild Horse Wind Expansion (C) (2)_Final Order Electric EXHIBIT A-1 2" xfId="1740"/>
    <cellStyle name="_Book1 (2)_04 07E Wild Horse Wind Expansion (C) (2)_TENASKA REGULATORY ASSET" xfId="1741"/>
    <cellStyle name="_Book1 (2)_04 07E Wild Horse Wind Expansion (C) (2)_TENASKA REGULATORY ASSET 2" xfId="1742"/>
    <cellStyle name="_Book1 (2)_16.37E Wild Horse Expansion DeferralRevwrkingfile SF" xfId="1743"/>
    <cellStyle name="_Book1 (2)_16.37E Wild Horse Expansion DeferralRevwrkingfile SF 2" xfId="1744"/>
    <cellStyle name="_Book1 (2)_16.37E Wild Horse Expansion DeferralRevwrkingfile SF 2 2" xfId="1745"/>
    <cellStyle name="_Book1 (2)_16.37E Wild Horse Expansion DeferralRevwrkingfile SF 3" xfId="1746"/>
    <cellStyle name="_Book1 (2)_16.37E Wild Horse Expansion DeferralRevwrkingfile SF_DEM-WP(C) ENERG10C--ctn Mid-C_042010 2010GRC" xfId="1747"/>
    <cellStyle name="_Book1 (2)_2009 Compliance Filing PCA Exhibits for GRC" xfId="1748"/>
    <cellStyle name="_Book1 (2)_2009 Compliance Filing PCA Exhibits for GRC 2" xfId="1749"/>
    <cellStyle name="_Book1 (2)_2009 GRC Compl Filing - Exhibit D" xfId="1750"/>
    <cellStyle name="_Book1 (2)_2009 GRC Compl Filing - Exhibit D 2" xfId="1751"/>
    <cellStyle name="_Book1 (2)_2009 GRC Compl Filing - Exhibit D 2 2" xfId="1752"/>
    <cellStyle name="_Book1 (2)_2009 GRC Compl Filing - Exhibit D 3" xfId="1753"/>
    <cellStyle name="_Book1 (2)_2009 GRC Compl Filing - Exhibit D_DEM-WP(C) ENERG10C--ctn Mid-C_042010 2010GRC" xfId="1754"/>
    <cellStyle name="_Book1 (2)_3.01 Income Statement" xfId="1755"/>
    <cellStyle name="_Book1 (2)_4 31 Regulatory Assets and Liabilities  7 06- Exhibit D" xfId="1756"/>
    <cellStyle name="_Book1 (2)_4 31 Regulatory Assets and Liabilities  7 06- Exhibit D 2" xfId="1757"/>
    <cellStyle name="_Book1 (2)_4 31 Regulatory Assets and Liabilities  7 06- Exhibit D 2 2" xfId="1758"/>
    <cellStyle name="_Book1 (2)_4 31 Regulatory Assets and Liabilities  7 06- Exhibit D 3" xfId="1759"/>
    <cellStyle name="_Book1 (2)_4 31 Regulatory Assets and Liabilities  7 06- Exhibit D_DEM-WP(C) ENERG10C--ctn Mid-C_042010 2010GRC" xfId="1760"/>
    <cellStyle name="_Book1 (2)_4 31 Regulatory Assets and Liabilities  7 06- Exhibit D_NIM Summary" xfId="1761"/>
    <cellStyle name="_Book1 (2)_4 31 Regulatory Assets and Liabilities  7 06- Exhibit D_NIM Summary 2" xfId="1762"/>
    <cellStyle name="_Book1 (2)_4 31 Regulatory Assets and Liabilities  7 06- Exhibit D_NIM Summary 2 2" xfId="1763"/>
    <cellStyle name="_Book1 (2)_4 31 Regulatory Assets and Liabilities  7 06- Exhibit D_NIM Summary 3" xfId="1764"/>
    <cellStyle name="_Book1 (2)_4 31 Regulatory Assets and Liabilities  7 06- Exhibit D_NIM Summary_DEM-WP(C) ENERG10C--ctn Mid-C_042010 2010GRC" xfId="1765"/>
    <cellStyle name="_Book1 (2)_4 31E Reg Asset  Liab and EXH D" xfId="1766"/>
    <cellStyle name="_Book1 (2)_4 31E Reg Asset  Liab and EXH D _ Aug 10 Filing (2)" xfId="1767"/>
    <cellStyle name="_Book1 (2)_4 31E Reg Asset  Liab and EXH D _ Aug 10 Filing (2) 2" xfId="1768"/>
    <cellStyle name="_Book1 (2)_4 31E Reg Asset  Liab and EXH D 2" xfId="1769"/>
    <cellStyle name="_Book1 (2)_4 31E Reg Asset  Liab and EXH D 3" xfId="1770"/>
    <cellStyle name="_Book1 (2)_4 32 Regulatory Assets and Liabilities  7 06- Exhibit D" xfId="1771"/>
    <cellStyle name="_Book1 (2)_4 32 Regulatory Assets and Liabilities  7 06- Exhibit D 2" xfId="1772"/>
    <cellStyle name="_Book1 (2)_4 32 Regulatory Assets and Liabilities  7 06- Exhibit D 2 2" xfId="1773"/>
    <cellStyle name="_Book1 (2)_4 32 Regulatory Assets and Liabilities  7 06- Exhibit D 3" xfId="1774"/>
    <cellStyle name="_Book1 (2)_4 32 Regulatory Assets and Liabilities  7 06- Exhibit D_DEM-WP(C) ENERG10C--ctn Mid-C_042010 2010GRC" xfId="1775"/>
    <cellStyle name="_Book1 (2)_4 32 Regulatory Assets and Liabilities  7 06- Exhibit D_NIM Summary" xfId="1776"/>
    <cellStyle name="_Book1 (2)_4 32 Regulatory Assets and Liabilities  7 06- Exhibit D_NIM Summary 2" xfId="1777"/>
    <cellStyle name="_Book1 (2)_4 32 Regulatory Assets and Liabilities  7 06- Exhibit D_NIM Summary 2 2" xfId="1778"/>
    <cellStyle name="_Book1 (2)_4 32 Regulatory Assets and Liabilities  7 06- Exhibit D_NIM Summary 3" xfId="1779"/>
    <cellStyle name="_Book1 (2)_4 32 Regulatory Assets and Liabilities  7 06- Exhibit D_NIM Summary_DEM-WP(C) ENERG10C--ctn Mid-C_042010 2010GRC" xfId="1780"/>
    <cellStyle name="_Book1 (2)_AURORA Total New" xfId="1781"/>
    <cellStyle name="_Book1 (2)_AURORA Total New 2" xfId="1782"/>
    <cellStyle name="_Book1 (2)_AURORA Total New 2 2" xfId="1783"/>
    <cellStyle name="_Book1 (2)_AURORA Total New 3" xfId="1784"/>
    <cellStyle name="_Book1 (2)_Book2" xfId="1785"/>
    <cellStyle name="_Book1 (2)_Book2 2" xfId="1786"/>
    <cellStyle name="_Book1 (2)_Book2 2 2" xfId="1787"/>
    <cellStyle name="_Book1 (2)_Book2 3" xfId="1788"/>
    <cellStyle name="_Book1 (2)_Book2_Adj Bench DR 3 for Initial Briefs (Electric)" xfId="1789"/>
    <cellStyle name="_Book1 (2)_Book2_Adj Bench DR 3 for Initial Briefs (Electric) 2" xfId="1790"/>
    <cellStyle name="_Book1 (2)_Book2_Adj Bench DR 3 for Initial Briefs (Electric) 2 2" xfId="1791"/>
    <cellStyle name="_Book1 (2)_Book2_Adj Bench DR 3 for Initial Briefs (Electric) 3" xfId="1792"/>
    <cellStyle name="_Book1 (2)_Book2_Adj Bench DR 3 for Initial Briefs (Electric)_DEM-WP(C) ENERG10C--ctn Mid-C_042010 2010GRC" xfId="1793"/>
    <cellStyle name="_Book1 (2)_Book2_DEM-WP(C) ENERG10C--ctn Mid-C_042010 2010GRC" xfId="1794"/>
    <cellStyle name="_Book1 (2)_Book2_Electric Rev Req Model (2009 GRC) Rebuttal" xfId="1795"/>
    <cellStyle name="_Book1 (2)_Book2_Electric Rev Req Model (2009 GRC) Rebuttal 2" xfId="1796"/>
    <cellStyle name="_Book1 (2)_Book2_Electric Rev Req Model (2009 GRC) Rebuttal REmoval of New  WH Solar AdjustMI" xfId="1797"/>
    <cellStyle name="_Book1 (2)_Book2_Electric Rev Req Model (2009 GRC) Rebuttal REmoval of New  WH Solar AdjustMI 2" xfId="1798"/>
    <cellStyle name="_Book1 (2)_Book2_Electric Rev Req Model (2009 GRC) Rebuttal REmoval of New  WH Solar AdjustMI 2 2" xfId="1799"/>
    <cellStyle name="_Book1 (2)_Book2_Electric Rev Req Model (2009 GRC) Rebuttal REmoval of New  WH Solar AdjustMI 3" xfId="1800"/>
    <cellStyle name="_Book1 (2)_Book2_Electric Rev Req Model (2009 GRC) Rebuttal REmoval of New  WH Solar AdjustMI_DEM-WP(C) ENERG10C--ctn Mid-C_042010 2010GRC" xfId="1801"/>
    <cellStyle name="_Book1 (2)_Book2_Electric Rev Req Model (2009 GRC) Revised 01-18-2010" xfId="1802"/>
    <cellStyle name="_Book1 (2)_Book2_Electric Rev Req Model (2009 GRC) Revised 01-18-2010 2" xfId="1803"/>
    <cellStyle name="_Book1 (2)_Book2_Electric Rev Req Model (2009 GRC) Revised 01-18-2010 2 2" xfId="1804"/>
    <cellStyle name="_Book1 (2)_Book2_Electric Rev Req Model (2009 GRC) Revised 01-18-2010 3" xfId="1805"/>
    <cellStyle name="_Book1 (2)_Book2_Electric Rev Req Model (2009 GRC) Revised 01-18-2010_DEM-WP(C) ENERG10C--ctn Mid-C_042010 2010GRC" xfId="1806"/>
    <cellStyle name="_Book1 (2)_Book2_Final Order Electric EXHIBIT A-1" xfId="1807"/>
    <cellStyle name="_Book1 (2)_Book2_Final Order Electric EXHIBIT A-1 2" xfId="1808"/>
    <cellStyle name="_Book1 (2)_Book4" xfId="1809"/>
    <cellStyle name="_Book1 (2)_Book4 2" xfId="1810"/>
    <cellStyle name="_Book1 (2)_Book4 2 2" xfId="1811"/>
    <cellStyle name="_Book1 (2)_Book4 3" xfId="1812"/>
    <cellStyle name="_Book1 (2)_Book4_DEM-WP(C) ENERG10C--ctn Mid-C_042010 2010GRC" xfId="1813"/>
    <cellStyle name="_Book1 (2)_Book9" xfId="1814"/>
    <cellStyle name="_Book1 (2)_Book9 2" xfId="1815"/>
    <cellStyle name="_Book1 (2)_Book9 2 2" xfId="1816"/>
    <cellStyle name="_Book1 (2)_Book9 3" xfId="1817"/>
    <cellStyle name="_Book1 (2)_Book9_DEM-WP(C) ENERG10C--ctn Mid-C_042010 2010GRC" xfId="1818"/>
    <cellStyle name="_Book1 (2)_Chelan PUD Power Costs (8-10)" xfId="1819"/>
    <cellStyle name="_Book1 (2)_Chelan PUD Power Costs (8-10) 2" xfId="1820"/>
    <cellStyle name="_Book1 (2)_DEM-WP(C) Chelan Power Costs" xfId="1821"/>
    <cellStyle name="_Book1 (2)_DEM-WP(C) Chelan Power Costs 2" xfId="1822"/>
    <cellStyle name="_Book1 (2)_DEM-WP(C) ENERG10C--ctn Mid-C_042010 2010GRC" xfId="1823"/>
    <cellStyle name="_Book1 (2)_DEM-WP(C) Gas Transport 2010GRC" xfId="1824"/>
    <cellStyle name="_Book1 (2)_DEM-WP(C) Gas Transport 2010GRC 2" xfId="1825"/>
    <cellStyle name="_Book1 (2)_Exh A-1 resulting from UE-112050 effective Jan 1 2012" xfId="1826"/>
    <cellStyle name="_Book1 (2)_Exh G - Klamath Peaker PPA fr C Locke 2-12" xfId="1827"/>
    <cellStyle name="_Book1 (2)_Exhibit A-1 effective 4-1-11 fr S Free 12-11" xfId="1828"/>
    <cellStyle name="_Book1 (2)_Mint Farm Generation BPA" xfId="1829"/>
    <cellStyle name="_Book1 (2)_NIM Summary" xfId="1830"/>
    <cellStyle name="_Book1 (2)_NIM Summary 09GRC" xfId="1831"/>
    <cellStyle name="_Book1 (2)_NIM Summary 09GRC 2" xfId="1832"/>
    <cellStyle name="_Book1 (2)_NIM Summary 09GRC 2 2" xfId="1833"/>
    <cellStyle name="_Book1 (2)_NIM Summary 09GRC 3" xfId="1834"/>
    <cellStyle name="_Book1 (2)_NIM Summary 09GRC_DEM-WP(C) ENERG10C--ctn Mid-C_042010 2010GRC" xfId="1835"/>
    <cellStyle name="_Book1 (2)_NIM Summary 10" xfId="1836"/>
    <cellStyle name="_Book1 (2)_NIM Summary 11" xfId="1837"/>
    <cellStyle name="_Book1 (2)_NIM Summary 12" xfId="1838"/>
    <cellStyle name="_Book1 (2)_NIM Summary 13" xfId="1839"/>
    <cellStyle name="_Book1 (2)_NIM Summary 14" xfId="1840"/>
    <cellStyle name="_Book1 (2)_NIM Summary 15" xfId="1841"/>
    <cellStyle name="_Book1 (2)_NIM Summary 16" xfId="1842"/>
    <cellStyle name="_Book1 (2)_NIM Summary 17" xfId="1843"/>
    <cellStyle name="_Book1 (2)_NIM Summary 18" xfId="1844"/>
    <cellStyle name="_Book1 (2)_NIM Summary 19" xfId="1845"/>
    <cellStyle name="_Book1 (2)_NIM Summary 2" xfId="1846"/>
    <cellStyle name="_Book1 (2)_NIM Summary 2 2" xfId="1847"/>
    <cellStyle name="_Book1 (2)_NIM Summary 20" xfId="1848"/>
    <cellStyle name="_Book1 (2)_NIM Summary 21" xfId="1849"/>
    <cellStyle name="_Book1 (2)_NIM Summary 22" xfId="1850"/>
    <cellStyle name="_Book1 (2)_NIM Summary 23" xfId="1851"/>
    <cellStyle name="_Book1 (2)_NIM Summary 24" xfId="1852"/>
    <cellStyle name="_Book1 (2)_NIM Summary 25" xfId="1853"/>
    <cellStyle name="_Book1 (2)_NIM Summary 26" xfId="1854"/>
    <cellStyle name="_Book1 (2)_NIM Summary 27" xfId="1855"/>
    <cellStyle name="_Book1 (2)_NIM Summary 28" xfId="1856"/>
    <cellStyle name="_Book1 (2)_NIM Summary 29" xfId="1857"/>
    <cellStyle name="_Book1 (2)_NIM Summary 3" xfId="1858"/>
    <cellStyle name="_Book1 (2)_NIM Summary 30" xfId="1859"/>
    <cellStyle name="_Book1 (2)_NIM Summary 31" xfId="1860"/>
    <cellStyle name="_Book1 (2)_NIM Summary 32" xfId="1861"/>
    <cellStyle name="_Book1 (2)_NIM Summary 33" xfId="1862"/>
    <cellStyle name="_Book1 (2)_NIM Summary 34" xfId="1863"/>
    <cellStyle name="_Book1 (2)_NIM Summary 35" xfId="1864"/>
    <cellStyle name="_Book1 (2)_NIM Summary 36" xfId="1865"/>
    <cellStyle name="_Book1 (2)_NIM Summary 37" xfId="1866"/>
    <cellStyle name="_Book1 (2)_NIM Summary 38" xfId="1867"/>
    <cellStyle name="_Book1 (2)_NIM Summary 39" xfId="1868"/>
    <cellStyle name="_Book1 (2)_NIM Summary 4" xfId="1869"/>
    <cellStyle name="_Book1 (2)_NIM Summary 40" xfId="1870"/>
    <cellStyle name="_Book1 (2)_NIM Summary 41" xfId="1871"/>
    <cellStyle name="_Book1 (2)_NIM Summary 42" xfId="1872"/>
    <cellStyle name="_Book1 (2)_NIM Summary 43" xfId="1873"/>
    <cellStyle name="_Book1 (2)_NIM Summary 44" xfId="1874"/>
    <cellStyle name="_Book1 (2)_NIM Summary 45" xfId="1875"/>
    <cellStyle name="_Book1 (2)_NIM Summary 46" xfId="1876"/>
    <cellStyle name="_Book1 (2)_NIM Summary 47" xfId="1877"/>
    <cellStyle name="_Book1 (2)_NIM Summary 48" xfId="1878"/>
    <cellStyle name="_Book1 (2)_NIM Summary 49" xfId="1879"/>
    <cellStyle name="_Book1 (2)_NIM Summary 5" xfId="1880"/>
    <cellStyle name="_Book1 (2)_NIM Summary 50" xfId="1881"/>
    <cellStyle name="_Book1 (2)_NIM Summary 51" xfId="1882"/>
    <cellStyle name="_Book1 (2)_NIM Summary 52" xfId="1883"/>
    <cellStyle name="_Book1 (2)_NIM Summary 6" xfId="1884"/>
    <cellStyle name="_Book1 (2)_NIM Summary 7" xfId="1885"/>
    <cellStyle name="_Book1 (2)_NIM Summary 8" xfId="1886"/>
    <cellStyle name="_Book1 (2)_NIM Summary 9" xfId="1887"/>
    <cellStyle name="_Book1 (2)_NIM Summary_DEM-WP(C) ENERG10C--ctn Mid-C_042010 2010GRC" xfId="1888"/>
    <cellStyle name="_Book1 (2)_PCA 10 -  Exhibit D Dec 2011" xfId="1889"/>
    <cellStyle name="_Book1 (2)_PCA 10 -  Exhibit D from A Kellogg Jan 2011" xfId="1890"/>
    <cellStyle name="_Book1 (2)_PCA 10 -  Exhibit D from A Kellogg July 2011" xfId="1891"/>
    <cellStyle name="_Book1 (2)_PCA 10 -  Exhibit D from S Free Rcv'd 12-11" xfId="1892"/>
    <cellStyle name="_Book1 (2)_PCA 11 -  Exhibit D Jan 2012 fr A Kellogg" xfId="1893"/>
    <cellStyle name="_Book1 (2)_PCA 11 -  Exhibit D Jan 2012 WF" xfId="1894"/>
    <cellStyle name="_Book1 (2)_PCA 9 -  Exhibit D April 2010" xfId="1895"/>
    <cellStyle name="_Book1 (2)_PCA 9 -  Exhibit D April 2010 (3)" xfId="1896"/>
    <cellStyle name="_Book1 (2)_PCA 9 -  Exhibit D April 2010 (3) 2" xfId="1897"/>
    <cellStyle name="_Book1 (2)_PCA 9 -  Exhibit D April 2010 (3) 2 2" xfId="1898"/>
    <cellStyle name="_Book1 (2)_PCA 9 -  Exhibit D April 2010 (3) 3" xfId="1899"/>
    <cellStyle name="_Book1 (2)_PCA 9 -  Exhibit D April 2010 (3)_DEM-WP(C) ENERG10C--ctn Mid-C_042010 2010GRC" xfId="1900"/>
    <cellStyle name="_Book1 (2)_PCA 9 -  Exhibit D April 2010 2" xfId="1901"/>
    <cellStyle name="_Book1 (2)_PCA 9 -  Exhibit D April 2010 3" xfId="1902"/>
    <cellStyle name="_Book1 (2)_PCA 9 -  Exhibit D April 2010 4" xfId="1903"/>
    <cellStyle name="_Book1 (2)_PCA 9 -  Exhibit D April 2010 5" xfId="1904"/>
    <cellStyle name="_Book1 (2)_PCA 9 -  Exhibit D April 2010 6" xfId="1905"/>
    <cellStyle name="_Book1 (2)_PCA 9 -  Exhibit D Nov 2010" xfId="1906"/>
    <cellStyle name="_Book1 (2)_PCA 9 -  Exhibit D Nov 2010 2" xfId="1907"/>
    <cellStyle name="_Book1 (2)_PCA 9 - Exhibit D at August 2010" xfId="1908"/>
    <cellStyle name="_Book1 (2)_PCA 9 - Exhibit D at August 2010 2" xfId="1909"/>
    <cellStyle name="_Book1 (2)_PCA 9 - Exhibit D June 2010 GRC" xfId="1910"/>
    <cellStyle name="_Book1 (2)_PCA 9 - Exhibit D June 2010 GRC 2" xfId="1911"/>
    <cellStyle name="_Book1 (2)_Power Costs - Comparison bx Rbtl-Staff-Jt-PC" xfId="1912"/>
    <cellStyle name="_Book1 (2)_Power Costs - Comparison bx Rbtl-Staff-Jt-PC 2" xfId="1913"/>
    <cellStyle name="_Book1 (2)_Power Costs - Comparison bx Rbtl-Staff-Jt-PC 2 2" xfId="1914"/>
    <cellStyle name="_Book1 (2)_Power Costs - Comparison bx Rbtl-Staff-Jt-PC 3" xfId="1915"/>
    <cellStyle name="_Book1 (2)_Power Costs - Comparison bx Rbtl-Staff-Jt-PC_Adj Bench DR 3 for Initial Briefs (Electric)" xfId="1916"/>
    <cellStyle name="_Book1 (2)_Power Costs - Comparison bx Rbtl-Staff-Jt-PC_Adj Bench DR 3 for Initial Briefs (Electric) 2" xfId="1917"/>
    <cellStyle name="_Book1 (2)_Power Costs - Comparison bx Rbtl-Staff-Jt-PC_Adj Bench DR 3 for Initial Briefs (Electric) 2 2" xfId="1918"/>
    <cellStyle name="_Book1 (2)_Power Costs - Comparison bx Rbtl-Staff-Jt-PC_Adj Bench DR 3 for Initial Briefs (Electric) 3" xfId="1919"/>
    <cellStyle name="_Book1 (2)_Power Costs - Comparison bx Rbtl-Staff-Jt-PC_Adj Bench DR 3 for Initial Briefs (Electric)_DEM-WP(C) ENERG10C--ctn Mid-C_042010 2010GRC" xfId="1920"/>
    <cellStyle name="_Book1 (2)_Power Costs - Comparison bx Rbtl-Staff-Jt-PC_DEM-WP(C) ENERG10C--ctn Mid-C_042010 2010GRC" xfId="1921"/>
    <cellStyle name="_Book1 (2)_Power Costs - Comparison bx Rbtl-Staff-Jt-PC_Electric Rev Req Model (2009 GRC) Rebuttal" xfId="1922"/>
    <cellStyle name="_Book1 (2)_Power Costs - Comparison bx Rbtl-Staff-Jt-PC_Electric Rev Req Model (2009 GRC) Rebuttal 2" xfId="1923"/>
    <cellStyle name="_Book1 (2)_Power Costs - Comparison bx Rbtl-Staff-Jt-PC_Electric Rev Req Model (2009 GRC) Rebuttal REmoval of New  WH Solar AdjustMI" xfId="1924"/>
    <cellStyle name="_Book1 (2)_Power Costs - Comparison bx Rbtl-Staff-Jt-PC_Electric Rev Req Model (2009 GRC) Rebuttal REmoval of New  WH Solar AdjustMI 2" xfId="1925"/>
    <cellStyle name="_Book1 (2)_Power Costs - Comparison bx Rbtl-Staff-Jt-PC_Electric Rev Req Model (2009 GRC) Rebuttal REmoval of New  WH Solar AdjustMI 2 2" xfId="1926"/>
    <cellStyle name="_Book1 (2)_Power Costs - Comparison bx Rbtl-Staff-Jt-PC_Electric Rev Req Model (2009 GRC) Rebuttal REmoval of New  WH Solar AdjustMI 3" xfId="1927"/>
    <cellStyle name="_Book1 (2)_Power Costs - Comparison bx Rbtl-Staff-Jt-PC_Electric Rev Req Model (2009 GRC) Rebuttal REmoval of New  WH Solar AdjustMI_DEM-WP(C) ENERG10C--ctn Mid-C_042010 2010GRC" xfId="1928"/>
    <cellStyle name="_Book1 (2)_Power Costs - Comparison bx Rbtl-Staff-Jt-PC_Electric Rev Req Model (2009 GRC) Revised 01-18-2010" xfId="1929"/>
    <cellStyle name="_Book1 (2)_Power Costs - Comparison bx Rbtl-Staff-Jt-PC_Electric Rev Req Model (2009 GRC) Revised 01-18-2010 2" xfId="1930"/>
    <cellStyle name="_Book1 (2)_Power Costs - Comparison bx Rbtl-Staff-Jt-PC_Electric Rev Req Model (2009 GRC) Revised 01-18-2010 2 2" xfId="1931"/>
    <cellStyle name="_Book1 (2)_Power Costs - Comparison bx Rbtl-Staff-Jt-PC_Electric Rev Req Model (2009 GRC) Revised 01-18-2010 3" xfId="1932"/>
    <cellStyle name="_Book1 (2)_Power Costs - Comparison bx Rbtl-Staff-Jt-PC_Electric Rev Req Model (2009 GRC) Revised 01-18-2010_DEM-WP(C) ENERG10C--ctn Mid-C_042010 2010GRC" xfId="1933"/>
    <cellStyle name="_Book1 (2)_Power Costs - Comparison bx Rbtl-Staff-Jt-PC_Final Order Electric EXHIBIT A-1" xfId="1934"/>
    <cellStyle name="_Book1 (2)_Power Costs - Comparison bx Rbtl-Staff-Jt-PC_Final Order Electric EXHIBIT A-1 2" xfId="1935"/>
    <cellStyle name="_Book1 (2)_Production Adj 4.37" xfId="21238"/>
    <cellStyle name="_Book1 (2)_Purchased Power Adj 4.03" xfId="21239"/>
    <cellStyle name="_Book1 (2)_Rebuttal Power Costs" xfId="1936"/>
    <cellStyle name="_Book1 (2)_Rebuttal Power Costs 2" xfId="1937"/>
    <cellStyle name="_Book1 (2)_Rebuttal Power Costs 2 2" xfId="1938"/>
    <cellStyle name="_Book1 (2)_Rebuttal Power Costs 3" xfId="1939"/>
    <cellStyle name="_Book1 (2)_Rebuttal Power Costs_Adj Bench DR 3 for Initial Briefs (Electric)" xfId="1940"/>
    <cellStyle name="_Book1 (2)_Rebuttal Power Costs_Adj Bench DR 3 for Initial Briefs (Electric) 2" xfId="1941"/>
    <cellStyle name="_Book1 (2)_Rebuttal Power Costs_Adj Bench DR 3 for Initial Briefs (Electric) 2 2" xfId="1942"/>
    <cellStyle name="_Book1 (2)_Rebuttal Power Costs_Adj Bench DR 3 for Initial Briefs (Electric) 3" xfId="1943"/>
    <cellStyle name="_Book1 (2)_Rebuttal Power Costs_Adj Bench DR 3 for Initial Briefs (Electric)_DEM-WP(C) ENERG10C--ctn Mid-C_042010 2010GRC" xfId="1944"/>
    <cellStyle name="_Book1 (2)_Rebuttal Power Costs_DEM-WP(C) ENERG10C--ctn Mid-C_042010 2010GRC" xfId="1945"/>
    <cellStyle name="_Book1 (2)_Rebuttal Power Costs_Electric Rev Req Model (2009 GRC) Rebuttal" xfId="1946"/>
    <cellStyle name="_Book1 (2)_Rebuttal Power Costs_Electric Rev Req Model (2009 GRC) Rebuttal 2" xfId="1947"/>
    <cellStyle name="_Book1 (2)_Rebuttal Power Costs_Electric Rev Req Model (2009 GRC) Rebuttal REmoval of New  WH Solar AdjustMI" xfId="1948"/>
    <cellStyle name="_Book1 (2)_Rebuttal Power Costs_Electric Rev Req Model (2009 GRC) Rebuttal REmoval of New  WH Solar AdjustMI 2" xfId="1949"/>
    <cellStyle name="_Book1 (2)_Rebuttal Power Costs_Electric Rev Req Model (2009 GRC) Rebuttal REmoval of New  WH Solar AdjustMI 2 2" xfId="1950"/>
    <cellStyle name="_Book1 (2)_Rebuttal Power Costs_Electric Rev Req Model (2009 GRC) Rebuttal REmoval of New  WH Solar AdjustMI 3" xfId="1951"/>
    <cellStyle name="_Book1 (2)_Rebuttal Power Costs_Electric Rev Req Model (2009 GRC) Rebuttal REmoval of New  WH Solar AdjustMI_DEM-WP(C) ENERG10C--ctn Mid-C_042010 2010GRC" xfId="1952"/>
    <cellStyle name="_Book1 (2)_Rebuttal Power Costs_Electric Rev Req Model (2009 GRC) Revised 01-18-2010" xfId="1953"/>
    <cellStyle name="_Book1 (2)_Rebuttal Power Costs_Electric Rev Req Model (2009 GRC) Revised 01-18-2010 2" xfId="1954"/>
    <cellStyle name="_Book1 (2)_Rebuttal Power Costs_Electric Rev Req Model (2009 GRC) Revised 01-18-2010 2 2" xfId="1955"/>
    <cellStyle name="_Book1 (2)_Rebuttal Power Costs_Electric Rev Req Model (2009 GRC) Revised 01-18-2010 3" xfId="1956"/>
    <cellStyle name="_Book1 (2)_Rebuttal Power Costs_Electric Rev Req Model (2009 GRC) Revised 01-18-2010_DEM-WP(C) ENERG10C--ctn Mid-C_042010 2010GRC" xfId="1957"/>
    <cellStyle name="_Book1 (2)_Rebuttal Power Costs_Final Order Electric EXHIBIT A-1" xfId="1958"/>
    <cellStyle name="_Book1 (2)_Rebuttal Power Costs_Final Order Electric EXHIBIT A-1 2" xfId="1959"/>
    <cellStyle name="_Book1 (2)_ROR 5.02" xfId="21240"/>
    <cellStyle name="_Book1 (2)_Wind Integration 10GRC" xfId="1960"/>
    <cellStyle name="_Book1 (2)_Wind Integration 10GRC 2" xfId="1961"/>
    <cellStyle name="_Book1 (2)_Wind Integration 10GRC 2 2" xfId="1962"/>
    <cellStyle name="_Book1 (2)_Wind Integration 10GRC 3" xfId="1963"/>
    <cellStyle name="_Book1 (2)_Wind Integration 10GRC_DEM-WP(C) ENERG10C--ctn Mid-C_042010 2010GRC" xfId="1964"/>
    <cellStyle name="_Book1 10" xfId="1965"/>
    <cellStyle name="_Book1 10 2" xfId="1966"/>
    <cellStyle name="_Book1 11" xfId="1967"/>
    <cellStyle name="_Book1 11 2" xfId="1968"/>
    <cellStyle name="_Book1 12" xfId="1969"/>
    <cellStyle name="_Book1 12 2" xfId="1970"/>
    <cellStyle name="_Book1 12 3" xfId="1971"/>
    <cellStyle name="_Book1 13" xfId="1972"/>
    <cellStyle name="_Book1 13 2" xfId="1973"/>
    <cellStyle name="_Book1 13 3" xfId="1974"/>
    <cellStyle name="_Book1 14" xfId="1975"/>
    <cellStyle name="_Book1 14 2" xfId="1976"/>
    <cellStyle name="_Book1 14 3" xfId="1977"/>
    <cellStyle name="_Book1 15" xfId="1978"/>
    <cellStyle name="_Book1 15 2" xfId="1979"/>
    <cellStyle name="_Book1 16" xfId="1980"/>
    <cellStyle name="_Book1 17" xfId="1981"/>
    <cellStyle name="_Book1 17 2" xfId="1982"/>
    <cellStyle name="_Book1 18" xfId="1983"/>
    <cellStyle name="_Book1 18 2" xfId="1984"/>
    <cellStyle name="_Book1 19" xfId="1985"/>
    <cellStyle name="_Book1 19 2" xfId="1986"/>
    <cellStyle name="_Book1 2" xfId="1987"/>
    <cellStyle name="_Book1 2 2" xfId="1988"/>
    <cellStyle name="_Book1 2 2 2" xfId="1989"/>
    <cellStyle name="_Book1 2 3" xfId="1990"/>
    <cellStyle name="_Book1 20" xfId="1991"/>
    <cellStyle name="_Book1 20 2" xfId="1992"/>
    <cellStyle name="_Book1 21" xfId="1993"/>
    <cellStyle name="_Book1 21 2" xfId="1994"/>
    <cellStyle name="_Book1 22" xfId="1995"/>
    <cellStyle name="_Book1 3" xfId="1996"/>
    <cellStyle name="_Book1 3 2" xfId="1997"/>
    <cellStyle name="_Book1 3 2 2" xfId="1998"/>
    <cellStyle name="_Book1 3 3" xfId="1999"/>
    <cellStyle name="_Book1 4" xfId="2000"/>
    <cellStyle name="_Book1 4 2" xfId="2001"/>
    <cellStyle name="_Book1 4 2 2" xfId="2002"/>
    <cellStyle name="_Book1 4 3" xfId="2003"/>
    <cellStyle name="_Book1 5" xfId="2004"/>
    <cellStyle name="_Book1 5 2" xfId="2005"/>
    <cellStyle name="_Book1 5 2 2" xfId="2006"/>
    <cellStyle name="_Book1 5 3" xfId="2007"/>
    <cellStyle name="_Book1 6" xfId="2008"/>
    <cellStyle name="_Book1 6 2" xfId="2009"/>
    <cellStyle name="_Book1 7" xfId="2010"/>
    <cellStyle name="_Book1 7 2" xfId="2011"/>
    <cellStyle name="_Book1 8" xfId="2012"/>
    <cellStyle name="_Book1 8 2" xfId="2013"/>
    <cellStyle name="_Book1 8 3" xfId="2014"/>
    <cellStyle name="_Book1 9" xfId="2015"/>
    <cellStyle name="_Book1 9 2" xfId="2016"/>
    <cellStyle name="_Book1_(C) WHE Proforma with ITC cash grant 10 Yr Amort_for deferral_102809" xfId="2017"/>
    <cellStyle name="_Book1_(C) WHE Proforma with ITC cash grant 10 Yr Amort_for deferral_102809 2" xfId="2018"/>
    <cellStyle name="_Book1_(C) WHE Proforma with ITC cash grant 10 Yr Amort_for deferral_102809 2 2" xfId="2019"/>
    <cellStyle name="_Book1_(C) WHE Proforma with ITC cash grant 10 Yr Amort_for deferral_102809 3" xfId="2020"/>
    <cellStyle name="_Book1_(C) WHE Proforma with ITC cash grant 10 Yr Amort_for deferral_102809_16.07E Wild Horse Wind Expansionwrkingfile" xfId="2021"/>
    <cellStyle name="_Book1_(C) WHE Proforma with ITC cash grant 10 Yr Amort_for deferral_102809_16.07E Wild Horse Wind Expansionwrkingfile 2" xfId="2022"/>
    <cellStyle name="_Book1_(C) WHE Proforma with ITC cash grant 10 Yr Amort_for deferral_102809_16.07E Wild Horse Wind Expansionwrkingfile 2 2" xfId="2023"/>
    <cellStyle name="_Book1_(C) WHE Proforma with ITC cash grant 10 Yr Amort_for deferral_102809_16.07E Wild Horse Wind Expansionwrkingfile 3" xfId="2024"/>
    <cellStyle name="_Book1_(C) WHE Proforma with ITC cash grant 10 Yr Amort_for deferral_102809_16.07E Wild Horse Wind Expansionwrkingfile SF" xfId="2025"/>
    <cellStyle name="_Book1_(C) WHE Proforma with ITC cash grant 10 Yr Amort_for deferral_102809_16.07E Wild Horse Wind Expansionwrkingfile SF 2" xfId="2026"/>
    <cellStyle name="_Book1_(C) WHE Proforma with ITC cash grant 10 Yr Amort_for deferral_102809_16.07E Wild Horse Wind Expansionwrkingfile SF 2 2" xfId="2027"/>
    <cellStyle name="_Book1_(C) WHE Proforma with ITC cash grant 10 Yr Amort_for deferral_102809_16.07E Wild Horse Wind Expansionwrkingfile SF 3" xfId="2028"/>
    <cellStyle name="_Book1_(C) WHE Proforma with ITC cash grant 10 Yr Amort_for deferral_102809_16.07E Wild Horse Wind Expansionwrkingfile SF_DEM-WP(C) ENERG10C--ctn Mid-C_042010 2010GRC" xfId="2029"/>
    <cellStyle name="_Book1_(C) WHE Proforma with ITC cash grant 10 Yr Amort_for deferral_102809_16.07E Wild Horse Wind Expansionwrkingfile_DEM-WP(C) ENERG10C--ctn Mid-C_042010 2010GRC" xfId="2030"/>
    <cellStyle name="_Book1_(C) WHE Proforma with ITC cash grant 10 Yr Amort_for deferral_102809_16.37E Wild Horse Expansion DeferralRevwrkingfile SF" xfId="2031"/>
    <cellStyle name="_Book1_(C) WHE Proforma with ITC cash grant 10 Yr Amort_for deferral_102809_16.37E Wild Horse Expansion DeferralRevwrkingfile SF 2" xfId="2032"/>
    <cellStyle name="_Book1_(C) WHE Proforma with ITC cash grant 10 Yr Amort_for deferral_102809_16.37E Wild Horse Expansion DeferralRevwrkingfile SF 2 2" xfId="2033"/>
    <cellStyle name="_Book1_(C) WHE Proforma with ITC cash grant 10 Yr Amort_for deferral_102809_16.37E Wild Horse Expansion DeferralRevwrkingfile SF 3" xfId="2034"/>
    <cellStyle name="_Book1_(C) WHE Proforma with ITC cash grant 10 Yr Amort_for deferral_102809_16.37E Wild Horse Expansion DeferralRevwrkingfile SF_DEM-WP(C) ENERG10C--ctn Mid-C_042010 2010GRC" xfId="2035"/>
    <cellStyle name="_Book1_(C) WHE Proforma with ITC cash grant 10 Yr Amort_for deferral_102809_DEM-WP(C) ENERG10C--ctn Mid-C_042010 2010GRC" xfId="2036"/>
    <cellStyle name="_Book1_(C) WHE Proforma with ITC cash grant 10 Yr Amort_for rebuttal_120709" xfId="2037"/>
    <cellStyle name="_Book1_(C) WHE Proforma with ITC cash grant 10 Yr Amort_for rebuttal_120709 2" xfId="2038"/>
    <cellStyle name="_Book1_(C) WHE Proforma with ITC cash grant 10 Yr Amort_for rebuttal_120709 2 2" xfId="2039"/>
    <cellStyle name="_Book1_(C) WHE Proforma with ITC cash grant 10 Yr Amort_for rebuttal_120709 3" xfId="2040"/>
    <cellStyle name="_Book1_(C) WHE Proforma with ITC cash grant 10 Yr Amort_for rebuttal_120709_DEM-WP(C) ENERG10C--ctn Mid-C_042010 2010GRC" xfId="2041"/>
    <cellStyle name="_Book1_04.07E Wild Horse Wind Expansion" xfId="2042"/>
    <cellStyle name="_Book1_04.07E Wild Horse Wind Expansion 2" xfId="2043"/>
    <cellStyle name="_Book1_04.07E Wild Horse Wind Expansion 2 2" xfId="2044"/>
    <cellStyle name="_Book1_04.07E Wild Horse Wind Expansion 3" xfId="2045"/>
    <cellStyle name="_Book1_04.07E Wild Horse Wind Expansion_16.07E Wild Horse Wind Expansionwrkingfile" xfId="2046"/>
    <cellStyle name="_Book1_04.07E Wild Horse Wind Expansion_16.07E Wild Horse Wind Expansionwrkingfile 2" xfId="2047"/>
    <cellStyle name="_Book1_04.07E Wild Horse Wind Expansion_16.07E Wild Horse Wind Expansionwrkingfile 2 2" xfId="2048"/>
    <cellStyle name="_Book1_04.07E Wild Horse Wind Expansion_16.07E Wild Horse Wind Expansionwrkingfile 3" xfId="2049"/>
    <cellStyle name="_Book1_04.07E Wild Horse Wind Expansion_16.07E Wild Horse Wind Expansionwrkingfile SF" xfId="2050"/>
    <cellStyle name="_Book1_04.07E Wild Horse Wind Expansion_16.07E Wild Horse Wind Expansionwrkingfile SF 2" xfId="2051"/>
    <cellStyle name="_Book1_04.07E Wild Horse Wind Expansion_16.07E Wild Horse Wind Expansionwrkingfile SF 2 2" xfId="2052"/>
    <cellStyle name="_Book1_04.07E Wild Horse Wind Expansion_16.07E Wild Horse Wind Expansionwrkingfile SF 3" xfId="2053"/>
    <cellStyle name="_Book1_04.07E Wild Horse Wind Expansion_16.07E Wild Horse Wind Expansionwrkingfile SF_DEM-WP(C) ENERG10C--ctn Mid-C_042010 2010GRC" xfId="2054"/>
    <cellStyle name="_Book1_04.07E Wild Horse Wind Expansion_16.07E Wild Horse Wind Expansionwrkingfile_DEM-WP(C) ENERG10C--ctn Mid-C_042010 2010GRC" xfId="2055"/>
    <cellStyle name="_Book1_04.07E Wild Horse Wind Expansion_16.37E Wild Horse Expansion DeferralRevwrkingfile SF" xfId="2056"/>
    <cellStyle name="_Book1_04.07E Wild Horse Wind Expansion_16.37E Wild Horse Expansion DeferralRevwrkingfile SF 2" xfId="2057"/>
    <cellStyle name="_Book1_04.07E Wild Horse Wind Expansion_16.37E Wild Horse Expansion DeferralRevwrkingfile SF 2 2" xfId="2058"/>
    <cellStyle name="_Book1_04.07E Wild Horse Wind Expansion_16.37E Wild Horse Expansion DeferralRevwrkingfile SF 3" xfId="2059"/>
    <cellStyle name="_Book1_04.07E Wild Horse Wind Expansion_16.37E Wild Horse Expansion DeferralRevwrkingfile SF_DEM-WP(C) ENERG10C--ctn Mid-C_042010 2010GRC" xfId="2060"/>
    <cellStyle name="_Book1_04.07E Wild Horse Wind Expansion_DEM-WP(C) ENERG10C--ctn Mid-C_042010 2010GRC" xfId="2061"/>
    <cellStyle name="_Book1_16.07E Wild Horse Wind Expansionwrkingfile" xfId="2062"/>
    <cellStyle name="_Book1_16.07E Wild Horse Wind Expansionwrkingfile 2" xfId="2063"/>
    <cellStyle name="_Book1_16.07E Wild Horse Wind Expansionwrkingfile 2 2" xfId="2064"/>
    <cellStyle name="_Book1_16.07E Wild Horse Wind Expansionwrkingfile 3" xfId="2065"/>
    <cellStyle name="_Book1_16.07E Wild Horse Wind Expansionwrkingfile SF" xfId="2066"/>
    <cellStyle name="_Book1_16.07E Wild Horse Wind Expansionwrkingfile SF 2" xfId="2067"/>
    <cellStyle name="_Book1_16.07E Wild Horse Wind Expansionwrkingfile SF 2 2" xfId="2068"/>
    <cellStyle name="_Book1_16.07E Wild Horse Wind Expansionwrkingfile SF 3" xfId="2069"/>
    <cellStyle name="_Book1_16.07E Wild Horse Wind Expansionwrkingfile SF_DEM-WP(C) ENERG10C--ctn Mid-C_042010 2010GRC" xfId="2070"/>
    <cellStyle name="_Book1_16.07E Wild Horse Wind Expansionwrkingfile_DEM-WP(C) ENERG10C--ctn Mid-C_042010 2010GRC" xfId="2071"/>
    <cellStyle name="_Book1_16.37E Wild Horse Expansion DeferralRevwrkingfile SF" xfId="2072"/>
    <cellStyle name="_Book1_16.37E Wild Horse Expansion DeferralRevwrkingfile SF 2" xfId="2073"/>
    <cellStyle name="_Book1_16.37E Wild Horse Expansion DeferralRevwrkingfile SF 2 2" xfId="2074"/>
    <cellStyle name="_Book1_16.37E Wild Horse Expansion DeferralRevwrkingfile SF 3" xfId="2075"/>
    <cellStyle name="_Book1_16.37E Wild Horse Expansion DeferralRevwrkingfile SF_DEM-WP(C) ENERG10C--ctn Mid-C_042010 2010GRC" xfId="2076"/>
    <cellStyle name="_Book1_2009 Compliance Filing PCA Exhibits for GRC" xfId="2077"/>
    <cellStyle name="_Book1_2009 Compliance Filing PCA Exhibits for GRC 2" xfId="2078"/>
    <cellStyle name="_Book1_2009 GRC Compl Filing - Exhibit D" xfId="2079"/>
    <cellStyle name="_Book1_2009 GRC Compl Filing - Exhibit D 2" xfId="2080"/>
    <cellStyle name="_Book1_2009 GRC Compl Filing - Exhibit D 2 2" xfId="2081"/>
    <cellStyle name="_Book1_2009 GRC Compl Filing - Exhibit D 3" xfId="2082"/>
    <cellStyle name="_Book1_2009 GRC Compl Filing - Exhibit D_DEM-WP(C) ENERG10C--ctn Mid-C_042010 2010GRC" xfId="2083"/>
    <cellStyle name="_Book1_3.01 Income Statement" xfId="2084"/>
    <cellStyle name="_Book1_4 31 Regulatory Assets and Liabilities  7 06- Exhibit D" xfId="2085"/>
    <cellStyle name="_Book1_4 31 Regulatory Assets and Liabilities  7 06- Exhibit D 2" xfId="2086"/>
    <cellStyle name="_Book1_4 31 Regulatory Assets and Liabilities  7 06- Exhibit D 2 2" xfId="2087"/>
    <cellStyle name="_Book1_4 31 Regulatory Assets and Liabilities  7 06- Exhibit D 2 2 2" xfId="2088"/>
    <cellStyle name="_Book1_4 31 Regulatory Assets and Liabilities  7 06- Exhibit D 3" xfId="2089"/>
    <cellStyle name="_Book1_4 31 Regulatory Assets and Liabilities  7 06- Exhibit D_DEM-WP(C) ENERG10C--ctn Mid-C_042010 2010GRC" xfId="2090"/>
    <cellStyle name="_Book1_4 31 Regulatory Assets and Liabilities  7 06- Exhibit D_NIM Summary" xfId="2091"/>
    <cellStyle name="_Book1_4 31 Regulatory Assets and Liabilities  7 06- Exhibit D_NIM Summary 2" xfId="2092"/>
    <cellStyle name="_Book1_4 31 Regulatory Assets and Liabilities  7 06- Exhibit D_NIM Summary 2 2" xfId="2093"/>
    <cellStyle name="_Book1_4 31 Regulatory Assets and Liabilities  7 06- Exhibit D_NIM Summary 3" xfId="2094"/>
    <cellStyle name="_Book1_4 31 Regulatory Assets and Liabilities  7 06- Exhibit D_NIM Summary_DEM-WP(C) ENERG10C--ctn Mid-C_042010 2010GRC" xfId="2095"/>
    <cellStyle name="_Book1_4 31 Regulatory Assets and Liabilities  7 06- Exhibit D_NIM+O&amp;M" xfId="2096"/>
    <cellStyle name="_Book1_4 31 Regulatory Assets and Liabilities  7 06- Exhibit D_NIM+O&amp;M Monthly" xfId="2097"/>
    <cellStyle name="_Book1_4 31E Reg Asset  Liab and EXH D" xfId="2098"/>
    <cellStyle name="_Book1_4 31E Reg Asset  Liab and EXH D _ Aug 10 Filing (2)" xfId="2099"/>
    <cellStyle name="_Book1_4 31E Reg Asset  Liab and EXH D _ Aug 10 Filing (2) 2" xfId="2100"/>
    <cellStyle name="_Book1_4 31E Reg Asset  Liab and EXH D 2" xfId="2101"/>
    <cellStyle name="_Book1_4 31E Reg Asset  Liab and EXH D 3" xfId="2102"/>
    <cellStyle name="_Book1_4 32 Regulatory Assets and Liabilities  7 06- Exhibit D" xfId="2103"/>
    <cellStyle name="_Book1_4 32 Regulatory Assets and Liabilities  7 06- Exhibit D 2" xfId="2104"/>
    <cellStyle name="_Book1_4 32 Regulatory Assets and Liabilities  7 06- Exhibit D 2 2" xfId="2105"/>
    <cellStyle name="_Book1_4 32 Regulatory Assets and Liabilities  7 06- Exhibit D 2 2 2" xfId="2106"/>
    <cellStyle name="_Book1_4 32 Regulatory Assets and Liabilities  7 06- Exhibit D 3" xfId="2107"/>
    <cellStyle name="_Book1_4 32 Regulatory Assets and Liabilities  7 06- Exhibit D_DEM-WP(C) ENERG10C--ctn Mid-C_042010 2010GRC" xfId="2108"/>
    <cellStyle name="_Book1_4 32 Regulatory Assets and Liabilities  7 06- Exhibit D_NIM Summary" xfId="2109"/>
    <cellStyle name="_Book1_4 32 Regulatory Assets and Liabilities  7 06- Exhibit D_NIM Summary 2" xfId="2110"/>
    <cellStyle name="_Book1_4 32 Regulatory Assets and Liabilities  7 06- Exhibit D_NIM Summary 2 2" xfId="2111"/>
    <cellStyle name="_Book1_4 32 Regulatory Assets and Liabilities  7 06- Exhibit D_NIM Summary 3" xfId="2112"/>
    <cellStyle name="_Book1_4 32 Regulatory Assets and Liabilities  7 06- Exhibit D_NIM Summary_DEM-WP(C) ENERG10C--ctn Mid-C_042010 2010GRC" xfId="2113"/>
    <cellStyle name="_Book1_4 32 Regulatory Assets and Liabilities  7 06- Exhibit D_NIM+O&amp;M" xfId="2114"/>
    <cellStyle name="_Book1_4 32 Regulatory Assets and Liabilities  7 06- Exhibit D_NIM+O&amp;M Monthly" xfId="2115"/>
    <cellStyle name="_Book1_AURORA Total New" xfId="2116"/>
    <cellStyle name="_Book1_AURORA Total New 2" xfId="2117"/>
    <cellStyle name="_Book1_AURORA Total New 2 2" xfId="2118"/>
    <cellStyle name="_Book1_AURORA Total New 3" xfId="2119"/>
    <cellStyle name="_Book1_Book2" xfId="2120"/>
    <cellStyle name="_Book1_Book2 2" xfId="2121"/>
    <cellStyle name="_Book1_Book2 2 2" xfId="2122"/>
    <cellStyle name="_Book1_Book2 3" xfId="2123"/>
    <cellStyle name="_Book1_Book2_Adj Bench DR 3 for Initial Briefs (Electric)" xfId="2124"/>
    <cellStyle name="_Book1_Book2_Adj Bench DR 3 for Initial Briefs (Electric) 2" xfId="2125"/>
    <cellStyle name="_Book1_Book2_Adj Bench DR 3 for Initial Briefs (Electric) 2 2" xfId="2126"/>
    <cellStyle name="_Book1_Book2_Adj Bench DR 3 for Initial Briefs (Electric) 3" xfId="2127"/>
    <cellStyle name="_Book1_Book2_Adj Bench DR 3 for Initial Briefs (Electric)_DEM-WP(C) ENERG10C--ctn Mid-C_042010 2010GRC" xfId="2128"/>
    <cellStyle name="_Book1_Book2_DEM-WP(C) ENERG10C--ctn Mid-C_042010 2010GRC" xfId="2129"/>
    <cellStyle name="_Book1_Book2_Electric Rev Req Model (2009 GRC) Rebuttal" xfId="2130"/>
    <cellStyle name="_Book1_Book2_Electric Rev Req Model (2009 GRC) Rebuttal 2" xfId="2131"/>
    <cellStyle name="_Book1_Book2_Electric Rev Req Model (2009 GRC) Rebuttal REmoval of New  WH Solar AdjustMI" xfId="2132"/>
    <cellStyle name="_Book1_Book2_Electric Rev Req Model (2009 GRC) Rebuttal REmoval of New  WH Solar AdjustMI 2" xfId="2133"/>
    <cellStyle name="_Book1_Book2_Electric Rev Req Model (2009 GRC) Rebuttal REmoval of New  WH Solar AdjustMI 2 2" xfId="2134"/>
    <cellStyle name="_Book1_Book2_Electric Rev Req Model (2009 GRC) Rebuttal REmoval of New  WH Solar AdjustMI 3" xfId="2135"/>
    <cellStyle name="_Book1_Book2_Electric Rev Req Model (2009 GRC) Rebuttal REmoval of New  WH Solar AdjustMI_DEM-WP(C) ENERG10C--ctn Mid-C_042010 2010GRC" xfId="2136"/>
    <cellStyle name="_Book1_Book2_Electric Rev Req Model (2009 GRC) Revised 01-18-2010" xfId="2137"/>
    <cellStyle name="_Book1_Book2_Electric Rev Req Model (2009 GRC) Revised 01-18-2010 2" xfId="2138"/>
    <cellStyle name="_Book1_Book2_Electric Rev Req Model (2009 GRC) Revised 01-18-2010 2 2" xfId="2139"/>
    <cellStyle name="_Book1_Book2_Electric Rev Req Model (2009 GRC) Revised 01-18-2010 3" xfId="2140"/>
    <cellStyle name="_Book1_Book2_Electric Rev Req Model (2009 GRC) Revised 01-18-2010_DEM-WP(C) ENERG10C--ctn Mid-C_042010 2010GRC" xfId="2141"/>
    <cellStyle name="_Book1_Book2_Final Order Electric EXHIBIT A-1" xfId="2142"/>
    <cellStyle name="_Book1_Book2_Final Order Electric EXHIBIT A-1 2" xfId="2143"/>
    <cellStyle name="_Book1_Book4" xfId="2144"/>
    <cellStyle name="_Book1_Book4 2" xfId="2145"/>
    <cellStyle name="_Book1_Book4 2 2" xfId="2146"/>
    <cellStyle name="_Book1_Book4 3" xfId="2147"/>
    <cellStyle name="_Book1_Book4_DEM-WP(C) ENERG10C--ctn Mid-C_042010 2010GRC" xfId="2148"/>
    <cellStyle name="_Book1_Book9" xfId="2149"/>
    <cellStyle name="_Book1_Book9 2" xfId="2150"/>
    <cellStyle name="_Book1_Book9 2 2" xfId="2151"/>
    <cellStyle name="_Book1_Book9 3" xfId="2152"/>
    <cellStyle name="_Book1_Book9_DEM-WP(C) ENERG10C--ctn Mid-C_042010 2010GRC" xfId="2153"/>
    <cellStyle name="_Book1_Chelan PUD Power Costs (8-10)" xfId="2154"/>
    <cellStyle name="_Book1_Chelan PUD Power Costs (8-10) 2" xfId="2155"/>
    <cellStyle name="_Book1_DEM-WP(C) Chelan Power Costs" xfId="2156"/>
    <cellStyle name="_Book1_DEM-WP(C) Chelan Power Costs 2" xfId="2157"/>
    <cellStyle name="_Book1_DEM-WP(C) ENERG10C--ctn Mid-C_042010 2010GRC" xfId="2158"/>
    <cellStyle name="_Book1_DEM-WP(C) Gas Transport 2010GRC" xfId="2159"/>
    <cellStyle name="_Book1_DEM-WP(C) Gas Transport 2010GRC 2" xfId="2160"/>
    <cellStyle name="_Book1_Exh A-1 resulting from UE-112050 effective Jan 1 2012" xfId="2161"/>
    <cellStyle name="_Book1_Exh G - Klamath Peaker PPA fr C Locke 2-12" xfId="2162"/>
    <cellStyle name="_Book1_Exhibit A-1 effective 4-1-11 fr S Free 12-11" xfId="2163"/>
    <cellStyle name="_Book1_LSRWEP LGIA like Acctg Petition Aug 2010" xfId="2164"/>
    <cellStyle name="_Book1_Mint Farm Generation BPA" xfId="2165"/>
    <cellStyle name="_Book1_NIM Summary" xfId="2166"/>
    <cellStyle name="_Book1_NIM Summary 09GRC" xfId="2167"/>
    <cellStyle name="_Book1_NIM Summary 09GRC 2" xfId="2168"/>
    <cellStyle name="_Book1_NIM Summary 09GRC 2 2" xfId="2169"/>
    <cellStyle name="_Book1_NIM Summary 09GRC 3" xfId="2170"/>
    <cellStyle name="_Book1_NIM Summary 09GRC_DEM-WP(C) ENERG10C--ctn Mid-C_042010 2010GRC" xfId="2171"/>
    <cellStyle name="_Book1_NIM Summary 10" xfId="2172"/>
    <cellStyle name="_Book1_NIM Summary 11" xfId="2173"/>
    <cellStyle name="_Book1_NIM Summary 12" xfId="2174"/>
    <cellStyle name="_Book1_NIM Summary 13" xfId="2175"/>
    <cellStyle name="_Book1_NIM Summary 14" xfId="2176"/>
    <cellStyle name="_Book1_NIM Summary 15" xfId="2177"/>
    <cellStyle name="_Book1_NIM Summary 16" xfId="2178"/>
    <cellStyle name="_Book1_NIM Summary 17" xfId="2179"/>
    <cellStyle name="_Book1_NIM Summary 18" xfId="2180"/>
    <cellStyle name="_Book1_NIM Summary 19" xfId="2181"/>
    <cellStyle name="_Book1_NIM Summary 2" xfId="2182"/>
    <cellStyle name="_Book1_NIM Summary 2 2" xfId="2183"/>
    <cellStyle name="_Book1_NIM Summary 20" xfId="2184"/>
    <cellStyle name="_Book1_NIM Summary 21" xfId="2185"/>
    <cellStyle name="_Book1_NIM Summary 22" xfId="2186"/>
    <cellStyle name="_Book1_NIM Summary 23" xfId="2187"/>
    <cellStyle name="_Book1_NIM Summary 24" xfId="2188"/>
    <cellStyle name="_Book1_NIM Summary 25" xfId="2189"/>
    <cellStyle name="_Book1_NIM Summary 26" xfId="2190"/>
    <cellStyle name="_Book1_NIM Summary 27" xfId="2191"/>
    <cellStyle name="_Book1_NIM Summary 28" xfId="2192"/>
    <cellStyle name="_Book1_NIM Summary 29" xfId="2193"/>
    <cellStyle name="_Book1_NIM Summary 3" xfId="2194"/>
    <cellStyle name="_Book1_NIM Summary 30" xfId="2195"/>
    <cellStyle name="_Book1_NIM Summary 31" xfId="2196"/>
    <cellStyle name="_Book1_NIM Summary 32" xfId="2197"/>
    <cellStyle name="_Book1_NIM Summary 33" xfId="2198"/>
    <cellStyle name="_Book1_NIM Summary 34" xfId="2199"/>
    <cellStyle name="_Book1_NIM Summary 35" xfId="2200"/>
    <cellStyle name="_Book1_NIM Summary 36" xfId="2201"/>
    <cellStyle name="_Book1_NIM Summary 37" xfId="2202"/>
    <cellStyle name="_Book1_NIM Summary 38" xfId="2203"/>
    <cellStyle name="_Book1_NIM Summary 39" xfId="2204"/>
    <cellStyle name="_Book1_NIM Summary 4" xfId="2205"/>
    <cellStyle name="_Book1_NIM Summary 40" xfId="2206"/>
    <cellStyle name="_Book1_NIM Summary 41" xfId="2207"/>
    <cellStyle name="_Book1_NIM Summary 42" xfId="2208"/>
    <cellStyle name="_Book1_NIM Summary 43" xfId="2209"/>
    <cellStyle name="_Book1_NIM Summary 44" xfId="2210"/>
    <cellStyle name="_Book1_NIM Summary 45" xfId="2211"/>
    <cellStyle name="_Book1_NIM Summary 46" xfId="2212"/>
    <cellStyle name="_Book1_NIM Summary 47" xfId="2213"/>
    <cellStyle name="_Book1_NIM Summary 48" xfId="2214"/>
    <cellStyle name="_Book1_NIM Summary 49" xfId="2215"/>
    <cellStyle name="_Book1_NIM Summary 5" xfId="2216"/>
    <cellStyle name="_Book1_NIM Summary 50" xfId="2217"/>
    <cellStyle name="_Book1_NIM Summary 51" xfId="2218"/>
    <cellStyle name="_Book1_NIM Summary 52" xfId="2219"/>
    <cellStyle name="_Book1_NIM Summary 6" xfId="2220"/>
    <cellStyle name="_Book1_NIM Summary 7" xfId="2221"/>
    <cellStyle name="_Book1_NIM Summary 8" xfId="2222"/>
    <cellStyle name="_Book1_NIM Summary 9" xfId="2223"/>
    <cellStyle name="_Book1_NIM Summary_DEM-WP(C) ENERG10C--ctn Mid-C_042010 2010GRC" xfId="2224"/>
    <cellStyle name="_Book1_NIM+O&amp;M" xfId="2225"/>
    <cellStyle name="_Book1_NIM+O&amp;M 2" xfId="2226"/>
    <cellStyle name="_Book1_NIM+O&amp;M Monthly" xfId="2227"/>
    <cellStyle name="_Book1_NIM+O&amp;M Monthly 2" xfId="2228"/>
    <cellStyle name="_Book1_PCA 10 -  Exhibit D Dec 2011" xfId="2229"/>
    <cellStyle name="_Book1_PCA 10 -  Exhibit D from A Kellogg Jan 2011" xfId="2230"/>
    <cellStyle name="_Book1_PCA 10 -  Exhibit D from A Kellogg July 2011" xfId="2231"/>
    <cellStyle name="_Book1_PCA 10 -  Exhibit D from S Free Rcv'd 12-11" xfId="2232"/>
    <cellStyle name="_Book1_PCA 11 -  Exhibit D Jan 2012 fr A Kellogg" xfId="2233"/>
    <cellStyle name="_Book1_PCA 11 -  Exhibit D Jan 2012 WF" xfId="2234"/>
    <cellStyle name="_Book1_PCA 9 -  Exhibit D April 2010" xfId="2235"/>
    <cellStyle name="_Book1_PCA 9 -  Exhibit D April 2010 (3)" xfId="2236"/>
    <cellStyle name="_Book1_PCA 9 -  Exhibit D April 2010 (3) 2" xfId="2237"/>
    <cellStyle name="_Book1_PCA 9 -  Exhibit D April 2010 (3) 2 2" xfId="2238"/>
    <cellStyle name="_Book1_PCA 9 -  Exhibit D April 2010 (3) 3" xfId="2239"/>
    <cellStyle name="_Book1_PCA 9 -  Exhibit D April 2010 (3)_DEM-WP(C) ENERG10C--ctn Mid-C_042010 2010GRC" xfId="2240"/>
    <cellStyle name="_Book1_PCA 9 -  Exhibit D April 2010 2" xfId="2241"/>
    <cellStyle name="_Book1_PCA 9 -  Exhibit D April 2010 3" xfId="2242"/>
    <cellStyle name="_Book1_PCA 9 -  Exhibit D April 2010 4" xfId="2243"/>
    <cellStyle name="_Book1_PCA 9 -  Exhibit D April 2010 5" xfId="2244"/>
    <cellStyle name="_Book1_PCA 9 -  Exhibit D April 2010 6" xfId="2245"/>
    <cellStyle name="_Book1_PCA 9 -  Exhibit D Nov 2010" xfId="2246"/>
    <cellStyle name="_Book1_PCA 9 -  Exhibit D Nov 2010 2" xfId="2247"/>
    <cellStyle name="_Book1_PCA 9 - Exhibit D at August 2010" xfId="2248"/>
    <cellStyle name="_Book1_PCA 9 - Exhibit D at August 2010 2" xfId="2249"/>
    <cellStyle name="_Book1_PCA 9 - Exhibit D June 2010 GRC" xfId="2250"/>
    <cellStyle name="_Book1_PCA 9 - Exhibit D June 2010 GRC 2" xfId="2251"/>
    <cellStyle name="_Book1_Power Costs - Comparison bx Rbtl-Staff-Jt-PC" xfId="2252"/>
    <cellStyle name="_Book1_Power Costs - Comparison bx Rbtl-Staff-Jt-PC 2" xfId="2253"/>
    <cellStyle name="_Book1_Power Costs - Comparison bx Rbtl-Staff-Jt-PC 2 2" xfId="2254"/>
    <cellStyle name="_Book1_Power Costs - Comparison bx Rbtl-Staff-Jt-PC 3" xfId="2255"/>
    <cellStyle name="_Book1_Power Costs - Comparison bx Rbtl-Staff-Jt-PC_Adj Bench DR 3 for Initial Briefs (Electric)" xfId="2256"/>
    <cellStyle name="_Book1_Power Costs - Comparison bx Rbtl-Staff-Jt-PC_Adj Bench DR 3 for Initial Briefs (Electric) 2" xfId="2257"/>
    <cellStyle name="_Book1_Power Costs - Comparison bx Rbtl-Staff-Jt-PC_Adj Bench DR 3 for Initial Briefs (Electric) 2 2" xfId="2258"/>
    <cellStyle name="_Book1_Power Costs - Comparison bx Rbtl-Staff-Jt-PC_Adj Bench DR 3 for Initial Briefs (Electric) 3" xfId="2259"/>
    <cellStyle name="_Book1_Power Costs - Comparison bx Rbtl-Staff-Jt-PC_Adj Bench DR 3 for Initial Briefs (Electric)_DEM-WP(C) ENERG10C--ctn Mid-C_042010 2010GRC" xfId="2260"/>
    <cellStyle name="_Book1_Power Costs - Comparison bx Rbtl-Staff-Jt-PC_DEM-WP(C) ENERG10C--ctn Mid-C_042010 2010GRC" xfId="2261"/>
    <cellStyle name="_Book1_Power Costs - Comparison bx Rbtl-Staff-Jt-PC_Electric Rev Req Model (2009 GRC) Rebuttal" xfId="2262"/>
    <cellStyle name="_Book1_Power Costs - Comparison bx Rbtl-Staff-Jt-PC_Electric Rev Req Model (2009 GRC) Rebuttal 2" xfId="2263"/>
    <cellStyle name="_Book1_Power Costs - Comparison bx Rbtl-Staff-Jt-PC_Electric Rev Req Model (2009 GRC) Rebuttal REmoval of New  WH Solar AdjustMI" xfId="2264"/>
    <cellStyle name="_Book1_Power Costs - Comparison bx Rbtl-Staff-Jt-PC_Electric Rev Req Model (2009 GRC) Rebuttal REmoval of New  WH Solar AdjustMI 2" xfId="2265"/>
    <cellStyle name="_Book1_Power Costs - Comparison bx Rbtl-Staff-Jt-PC_Electric Rev Req Model (2009 GRC) Rebuttal REmoval of New  WH Solar AdjustMI 2 2" xfId="2266"/>
    <cellStyle name="_Book1_Power Costs - Comparison bx Rbtl-Staff-Jt-PC_Electric Rev Req Model (2009 GRC) Rebuttal REmoval of New  WH Solar AdjustMI 3" xfId="2267"/>
    <cellStyle name="_Book1_Power Costs - Comparison bx Rbtl-Staff-Jt-PC_Electric Rev Req Model (2009 GRC) Rebuttal REmoval of New  WH Solar AdjustMI_DEM-WP(C) ENERG10C--ctn Mid-C_042010 2010GRC" xfId="2268"/>
    <cellStyle name="_Book1_Power Costs - Comparison bx Rbtl-Staff-Jt-PC_Electric Rev Req Model (2009 GRC) Revised 01-18-2010" xfId="2269"/>
    <cellStyle name="_Book1_Power Costs - Comparison bx Rbtl-Staff-Jt-PC_Electric Rev Req Model (2009 GRC) Revised 01-18-2010 2" xfId="2270"/>
    <cellStyle name="_Book1_Power Costs - Comparison bx Rbtl-Staff-Jt-PC_Electric Rev Req Model (2009 GRC) Revised 01-18-2010 2 2" xfId="2271"/>
    <cellStyle name="_Book1_Power Costs - Comparison bx Rbtl-Staff-Jt-PC_Electric Rev Req Model (2009 GRC) Revised 01-18-2010 3" xfId="2272"/>
    <cellStyle name="_Book1_Power Costs - Comparison bx Rbtl-Staff-Jt-PC_Electric Rev Req Model (2009 GRC) Revised 01-18-2010_DEM-WP(C) ENERG10C--ctn Mid-C_042010 2010GRC" xfId="2273"/>
    <cellStyle name="_Book1_Power Costs - Comparison bx Rbtl-Staff-Jt-PC_Final Order Electric EXHIBIT A-1" xfId="2274"/>
    <cellStyle name="_Book1_Power Costs - Comparison bx Rbtl-Staff-Jt-PC_Final Order Electric EXHIBIT A-1 2" xfId="2275"/>
    <cellStyle name="_Book1_Production Adj 4.37" xfId="21241"/>
    <cellStyle name="_Book1_Purchased Power Adj 4.03" xfId="21242"/>
    <cellStyle name="_Book1_Rebuttal Power Costs" xfId="2276"/>
    <cellStyle name="_Book1_Rebuttal Power Costs 2" xfId="2277"/>
    <cellStyle name="_Book1_Rebuttal Power Costs 2 2" xfId="2278"/>
    <cellStyle name="_Book1_Rebuttal Power Costs 3" xfId="2279"/>
    <cellStyle name="_Book1_Rebuttal Power Costs_Adj Bench DR 3 for Initial Briefs (Electric)" xfId="2280"/>
    <cellStyle name="_Book1_Rebuttal Power Costs_Adj Bench DR 3 for Initial Briefs (Electric) 2" xfId="2281"/>
    <cellStyle name="_Book1_Rebuttal Power Costs_Adj Bench DR 3 for Initial Briefs (Electric) 2 2" xfId="2282"/>
    <cellStyle name="_Book1_Rebuttal Power Costs_Adj Bench DR 3 for Initial Briefs (Electric) 3" xfId="2283"/>
    <cellStyle name="_Book1_Rebuttal Power Costs_Adj Bench DR 3 for Initial Briefs (Electric)_DEM-WP(C) ENERG10C--ctn Mid-C_042010 2010GRC" xfId="2284"/>
    <cellStyle name="_Book1_Rebuttal Power Costs_DEM-WP(C) ENERG10C--ctn Mid-C_042010 2010GRC" xfId="2285"/>
    <cellStyle name="_Book1_Rebuttal Power Costs_Electric Rev Req Model (2009 GRC) Rebuttal" xfId="2286"/>
    <cellStyle name="_Book1_Rebuttal Power Costs_Electric Rev Req Model (2009 GRC) Rebuttal 2" xfId="2287"/>
    <cellStyle name="_Book1_Rebuttal Power Costs_Electric Rev Req Model (2009 GRC) Rebuttal REmoval of New  WH Solar AdjustMI" xfId="2288"/>
    <cellStyle name="_Book1_Rebuttal Power Costs_Electric Rev Req Model (2009 GRC) Rebuttal REmoval of New  WH Solar AdjustMI 2" xfId="2289"/>
    <cellStyle name="_Book1_Rebuttal Power Costs_Electric Rev Req Model (2009 GRC) Rebuttal REmoval of New  WH Solar AdjustMI 2 2" xfId="2290"/>
    <cellStyle name="_Book1_Rebuttal Power Costs_Electric Rev Req Model (2009 GRC) Rebuttal REmoval of New  WH Solar AdjustMI 3" xfId="2291"/>
    <cellStyle name="_Book1_Rebuttal Power Costs_Electric Rev Req Model (2009 GRC) Rebuttal REmoval of New  WH Solar AdjustMI_DEM-WP(C) ENERG10C--ctn Mid-C_042010 2010GRC" xfId="2292"/>
    <cellStyle name="_Book1_Rebuttal Power Costs_Electric Rev Req Model (2009 GRC) Revised 01-18-2010" xfId="2293"/>
    <cellStyle name="_Book1_Rebuttal Power Costs_Electric Rev Req Model (2009 GRC) Revised 01-18-2010 2" xfId="2294"/>
    <cellStyle name="_Book1_Rebuttal Power Costs_Electric Rev Req Model (2009 GRC) Revised 01-18-2010 2 2" xfId="2295"/>
    <cellStyle name="_Book1_Rebuttal Power Costs_Electric Rev Req Model (2009 GRC) Revised 01-18-2010 3" xfId="2296"/>
    <cellStyle name="_Book1_Rebuttal Power Costs_Electric Rev Req Model (2009 GRC) Revised 01-18-2010_DEM-WP(C) ENERG10C--ctn Mid-C_042010 2010GRC" xfId="2297"/>
    <cellStyle name="_Book1_Rebuttal Power Costs_Final Order Electric EXHIBIT A-1" xfId="2298"/>
    <cellStyle name="_Book1_Rebuttal Power Costs_Final Order Electric EXHIBIT A-1 2" xfId="2299"/>
    <cellStyle name="_Book1_ROR 5.02" xfId="21243"/>
    <cellStyle name="_Book1_Transmission Workbook for May BOD" xfId="2300"/>
    <cellStyle name="_Book1_Transmission Workbook for May BOD 2" xfId="2301"/>
    <cellStyle name="_Book1_Transmission Workbook for May BOD 2 2" xfId="2302"/>
    <cellStyle name="_Book1_Transmission Workbook for May BOD 3" xfId="2303"/>
    <cellStyle name="_Book1_Transmission Workbook for May BOD_DEM-WP(C) ENERG10C--ctn Mid-C_042010 2010GRC" xfId="2304"/>
    <cellStyle name="_Book1_Wind Integration 10GRC" xfId="2305"/>
    <cellStyle name="_Book1_Wind Integration 10GRC 2" xfId="2306"/>
    <cellStyle name="_Book1_Wind Integration 10GRC 2 2" xfId="2307"/>
    <cellStyle name="_Book1_Wind Integration 10GRC 3" xfId="2308"/>
    <cellStyle name="_Book1_Wind Integration 10GRC_DEM-WP(C) ENERG10C--ctn Mid-C_042010 2010GRC" xfId="2309"/>
    <cellStyle name="_Book2" xfId="2310"/>
    <cellStyle name="_x0013__Book2" xfId="2311"/>
    <cellStyle name="_Book2 10" xfId="2312"/>
    <cellStyle name="_x0013__Book2 10" xfId="2313"/>
    <cellStyle name="_Book2 10 2" xfId="2314"/>
    <cellStyle name="_Book2 10 3" xfId="2315"/>
    <cellStyle name="_Book2 10 4" xfId="2316"/>
    <cellStyle name="_Book2 10 5" xfId="2317"/>
    <cellStyle name="_Book2 10 6" xfId="2318"/>
    <cellStyle name="_Book2 11" xfId="2319"/>
    <cellStyle name="_x0013__Book2 11" xfId="2320"/>
    <cellStyle name="_Book2 11 2" xfId="2321"/>
    <cellStyle name="_Book2 11 3" xfId="2322"/>
    <cellStyle name="_Book2 12" xfId="2323"/>
    <cellStyle name="_x0013__Book2 12" xfId="2324"/>
    <cellStyle name="_Book2 12 2" xfId="2325"/>
    <cellStyle name="_Book2 12 3" xfId="2326"/>
    <cellStyle name="_Book2 13" xfId="2327"/>
    <cellStyle name="_x0013__Book2 13" xfId="2328"/>
    <cellStyle name="_Book2 13 2" xfId="2329"/>
    <cellStyle name="_Book2 13 3" xfId="2330"/>
    <cellStyle name="_Book2 14" xfId="2331"/>
    <cellStyle name="_x0013__Book2 14" xfId="2332"/>
    <cellStyle name="_Book2 14 2" xfId="2333"/>
    <cellStyle name="_Book2 14 3" xfId="2334"/>
    <cellStyle name="_Book2 15" xfId="2335"/>
    <cellStyle name="_x0013__Book2 15" xfId="2336"/>
    <cellStyle name="_Book2 15 2" xfId="2337"/>
    <cellStyle name="_Book2 15 3" xfId="2338"/>
    <cellStyle name="_Book2 16" xfId="2339"/>
    <cellStyle name="_x0013__Book2 16" xfId="2340"/>
    <cellStyle name="_Book2 16 2" xfId="2341"/>
    <cellStyle name="_x0013__Book2 17" xfId="2342"/>
    <cellStyle name="_x0013__Book2 18" xfId="2343"/>
    <cellStyle name="_x0013__Book2 19" xfId="2344"/>
    <cellStyle name="_Book2 2" xfId="2345"/>
    <cellStyle name="_x0013__Book2 2" xfId="2346"/>
    <cellStyle name="_Book2 2 10" xfId="2347"/>
    <cellStyle name="_Book2 2 11" xfId="2348"/>
    <cellStyle name="_Book2 2 12" xfId="2349"/>
    <cellStyle name="_Book2 2 13" xfId="2350"/>
    <cellStyle name="_Book2 2 14" xfId="2351"/>
    <cellStyle name="_Book2 2 15" xfId="2352"/>
    <cellStyle name="_Book2 2 16" xfId="2353"/>
    <cellStyle name="_Book2 2 17" xfId="2354"/>
    <cellStyle name="_Book2 2 18" xfId="2355"/>
    <cellStyle name="_Book2 2 19" xfId="2356"/>
    <cellStyle name="_Book2 2 2" xfId="2357"/>
    <cellStyle name="_x0013__Book2 2 2" xfId="2358"/>
    <cellStyle name="_Book2 2 2 2" xfId="2359"/>
    <cellStyle name="_Book2 2 2 3" xfId="2360"/>
    <cellStyle name="_Book2 2 2 4" xfId="2361"/>
    <cellStyle name="_Book2 2 2 5" xfId="2362"/>
    <cellStyle name="_Book2 2 2 6" xfId="2363"/>
    <cellStyle name="_Book2 2 20" xfId="2364"/>
    <cellStyle name="_Book2 2 21" xfId="2365"/>
    <cellStyle name="_Book2 2 22" xfId="2366"/>
    <cellStyle name="_Book2 2 23" xfId="2367"/>
    <cellStyle name="_Book2 2 24" xfId="2368"/>
    <cellStyle name="_Book2 2 25" xfId="2369"/>
    <cellStyle name="_Book2 2 26" xfId="2370"/>
    <cellStyle name="_Book2 2 27" xfId="2371"/>
    <cellStyle name="_Book2 2 28" xfId="2372"/>
    <cellStyle name="_Book2 2 29" xfId="2373"/>
    <cellStyle name="_Book2 2 3" xfId="2374"/>
    <cellStyle name="_x0013__Book2 2 3" xfId="2375"/>
    <cellStyle name="_Book2 2 30" xfId="2376"/>
    <cellStyle name="_Book2 2 31" xfId="2377"/>
    <cellStyle name="_Book2 2 32" xfId="2378"/>
    <cellStyle name="_Book2 2 33" xfId="2379"/>
    <cellStyle name="_Book2 2 34" xfId="2380"/>
    <cellStyle name="_Book2 2 35" xfId="2381"/>
    <cellStyle name="_Book2 2 36" xfId="2382"/>
    <cellStyle name="_Book2 2 37" xfId="2383"/>
    <cellStyle name="_Book2 2 38" xfId="2384"/>
    <cellStyle name="_Book2 2 39" xfId="2385"/>
    <cellStyle name="_Book2 2 4" xfId="2386"/>
    <cellStyle name="_x0013__Book2 2 4" xfId="2387"/>
    <cellStyle name="_Book2 2 40" xfId="2388"/>
    <cellStyle name="_Book2 2 41" xfId="2389"/>
    <cellStyle name="_Book2 2 42" xfId="2390"/>
    <cellStyle name="_Book2 2 43" xfId="2391"/>
    <cellStyle name="_Book2 2 44" xfId="2392"/>
    <cellStyle name="_Book2 2 45" xfId="2393"/>
    <cellStyle name="_Book2 2 46" xfId="2394"/>
    <cellStyle name="_Book2 2 47" xfId="2395"/>
    <cellStyle name="_Book2 2 48" xfId="2396"/>
    <cellStyle name="_Book2 2 49" xfId="2397"/>
    <cellStyle name="_Book2 2 5" xfId="2398"/>
    <cellStyle name="_x0013__Book2 2 5" xfId="2399"/>
    <cellStyle name="_Book2 2 50" xfId="2400"/>
    <cellStyle name="_Book2 2 51" xfId="2401"/>
    <cellStyle name="_Book2 2 52" xfId="2402"/>
    <cellStyle name="_Book2 2 53" xfId="2403"/>
    <cellStyle name="_Book2 2 6" xfId="2404"/>
    <cellStyle name="_x0013__Book2 2 6" xfId="2405"/>
    <cellStyle name="_Book2 2 7" xfId="2406"/>
    <cellStyle name="_Book2 2 8" xfId="2407"/>
    <cellStyle name="_Book2 2 9" xfId="2408"/>
    <cellStyle name="_x0013__Book2 20" xfId="2409"/>
    <cellStyle name="_x0013__Book2 21" xfId="2410"/>
    <cellStyle name="_x0013__Book2 22" xfId="2411"/>
    <cellStyle name="_x0013__Book2 23" xfId="2412"/>
    <cellStyle name="_x0013__Book2 24" xfId="2413"/>
    <cellStyle name="_x0013__Book2 25" xfId="2414"/>
    <cellStyle name="_x0013__Book2 26" xfId="2415"/>
    <cellStyle name="_x0013__Book2 27" xfId="2416"/>
    <cellStyle name="_x0013__Book2 28" xfId="2417"/>
    <cellStyle name="_x0013__Book2 29" xfId="2418"/>
    <cellStyle name="_Book2 3" xfId="2419"/>
    <cellStyle name="_x0013__Book2 3" xfId="2420"/>
    <cellStyle name="_Book2 3 10" xfId="2421"/>
    <cellStyle name="_Book2 3 11" xfId="2422"/>
    <cellStyle name="_Book2 3 12" xfId="2423"/>
    <cellStyle name="_Book2 3 13" xfId="2424"/>
    <cellStyle name="_Book2 3 14" xfId="2425"/>
    <cellStyle name="_Book2 3 15" xfId="2426"/>
    <cellStyle name="_Book2 3 16" xfId="2427"/>
    <cellStyle name="_Book2 3 17" xfId="2428"/>
    <cellStyle name="_Book2 3 18" xfId="2429"/>
    <cellStyle name="_Book2 3 19" xfId="2430"/>
    <cellStyle name="_Book2 3 2" xfId="2431"/>
    <cellStyle name="_Book2 3 20" xfId="2432"/>
    <cellStyle name="_Book2 3 21" xfId="2433"/>
    <cellStyle name="_Book2 3 22" xfId="2434"/>
    <cellStyle name="_Book2 3 23" xfId="2435"/>
    <cellStyle name="_Book2 3 24" xfId="2436"/>
    <cellStyle name="_Book2 3 25" xfId="2437"/>
    <cellStyle name="_Book2 3 26" xfId="2438"/>
    <cellStyle name="_Book2 3 27" xfId="2439"/>
    <cellStyle name="_Book2 3 28" xfId="2440"/>
    <cellStyle name="_Book2 3 29" xfId="2441"/>
    <cellStyle name="_Book2 3 3" xfId="2442"/>
    <cellStyle name="_Book2 3 30" xfId="2443"/>
    <cellStyle name="_Book2 3 31" xfId="2444"/>
    <cellStyle name="_Book2 3 32" xfId="2445"/>
    <cellStyle name="_Book2 3 33" xfId="2446"/>
    <cellStyle name="_Book2 3 34" xfId="2447"/>
    <cellStyle name="_Book2 3 35" xfId="2448"/>
    <cellStyle name="_Book2 3 36" xfId="2449"/>
    <cellStyle name="_Book2 3 37" xfId="2450"/>
    <cellStyle name="_Book2 3 38" xfId="2451"/>
    <cellStyle name="_Book2 3 4" xfId="2452"/>
    <cellStyle name="_Book2 3 5" xfId="2453"/>
    <cellStyle name="_Book2 3 6" xfId="2454"/>
    <cellStyle name="_Book2 3 7" xfId="2455"/>
    <cellStyle name="_Book2 3 8" xfId="2456"/>
    <cellStyle name="_Book2 3 9" xfId="2457"/>
    <cellStyle name="_x0013__Book2 30" xfId="2458"/>
    <cellStyle name="_x0013__Book2 31" xfId="2459"/>
    <cellStyle name="_x0013__Book2 32" xfId="2460"/>
    <cellStyle name="_x0013__Book2 33" xfId="2461"/>
    <cellStyle name="_x0013__Book2 34" xfId="2462"/>
    <cellStyle name="_x0013__Book2 35" xfId="2463"/>
    <cellStyle name="_x0013__Book2 36" xfId="2464"/>
    <cellStyle name="_x0013__Book2 37" xfId="2465"/>
    <cellStyle name="_x0013__Book2 38" xfId="2466"/>
    <cellStyle name="_x0013__Book2 39" xfId="2467"/>
    <cellStyle name="_Book2 4" xfId="2468"/>
    <cellStyle name="_x0013__Book2 4" xfId="2469"/>
    <cellStyle name="_Book2 4 10" xfId="2470"/>
    <cellStyle name="_Book2 4 11" xfId="2471"/>
    <cellStyle name="_Book2 4 12" xfId="2472"/>
    <cellStyle name="_Book2 4 13" xfId="2473"/>
    <cellStyle name="_Book2 4 14" xfId="2474"/>
    <cellStyle name="_Book2 4 15" xfId="2475"/>
    <cellStyle name="_Book2 4 16" xfId="2476"/>
    <cellStyle name="_Book2 4 17" xfId="2477"/>
    <cellStyle name="_Book2 4 18" xfId="2478"/>
    <cellStyle name="_Book2 4 19" xfId="2479"/>
    <cellStyle name="_Book2 4 2" xfId="2480"/>
    <cellStyle name="_Book2 4 20" xfId="2481"/>
    <cellStyle name="_Book2 4 21" xfId="2482"/>
    <cellStyle name="_Book2 4 22" xfId="2483"/>
    <cellStyle name="_Book2 4 23" xfId="2484"/>
    <cellStyle name="_Book2 4 24" xfId="2485"/>
    <cellStyle name="_Book2 4 25" xfId="2486"/>
    <cellStyle name="_Book2 4 26" xfId="2487"/>
    <cellStyle name="_Book2 4 27" xfId="2488"/>
    <cellStyle name="_Book2 4 28" xfId="2489"/>
    <cellStyle name="_Book2 4 29" xfId="2490"/>
    <cellStyle name="_Book2 4 3" xfId="2491"/>
    <cellStyle name="_Book2 4 30" xfId="2492"/>
    <cellStyle name="_Book2 4 31" xfId="2493"/>
    <cellStyle name="_Book2 4 32" xfId="2494"/>
    <cellStyle name="_Book2 4 33" xfId="2495"/>
    <cellStyle name="_Book2 4 34" xfId="2496"/>
    <cellStyle name="_Book2 4 35" xfId="2497"/>
    <cellStyle name="_Book2 4 36" xfId="2498"/>
    <cellStyle name="_Book2 4 37" xfId="2499"/>
    <cellStyle name="_Book2 4 38" xfId="2500"/>
    <cellStyle name="_Book2 4 39" xfId="2501"/>
    <cellStyle name="_Book2 4 4" xfId="2502"/>
    <cellStyle name="_Book2 4 40" xfId="2503"/>
    <cellStyle name="_Book2 4 41" xfId="2504"/>
    <cellStyle name="_Book2 4 42" xfId="2505"/>
    <cellStyle name="_Book2 4 43" xfId="2506"/>
    <cellStyle name="_Book2 4 5" xfId="2507"/>
    <cellStyle name="_Book2 4 6" xfId="2508"/>
    <cellStyle name="_Book2 4 7" xfId="2509"/>
    <cellStyle name="_Book2 4 8" xfId="2510"/>
    <cellStyle name="_Book2 4 9" xfId="2511"/>
    <cellStyle name="_x0013__Book2 40" xfId="2512"/>
    <cellStyle name="_x0013__Book2 41" xfId="2513"/>
    <cellStyle name="_x0013__Book2 42" xfId="2514"/>
    <cellStyle name="_x0013__Book2 43" xfId="2515"/>
    <cellStyle name="_x0013__Book2 44" xfId="2516"/>
    <cellStyle name="_x0013__Book2 45" xfId="2517"/>
    <cellStyle name="_x0013__Book2 46" xfId="2518"/>
    <cellStyle name="_x0013__Book2 47" xfId="2519"/>
    <cellStyle name="_x0013__Book2 48" xfId="2520"/>
    <cellStyle name="_x0013__Book2 49" xfId="2521"/>
    <cellStyle name="_Book2 5" xfId="2522"/>
    <cellStyle name="_x0013__Book2 5" xfId="2523"/>
    <cellStyle name="_Book2 5 10" xfId="2524"/>
    <cellStyle name="_Book2 5 11" xfId="2525"/>
    <cellStyle name="_Book2 5 12" xfId="2526"/>
    <cellStyle name="_Book2 5 13" xfId="2527"/>
    <cellStyle name="_Book2 5 14" xfId="2528"/>
    <cellStyle name="_Book2 5 15" xfId="2529"/>
    <cellStyle name="_Book2 5 16" xfId="2530"/>
    <cellStyle name="_Book2 5 17" xfId="2531"/>
    <cellStyle name="_Book2 5 18" xfId="2532"/>
    <cellStyle name="_Book2 5 19" xfId="2533"/>
    <cellStyle name="_Book2 5 2" xfId="2534"/>
    <cellStyle name="_Book2 5 20" xfId="2535"/>
    <cellStyle name="_Book2 5 21" xfId="2536"/>
    <cellStyle name="_Book2 5 22" xfId="2537"/>
    <cellStyle name="_Book2 5 23" xfId="2538"/>
    <cellStyle name="_Book2 5 24" xfId="2539"/>
    <cellStyle name="_Book2 5 25" xfId="2540"/>
    <cellStyle name="_Book2 5 26" xfId="2541"/>
    <cellStyle name="_Book2 5 27" xfId="2542"/>
    <cellStyle name="_Book2 5 28" xfId="2543"/>
    <cellStyle name="_Book2 5 29" xfId="2544"/>
    <cellStyle name="_Book2 5 3" xfId="2545"/>
    <cellStyle name="_Book2 5 30" xfId="2546"/>
    <cellStyle name="_Book2 5 31" xfId="2547"/>
    <cellStyle name="_Book2 5 32" xfId="2548"/>
    <cellStyle name="_Book2 5 33" xfId="2549"/>
    <cellStyle name="_Book2 5 34" xfId="2550"/>
    <cellStyle name="_Book2 5 4" xfId="2551"/>
    <cellStyle name="_Book2 5 5" xfId="2552"/>
    <cellStyle name="_Book2 5 6" xfId="2553"/>
    <cellStyle name="_Book2 5 7" xfId="2554"/>
    <cellStyle name="_Book2 5 8" xfId="2555"/>
    <cellStyle name="_Book2 5 9" xfId="2556"/>
    <cellStyle name="_x0013__Book2 50" xfId="2557"/>
    <cellStyle name="_x0013__Book2 51" xfId="2558"/>
    <cellStyle name="_x0013__Book2 52" xfId="2559"/>
    <cellStyle name="_Book2 6" xfId="2560"/>
    <cellStyle name="_x0013__Book2 6" xfId="2561"/>
    <cellStyle name="_Book2 6 2" xfId="2562"/>
    <cellStyle name="_Book2 6 3" xfId="2563"/>
    <cellStyle name="_Book2 6 4" xfId="2564"/>
    <cellStyle name="_Book2 6 5" xfId="2565"/>
    <cellStyle name="_Book2 6 6" xfId="2566"/>
    <cellStyle name="_Book2 6 7" xfId="2567"/>
    <cellStyle name="_Book2 7" xfId="2568"/>
    <cellStyle name="_x0013__Book2 7" xfId="2569"/>
    <cellStyle name="_Book2 7 2" xfId="2570"/>
    <cellStyle name="_Book2 7 3" xfId="2571"/>
    <cellStyle name="_Book2 7 4" xfId="2572"/>
    <cellStyle name="_Book2 7 5" xfId="2573"/>
    <cellStyle name="_Book2 7 6" xfId="2574"/>
    <cellStyle name="_Book2 7 7" xfId="2575"/>
    <cellStyle name="_Book2 8" xfId="2576"/>
    <cellStyle name="_x0013__Book2 8" xfId="2577"/>
    <cellStyle name="_Book2 8 2" xfId="2578"/>
    <cellStyle name="_Book2 8 3" xfId="2579"/>
    <cellStyle name="_Book2 8 4" xfId="2580"/>
    <cellStyle name="_Book2 8 5" xfId="2581"/>
    <cellStyle name="_Book2 8 6" xfId="2582"/>
    <cellStyle name="_Book2 9" xfId="2583"/>
    <cellStyle name="_x0013__Book2 9" xfId="2584"/>
    <cellStyle name="_Book2 9 2" xfId="2585"/>
    <cellStyle name="_Book2 9 3" xfId="2586"/>
    <cellStyle name="_Book2 9 4" xfId="2587"/>
    <cellStyle name="_Book2 9 5" xfId="2588"/>
    <cellStyle name="_Book2 9 6" xfId="2589"/>
    <cellStyle name="_Book2_04 07E Wild Horse Wind Expansion (C) (2)" xfId="2590"/>
    <cellStyle name="_Book2_04 07E Wild Horse Wind Expansion (C) (2) 2" xfId="2591"/>
    <cellStyle name="_Book2_04 07E Wild Horse Wind Expansion (C) (2) 2 2" xfId="2592"/>
    <cellStyle name="_Book2_04 07E Wild Horse Wind Expansion (C) (2) 3" xfId="2593"/>
    <cellStyle name="_Book2_04 07E Wild Horse Wind Expansion (C) (2)_Adj Bench DR 3 for Initial Briefs (Electric)" xfId="2594"/>
    <cellStyle name="_Book2_04 07E Wild Horse Wind Expansion (C) (2)_Adj Bench DR 3 for Initial Briefs (Electric) 2" xfId="2595"/>
    <cellStyle name="_Book2_04 07E Wild Horse Wind Expansion (C) (2)_Adj Bench DR 3 for Initial Briefs (Electric) 2 2" xfId="2596"/>
    <cellStyle name="_Book2_04 07E Wild Horse Wind Expansion (C) (2)_Adj Bench DR 3 for Initial Briefs (Electric) 3" xfId="2597"/>
    <cellStyle name="_Book2_04 07E Wild Horse Wind Expansion (C) (2)_Adj Bench DR 3 for Initial Briefs (Electric)_DEM-WP(C) ENERG10C--ctn Mid-C_042010 2010GRC" xfId="2598"/>
    <cellStyle name="_Book2_04 07E Wild Horse Wind Expansion (C) (2)_Book1" xfId="2599"/>
    <cellStyle name="_Book2_04 07E Wild Horse Wind Expansion (C) (2)_DEM-WP(C) ENERG10C--ctn Mid-C_042010 2010GRC" xfId="2600"/>
    <cellStyle name="_Book2_04 07E Wild Horse Wind Expansion (C) (2)_Electric Rev Req Model (2009 GRC) " xfId="2601"/>
    <cellStyle name="_Book2_04 07E Wild Horse Wind Expansion (C) (2)_Electric Rev Req Model (2009 GRC)  2" xfId="2602"/>
    <cellStyle name="_Book2_04 07E Wild Horse Wind Expansion (C) (2)_Electric Rev Req Model (2009 GRC)  2 2" xfId="2603"/>
    <cellStyle name="_Book2_04 07E Wild Horse Wind Expansion (C) (2)_Electric Rev Req Model (2009 GRC)  3" xfId="2604"/>
    <cellStyle name="_Book2_04 07E Wild Horse Wind Expansion (C) (2)_Electric Rev Req Model (2009 GRC) _DEM-WP(C) ENERG10C--ctn Mid-C_042010 2010GRC" xfId="2605"/>
    <cellStyle name="_Book2_04 07E Wild Horse Wind Expansion (C) (2)_Electric Rev Req Model (2009 GRC) Rebuttal" xfId="2606"/>
    <cellStyle name="_Book2_04 07E Wild Horse Wind Expansion (C) (2)_Electric Rev Req Model (2009 GRC) Rebuttal 2" xfId="2607"/>
    <cellStyle name="_Book2_04 07E Wild Horse Wind Expansion (C) (2)_Electric Rev Req Model (2009 GRC) Rebuttal REmoval of New  WH Solar AdjustMI" xfId="2608"/>
    <cellStyle name="_Book2_04 07E Wild Horse Wind Expansion (C) (2)_Electric Rev Req Model (2009 GRC) Rebuttal REmoval of New  WH Solar AdjustMI 2" xfId="2609"/>
    <cellStyle name="_Book2_04 07E Wild Horse Wind Expansion (C) (2)_Electric Rev Req Model (2009 GRC) Rebuttal REmoval of New  WH Solar AdjustMI 2 2" xfId="2610"/>
    <cellStyle name="_Book2_04 07E Wild Horse Wind Expansion (C) (2)_Electric Rev Req Model (2009 GRC) Rebuttal REmoval of New  WH Solar AdjustMI 3" xfId="2611"/>
    <cellStyle name="_Book2_04 07E Wild Horse Wind Expansion (C) (2)_Electric Rev Req Model (2009 GRC) Rebuttal REmoval of New  WH Solar AdjustMI_DEM-WP(C) ENERG10C--ctn Mid-C_042010 2010GRC" xfId="2612"/>
    <cellStyle name="_Book2_04 07E Wild Horse Wind Expansion (C) (2)_Electric Rev Req Model (2009 GRC) Revised 01-18-2010" xfId="2613"/>
    <cellStyle name="_Book2_04 07E Wild Horse Wind Expansion (C) (2)_Electric Rev Req Model (2009 GRC) Revised 01-18-2010 2" xfId="2614"/>
    <cellStyle name="_Book2_04 07E Wild Horse Wind Expansion (C) (2)_Electric Rev Req Model (2009 GRC) Revised 01-18-2010 2 2" xfId="2615"/>
    <cellStyle name="_Book2_04 07E Wild Horse Wind Expansion (C) (2)_Electric Rev Req Model (2009 GRC) Revised 01-18-2010 3" xfId="2616"/>
    <cellStyle name="_Book2_04 07E Wild Horse Wind Expansion (C) (2)_Electric Rev Req Model (2009 GRC) Revised 01-18-2010_DEM-WP(C) ENERG10C--ctn Mid-C_042010 2010GRC" xfId="2617"/>
    <cellStyle name="_Book2_04 07E Wild Horse Wind Expansion (C) (2)_Electric Rev Req Model (2010 GRC)" xfId="2618"/>
    <cellStyle name="_Book2_04 07E Wild Horse Wind Expansion (C) (2)_Electric Rev Req Model (2010 GRC) SF" xfId="2619"/>
    <cellStyle name="_Book2_04 07E Wild Horse Wind Expansion (C) (2)_Final Order Electric EXHIBIT A-1" xfId="2620"/>
    <cellStyle name="_Book2_04 07E Wild Horse Wind Expansion (C) (2)_Final Order Electric EXHIBIT A-1 2" xfId="2621"/>
    <cellStyle name="_Book2_04 07E Wild Horse Wind Expansion (C) (2)_TENASKA REGULATORY ASSET" xfId="2622"/>
    <cellStyle name="_Book2_04 07E Wild Horse Wind Expansion (C) (2)_TENASKA REGULATORY ASSET 2" xfId="2623"/>
    <cellStyle name="_Book2_16.37E Wild Horse Expansion DeferralRevwrkingfile SF" xfId="2624"/>
    <cellStyle name="_Book2_16.37E Wild Horse Expansion DeferralRevwrkingfile SF 2" xfId="2625"/>
    <cellStyle name="_Book2_16.37E Wild Horse Expansion DeferralRevwrkingfile SF 2 2" xfId="2626"/>
    <cellStyle name="_Book2_16.37E Wild Horse Expansion DeferralRevwrkingfile SF 3" xfId="2627"/>
    <cellStyle name="_Book2_16.37E Wild Horse Expansion DeferralRevwrkingfile SF_DEM-WP(C) ENERG10C--ctn Mid-C_042010 2010GRC" xfId="2628"/>
    <cellStyle name="_Book2_2009 Compliance Filing PCA Exhibits for GRC" xfId="2629"/>
    <cellStyle name="_Book2_2009 Compliance Filing PCA Exhibits for GRC 2" xfId="2630"/>
    <cellStyle name="_Book2_2009 GRC Compl Filing - Exhibit D" xfId="2631"/>
    <cellStyle name="_Book2_2009 GRC Compl Filing - Exhibit D 2" xfId="2632"/>
    <cellStyle name="_Book2_2009 GRC Compl Filing - Exhibit D 2 2" xfId="2633"/>
    <cellStyle name="_Book2_2009 GRC Compl Filing - Exhibit D 3" xfId="2634"/>
    <cellStyle name="_Book2_2009 GRC Compl Filing - Exhibit D_DEM-WP(C) ENERG10C--ctn Mid-C_042010 2010GRC" xfId="2635"/>
    <cellStyle name="_Book2_3.01 Income Statement" xfId="2636"/>
    <cellStyle name="_Book2_4 31 Regulatory Assets and Liabilities  7 06- Exhibit D" xfId="2637"/>
    <cellStyle name="_Book2_4 31 Regulatory Assets and Liabilities  7 06- Exhibit D 2" xfId="2638"/>
    <cellStyle name="_Book2_4 31 Regulatory Assets and Liabilities  7 06- Exhibit D 2 2" xfId="2639"/>
    <cellStyle name="_Book2_4 31 Regulatory Assets and Liabilities  7 06- Exhibit D 3" xfId="2640"/>
    <cellStyle name="_Book2_4 31 Regulatory Assets and Liabilities  7 06- Exhibit D_DEM-WP(C) ENERG10C--ctn Mid-C_042010 2010GRC" xfId="2641"/>
    <cellStyle name="_Book2_4 31 Regulatory Assets and Liabilities  7 06- Exhibit D_NIM Summary" xfId="2642"/>
    <cellStyle name="_Book2_4 31 Regulatory Assets and Liabilities  7 06- Exhibit D_NIM Summary 2" xfId="2643"/>
    <cellStyle name="_Book2_4 31 Regulatory Assets and Liabilities  7 06- Exhibit D_NIM Summary 2 2" xfId="2644"/>
    <cellStyle name="_Book2_4 31 Regulatory Assets and Liabilities  7 06- Exhibit D_NIM Summary 3" xfId="2645"/>
    <cellStyle name="_Book2_4 31 Regulatory Assets and Liabilities  7 06- Exhibit D_NIM Summary_DEM-WP(C) ENERG10C--ctn Mid-C_042010 2010GRC" xfId="2646"/>
    <cellStyle name="_Book2_4 31E Reg Asset  Liab and EXH D" xfId="2647"/>
    <cellStyle name="_Book2_4 31E Reg Asset  Liab and EXH D _ Aug 10 Filing (2)" xfId="2648"/>
    <cellStyle name="_Book2_4 31E Reg Asset  Liab and EXH D _ Aug 10 Filing (2) 2" xfId="2649"/>
    <cellStyle name="_Book2_4 31E Reg Asset  Liab and EXH D 2" xfId="2650"/>
    <cellStyle name="_Book2_4 31E Reg Asset  Liab and EXH D 3" xfId="2651"/>
    <cellStyle name="_Book2_4 32 Regulatory Assets and Liabilities  7 06- Exhibit D" xfId="2652"/>
    <cellStyle name="_Book2_4 32 Regulatory Assets and Liabilities  7 06- Exhibit D 2" xfId="2653"/>
    <cellStyle name="_Book2_4 32 Regulatory Assets and Liabilities  7 06- Exhibit D 2 2" xfId="2654"/>
    <cellStyle name="_Book2_4 32 Regulatory Assets and Liabilities  7 06- Exhibit D 3" xfId="2655"/>
    <cellStyle name="_Book2_4 32 Regulatory Assets and Liabilities  7 06- Exhibit D_DEM-WP(C) ENERG10C--ctn Mid-C_042010 2010GRC" xfId="2656"/>
    <cellStyle name="_Book2_4 32 Regulatory Assets and Liabilities  7 06- Exhibit D_NIM Summary" xfId="2657"/>
    <cellStyle name="_Book2_4 32 Regulatory Assets and Liabilities  7 06- Exhibit D_NIM Summary 2" xfId="2658"/>
    <cellStyle name="_Book2_4 32 Regulatory Assets and Liabilities  7 06- Exhibit D_NIM Summary 2 2" xfId="2659"/>
    <cellStyle name="_Book2_4 32 Regulatory Assets and Liabilities  7 06- Exhibit D_NIM Summary 3" xfId="2660"/>
    <cellStyle name="_Book2_4 32 Regulatory Assets and Liabilities  7 06- Exhibit D_NIM Summary_DEM-WP(C) ENERG10C--ctn Mid-C_042010 2010GRC" xfId="2661"/>
    <cellStyle name="_x0013__Book2_Adj Bench DR 3 for Initial Briefs (Electric)" xfId="2662"/>
    <cellStyle name="_x0013__Book2_Adj Bench DR 3 for Initial Briefs (Electric) 2" xfId="2663"/>
    <cellStyle name="_x0013__Book2_Adj Bench DR 3 for Initial Briefs (Electric) 2 2" xfId="2664"/>
    <cellStyle name="_x0013__Book2_Adj Bench DR 3 for Initial Briefs (Electric) 3" xfId="2665"/>
    <cellStyle name="_x0013__Book2_Adj Bench DR 3 for Initial Briefs (Electric)_DEM-WP(C) ENERG10C--ctn Mid-C_042010 2010GRC" xfId="2666"/>
    <cellStyle name="_Book2_AURORA Total New" xfId="2667"/>
    <cellStyle name="_Book2_AURORA Total New 2" xfId="2668"/>
    <cellStyle name="_Book2_AURORA Total New 2 2" xfId="2669"/>
    <cellStyle name="_Book2_AURORA Total New 3" xfId="2670"/>
    <cellStyle name="_Book2_Book2" xfId="2671"/>
    <cellStyle name="_Book2_Book2 2" xfId="2672"/>
    <cellStyle name="_Book2_Book2 2 2" xfId="2673"/>
    <cellStyle name="_Book2_Book2 3" xfId="2674"/>
    <cellStyle name="_Book2_Book2_Adj Bench DR 3 for Initial Briefs (Electric)" xfId="2675"/>
    <cellStyle name="_Book2_Book2_Adj Bench DR 3 for Initial Briefs (Electric) 2" xfId="2676"/>
    <cellStyle name="_Book2_Book2_Adj Bench DR 3 for Initial Briefs (Electric) 2 2" xfId="2677"/>
    <cellStyle name="_Book2_Book2_Adj Bench DR 3 for Initial Briefs (Electric) 3" xfId="2678"/>
    <cellStyle name="_Book2_Book2_Adj Bench DR 3 for Initial Briefs (Electric)_DEM-WP(C) ENERG10C--ctn Mid-C_042010 2010GRC" xfId="2679"/>
    <cellStyle name="_Book2_Book2_DEM-WP(C) ENERG10C--ctn Mid-C_042010 2010GRC" xfId="2680"/>
    <cellStyle name="_Book2_Book2_Electric Rev Req Model (2009 GRC) Rebuttal" xfId="2681"/>
    <cellStyle name="_Book2_Book2_Electric Rev Req Model (2009 GRC) Rebuttal 2" xfId="2682"/>
    <cellStyle name="_Book2_Book2_Electric Rev Req Model (2009 GRC) Rebuttal REmoval of New  WH Solar AdjustMI" xfId="2683"/>
    <cellStyle name="_Book2_Book2_Electric Rev Req Model (2009 GRC) Rebuttal REmoval of New  WH Solar AdjustMI 2" xfId="2684"/>
    <cellStyle name="_Book2_Book2_Electric Rev Req Model (2009 GRC) Rebuttal REmoval of New  WH Solar AdjustMI 2 2" xfId="2685"/>
    <cellStyle name="_Book2_Book2_Electric Rev Req Model (2009 GRC) Rebuttal REmoval of New  WH Solar AdjustMI 3" xfId="2686"/>
    <cellStyle name="_Book2_Book2_Electric Rev Req Model (2009 GRC) Rebuttal REmoval of New  WH Solar AdjustMI_DEM-WP(C) ENERG10C--ctn Mid-C_042010 2010GRC" xfId="2687"/>
    <cellStyle name="_Book2_Book2_Electric Rev Req Model (2009 GRC) Revised 01-18-2010" xfId="2688"/>
    <cellStyle name="_Book2_Book2_Electric Rev Req Model (2009 GRC) Revised 01-18-2010 2" xfId="2689"/>
    <cellStyle name="_Book2_Book2_Electric Rev Req Model (2009 GRC) Revised 01-18-2010 2 2" xfId="2690"/>
    <cellStyle name="_Book2_Book2_Electric Rev Req Model (2009 GRC) Revised 01-18-2010 3" xfId="2691"/>
    <cellStyle name="_Book2_Book2_Electric Rev Req Model (2009 GRC) Revised 01-18-2010_DEM-WP(C) ENERG10C--ctn Mid-C_042010 2010GRC" xfId="2692"/>
    <cellStyle name="_Book2_Book2_Final Order Electric EXHIBIT A-1" xfId="2693"/>
    <cellStyle name="_Book2_Book2_Final Order Electric EXHIBIT A-1 2" xfId="2694"/>
    <cellStyle name="_Book2_Book4" xfId="2695"/>
    <cellStyle name="_Book2_Book4 2" xfId="2696"/>
    <cellStyle name="_Book2_Book4 2 2" xfId="2697"/>
    <cellStyle name="_Book2_Book4 3" xfId="2698"/>
    <cellStyle name="_Book2_Book4_DEM-WP(C) ENERG10C--ctn Mid-C_042010 2010GRC" xfId="2699"/>
    <cellStyle name="_Book2_Book9" xfId="2700"/>
    <cellStyle name="_Book2_Book9 2" xfId="2701"/>
    <cellStyle name="_Book2_Book9 2 2" xfId="2702"/>
    <cellStyle name="_Book2_Book9 3" xfId="2703"/>
    <cellStyle name="_Book2_Book9_DEM-WP(C) ENERG10C--ctn Mid-C_042010 2010GRC" xfId="2704"/>
    <cellStyle name="_Book2_Check the Interest Calculation" xfId="2705"/>
    <cellStyle name="_Book2_Check the Interest Calculation_Scenario 1 REC vs PTC Offset" xfId="2706"/>
    <cellStyle name="_Book2_Check the Interest Calculation_Scenario 3" xfId="2707"/>
    <cellStyle name="_Book2_Chelan PUD Power Costs (8-10)" xfId="2708"/>
    <cellStyle name="_Book2_Chelan PUD Power Costs (8-10) 2" xfId="2709"/>
    <cellStyle name="_Book2_DEM-WP(C) Chelan Power Costs" xfId="2710"/>
    <cellStyle name="_Book2_DEM-WP(C) Chelan Power Costs 2" xfId="2711"/>
    <cellStyle name="_Book2_DEM-WP(C) ENERG10C--ctn Mid-C_042010 2010GRC" xfId="2712"/>
    <cellStyle name="_x0013__Book2_DEM-WP(C) ENERG10C--ctn Mid-C_042010 2010GRC" xfId="2713"/>
    <cellStyle name="_Book2_DEM-WP(C) Gas Transport 2010GRC" xfId="2714"/>
    <cellStyle name="_Book2_DEM-WP(C) Gas Transport 2010GRC 2" xfId="2715"/>
    <cellStyle name="_x0013__Book2_Electric Rev Req Model (2009 GRC) Rebuttal" xfId="2716"/>
    <cellStyle name="_x0013__Book2_Electric Rev Req Model (2009 GRC) Rebuttal 2" xfId="2717"/>
    <cellStyle name="_x0013__Book2_Electric Rev Req Model (2009 GRC) Rebuttal REmoval of New  WH Solar AdjustMI" xfId="2718"/>
    <cellStyle name="_x0013__Book2_Electric Rev Req Model (2009 GRC) Rebuttal REmoval of New  WH Solar AdjustMI 2" xfId="2719"/>
    <cellStyle name="_x0013__Book2_Electric Rev Req Model (2009 GRC) Rebuttal REmoval of New  WH Solar AdjustMI 2 2" xfId="2720"/>
    <cellStyle name="_x0013__Book2_Electric Rev Req Model (2009 GRC) Rebuttal REmoval of New  WH Solar AdjustMI 3" xfId="2721"/>
    <cellStyle name="_x0013__Book2_Electric Rev Req Model (2009 GRC) Rebuttal REmoval of New  WH Solar AdjustMI_DEM-WP(C) ENERG10C--ctn Mid-C_042010 2010GRC" xfId="2722"/>
    <cellStyle name="_x0013__Book2_Electric Rev Req Model (2009 GRC) Revised 01-18-2010" xfId="2723"/>
    <cellStyle name="_x0013__Book2_Electric Rev Req Model (2009 GRC) Revised 01-18-2010 2" xfId="2724"/>
    <cellStyle name="_x0013__Book2_Electric Rev Req Model (2009 GRC) Revised 01-18-2010 2 2" xfId="2725"/>
    <cellStyle name="_x0013__Book2_Electric Rev Req Model (2009 GRC) Revised 01-18-2010 3" xfId="2726"/>
    <cellStyle name="_x0013__Book2_Electric Rev Req Model (2009 GRC) Revised 01-18-2010_DEM-WP(C) ENERG10C--ctn Mid-C_042010 2010GRC" xfId="2727"/>
    <cellStyle name="_Book2_Exh A-1 resulting from UE-112050 effective Jan 1 2012" xfId="2728"/>
    <cellStyle name="_Book2_Exh G - Klamath Peaker PPA fr C Locke 2-12" xfId="2729"/>
    <cellStyle name="_Book2_Exhibit A-1 effective 4-1-11 fr S Free 12-11" xfId="2730"/>
    <cellStyle name="_x0013__Book2_Final Order Electric EXHIBIT A-1" xfId="2731"/>
    <cellStyle name="_x0013__Book2_Final Order Electric EXHIBIT A-1 2" xfId="2732"/>
    <cellStyle name="_Book2_Mint Farm Generation BPA" xfId="2733"/>
    <cellStyle name="_Book2_NIM Summary" xfId="2734"/>
    <cellStyle name="_Book2_NIM Summary 09GRC" xfId="2735"/>
    <cellStyle name="_Book2_NIM Summary 09GRC 2" xfId="2736"/>
    <cellStyle name="_Book2_NIM Summary 09GRC 2 2" xfId="2737"/>
    <cellStyle name="_Book2_NIM Summary 09GRC 3" xfId="2738"/>
    <cellStyle name="_Book2_NIM Summary 09GRC_DEM-WP(C) ENERG10C--ctn Mid-C_042010 2010GRC" xfId="2739"/>
    <cellStyle name="_Book2_NIM Summary 10" xfId="2740"/>
    <cellStyle name="_Book2_NIM Summary 11" xfId="2741"/>
    <cellStyle name="_Book2_NIM Summary 12" xfId="2742"/>
    <cellStyle name="_Book2_NIM Summary 13" xfId="2743"/>
    <cellStyle name="_Book2_NIM Summary 14" xfId="2744"/>
    <cellStyle name="_Book2_NIM Summary 15" xfId="2745"/>
    <cellStyle name="_Book2_NIM Summary 16" xfId="2746"/>
    <cellStyle name="_Book2_NIM Summary 17" xfId="2747"/>
    <cellStyle name="_Book2_NIM Summary 18" xfId="2748"/>
    <cellStyle name="_Book2_NIM Summary 19" xfId="2749"/>
    <cellStyle name="_Book2_NIM Summary 2" xfId="2750"/>
    <cellStyle name="_Book2_NIM Summary 2 2" xfId="2751"/>
    <cellStyle name="_Book2_NIM Summary 20" xfId="2752"/>
    <cellStyle name="_Book2_NIM Summary 21" xfId="2753"/>
    <cellStyle name="_Book2_NIM Summary 22" xfId="2754"/>
    <cellStyle name="_Book2_NIM Summary 23" xfId="2755"/>
    <cellStyle name="_Book2_NIM Summary 24" xfId="2756"/>
    <cellStyle name="_Book2_NIM Summary 25" xfId="2757"/>
    <cellStyle name="_Book2_NIM Summary 26" xfId="2758"/>
    <cellStyle name="_Book2_NIM Summary 27" xfId="2759"/>
    <cellStyle name="_Book2_NIM Summary 28" xfId="2760"/>
    <cellStyle name="_Book2_NIM Summary 29" xfId="2761"/>
    <cellStyle name="_Book2_NIM Summary 3" xfId="2762"/>
    <cellStyle name="_Book2_NIM Summary 30" xfId="2763"/>
    <cellStyle name="_Book2_NIM Summary 31" xfId="2764"/>
    <cellStyle name="_Book2_NIM Summary 32" xfId="2765"/>
    <cellStyle name="_Book2_NIM Summary 33" xfId="2766"/>
    <cellStyle name="_Book2_NIM Summary 34" xfId="2767"/>
    <cellStyle name="_Book2_NIM Summary 35" xfId="2768"/>
    <cellStyle name="_Book2_NIM Summary 36" xfId="2769"/>
    <cellStyle name="_Book2_NIM Summary 37" xfId="2770"/>
    <cellStyle name="_Book2_NIM Summary 38" xfId="2771"/>
    <cellStyle name="_Book2_NIM Summary 39" xfId="2772"/>
    <cellStyle name="_Book2_NIM Summary 4" xfId="2773"/>
    <cellStyle name="_Book2_NIM Summary 40" xfId="2774"/>
    <cellStyle name="_Book2_NIM Summary 41" xfId="2775"/>
    <cellStyle name="_Book2_NIM Summary 42" xfId="2776"/>
    <cellStyle name="_Book2_NIM Summary 43" xfId="2777"/>
    <cellStyle name="_Book2_NIM Summary 44" xfId="2778"/>
    <cellStyle name="_Book2_NIM Summary 45" xfId="2779"/>
    <cellStyle name="_Book2_NIM Summary 46" xfId="2780"/>
    <cellStyle name="_Book2_NIM Summary 47" xfId="2781"/>
    <cellStyle name="_Book2_NIM Summary 48" xfId="2782"/>
    <cellStyle name="_Book2_NIM Summary 49" xfId="2783"/>
    <cellStyle name="_Book2_NIM Summary 5" xfId="2784"/>
    <cellStyle name="_Book2_NIM Summary 50" xfId="2785"/>
    <cellStyle name="_Book2_NIM Summary 51" xfId="2786"/>
    <cellStyle name="_Book2_NIM Summary 52" xfId="2787"/>
    <cellStyle name="_Book2_NIM Summary 6" xfId="2788"/>
    <cellStyle name="_Book2_NIM Summary 7" xfId="2789"/>
    <cellStyle name="_Book2_NIM Summary 8" xfId="2790"/>
    <cellStyle name="_Book2_NIM Summary 9" xfId="2791"/>
    <cellStyle name="_Book2_NIM Summary_DEM-WP(C) ENERG10C--ctn Mid-C_042010 2010GRC" xfId="2792"/>
    <cellStyle name="_Book2_PCA 10 -  Exhibit D Dec 2011" xfId="2793"/>
    <cellStyle name="_Book2_PCA 10 -  Exhibit D from A Kellogg Jan 2011" xfId="2794"/>
    <cellStyle name="_Book2_PCA 10 -  Exhibit D from A Kellogg July 2011" xfId="2795"/>
    <cellStyle name="_Book2_PCA 10 -  Exhibit D from S Free Rcv'd 12-11" xfId="2796"/>
    <cellStyle name="_Book2_PCA 11 -  Exhibit D Jan 2012 fr A Kellogg" xfId="2797"/>
    <cellStyle name="_Book2_PCA 11 -  Exhibit D Jan 2012 WF" xfId="2798"/>
    <cellStyle name="_Book2_PCA 9 -  Exhibit D April 2010" xfId="2799"/>
    <cellStyle name="_Book2_PCA 9 -  Exhibit D April 2010 (3)" xfId="2800"/>
    <cellStyle name="_Book2_PCA 9 -  Exhibit D April 2010 (3) 2" xfId="2801"/>
    <cellStyle name="_Book2_PCA 9 -  Exhibit D April 2010 (3) 2 2" xfId="2802"/>
    <cellStyle name="_Book2_PCA 9 -  Exhibit D April 2010 (3) 3" xfId="2803"/>
    <cellStyle name="_Book2_PCA 9 -  Exhibit D April 2010 (3)_DEM-WP(C) ENERG10C--ctn Mid-C_042010 2010GRC" xfId="2804"/>
    <cellStyle name="_Book2_PCA 9 -  Exhibit D April 2010 2" xfId="2805"/>
    <cellStyle name="_Book2_PCA 9 -  Exhibit D April 2010 3" xfId="2806"/>
    <cellStyle name="_Book2_PCA 9 -  Exhibit D April 2010 4" xfId="2807"/>
    <cellStyle name="_Book2_PCA 9 -  Exhibit D April 2010 5" xfId="2808"/>
    <cellStyle name="_Book2_PCA 9 -  Exhibit D April 2010 6" xfId="2809"/>
    <cellStyle name="_Book2_PCA 9 -  Exhibit D Nov 2010" xfId="2810"/>
    <cellStyle name="_Book2_PCA 9 -  Exhibit D Nov 2010 2" xfId="2811"/>
    <cellStyle name="_Book2_PCA 9 - Exhibit D at August 2010" xfId="2812"/>
    <cellStyle name="_Book2_PCA 9 - Exhibit D at August 2010 2" xfId="2813"/>
    <cellStyle name="_Book2_PCA 9 - Exhibit D June 2010 GRC" xfId="2814"/>
    <cellStyle name="_Book2_PCA 9 - Exhibit D June 2010 GRC 2" xfId="2815"/>
    <cellStyle name="_Book2_Power Costs - Comparison bx Rbtl-Staff-Jt-PC" xfId="2816"/>
    <cellStyle name="_Book2_Power Costs - Comparison bx Rbtl-Staff-Jt-PC 2" xfId="2817"/>
    <cellStyle name="_Book2_Power Costs - Comparison bx Rbtl-Staff-Jt-PC 2 2" xfId="2818"/>
    <cellStyle name="_Book2_Power Costs - Comparison bx Rbtl-Staff-Jt-PC 3" xfId="2819"/>
    <cellStyle name="_Book2_Power Costs - Comparison bx Rbtl-Staff-Jt-PC_Adj Bench DR 3 for Initial Briefs (Electric)" xfId="2820"/>
    <cellStyle name="_Book2_Power Costs - Comparison bx Rbtl-Staff-Jt-PC_Adj Bench DR 3 for Initial Briefs (Electric) 2" xfId="2821"/>
    <cellStyle name="_Book2_Power Costs - Comparison bx Rbtl-Staff-Jt-PC_Adj Bench DR 3 for Initial Briefs (Electric) 2 2" xfId="2822"/>
    <cellStyle name="_Book2_Power Costs - Comparison bx Rbtl-Staff-Jt-PC_Adj Bench DR 3 for Initial Briefs (Electric) 3" xfId="2823"/>
    <cellStyle name="_Book2_Power Costs - Comparison bx Rbtl-Staff-Jt-PC_Adj Bench DR 3 for Initial Briefs (Electric)_DEM-WP(C) ENERG10C--ctn Mid-C_042010 2010GRC" xfId="2824"/>
    <cellStyle name="_Book2_Power Costs - Comparison bx Rbtl-Staff-Jt-PC_DEM-WP(C) ENERG10C--ctn Mid-C_042010 2010GRC" xfId="2825"/>
    <cellStyle name="_Book2_Power Costs - Comparison bx Rbtl-Staff-Jt-PC_Electric Rev Req Model (2009 GRC) Rebuttal" xfId="2826"/>
    <cellStyle name="_Book2_Power Costs - Comparison bx Rbtl-Staff-Jt-PC_Electric Rev Req Model (2009 GRC) Rebuttal 2" xfId="2827"/>
    <cellStyle name="_Book2_Power Costs - Comparison bx Rbtl-Staff-Jt-PC_Electric Rev Req Model (2009 GRC) Rebuttal REmoval of New  WH Solar AdjustMI" xfId="2828"/>
    <cellStyle name="_Book2_Power Costs - Comparison bx Rbtl-Staff-Jt-PC_Electric Rev Req Model (2009 GRC) Rebuttal REmoval of New  WH Solar AdjustMI 2" xfId="2829"/>
    <cellStyle name="_Book2_Power Costs - Comparison bx Rbtl-Staff-Jt-PC_Electric Rev Req Model (2009 GRC) Rebuttal REmoval of New  WH Solar AdjustMI 2 2" xfId="2830"/>
    <cellStyle name="_Book2_Power Costs - Comparison bx Rbtl-Staff-Jt-PC_Electric Rev Req Model (2009 GRC) Rebuttal REmoval of New  WH Solar AdjustMI 3" xfId="2831"/>
    <cellStyle name="_Book2_Power Costs - Comparison bx Rbtl-Staff-Jt-PC_Electric Rev Req Model (2009 GRC) Rebuttal REmoval of New  WH Solar AdjustMI_DEM-WP(C) ENERG10C--ctn Mid-C_042010 2010GRC" xfId="2832"/>
    <cellStyle name="_Book2_Power Costs - Comparison bx Rbtl-Staff-Jt-PC_Electric Rev Req Model (2009 GRC) Revised 01-18-2010" xfId="2833"/>
    <cellStyle name="_Book2_Power Costs - Comparison bx Rbtl-Staff-Jt-PC_Electric Rev Req Model (2009 GRC) Revised 01-18-2010 2" xfId="2834"/>
    <cellStyle name="_Book2_Power Costs - Comparison bx Rbtl-Staff-Jt-PC_Electric Rev Req Model (2009 GRC) Revised 01-18-2010 2 2" xfId="2835"/>
    <cellStyle name="_Book2_Power Costs - Comparison bx Rbtl-Staff-Jt-PC_Electric Rev Req Model (2009 GRC) Revised 01-18-2010 3" xfId="2836"/>
    <cellStyle name="_Book2_Power Costs - Comparison bx Rbtl-Staff-Jt-PC_Electric Rev Req Model (2009 GRC) Revised 01-18-2010_DEM-WP(C) ENERG10C--ctn Mid-C_042010 2010GRC" xfId="2837"/>
    <cellStyle name="_Book2_Power Costs - Comparison bx Rbtl-Staff-Jt-PC_Final Order Electric EXHIBIT A-1" xfId="2838"/>
    <cellStyle name="_Book2_Power Costs - Comparison bx Rbtl-Staff-Jt-PC_Final Order Electric EXHIBIT A-1 2" xfId="2839"/>
    <cellStyle name="_Book2_Production Adj 4.37" xfId="21244"/>
    <cellStyle name="_Book2_Purchased Power Adj 4.03" xfId="21245"/>
    <cellStyle name="_Book2_Rebuttal Power Costs" xfId="2840"/>
    <cellStyle name="_Book2_Rebuttal Power Costs 2" xfId="2841"/>
    <cellStyle name="_Book2_Rebuttal Power Costs 2 2" xfId="2842"/>
    <cellStyle name="_Book2_Rebuttal Power Costs 3" xfId="2843"/>
    <cellStyle name="_Book2_Rebuttal Power Costs_Adj Bench DR 3 for Initial Briefs (Electric)" xfId="2844"/>
    <cellStyle name="_Book2_Rebuttal Power Costs_Adj Bench DR 3 for Initial Briefs (Electric) 2" xfId="2845"/>
    <cellStyle name="_Book2_Rebuttal Power Costs_Adj Bench DR 3 for Initial Briefs (Electric) 2 2" xfId="2846"/>
    <cellStyle name="_Book2_Rebuttal Power Costs_Adj Bench DR 3 for Initial Briefs (Electric) 3" xfId="2847"/>
    <cellStyle name="_Book2_Rebuttal Power Costs_Adj Bench DR 3 for Initial Briefs (Electric)_DEM-WP(C) ENERG10C--ctn Mid-C_042010 2010GRC" xfId="2848"/>
    <cellStyle name="_Book2_Rebuttal Power Costs_DEM-WP(C) ENERG10C--ctn Mid-C_042010 2010GRC" xfId="2849"/>
    <cellStyle name="_Book2_Rebuttal Power Costs_Electric Rev Req Model (2009 GRC) Rebuttal" xfId="2850"/>
    <cellStyle name="_Book2_Rebuttal Power Costs_Electric Rev Req Model (2009 GRC) Rebuttal 2" xfId="2851"/>
    <cellStyle name="_Book2_Rebuttal Power Costs_Electric Rev Req Model (2009 GRC) Rebuttal REmoval of New  WH Solar AdjustMI" xfId="2852"/>
    <cellStyle name="_Book2_Rebuttal Power Costs_Electric Rev Req Model (2009 GRC) Rebuttal REmoval of New  WH Solar AdjustMI 2" xfId="2853"/>
    <cellStyle name="_Book2_Rebuttal Power Costs_Electric Rev Req Model (2009 GRC) Rebuttal REmoval of New  WH Solar AdjustMI 2 2" xfId="2854"/>
    <cellStyle name="_Book2_Rebuttal Power Costs_Electric Rev Req Model (2009 GRC) Rebuttal REmoval of New  WH Solar AdjustMI 3" xfId="2855"/>
    <cellStyle name="_Book2_Rebuttal Power Costs_Electric Rev Req Model (2009 GRC) Rebuttal REmoval of New  WH Solar AdjustMI_DEM-WP(C) ENERG10C--ctn Mid-C_042010 2010GRC" xfId="2856"/>
    <cellStyle name="_Book2_Rebuttal Power Costs_Electric Rev Req Model (2009 GRC) Revised 01-18-2010" xfId="2857"/>
    <cellStyle name="_Book2_Rebuttal Power Costs_Electric Rev Req Model (2009 GRC) Revised 01-18-2010 2" xfId="2858"/>
    <cellStyle name="_Book2_Rebuttal Power Costs_Electric Rev Req Model (2009 GRC) Revised 01-18-2010 2 2" xfId="2859"/>
    <cellStyle name="_Book2_Rebuttal Power Costs_Electric Rev Req Model (2009 GRC) Revised 01-18-2010 3" xfId="2860"/>
    <cellStyle name="_Book2_Rebuttal Power Costs_Electric Rev Req Model (2009 GRC) Revised 01-18-2010_DEM-WP(C) ENERG10C--ctn Mid-C_042010 2010GRC" xfId="2861"/>
    <cellStyle name="_Book2_Rebuttal Power Costs_Final Order Electric EXHIBIT A-1" xfId="2862"/>
    <cellStyle name="_Book2_Rebuttal Power Costs_Final Order Electric EXHIBIT A-1 2" xfId="2863"/>
    <cellStyle name="_Book2_ROR 5.02" xfId="21246"/>
    <cellStyle name="_Book2_Wind Integration 10GRC" xfId="2864"/>
    <cellStyle name="_Book2_Wind Integration 10GRC 2" xfId="2865"/>
    <cellStyle name="_Book2_Wind Integration 10GRC 2 2" xfId="2866"/>
    <cellStyle name="_Book2_Wind Integration 10GRC 3" xfId="2867"/>
    <cellStyle name="_Book2_Wind Integration 10GRC_DEM-WP(C) ENERG10C--ctn Mid-C_042010 2010GRC" xfId="2868"/>
    <cellStyle name="_Book3" xfId="2869"/>
    <cellStyle name="_Book5" xfId="2870"/>
    <cellStyle name="_Book5 2" xfId="2871"/>
    <cellStyle name="_Book5 2 2" xfId="2872"/>
    <cellStyle name="_Book5 3" xfId="2873"/>
    <cellStyle name="_Book5 3 2" xfId="2874"/>
    <cellStyle name="_Book5 4" xfId="2875"/>
    <cellStyle name="_Book5 4 2" xfId="2876"/>
    <cellStyle name="_Book5 5" xfId="2877"/>
    <cellStyle name="_Book5_4 31E Reg Asset  Liab and EXH D" xfId="2878"/>
    <cellStyle name="_Book5_4 31E Reg Asset  Liab and EXH D _ Aug 10 Filing (2)" xfId="2879"/>
    <cellStyle name="_Book5_Chelan PUD Power Costs (8-10)" xfId="2880"/>
    <cellStyle name="_Book5_Chelan PUD Power Costs (8-10) 2" xfId="2881"/>
    <cellStyle name="_Book5_compare wind integration" xfId="2882"/>
    <cellStyle name="_Book5_DEM-WP(C) Chelan Power Costs" xfId="2883"/>
    <cellStyle name="_Book5_DEM-WP(C) Chelan Power Costs 2" xfId="2884"/>
    <cellStyle name="_Book5_DEM-WP(C) Costs Not In AURORA 2010GRC As Filed" xfId="2885"/>
    <cellStyle name="_Book5_DEM-WP(C) Costs Not In AURORA 2010GRC As Filed 2" xfId="2886"/>
    <cellStyle name="_Book5_DEM-WP(C) Costs Not In AURORA 2010GRC As Filed 2 2" xfId="2887"/>
    <cellStyle name="_Book5_DEM-WP(C) Costs Not In AURORA 2010GRC As Filed 2 3" xfId="2888"/>
    <cellStyle name="_Book5_DEM-WP(C) Costs Not In AURORA 2010GRC As Filed 3" xfId="2889"/>
    <cellStyle name="_Book5_DEM-WP(C) Costs Not In AURORA 2010GRC As Filed 3 2" xfId="2890"/>
    <cellStyle name="_Book5_DEM-WP(C) Costs Not In AURORA 2010GRC As Filed 4" xfId="2891"/>
    <cellStyle name="_Book5_DEM-WP(C) Costs Not In AURORA 2010GRC As Filed 4 2" xfId="2892"/>
    <cellStyle name="_Book5_DEM-WP(C) Costs Not In AURORA 2010GRC As Filed 5" xfId="2893"/>
    <cellStyle name="_Book5_DEM-WP(C) Costs Not In AURORA 2010GRC As Filed 5 2" xfId="2894"/>
    <cellStyle name="_Book5_DEM-WP(C) Costs Not In AURORA 2010GRC As Filed 6" xfId="2895"/>
    <cellStyle name="_Book5_DEM-WP(C) Costs Not In AURORA 2010GRC As Filed 6 2" xfId="2896"/>
    <cellStyle name="_Book5_DEM-WP(C) Costs Not In AURORA 2010GRC As Filed_DEM-WP(C) ENERG10C--ctn Mid-C_042010 2010GRC" xfId="2897"/>
    <cellStyle name="_Book5_DEM-WP(C) Gas Transport 2010GRC" xfId="2898"/>
    <cellStyle name="_Book5_DEM-WP(C) Gas Transport 2010GRC 2" xfId="2899"/>
    <cellStyle name="_Book5_NIM Summary" xfId="2900"/>
    <cellStyle name="_Book5_NIM Summary 09GRC" xfId="2901"/>
    <cellStyle name="_Book5_NIM Summary 10" xfId="2902"/>
    <cellStyle name="_Book5_NIM Summary 11" xfId="2903"/>
    <cellStyle name="_Book5_NIM Summary 12" xfId="2904"/>
    <cellStyle name="_Book5_NIM Summary 13" xfId="2905"/>
    <cellStyle name="_Book5_NIM Summary 14" xfId="2906"/>
    <cellStyle name="_Book5_NIM Summary 15" xfId="2907"/>
    <cellStyle name="_Book5_NIM Summary 16" xfId="2908"/>
    <cellStyle name="_Book5_NIM Summary 17" xfId="2909"/>
    <cellStyle name="_Book5_NIM Summary 18" xfId="2910"/>
    <cellStyle name="_Book5_NIM Summary 19" xfId="2911"/>
    <cellStyle name="_Book5_NIM Summary 2" xfId="2912"/>
    <cellStyle name="_Book5_NIM Summary 2 2" xfId="2913"/>
    <cellStyle name="_Book5_NIM Summary 20" xfId="2914"/>
    <cellStyle name="_Book5_NIM Summary 21" xfId="2915"/>
    <cellStyle name="_Book5_NIM Summary 22" xfId="2916"/>
    <cellStyle name="_Book5_NIM Summary 23" xfId="2917"/>
    <cellStyle name="_Book5_NIM Summary 24" xfId="2918"/>
    <cellStyle name="_Book5_NIM Summary 25" xfId="2919"/>
    <cellStyle name="_Book5_NIM Summary 26" xfId="2920"/>
    <cellStyle name="_Book5_NIM Summary 27" xfId="2921"/>
    <cellStyle name="_Book5_NIM Summary 28" xfId="2922"/>
    <cellStyle name="_Book5_NIM Summary 29" xfId="2923"/>
    <cellStyle name="_Book5_NIM Summary 3" xfId="2924"/>
    <cellStyle name="_Book5_NIM Summary 30" xfId="2925"/>
    <cellStyle name="_Book5_NIM Summary 31" xfId="2926"/>
    <cellStyle name="_Book5_NIM Summary 32" xfId="2927"/>
    <cellStyle name="_Book5_NIM Summary 33" xfId="2928"/>
    <cellStyle name="_Book5_NIM Summary 34" xfId="2929"/>
    <cellStyle name="_Book5_NIM Summary 35" xfId="2930"/>
    <cellStyle name="_Book5_NIM Summary 36" xfId="2931"/>
    <cellStyle name="_Book5_NIM Summary 37" xfId="2932"/>
    <cellStyle name="_Book5_NIM Summary 38" xfId="2933"/>
    <cellStyle name="_Book5_NIM Summary 39" xfId="2934"/>
    <cellStyle name="_Book5_NIM Summary 4" xfId="2935"/>
    <cellStyle name="_Book5_NIM Summary 40" xfId="2936"/>
    <cellStyle name="_Book5_NIM Summary 41" xfId="2937"/>
    <cellStyle name="_Book5_NIM Summary 42" xfId="2938"/>
    <cellStyle name="_Book5_NIM Summary 43" xfId="2939"/>
    <cellStyle name="_Book5_NIM Summary 44" xfId="2940"/>
    <cellStyle name="_Book5_NIM Summary 45" xfId="2941"/>
    <cellStyle name="_Book5_NIM Summary 46" xfId="2942"/>
    <cellStyle name="_Book5_NIM Summary 47" xfId="2943"/>
    <cellStyle name="_Book5_NIM Summary 48" xfId="2944"/>
    <cellStyle name="_Book5_NIM Summary 49" xfId="2945"/>
    <cellStyle name="_Book5_NIM Summary 5" xfId="2946"/>
    <cellStyle name="_Book5_NIM Summary 50" xfId="2947"/>
    <cellStyle name="_Book5_NIM Summary 51" xfId="2948"/>
    <cellStyle name="_Book5_NIM Summary 52" xfId="2949"/>
    <cellStyle name="_Book5_NIM Summary 6" xfId="2950"/>
    <cellStyle name="_Book5_NIM Summary 7" xfId="2951"/>
    <cellStyle name="_Book5_NIM Summary 8" xfId="2952"/>
    <cellStyle name="_Book5_NIM Summary 9" xfId="2953"/>
    <cellStyle name="_Book5_NIM Summary_DEM-WP(C) ENERG10C--ctn Mid-C_042010 2010GRC" xfId="2954"/>
    <cellStyle name="_Book5_PCA 9 -  Exhibit D April 2010 (3)" xfId="2955"/>
    <cellStyle name="_Book5_Reconciliation" xfId="2956"/>
    <cellStyle name="_Book5_Reconciliation 2" xfId="2957"/>
    <cellStyle name="_Book5_Reconciliation 2 2" xfId="2958"/>
    <cellStyle name="_Book5_Reconciliation 2 3" xfId="2959"/>
    <cellStyle name="_Book5_Reconciliation 3" xfId="2960"/>
    <cellStyle name="_Book5_Reconciliation 3 2" xfId="2961"/>
    <cellStyle name="_Book5_Reconciliation 4" xfId="2962"/>
    <cellStyle name="_Book5_Reconciliation 4 2" xfId="2963"/>
    <cellStyle name="_Book5_Reconciliation 5" xfId="2964"/>
    <cellStyle name="_Book5_Reconciliation 5 2" xfId="2965"/>
    <cellStyle name="_Book5_Reconciliation 6" xfId="2966"/>
    <cellStyle name="_Book5_Reconciliation 6 2" xfId="2967"/>
    <cellStyle name="_Book5_Reconciliation_DEM-WP(C) ENERG10C--ctn Mid-C_042010 2010GRC" xfId="2968"/>
    <cellStyle name="_Book5_Wind Integration 10GRC" xfId="2969"/>
    <cellStyle name="_Book5_Wind Integration 10GRC 2" xfId="2970"/>
    <cellStyle name="_Book5_Wind Integration 10GRC 2 2" xfId="2971"/>
    <cellStyle name="_Book5_Wind Integration 10GRC 3" xfId="2972"/>
    <cellStyle name="_Book5_Wind Integration 10GRC_DEM-WP(C) ENERG10C--ctn Mid-C_042010 2010GRC" xfId="2973"/>
    <cellStyle name="_BPA NOS" xfId="2974"/>
    <cellStyle name="_BPA NOS 2" xfId="2975"/>
    <cellStyle name="_BPA NOS 2 2" xfId="2976"/>
    <cellStyle name="_BPA NOS 2 3" xfId="2977"/>
    <cellStyle name="_BPA NOS 3" xfId="2978"/>
    <cellStyle name="_BPA NOS 3 2" xfId="2979"/>
    <cellStyle name="_BPA NOS 4" xfId="2980"/>
    <cellStyle name="_BPA NOS 4 2" xfId="2981"/>
    <cellStyle name="_BPA NOS 5" xfId="2982"/>
    <cellStyle name="_BPA NOS 5 2" xfId="2983"/>
    <cellStyle name="_BPA NOS 6" xfId="2984"/>
    <cellStyle name="_BPA NOS 6 2" xfId="2985"/>
    <cellStyle name="_BPA NOS_DEM-WP(C) Chelan Power Costs" xfId="2986"/>
    <cellStyle name="_BPA NOS_DEM-WP(C) Chelan Power Costs 2" xfId="2987"/>
    <cellStyle name="_BPA NOS_DEM-WP(C) ENERG10C--ctn Mid-C_042010 2010GRC" xfId="2988"/>
    <cellStyle name="_BPA NOS_DEM-WP(C) Gas Transport 2010GRC" xfId="2989"/>
    <cellStyle name="_BPA NOS_DEM-WP(C) Gas Transport 2010GRC 2" xfId="2990"/>
    <cellStyle name="_BPA NOS_DEM-WP(C) Wind Integration Summary 2010GRC" xfId="2991"/>
    <cellStyle name="_BPA NOS_DEM-WP(C) Wind Integration Summary 2010GRC 2" xfId="2992"/>
    <cellStyle name="_BPA NOS_DEM-WP(C) Wind Integration Summary 2010GRC 2 2" xfId="2993"/>
    <cellStyle name="_BPA NOS_DEM-WP(C) Wind Integration Summary 2010GRC 3" xfId="2994"/>
    <cellStyle name="_BPA NOS_DEM-WP(C) Wind Integration Summary 2010GRC_DEM-WP(C) ENERG10C--ctn Mid-C_042010 2010GRC" xfId="2995"/>
    <cellStyle name="_BPA NOS_NIM Summary" xfId="2996"/>
    <cellStyle name="_BPA NOS_NIM Summary 2" xfId="2997"/>
    <cellStyle name="_BPA NOS_NIM Summary 2 2" xfId="2998"/>
    <cellStyle name="_BPA NOS_NIM Summary 3" xfId="2999"/>
    <cellStyle name="_BPA NOS_NIM Summary_DEM-WP(C) ENERG10C--ctn Mid-C_042010 2010GRC" xfId="3000"/>
    <cellStyle name="_Chelan Debt Forecast 12.19.05" xfId="3001"/>
    <cellStyle name="_Chelan Debt Forecast 12.19.05 2" xfId="3002"/>
    <cellStyle name="_Chelan Debt Forecast 12.19.05 2 2" xfId="3003"/>
    <cellStyle name="_Chelan Debt Forecast 12.19.05 2 2 2" xfId="3004"/>
    <cellStyle name="_Chelan Debt Forecast 12.19.05 2 3" xfId="3005"/>
    <cellStyle name="_Chelan Debt Forecast 12.19.05 3" xfId="3006"/>
    <cellStyle name="_Chelan Debt Forecast 12.19.05 3 2" xfId="3007"/>
    <cellStyle name="_Chelan Debt Forecast 12.19.05 4" xfId="3008"/>
    <cellStyle name="_Chelan Debt Forecast 12.19.05 4 2" xfId="3009"/>
    <cellStyle name="_Chelan Debt Forecast 12.19.05 4 3" xfId="3010"/>
    <cellStyle name="_Chelan Debt Forecast 12.19.05 5" xfId="3011"/>
    <cellStyle name="_Chelan Debt Forecast 12.19.05 5 2" xfId="3012"/>
    <cellStyle name="_Chelan Debt Forecast 12.19.05 5 3" xfId="3013"/>
    <cellStyle name="_Chelan Debt Forecast 12.19.05 6" xfId="3014"/>
    <cellStyle name="_Chelan Debt Forecast 12.19.05 6 2" xfId="3015"/>
    <cellStyle name="_Chelan Debt Forecast 12.19.05 7" xfId="3016"/>
    <cellStyle name="_Chelan Debt Forecast 12.19.05 7 2" xfId="3017"/>
    <cellStyle name="_Chelan Debt Forecast 12.19.05 8" xfId="3018"/>
    <cellStyle name="_Chelan Debt Forecast 12.19.05 8 2" xfId="3019"/>
    <cellStyle name="_Chelan Debt Forecast 12.19.05_(C) WHE Proforma with ITC cash grant 10 Yr Amort_for deferral_102809" xfId="3020"/>
    <cellStyle name="_Chelan Debt Forecast 12.19.05_(C) WHE Proforma with ITC cash grant 10 Yr Amort_for deferral_102809 2" xfId="3021"/>
    <cellStyle name="_Chelan Debt Forecast 12.19.05_(C) WHE Proforma with ITC cash grant 10 Yr Amort_for deferral_102809 2 2" xfId="3022"/>
    <cellStyle name="_Chelan Debt Forecast 12.19.05_(C) WHE Proforma with ITC cash grant 10 Yr Amort_for deferral_102809 3" xfId="3023"/>
    <cellStyle name="_Chelan Debt Forecast 12.19.05_(C) WHE Proforma with ITC cash grant 10 Yr Amort_for deferral_102809_16.07E Wild Horse Wind Expansionwrkingfile" xfId="3024"/>
    <cellStyle name="_Chelan Debt Forecast 12.19.05_(C) WHE Proforma with ITC cash grant 10 Yr Amort_for deferral_102809_16.07E Wild Horse Wind Expansionwrkingfile 2" xfId="3025"/>
    <cellStyle name="_Chelan Debt Forecast 12.19.05_(C) WHE Proforma with ITC cash grant 10 Yr Amort_for deferral_102809_16.07E Wild Horse Wind Expansionwrkingfile 2 2" xfId="3026"/>
    <cellStyle name="_Chelan Debt Forecast 12.19.05_(C) WHE Proforma with ITC cash grant 10 Yr Amort_for deferral_102809_16.07E Wild Horse Wind Expansionwrkingfile 3" xfId="3027"/>
    <cellStyle name="_Chelan Debt Forecast 12.19.05_(C) WHE Proforma with ITC cash grant 10 Yr Amort_for deferral_102809_16.07E Wild Horse Wind Expansionwrkingfile SF" xfId="3028"/>
    <cellStyle name="_Chelan Debt Forecast 12.19.05_(C) WHE Proforma with ITC cash grant 10 Yr Amort_for deferral_102809_16.07E Wild Horse Wind Expansionwrkingfile SF 2" xfId="3029"/>
    <cellStyle name="_Chelan Debt Forecast 12.19.05_(C) WHE Proforma with ITC cash grant 10 Yr Amort_for deferral_102809_16.07E Wild Horse Wind Expansionwrkingfile SF 2 2" xfId="3030"/>
    <cellStyle name="_Chelan Debt Forecast 12.19.05_(C) WHE Proforma with ITC cash grant 10 Yr Amort_for deferral_102809_16.07E Wild Horse Wind Expansionwrkingfile SF 3" xfId="3031"/>
    <cellStyle name="_Chelan Debt Forecast 12.19.05_(C) WHE Proforma with ITC cash grant 10 Yr Amort_for deferral_102809_16.07E Wild Horse Wind Expansionwrkingfile SF_DEM-WP(C) ENERG10C--ctn Mid-C_042010 2010GRC" xfId="3032"/>
    <cellStyle name="_Chelan Debt Forecast 12.19.05_(C) WHE Proforma with ITC cash grant 10 Yr Amort_for deferral_102809_16.07E Wild Horse Wind Expansionwrkingfile_DEM-WP(C) ENERG10C--ctn Mid-C_042010 2010GRC" xfId="3033"/>
    <cellStyle name="_Chelan Debt Forecast 12.19.05_(C) WHE Proforma with ITC cash grant 10 Yr Amort_for deferral_102809_16.37E Wild Horse Expansion DeferralRevwrkingfile SF" xfId="3034"/>
    <cellStyle name="_Chelan Debt Forecast 12.19.05_(C) WHE Proforma with ITC cash grant 10 Yr Amort_for deferral_102809_16.37E Wild Horse Expansion DeferralRevwrkingfile SF 2" xfId="3035"/>
    <cellStyle name="_Chelan Debt Forecast 12.19.05_(C) WHE Proforma with ITC cash grant 10 Yr Amort_for deferral_102809_16.37E Wild Horse Expansion DeferralRevwrkingfile SF 2 2" xfId="3036"/>
    <cellStyle name="_Chelan Debt Forecast 12.19.05_(C) WHE Proforma with ITC cash grant 10 Yr Amort_for deferral_102809_16.37E Wild Horse Expansion DeferralRevwrkingfile SF 3" xfId="3037"/>
    <cellStyle name="_Chelan Debt Forecast 12.19.05_(C) WHE Proforma with ITC cash grant 10 Yr Amort_for deferral_102809_16.37E Wild Horse Expansion DeferralRevwrkingfile SF_DEM-WP(C) ENERG10C--ctn Mid-C_042010 2010GRC" xfId="3038"/>
    <cellStyle name="_Chelan Debt Forecast 12.19.05_(C) WHE Proforma with ITC cash grant 10 Yr Amort_for deferral_102809_DEM-WP(C) ENERG10C--ctn Mid-C_042010 2010GRC" xfId="3039"/>
    <cellStyle name="_Chelan Debt Forecast 12.19.05_(C) WHE Proforma with ITC cash grant 10 Yr Amort_for rebuttal_120709" xfId="3040"/>
    <cellStyle name="_Chelan Debt Forecast 12.19.05_(C) WHE Proforma with ITC cash grant 10 Yr Amort_for rebuttal_120709 2" xfId="3041"/>
    <cellStyle name="_Chelan Debt Forecast 12.19.05_(C) WHE Proforma with ITC cash grant 10 Yr Amort_for rebuttal_120709 2 2" xfId="3042"/>
    <cellStyle name="_Chelan Debt Forecast 12.19.05_(C) WHE Proforma with ITC cash grant 10 Yr Amort_for rebuttal_120709 3" xfId="3043"/>
    <cellStyle name="_Chelan Debt Forecast 12.19.05_(C) WHE Proforma with ITC cash grant 10 Yr Amort_for rebuttal_120709_DEM-WP(C) ENERG10C--ctn Mid-C_042010 2010GRC" xfId="3044"/>
    <cellStyle name="_Chelan Debt Forecast 12.19.05_04.07E Wild Horse Wind Expansion" xfId="3045"/>
    <cellStyle name="_Chelan Debt Forecast 12.19.05_04.07E Wild Horse Wind Expansion 2" xfId="3046"/>
    <cellStyle name="_Chelan Debt Forecast 12.19.05_04.07E Wild Horse Wind Expansion 2 2" xfId="3047"/>
    <cellStyle name="_Chelan Debt Forecast 12.19.05_04.07E Wild Horse Wind Expansion 3" xfId="3048"/>
    <cellStyle name="_Chelan Debt Forecast 12.19.05_04.07E Wild Horse Wind Expansion_16.07E Wild Horse Wind Expansionwrkingfile" xfId="3049"/>
    <cellStyle name="_Chelan Debt Forecast 12.19.05_04.07E Wild Horse Wind Expansion_16.07E Wild Horse Wind Expansionwrkingfile 2" xfId="3050"/>
    <cellStyle name="_Chelan Debt Forecast 12.19.05_04.07E Wild Horse Wind Expansion_16.07E Wild Horse Wind Expansionwrkingfile 2 2" xfId="3051"/>
    <cellStyle name="_Chelan Debt Forecast 12.19.05_04.07E Wild Horse Wind Expansion_16.07E Wild Horse Wind Expansionwrkingfile 3" xfId="3052"/>
    <cellStyle name="_Chelan Debt Forecast 12.19.05_04.07E Wild Horse Wind Expansion_16.07E Wild Horse Wind Expansionwrkingfile SF" xfId="3053"/>
    <cellStyle name="_Chelan Debt Forecast 12.19.05_04.07E Wild Horse Wind Expansion_16.07E Wild Horse Wind Expansionwrkingfile SF 2" xfId="3054"/>
    <cellStyle name="_Chelan Debt Forecast 12.19.05_04.07E Wild Horse Wind Expansion_16.07E Wild Horse Wind Expansionwrkingfile SF 2 2" xfId="3055"/>
    <cellStyle name="_Chelan Debt Forecast 12.19.05_04.07E Wild Horse Wind Expansion_16.07E Wild Horse Wind Expansionwrkingfile SF 3" xfId="3056"/>
    <cellStyle name="_Chelan Debt Forecast 12.19.05_04.07E Wild Horse Wind Expansion_16.07E Wild Horse Wind Expansionwrkingfile SF_DEM-WP(C) ENERG10C--ctn Mid-C_042010 2010GRC" xfId="3057"/>
    <cellStyle name="_Chelan Debt Forecast 12.19.05_04.07E Wild Horse Wind Expansion_16.07E Wild Horse Wind Expansionwrkingfile_DEM-WP(C) ENERG10C--ctn Mid-C_042010 2010GRC" xfId="3058"/>
    <cellStyle name="_Chelan Debt Forecast 12.19.05_04.07E Wild Horse Wind Expansion_16.37E Wild Horse Expansion DeferralRevwrkingfile SF" xfId="3059"/>
    <cellStyle name="_Chelan Debt Forecast 12.19.05_04.07E Wild Horse Wind Expansion_16.37E Wild Horse Expansion DeferralRevwrkingfile SF 2" xfId="3060"/>
    <cellStyle name="_Chelan Debt Forecast 12.19.05_04.07E Wild Horse Wind Expansion_16.37E Wild Horse Expansion DeferralRevwrkingfile SF 2 2" xfId="3061"/>
    <cellStyle name="_Chelan Debt Forecast 12.19.05_04.07E Wild Horse Wind Expansion_16.37E Wild Horse Expansion DeferralRevwrkingfile SF 3" xfId="3062"/>
    <cellStyle name="_Chelan Debt Forecast 12.19.05_04.07E Wild Horse Wind Expansion_16.37E Wild Horse Expansion DeferralRevwrkingfile SF_DEM-WP(C) ENERG10C--ctn Mid-C_042010 2010GRC" xfId="3063"/>
    <cellStyle name="_Chelan Debt Forecast 12.19.05_04.07E Wild Horse Wind Expansion_DEM-WP(C) ENERG10C--ctn Mid-C_042010 2010GRC" xfId="3064"/>
    <cellStyle name="_Chelan Debt Forecast 12.19.05_16.07E Wild Horse Wind Expansionwrkingfile" xfId="3065"/>
    <cellStyle name="_Chelan Debt Forecast 12.19.05_16.07E Wild Horse Wind Expansionwrkingfile 2" xfId="3066"/>
    <cellStyle name="_Chelan Debt Forecast 12.19.05_16.07E Wild Horse Wind Expansionwrkingfile 2 2" xfId="3067"/>
    <cellStyle name="_Chelan Debt Forecast 12.19.05_16.07E Wild Horse Wind Expansionwrkingfile 3" xfId="3068"/>
    <cellStyle name="_Chelan Debt Forecast 12.19.05_16.07E Wild Horse Wind Expansionwrkingfile SF" xfId="3069"/>
    <cellStyle name="_Chelan Debt Forecast 12.19.05_16.07E Wild Horse Wind Expansionwrkingfile SF 2" xfId="3070"/>
    <cellStyle name="_Chelan Debt Forecast 12.19.05_16.07E Wild Horse Wind Expansionwrkingfile SF 2 2" xfId="3071"/>
    <cellStyle name="_Chelan Debt Forecast 12.19.05_16.07E Wild Horse Wind Expansionwrkingfile SF 3" xfId="3072"/>
    <cellStyle name="_Chelan Debt Forecast 12.19.05_16.07E Wild Horse Wind Expansionwrkingfile SF_DEM-WP(C) ENERG10C--ctn Mid-C_042010 2010GRC" xfId="3073"/>
    <cellStyle name="_Chelan Debt Forecast 12.19.05_16.07E Wild Horse Wind Expansionwrkingfile_DEM-WP(C) ENERG10C--ctn Mid-C_042010 2010GRC" xfId="3074"/>
    <cellStyle name="_Chelan Debt Forecast 12.19.05_16.37E Wild Horse Expansion DeferralRevwrkingfile SF" xfId="3075"/>
    <cellStyle name="_Chelan Debt Forecast 12.19.05_16.37E Wild Horse Expansion DeferralRevwrkingfile SF 2" xfId="3076"/>
    <cellStyle name="_Chelan Debt Forecast 12.19.05_16.37E Wild Horse Expansion DeferralRevwrkingfile SF 2 2" xfId="3077"/>
    <cellStyle name="_Chelan Debt Forecast 12.19.05_16.37E Wild Horse Expansion DeferralRevwrkingfile SF 3" xfId="3078"/>
    <cellStyle name="_Chelan Debt Forecast 12.19.05_16.37E Wild Horse Expansion DeferralRevwrkingfile SF_DEM-WP(C) ENERG10C--ctn Mid-C_042010 2010GRC" xfId="3079"/>
    <cellStyle name="_Chelan Debt Forecast 12.19.05_2009 Compliance Filing PCA Exhibits for GRC" xfId="3080"/>
    <cellStyle name="_Chelan Debt Forecast 12.19.05_2009 Compliance Filing PCA Exhibits for GRC 2" xfId="3081"/>
    <cellStyle name="_Chelan Debt Forecast 12.19.05_2009 GRC Compl Filing - Exhibit D" xfId="3082"/>
    <cellStyle name="_Chelan Debt Forecast 12.19.05_2009 GRC Compl Filing - Exhibit D 2" xfId="3083"/>
    <cellStyle name="_Chelan Debt Forecast 12.19.05_2009 GRC Compl Filing - Exhibit D 2 2" xfId="3084"/>
    <cellStyle name="_Chelan Debt Forecast 12.19.05_2009 GRC Compl Filing - Exhibit D 3" xfId="3085"/>
    <cellStyle name="_Chelan Debt Forecast 12.19.05_2009 GRC Compl Filing - Exhibit D_DEM-WP(C) ENERG10C--ctn Mid-C_042010 2010GRC" xfId="3086"/>
    <cellStyle name="_Chelan Debt Forecast 12.19.05_3.01 Income Statement" xfId="3087"/>
    <cellStyle name="_Chelan Debt Forecast 12.19.05_4 31 Regulatory Assets and Liabilities  7 06- Exhibit D" xfId="3088"/>
    <cellStyle name="_Chelan Debt Forecast 12.19.05_4 31 Regulatory Assets and Liabilities  7 06- Exhibit D 2" xfId="3089"/>
    <cellStyle name="_Chelan Debt Forecast 12.19.05_4 31 Regulatory Assets and Liabilities  7 06- Exhibit D 2 2" xfId="3090"/>
    <cellStyle name="_Chelan Debt Forecast 12.19.05_4 31 Regulatory Assets and Liabilities  7 06- Exhibit D 2 2 2" xfId="3091"/>
    <cellStyle name="_Chelan Debt Forecast 12.19.05_4 31 Regulatory Assets and Liabilities  7 06- Exhibit D 3" xfId="3092"/>
    <cellStyle name="_Chelan Debt Forecast 12.19.05_4 31 Regulatory Assets and Liabilities  7 06- Exhibit D_DEM-WP(C) ENERG10C--ctn Mid-C_042010 2010GRC" xfId="3093"/>
    <cellStyle name="_Chelan Debt Forecast 12.19.05_4 31 Regulatory Assets and Liabilities  7 06- Exhibit D_NIM Summary" xfId="3094"/>
    <cellStyle name="_Chelan Debt Forecast 12.19.05_4 31 Regulatory Assets and Liabilities  7 06- Exhibit D_NIM Summary 2" xfId="3095"/>
    <cellStyle name="_Chelan Debt Forecast 12.19.05_4 31 Regulatory Assets and Liabilities  7 06- Exhibit D_NIM Summary 2 2" xfId="3096"/>
    <cellStyle name="_Chelan Debt Forecast 12.19.05_4 31 Regulatory Assets and Liabilities  7 06- Exhibit D_NIM Summary 3" xfId="3097"/>
    <cellStyle name="_Chelan Debt Forecast 12.19.05_4 31 Regulatory Assets and Liabilities  7 06- Exhibit D_NIM Summary_DEM-WP(C) ENERG10C--ctn Mid-C_042010 2010GRC" xfId="3098"/>
    <cellStyle name="_Chelan Debt Forecast 12.19.05_4 31 Regulatory Assets and Liabilities  7 06- Exhibit D_NIM+O&amp;M" xfId="3099"/>
    <cellStyle name="_Chelan Debt Forecast 12.19.05_4 31 Regulatory Assets and Liabilities  7 06- Exhibit D_NIM+O&amp;M Monthly" xfId="3100"/>
    <cellStyle name="_Chelan Debt Forecast 12.19.05_4 31E Reg Asset  Liab and EXH D" xfId="3101"/>
    <cellStyle name="_Chelan Debt Forecast 12.19.05_4 31E Reg Asset  Liab and EXH D _ Aug 10 Filing (2)" xfId="3102"/>
    <cellStyle name="_Chelan Debt Forecast 12.19.05_4 31E Reg Asset  Liab and EXH D _ Aug 10 Filing (2) 2" xfId="3103"/>
    <cellStyle name="_Chelan Debt Forecast 12.19.05_4 31E Reg Asset  Liab and EXH D 2" xfId="3104"/>
    <cellStyle name="_Chelan Debt Forecast 12.19.05_4 31E Reg Asset  Liab and EXH D 3" xfId="3105"/>
    <cellStyle name="_Chelan Debt Forecast 12.19.05_4 32 Regulatory Assets and Liabilities  7 06- Exhibit D" xfId="3106"/>
    <cellStyle name="_Chelan Debt Forecast 12.19.05_4 32 Regulatory Assets and Liabilities  7 06- Exhibit D 2" xfId="3107"/>
    <cellStyle name="_Chelan Debt Forecast 12.19.05_4 32 Regulatory Assets and Liabilities  7 06- Exhibit D 2 2" xfId="3108"/>
    <cellStyle name="_Chelan Debt Forecast 12.19.05_4 32 Regulatory Assets and Liabilities  7 06- Exhibit D 2 2 2" xfId="3109"/>
    <cellStyle name="_Chelan Debt Forecast 12.19.05_4 32 Regulatory Assets and Liabilities  7 06- Exhibit D 3" xfId="3110"/>
    <cellStyle name="_Chelan Debt Forecast 12.19.05_4 32 Regulatory Assets and Liabilities  7 06- Exhibit D_DEM-WP(C) ENERG10C--ctn Mid-C_042010 2010GRC" xfId="3111"/>
    <cellStyle name="_Chelan Debt Forecast 12.19.05_4 32 Regulatory Assets and Liabilities  7 06- Exhibit D_NIM Summary" xfId="3112"/>
    <cellStyle name="_Chelan Debt Forecast 12.19.05_4 32 Regulatory Assets and Liabilities  7 06- Exhibit D_NIM Summary 2" xfId="3113"/>
    <cellStyle name="_Chelan Debt Forecast 12.19.05_4 32 Regulatory Assets and Liabilities  7 06- Exhibit D_NIM Summary 2 2" xfId="3114"/>
    <cellStyle name="_Chelan Debt Forecast 12.19.05_4 32 Regulatory Assets and Liabilities  7 06- Exhibit D_NIM Summary 3" xfId="3115"/>
    <cellStyle name="_Chelan Debt Forecast 12.19.05_4 32 Regulatory Assets and Liabilities  7 06- Exhibit D_NIM Summary_DEM-WP(C) ENERG10C--ctn Mid-C_042010 2010GRC" xfId="3116"/>
    <cellStyle name="_Chelan Debt Forecast 12.19.05_4 32 Regulatory Assets and Liabilities  7 06- Exhibit D_NIM+O&amp;M" xfId="3117"/>
    <cellStyle name="_Chelan Debt Forecast 12.19.05_4 32 Regulatory Assets and Liabilities  7 06- Exhibit D_NIM+O&amp;M Monthly" xfId="3118"/>
    <cellStyle name="_Chelan Debt Forecast 12.19.05_AURORA Total New" xfId="3119"/>
    <cellStyle name="_Chelan Debt Forecast 12.19.05_AURORA Total New 2" xfId="3120"/>
    <cellStyle name="_Chelan Debt Forecast 12.19.05_AURORA Total New 2 2" xfId="3121"/>
    <cellStyle name="_Chelan Debt Forecast 12.19.05_AURORA Total New 3" xfId="3122"/>
    <cellStyle name="_Chelan Debt Forecast 12.19.05_Book2" xfId="3123"/>
    <cellStyle name="_Chelan Debt Forecast 12.19.05_Book2 2" xfId="3124"/>
    <cellStyle name="_Chelan Debt Forecast 12.19.05_Book2 2 2" xfId="3125"/>
    <cellStyle name="_Chelan Debt Forecast 12.19.05_Book2 3" xfId="3126"/>
    <cellStyle name="_Chelan Debt Forecast 12.19.05_Book2_Adj Bench DR 3 for Initial Briefs (Electric)" xfId="3127"/>
    <cellStyle name="_Chelan Debt Forecast 12.19.05_Book2_Adj Bench DR 3 for Initial Briefs (Electric) 2" xfId="3128"/>
    <cellStyle name="_Chelan Debt Forecast 12.19.05_Book2_Adj Bench DR 3 for Initial Briefs (Electric) 2 2" xfId="3129"/>
    <cellStyle name="_Chelan Debt Forecast 12.19.05_Book2_Adj Bench DR 3 for Initial Briefs (Electric) 3" xfId="3130"/>
    <cellStyle name="_Chelan Debt Forecast 12.19.05_Book2_Adj Bench DR 3 for Initial Briefs (Electric)_DEM-WP(C) ENERG10C--ctn Mid-C_042010 2010GRC" xfId="3131"/>
    <cellStyle name="_Chelan Debt Forecast 12.19.05_Book2_DEM-WP(C) ENERG10C--ctn Mid-C_042010 2010GRC" xfId="3132"/>
    <cellStyle name="_Chelan Debt Forecast 12.19.05_Book2_Electric Rev Req Model (2009 GRC) Rebuttal" xfId="3133"/>
    <cellStyle name="_Chelan Debt Forecast 12.19.05_Book2_Electric Rev Req Model (2009 GRC) Rebuttal 2" xfId="3134"/>
    <cellStyle name="_Chelan Debt Forecast 12.19.05_Book2_Electric Rev Req Model (2009 GRC) Rebuttal REmoval of New  WH Solar AdjustMI" xfId="3135"/>
    <cellStyle name="_Chelan Debt Forecast 12.19.05_Book2_Electric Rev Req Model (2009 GRC) Rebuttal REmoval of New  WH Solar AdjustMI 2" xfId="3136"/>
    <cellStyle name="_Chelan Debt Forecast 12.19.05_Book2_Electric Rev Req Model (2009 GRC) Rebuttal REmoval of New  WH Solar AdjustMI 2 2" xfId="3137"/>
    <cellStyle name="_Chelan Debt Forecast 12.19.05_Book2_Electric Rev Req Model (2009 GRC) Rebuttal REmoval of New  WH Solar AdjustMI 3" xfId="3138"/>
    <cellStyle name="_Chelan Debt Forecast 12.19.05_Book2_Electric Rev Req Model (2009 GRC) Rebuttal REmoval of New  WH Solar AdjustMI_DEM-WP(C) ENERG10C--ctn Mid-C_042010 2010GRC" xfId="3139"/>
    <cellStyle name="_Chelan Debt Forecast 12.19.05_Book2_Electric Rev Req Model (2009 GRC) Revised 01-18-2010" xfId="3140"/>
    <cellStyle name="_Chelan Debt Forecast 12.19.05_Book2_Electric Rev Req Model (2009 GRC) Revised 01-18-2010 2" xfId="3141"/>
    <cellStyle name="_Chelan Debt Forecast 12.19.05_Book2_Electric Rev Req Model (2009 GRC) Revised 01-18-2010 2 2" xfId="3142"/>
    <cellStyle name="_Chelan Debt Forecast 12.19.05_Book2_Electric Rev Req Model (2009 GRC) Revised 01-18-2010 3" xfId="3143"/>
    <cellStyle name="_Chelan Debt Forecast 12.19.05_Book2_Electric Rev Req Model (2009 GRC) Revised 01-18-2010_DEM-WP(C) ENERG10C--ctn Mid-C_042010 2010GRC" xfId="3144"/>
    <cellStyle name="_Chelan Debt Forecast 12.19.05_Book2_Final Order Electric EXHIBIT A-1" xfId="3145"/>
    <cellStyle name="_Chelan Debt Forecast 12.19.05_Book2_Final Order Electric EXHIBIT A-1 2" xfId="3146"/>
    <cellStyle name="_Chelan Debt Forecast 12.19.05_Book4" xfId="3147"/>
    <cellStyle name="_Chelan Debt Forecast 12.19.05_Book4 2" xfId="3148"/>
    <cellStyle name="_Chelan Debt Forecast 12.19.05_Book4 2 2" xfId="3149"/>
    <cellStyle name="_Chelan Debt Forecast 12.19.05_Book4 3" xfId="3150"/>
    <cellStyle name="_Chelan Debt Forecast 12.19.05_Book4_DEM-WP(C) ENERG10C--ctn Mid-C_042010 2010GRC" xfId="3151"/>
    <cellStyle name="_Chelan Debt Forecast 12.19.05_Book9" xfId="3152"/>
    <cellStyle name="_Chelan Debt Forecast 12.19.05_Book9 2" xfId="3153"/>
    <cellStyle name="_Chelan Debt Forecast 12.19.05_Book9 2 2" xfId="3154"/>
    <cellStyle name="_Chelan Debt Forecast 12.19.05_Book9 3" xfId="3155"/>
    <cellStyle name="_Chelan Debt Forecast 12.19.05_Book9_DEM-WP(C) ENERG10C--ctn Mid-C_042010 2010GRC" xfId="3156"/>
    <cellStyle name="_Chelan Debt Forecast 12.19.05_Check the Interest Calculation" xfId="3157"/>
    <cellStyle name="_Chelan Debt Forecast 12.19.05_Check the Interest Calculation_Scenario 1 REC vs PTC Offset" xfId="3158"/>
    <cellStyle name="_Chelan Debt Forecast 12.19.05_Check the Interest Calculation_Scenario 3" xfId="3159"/>
    <cellStyle name="_Chelan Debt Forecast 12.19.05_Chelan PUD Power Costs (8-10)" xfId="3160"/>
    <cellStyle name="_Chelan Debt Forecast 12.19.05_Chelan PUD Power Costs (8-10) 2" xfId="3161"/>
    <cellStyle name="_Chelan Debt Forecast 12.19.05_DEM-WP(C) Chelan Power Costs" xfId="3162"/>
    <cellStyle name="_Chelan Debt Forecast 12.19.05_DEM-WP(C) Chelan Power Costs 2" xfId="3163"/>
    <cellStyle name="_Chelan Debt Forecast 12.19.05_DEM-WP(C) ENERG10C--ctn Mid-C_042010 2010GRC" xfId="3164"/>
    <cellStyle name="_Chelan Debt Forecast 12.19.05_DEM-WP(C) Gas Transport 2010GRC" xfId="3165"/>
    <cellStyle name="_Chelan Debt Forecast 12.19.05_DEM-WP(C) Gas Transport 2010GRC 2" xfId="3166"/>
    <cellStyle name="_Chelan Debt Forecast 12.19.05_Exh A-1 resulting from UE-112050 effective Jan 1 2012" xfId="3167"/>
    <cellStyle name="_Chelan Debt Forecast 12.19.05_Exh G - Klamath Peaker PPA fr C Locke 2-12" xfId="3168"/>
    <cellStyle name="_Chelan Debt Forecast 12.19.05_Exhibit A-1 effective 4-1-11 fr S Free 12-11" xfId="3169"/>
    <cellStyle name="_Chelan Debt Forecast 12.19.05_Exhibit D fr R Gho 12-31-08" xfId="3170"/>
    <cellStyle name="_Chelan Debt Forecast 12.19.05_Exhibit D fr R Gho 12-31-08 2" xfId="3171"/>
    <cellStyle name="_Chelan Debt Forecast 12.19.05_Exhibit D fr R Gho 12-31-08 2 2" xfId="3172"/>
    <cellStyle name="_Chelan Debt Forecast 12.19.05_Exhibit D fr R Gho 12-31-08 3" xfId="3173"/>
    <cellStyle name="_Chelan Debt Forecast 12.19.05_Exhibit D fr R Gho 12-31-08 v2" xfId="3174"/>
    <cellStyle name="_Chelan Debt Forecast 12.19.05_Exhibit D fr R Gho 12-31-08 v2 2" xfId="3175"/>
    <cellStyle name="_Chelan Debt Forecast 12.19.05_Exhibit D fr R Gho 12-31-08 v2 2 2" xfId="3176"/>
    <cellStyle name="_Chelan Debt Forecast 12.19.05_Exhibit D fr R Gho 12-31-08 v2 3" xfId="3177"/>
    <cellStyle name="_Chelan Debt Forecast 12.19.05_Exhibit D fr R Gho 12-31-08 v2_DEM-WP(C) ENERG10C--ctn Mid-C_042010 2010GRC" xfId="3178"/>
    <cellStyle name="_Chelan Debt Forecast 12.19.05_Exhibit D fr R Gho 12-31-08 v2_NIM Summary" xfId="3179"/>
    <cellStyle name="_Chelan Debt Forecast 12.19.05_Exhibit D fr R Gho 12-31-08 v2_NIM Summary 2" xfId="3180"/>
    <cellStyle name="_Chelan Debt Forecast 12.19.05_Exhibit D fr R Gho 12-31-08 v2_NIM Summary 2 2" xfId="3181"/>
    <cellStyle name="_Chelan Debt Forecast 12.19.05_Exhibit D fr R Gho 12-31-08 v2_NIM Summary 3" xfId="3182"/>
    <cellStyle name="_Chelan Debt Forecast 12.19.05_Exhibit D fr R Gho 12-31-08 v2_NIM Summary_DEM-WP(C) ENERG10C--ctn Mid-C_042010 2010GRC" xfId="3183"/>
    <cellStyle name="_Chelan Debt Forecast 12.19.05_Exhibit D fr R Gho 12-31-08_DEM-WP(C) ENERG10C--ctn Mid-C_042010 2010GRC" xfId="3184"/>
    <cellStyle name="_Chelan Debt Forecast 12.19.05_Exhibit D fr R Gho 12-31-08_NIM Summary" xfId="3185"/>
    <cellStyle name="_Chelan Debt Forecast 12.19.05_Exhibit D fr R Gho 12-31-08_NIM Summary 2" xfId="3186"/>
    <cellStyle name="_Chelan Debt Forecast 12.19.05_Exhibit D fr R Gho 12-31-08_NIM Summary 2 2" xfId="3187"/>
    <cellStyle name="_Chelan Debt Forecast 12.19.05_Exhibit D fr R Gho 12-31-08_NIM Summary 3" xfId="3188"/>
    <cellStyle name="_Chelan Debt Forecast 12.19.05_Exhibit D fr R Gho 12-31-08_NIM Summary_DEM-WP(C) ENERG10C--ctn Mid-C_042010 2010GRC" xfId="3189"/>
    <cellStyle name="_Chelan Debt Forecast 12.19.05_Hopkins Ridge Prepaid Tran - Interest Earned RY 12ME Feb  '11" xfId="3190"/>
    <cellStyle name="_Chelan Debt Forecast 12.19.05_Hopkins Ridge Prepaid Tran - Interest Earned RY 12ME Feb  '11 2" xfId="3191"/>
    <cellStyle name="_Chelan Debt Forecast 12.19.05_Hopkins Ridge Prepaid Tran - Interest Earned RY 12ME Feb  '11 2 2" xfId="3192"/>
    <cellStyle name="_Chelan Debt Forecast 12.19.05_Hopkins Ridge Prepaid Tran - Interest Earned RY 12ME Feb  '11 3" xfId="3193"/>
    <cellStyle name="_Chelan Debt Forecast 12.19.05_Hopkins Ridge Prepaid Tran - Interest Earned RY 12ME Feb  '11_DEM-WP(C) ENERG10C--ctn Mid-C_042010 2010GRC" xfId="3194"/>
    <cellStyle name="_Chelan Debt Forecast 12.19.05_Hopkins Ridge Prepaid Tran - Interest Earned RY 12ME Feb  '11_NIM Summary" xfId="3195"/>
    <cellStyle name="_Chelan Debt Forecast 12.19.05_Hopkins Ridge Prepaid Tran - Interest Earned RY 12ME Feb  '11_NIM Summary 2" xfId="3196"/>
    <cellStyle name="_Chelan Debt Forecast 12.19.05_Hopkins Ridge Prepaid Tran - Interest Earned RY 12ME Feb  '11_NIM Summary 2 2" xfId="3197"/>
    <cellStyle name="_Chelan Debt Forecast 12.19.05_Hopkins Ridge Prepaid Tran - Interest Earned RY 12ME Feb  '11_NIM Summary 3" xfId="3198"/>
    <cellStyle name="_Chelan Debt Forecast 12.19.05_Hopkins Ridge Prepaid Tran - Interest Earned RY 12ME Feb  '11_NIM Summary_DEM-WP(C) ENERG10C--ctn Mid-C_042010 2010GRC" xfId="3199"/>
    <cellStyle name="_Chelan Debt Forecast 12.19.05_Hopkins Ridge Prepaid Tran - Interest Earned RY 12ME Feb  '11_Transmission Workbook for May BOD" xfId="3200"/>
    <cellStyle name="_Chelan Debt Forecast 12.19.05_Hopkins Ridge Prepaid Tran - Interest Earned RY 12ME Feb  '11_Transmission Workbook for May BOD 2" xfId="3201"/>
    <cellStyle name="_Chelan Debt Forecast 12.19.05_Hopkins Ridge Prepaid Tran - Interest Earned RY 12ME Feb  '11_Transmission Workbook for May BOD 2 2" xfId="3202"/>
    <cellStyle name="_Chelan Debt Forecast 12.19.05_Hopkins Ridge Prepaid Tran - Interest Earned RY 12ME Feb  '11_Transmission Workbook for May BOD 3" xfId="3203"/>
    <cellStyle name="_Chelan Debt Forecast 12.19.05_Hopkins Ridge Prepaid Tran - Interest Earned RY 12ME Feb  '11_Transmission Workbook for May BOD_DEM-WP(C) ENERG10C--ctn Mid-C_042010 2010GRC" xfId="3204"/>
    <cellStyle name="_Chelan Debt Forecast 12.19.05_LSRWEP LGIA like Acctg Petition Aug 2010" xfId="3205"/>
    <cellStyle name="_Chelan Debt Forecast 12.19.05_Mint Farm Generation BPA" xfId="3206"/>
    <cellStyle name="_Chelan Debt Forecast 12.19.05_NIM Summary" xfId="3207"/>
    <cellStyle name="_Chelan Debt Forecast 12.19.05_NIM Summary 09GRC" xfId="3208"/>
    <cellStyle name="_Chelan Debt Forecast 12.19.05_NIM Summary 09GRC 2" xfId="3209"/>
    <cellStyle name="_Chelan Debt Forecast 12.19.05_NIM Summary 09GRC 2 2" xfId="3210"/>
    <cellStyle name="_Chelan Debt Forecast 12.19.05_NIM Summary 09GRC 3" xfId="3211"/>
    <cellStyle name="_Chelan Debt Forecast 12.19.05_NIM Summary 09GRC_DEM-WP(C) ENERG10C--ctn Mid-C_042010 2010GRC" xfId="3212"/>
    <cellStyle name="_Chelan Debt Forecast 12.19.05_NIM Summary 10" xfId="3213"/>
    <cellStyle name="_Chelan Debt Forecast 12.19.05_NIM Summary 11" xfId="3214"/>
    <cellStyle name="_Chelan Debt Forecast 12.19.05_NIM Summary 12" xfId="3215"/>
    <cellStyle name="_Chelan Debt Forecast 12.19.05_NIM Summary 13" xfId="3216"/>
    <cellStyle name="_Chelan Debt Forecast 12.19.05_NIM Summary 14" xfId="3217"/>
    <cellStyle name="_Chelan Debt Forecast 12.19.05_NIM Summary 15" xfId="3218"/>
    <cellStyle name="_Chelan Debt Forecast 12.19.05_NIM Summary 16" xfId="3219"/>
    <cellStyle name="_Chelan Debt Forecast 12.19.05_NIM Summary 17" xfId="3220"/>
    <cellStyle name="_Chelan Debt Forecast 12.19.05_NIM Summary 18" xfId="3221"/>
    <cellStyle name="_Chelan Debt Forecast 12.19.05_NIM Summary 19" xfId="3222"/>
    <cellStyle name="_Chelan Debt Forecast 12.19.05_NIM Summary 2" xfId="3223"/>
    <cellStyle name="_Chelan Debt Forecast 12.19.05_NIM Summary 2 2" xfId="3224"/>
    <cellStyle name="_Chelan Debt Forecast 12.19.05_NIM Summary 20" xfId="3225"/>
    <cellStyle name="_Chelan Debt Forecast 12.19.05_NIM Summary 21" xfId="3226"/>
    <cellStyle name="_Chelan Debt Forecast 12.19.05_NIM Summary 22" xfId="3227"/>
    <cellStyle name="_Chelan Debt Forecast 12.19.05_NIM Summary 23" xfId="3228"/>
    <cellStyle name="_Chelan Debt Forecast 12.19.05_NIM Summary 24" xfId="3229"/>
    <cellStyle name="_Chelan Debt Forecast 12.19.05_NIM Summary 25" xfId="3230"/>
    <cellStyle name="_Chelan Debt Forecast 12.19.05_NIM Summary 26" xfId="3231"/>
    <cellStyle name="_Chelan Debt Forecast 12.19.05_NIM Summary 27" xfId="3232"/>
    <cellStyle name="_Chelan Debt Forecast 12.19.05_NIM Summary 28" xfId="3233"/>
    <cellStyle name="_Chelan Debt Forecast 12.19.05_NIM Summary 29" xfId="3234"/>
    <cellStyle name="_Chelan Debt Forecast 12.19.05_NIM Summary 3" xfId="3235"/>
    <cellStyle name="_Chelan Debt Forecast 12.19.05_NIM Summary 30" xfId="3236"/>
    <cellStyle name="_Chelan Debt Forecast 12.19.05_NIM Summary 31" xfId="3237"/>
    <cellStyle name="_Chelan Debt Forecast 12.19.05_NIM Summary 32" xfId="3238"/>
    <cellStyle name="_Chelan Debt Forecast 12.19.05_NIM Summary 33" xfId="3239"/>
    <cellStyle name="_Chelan Debt Forecast 12.19.05_NIM Summary 34" xfId="3240"/>
    <cellStyle name="_Chelan Debt Forecast 12.19.05_NIM Summary 35" xfId="3241"/>
    <cellStyle name="_Chelan Debt Forecast 12.19.05_NIM Summary 36" xfId="3242"/>
    <cellStyle name="_Chelan Debt Forecast 12.19.05_NIM Summary 37" xfId="3243"/>
    <cellStyle name="_Chelan Debt Forecast 12.19.05_NIM Summary 38" xfId="3244"/>
    <cellStyle name="_Chelan Debt Forecast 12.19.05_NIM Summary 39" xfId="3245"/>
    <cellStyle name="_Chelan Debt Forecast 12.19.05_NIM Summary 4" xfId="3246"/>
    <cellStyle name="_Chelan Debt Forecast 12.19.05_NIM Summary 40" xfId="3247"/>
    <cellStyle name="_Chelan Debt Forecast 12.19.05_NIM Summary 41" xfId="3248"/>
    <cellStyle name="_Chelan Debt Forecast 12.19.05_NIM Summary 42" xfId="3249"/>
    <cellStyle name="_Chelan Debt Forecast 12.19.05_NIM Summary 43" xfId="3250"/>
    <cellStyle name="_Chelan Debt Forecast 12.19.05_NIM Summary 44" xfId="3251"/>
    <cellStyle name="_Chelan Debt Forecast 12.19.05_NIM Summary 45" xfId="3252"/>
    <cellStyle name="_Chelan Debt Forecast 12.19.05_NIM Summary 46" xfId="3253"/>
    <cellStyle name="_Chelan Debt Forecast 12.19.05_NIM Summary 47" xfId="3254"/>
    <cellStyle name="_Chelan Debt Forecast 12.19.05_NIM Summary 48" xfId="3255"/>
    <cellStyle name="_Chelan Debt Forecast 12.19.05_NIM Summary 49" xfId="3256"/>
    <cellStyle name="_Chelan Debt Forecast 12.19.05_NIM Summary 5" xfId="3257"/>
    <cellStyle name="_Chelan Debt Forecast 12.19.05_NIM Summary 50" xfId="3258"/>
    <cellStyle name="_Chelan Debt Forecast 12.19.05_NIM Summary 51" xfId="3259"/>
    <cellStyle name="_Chelan Debt Forecast 12.19.05_NIM Summary 52" xfId="3260"/>
    <cellStyle name="_Chelan Debt Forecast 12.19.05_NIM Summary 6" xfId="3261"/>
    <cellStyle name="_Chelan Debt Forecast 12.19.05_NIM Summary 7" xfId="3262"/>
    <cellStyle name="_Chelan Debt Forecast 12.19.05_NIM Summary 8" xfId="3263"/>
    <cellStyle name="_Chelan Debt Forecast 12.19.05_NIM Summary 9" xfId="3264"/>
    <cellStyle name="_Chelan Debt Forecast 12.19.05_NIM Summary_DEM-WP(C) ENERG10C--ctn Mid-C_042010 2010GRC" xfId="3265"/>
    <cellStyle name="_Chelan Debt Forecast 12.19.05_NIM+O&amp;M" xfId="3266"/>
    <cellStyle name="_Chelan Debt Forecast 12.19.05_NIM+O&amp;M 2" xfId="3267"/>
    <cellStyle name="_Chelan Debt Forecast 12.19.05_NIM+O&amp;M Monthly" xfId="3268"/>
    <cellStyle name="_Chelan Debt Forecast 12.19.05_NIM+O&amp;M Monthly 2" xfId="3269"/>
    <cellStyle name="_Chelan Debt Forecast 12.19.05_PCA 10 -  Exhibit D Dec 2011" xfId="3270"/>
    <cellStyle name="_Chelan Debt Forecast 12.19.05_PCA 10 -  Exhibit D from A Kellogg Jan 2011" xfId="3271"/>
    <cellStyle name="_Chelan Debt Forecast 12.19.05_PCA 10 -  Exhibit D from A Kellogg July 2011" xfId="3272"/>
    <cellStyle name="_Chelan Debt Forecast 12.19.05_PCA 10 -  Exhibit D from S Free Rcv'd 12-11" xfId="3273"/>
    <cellStyle name="_Chelan Debt Forecast 12.19.05_PCA 11 -  Exhibit D Jan 2012 fr A Kellogg" xfId="3274"/>
    <cellStyle name="_Chelan Debt Forecast 12.19.05_PCA 11 -  Exhibit D Jan 2012 WF" xfId="3275"/>
    <cellStyle name="_Chelan Debt Forecast 12.19.05_PCA 7 - Exhibit D update 11_30_08 (2)" xfId="3276"/>
    <cellStyle name="_Chelan Debt Forecast 12.19.05_PCA 7 - Exhibit D update 11_30_08 (2) 2" xfId="3277"/>
    <cellStyle name="_Chelan Debt Forecast 12.19.05_PCA 7 - Exhibit D update 11_30_08 (2) 2 2" xfId="3278"/>
    <cellStyle name="_Chelan Debt Forecast 12.19.05_PCA 7 - Exhibit D update 11_30_08 (2) 2 2 2" xfId="3279"/>
    <cellStyle name="_Chelan Debt Forecast 12.19.05_PCA 7 - Exhibit D update 11_30_08 (2) 2 3" xfId="3280"/>
    <cellStyle name="_Chelan Debt Forecast 12.19.05_PCA 7 - Exhibit D update 11_30_08 (2) 3" xfId="3281"/>
    <cellStyle name="_Chelan Debt Forecast 12.19.05_PCA 7 - Exhibit D update 11_30_08 (2) 3 2" xfId="3282"/>
    <cellStyle name="_Chelan Debt Forecast 12.19.05_PCA 7 - Exhibit D update 11_30_08 (2) 4" xfId="3283"/>
    <cellStyle name="_Chelan Debt Forecast 12.19.05_PCA 7 - Exhibit D update 11_30_08 (2)_DEM-WP(C) ENERG10C--ctn Mid-C_042010 2010GRC" xfId="3284"/>
    <cellStyle name="_Chelan Debt Forecast 12.19.05_PCA 7 - Exhibit D update 11_30_08 (2)_NIM Summary" xfId="3285"/>
    <cellStyle name="_Chelan Debt Forecast 12.19.05_PCA 7 - Exhibit D update 11_30_08 (2)_NIM Summary 2" xfId="3286"/>
    <cellStyle name="_Chelan Debt Forecast 12.19.05_PCA 7 - Exhibit D update 11_30_08 (2)_NIM Summary 2 2" xfId="3287"/>
    <cellStyle name="_Chelan Debt Forecast 12.19.05_PCA 7 - Exhibit D update 11_30_08 (2)_NIM Summary 3" xfId="3288"/>
    <cellStyle name="_Chelan Debt Forecast 12.19.05_PCA 7 - Exhibit D update 11_30_08 (2)_NIM Summary_DEM-WP(C) ENERG10C--ctn Mid-C_042010 2010GRC" xfId="3289"/>
    <cellStyle name="_Chelan Debt Forecast 12.19.05_PCA 8 - Exhibit D update 12_31_09" xfId="3290"/>
    <cellStyle name="_Chelan Debt Forecast 12.19.05_PCA 8 - Exhibit D update 12_31_09 2" xfId="3291"/>
    <cellStyle name="_Chelan Debt Forecast 12.19.05_PCA 9 -  Exhibit D April 2010" xfId="3292"/>
    <cellStyle name="_Chelan Debt Forecast 12.19.05_PCA 9 -  Exhibit D April 2010 (3)" xfId="3293"/>
    <cellStyle name="_Chelan Debt Forecast 12.19.05_PCA 9 -  Exhibit D April 2010 (3) 2" xfId="3294"/>
    <cellStyle name="_Chelan Debt Forecast 12.19.05_PCA 9 -  Exhibit D April 2010 (3) 2 2" xfId="3295"/>
    <cellStyle name="_Chelan Debt Forecast 12.19.05_PCA 9 -  Exhibit D April 2010 (3) 3" xfId="3296"/>
    <cellStyle name="_Chelan Debt Forecast 12.19.05_PCA 9 -  Exhibit D April 2010 (3)_DEM-WP(C) ENERG10C--ctn Mid-C_042010 2010GRC" xfId="3297"/>
    <cellStyle name="_Chelan Debt Forecast 12.19.05_PCA 9 -  Exhibit D April 2010 2" xfId="3298"/>
    <cellStyle name="_Chelan Debt Forecast 12.19.05_PCA 9 -  Exhibit D April 2010 3" xfId="3299"/>
    <cellStyle name="_Chelan Debt Forecast 12.19.05_PCA 9 -  Exhibit D April 2010 4" xfId="3300"/>
    <cellStyle name="_Chelan Debt Forecast 12.19.05_PCA 9 -  Exhibit D April 2010 5" xfId="3301"/>
    <cellStyle name="_Chelan Debt Forecast 12.19.05_PCA 9 -  Exhibit D April 2010 6" xfId="3302"/>
    <cellStyle name="_Chelan Debt Forecast 12.19.05_PCA 9 -  Exhibit D Feb 2010" xfId="3303"/>
    <cellStyle name="_Chelan Debt Forecast 12.19.05_PCA 9 -  Exhibit D Feb 2010 2" xfId="3304"/>
    <cellStyle name="_Chelan Debt Forecast 12.19.05_PCA 9 -  Exhibit D Feb 2010 v2" xfId="3305"/>
    <cellStyle name="_Chelan Debt Forecast 12.19.05_PCA 9 -  Exhibit D Feb 2010 v2 2" xfId="3306"/>
    <cellStyle name="_Chelan Debt Forecast 12.19.05_PCA 9 -  Exhibit D Feb 2010 WF" xfId="3307"/>
    <cellStyle name="_Chelan Debt Forecast 12.19.05_PCA 9 -  Exhibit D Feb 2010 WF 2" xfId="3308"/>
    <cellStyle name="_Chelan Debt Forecast 12.19.05_PCA 9 -  Exhibit D Jan 2010" xfId="3309"/>
    <cellStyle name="_Chelan Debt Forecast 12.19.05_PCA 9 -  Exhibit D Jan 2010 2" xfId="3310"/>
    <cellStyle name="_Chelan Debt Forecast 12.19.05_PCA 9 -  Exhibit D March 2010 (2)" xfId="3311"/>
    <cellStyle name="_Chelan Debt Forecast 12.19.05_PCA 9 -  Exhibit D March 2010 (2) 2" xfId="3312"/>
    <cellStyle name="_Chelan Debt Forecast 12.19.05_PCA 9 -  Exhibit D Nov 2010" xfId="3313"/>
    <cellStyle name="_Chelan Debt Forecast 12.19.05_PCA 9 -  Exhibit D Nov 2010 2" xfId="3314"/>
    <cellStyle name="_Chelan Debt Forecast 12.19.05_PCA 9 - Exhibit D at August 2010" xfId="3315"/>
    <cellStyle name="_Chelan Debt Forecast 12.19.05_PCA 9 - Exhibit D at August 2010 2" xfId="3316"/>
    <cellStyle name="_Chelan Debt Forecast 12.19.05_PCA 9 - Exhibit D June 2010 GRC" xfId="3317"/>
    <cellStyle name="_Chelan Debt Forecast 12.19.05_PCA 9 - Exhibit D June 2010 GRC 2" xfId="3318"/>
    <cellStyle name="_Chelan Debt Forecast 12.19.05_Power Costs - Comparison bx Rbtl-Staff-Jt-PC" xfId="3319"/>
    <cellStyle name="_Chelan Debt Forecast 12.19.05_Power Costs - Comparison bx Rbtl-Staff-Jt-PC 2" xfId="3320"/>
    <cellStyle name="_Chelan Debt Forecast 12.19.05_Power Costs - Comparison bx Rbtl-Staff-Jt-PC 2 2" xfId="3321"/>
    <cellStyle name="_Chelan Debt Forecast 12.19.05_Power Costs - Comparison bx Rbtl-Staff-Jt-PC 3" xfId="3322"/>
    <cellStyle name="_Chelan Debt Forecast 12.19.05_Power Costs - Comparison bx Rbtl-Staff-Jt-PC_Adj Bench DR 3 for Initial Briefs (Electric)" xfId="3323"/>
    <cellStyle name="_Chelan Debt Forecast 12.19.05_Power Costs - Comparison bx Rbtl-Staff-Jt-PC_Adj Bench DR 3 for Initial Briefs (Electric) 2" xfId="3324"/>
    <cellStyle name="_Chelan Debt Forecast 12.19.05_Power Costs - Comparison bx Rbtl-Staff-Jt-PC_Adj Bench DR 3 for Initial Briefs (Electric) 2 2" xfId="3325"/>
    <cellStyle name="_Chelan Debt Forecast 12.19.05_Power Costs - Comparison bx Rbtl-Staff-Jt-PC_Adj Bench DR 3 for Initial Briefs (Electric) 3" xfId="3326"/>
    <cellStyle name="_Chelan Debt Forecast 12.19.05_Power Costs - Comparison bx Rbtl-Staff-Jt-PC_Adj Bench DR 3 for Initial Briefs (Electric)_DEM-WP(C) ENERG10C--ctn Mid-C_042010 2010GRC" xfId="3327"/>
    <cellStyle name="_Chelan Debt Forecast 12.19.05_Power Costs - Comparison bx Rbtl-Staff-Jt-PC_DEM-WP(C) ENERG10C--ctn Mid-C_042010 2010GRC" xfId="3328"/>
    <cellStyle name="_Chelan Debt Forecast 12.19.05_Power Costs - Comparison bx Rbtl-Staff-Jt-PC_Electric Rev Req Model (2009 GRC) Rebuttal" xfId="3329"/>
    <cellStyle name="_Chelan Debt Forecast 12.19.05_Power Costs - Comparison bx Rbtl-Staff-Jt-PC_Electric Rev Req Model (2009 GRC) Rebuttal 2" xfId="3330"/>
    <cellStyle name="_Chelan Debt Forecast 12.19.05_Power Costs - Comparison bx Rbtl-Staff-Jt-PC_Electric Rev Req Model (2009 GRC) Rebuttal REmoval of New  WH Solar AdjustMI" xfId="3331"/>
    <cellStyle name="_Chelan Debt Forecast 12.19.05_Power Costs - Comparison bx Rbtl-Staff-Jt-PC_Electric Rev Req Model (2009 GRC) Rebuttal REmoval of New  WH Solar AdjustMI 2" xfId="3332"/>
    <cellStyle name="_Chelan Debt Forecast 12.19.05_Power Costs - Comparison bx Rbtl-Staff-Jt-PC_Electric Rev Req Model (2009 GRC) Rebuttal REmoval of New  WH Solar AdjustMI 2 2" xfId="3333"/>
    <cellStyle name="_Chelan Debt Forecast 12.19.05_Power Costs - Comparison bx Rbtl-Staff-Jt-PC_Electric Rev Req Model (2009 GRC) Rebuttal REmoval of New  WH Solar AdjustMI 3" xfId="3334"/>
    <cellStyle name="_Chelan Debt Forecast 12.19.05_Power Costs - Comparison bx Rbtl-Staff-Jt-PC_Electric Rev Req Model (2009 GRC) Rebuttal REmoval of New  WH Solar AdjustMI_DEM-WP(C) ENERG10C--ctn Mid-C_042010 2010GRC" xfId="3335"/>
    <cellStyle name="_Chelan Debt Forecast 12.19.05_Power Costs - Comparison bx Rbtl-Staff-Jt-PC_Electric Rev Req Model (2009 GRC) Revised 01-18-2010" xfId="3336"/>
    <cellStyle name="_Chelan Debt Forecast 12.19.05_Power Costs - Comparison bx Rbtl-Staff-Jt-PC_Electric Rev Req Model (2009 GRC) Revised 01-18-2010 2" xfId="3337"/>
    <cellStyle name="_Chelan Debt Forecast 12.19.05_Power Costs - Comparison bx Rbtl-Staff-Jt-PC_Electric Rev Req Model (2009 GRC) Revised 01-18-2010 2 2" xfId="3338"/>
    <cellStyle name="_Chelan Debt Forecast 12.19.05_Power Costs - Comparison bx Rbtl-Staff-Jt-PC_Electric Rev Req Model (2009 GRC) Revised 01-18-2010 3" xfId="3339"/>
    <cellStyle name="_Chelan Debt Forecast 12.19.05_Power Costs - Comparison bx Rbtl-Staff-Jt-PC_Electric Rev Req Model (2009 GRC) Revised 01-18-2010_DEM-WP(C) ENERG10C--ctn Mid-C_042010 2010GRC" xfId="3340"/>
    <cellStyle name="_Chelan Debt Forecast 12.19.05_Power Costs - Comparison bx Rbtl-Staff-Jt-PC_Final Order Electric EXHIBIT A-1" xfId="3341"/>
    <cellStyle name="_Chelan Debt Forecast 12.19.05_Power Costs - Comparison bx Rbtl-Staff-Jt-PC_Final Order Electric EXHIBIT A-1 2" xfId="3342"/>
    <cellStyle name="_Chelan Debt Forecast 12.19.05_Production Adj 4.37" xfId="21247"/>
    <cellStyle name="_Chelan Debt Forecast 12.19.05_Purchased Power Adj 4.03" xfId="21248"/>
    <cellStyle name="_Chelan Debt Forecast 12.19.05_Rebuttal Power Costs" xfId="3343"/>
    <cellStyle name="_Chelan Debt Forecast 12.19.05_Rebuttal Power Costs 2" xfId="3344"/>
    <cellStyle name="_Chelan Debt Forecast 12.19.05_Rebuttal Power Costs 2 2" xfId="3345"/>
    <cellStyle name="_Chelan Debt Forecast 12.19.05_Rebuttal Power Costs 3" xfId="3346"/>
    <cellStyle name="_Chelan Debt Forecast 12.19.05_Rebuttal Power Costs_Adj Bench DR 3 for Initial Briefs (Electric)" xfId="3347"/>
    <cellStyle name="_Chelan Debt Forecast 12.19.05_Rebuttal Power Costs_Adj Bench DR 3 for Initial Briefs (Electric) 2" xfId="3348"/>
    <cellStyle name="_Chelan Debt Forecast 12.19.05_Rebuttal Power Costs_Adj Bench DR 3 for Initial Briefs (Electric) 2 2" xfId="3349"/>
    <cellStyle name="_Chelan Debt Forecast 12.19.05_Rebuttal Power Costs_Adj Bench DR 3 for Initial Briefs (Electric) 3" xfId="3350"/>
    <cellStyle name="_Chelan Debt Forecast 12.19.05_Rebuttal Power Costs_Adj Bench DR 3 for Initial Briefs (Electric)_DEM-WP(C) ENERG10C--ctn Mid-C_042010 2010GRC" xfId="3351"/>
    <cellStyle name="_Chelan Debt Forecast 12.19.05_Rebuttal Power Costs_DEM-WP(C) ENERG10C--ctn Mid-C_042010 2010GRC" xfId="3352"/>
    <cellStyle name="_Chelan Debt Forecast 12.19.05_Rebuttal Power Costs_Electric Rev Req Model (2009 GRC) Rebuttal" xfId="3353"/>
    <cellStyle name="_Chelan Debt Forecast 12.19.05_Rebuttal Power Costs_Electric Rev Req Model (2009 GRC) Rebuttal 2" xfId="3354"/>
    <cellStyle name="_Chelan Debt Forecast 12.19.05_Rebuttal Power Costs_Electric Rev Req Model (2009 GRC) Rebuttal REmoval of New  WH Solar AdjustMI" xfId="3355"/>
    <cellStyle name="_Chelan Debt Forecast 12.19.05_Rebuttal Power Costs_Electric Rev Req Model (2009 GRC) Rebuttal REmoval of New  WH Solar AdjustMI 2" xfId="3356"/>
    <cellStyle name="_Chelan Debt Forecast 12.19.05_Rebuttal Power Costs_Electric Rev Req Model (2009 GRC) Rebuttal REmoval of New  WH Solar AdjustMI 2 2" xfId="3357"/>
    <cellStyle name="_Chelan Debt Forecast 12.19.05_Rebuttal Power Costs_Electric Rev Req Model (2009 GRC) Rebuttal REmoval of New  WH Solar AdjustMI 3" xfId="3358"/>
    <cellStyle name="_Chelan Debt Forecast 12.19.05_Rebuttal Power Costs_Electric Rev Req Model (2009 GRC) Rebuttal REmoval of New  WH Solar AdjustMI_DEM-WP(C) ENERG10C--ctn Mid-C_042010 2010GRC" xfId="3359"/>
    <cellStyle name="_Chelan Debt Forecast 12.19.05_Rebuttal Power Costs_Electric Rev Req Model (2009 GRC) Revised 01-18-2010" xfId="3360"/>
    <cellStyle name="_Chelan Debt Forecast 12.19.05_Rebuttal Power Costs_Electric Rev Req Model (2009 GRC) Revised 01-18-2010 2" xfId="3361"/>
    <cellStyle name="_Chelan Debt Forecast 12.19.05_Rebuttal Power Costs_Electric Rev Req Model (2009 GRC) Revised 01-18-2010 2 2" xfId="3362"/>
    <cellStyle name="_Chelan Debt Forecast 12.19.05_Rebuttal Power Costs_Electric Rev Req Model (2009 GRC) Revised 01-18-2010 3" xfId="3363"/>
    <cellStyle name="_Chelan Debt Forecast 12.19.05_Rebuttal Power Costs_Electric Rev Req Model (2009 GRC) Revised 01-18-2010_DEM-WP(C) ENERG10C--ctn Mid-C_042010 2010GRC" xfId="3364"/>
    <cellStyle name="_Chelan Debt Forecast 12.19.05_Rebuttal Power Costs_Final Order Electric EXHIBIT A-1" xfId="3365"/>
    <cellStyle name="_Chelan Debt Forecast 12.19.05_Rebuttal Power Costs_Final Order Electric EXHIBIT A-1 2" xfId="3366"/>
    <cellStyle name="_Chelan Debt Forecast 12.19.05_ROR 5.02" xfId="21249"/>
    <cellStyle name="_Chelan Debt Forecast 12.19.05_Transmission Workbook for May BOD" xfId="3367"/>
    <cellStyle name="_Chelan Debt Forecast 12.19.05_Transmission Workbook for May BOD 2" xfId="3368"/>
    <cellStyle name="_Chelan Debt Forecast 12.19.05_Transmission Workbook for May BOD 2 2" xfId="3369"/>
    <cellStyle name="_Chelan Debt Forecast 12.19.05_Transmission Workbook for May BOD 3" xfId="3370"/>
    <cellStyle name="_Chelan Debt Forecast 12.19.05_Transmission Workbook for May BOD_DEM-WP(C) ENERG10C--ctn Mid-C_042010 2010GRC" xfId="3371"/>
    <cellStyle name="_Chelan Debt Forecast 12.19.05_Wind Integration 10GRC" xfId="3372"/>
    <cellStyle name="_Chelan Debt Forecast 12.19.05_Wind Integration 10GRC 2" xfId="3373"/>
    <cellStyle name="_Chelan Debt Forecast 12.19.05_Wind Integration 10GRC 2 2" xfId="3374"/>
    <cellStyle name="_Chelan Debt Forecast 12.19.05_Wind Integration 10GRC 3" xfId="3375"/>
    <cellStyle name="_Chelan Debt Forecast 12.19.05_Wind Integration 10GRC_DEM-WP(C) ENERG10C--ctn Mid-C_042010 2010GRC" xfId="3376"/>
    <cellStyle name="_x0013__Colstrip 1&amp;2 Annual O&amp;M Budgets" xfId="3377"/>
    <cellStyle name="_x0013__Colstrip 1&amp;2 Annual O&amp;M Budgets 2" xfId="3378"/>
    <cellStyle name="_x0013__Colstrip 1&amp;2 Annual O&amp;M Budgets 3" xfId="3379"/>
    <cellStyle name="_Colstrip FOR - GADS 1990-2009" xfId="3380"/>
    <cellStyle name="_Colstrip FOR - GADS 1990-2009 2" xfId="3381"/>
    <cellStyle name="_Colstrip FOR - GADS 1990-2009 2 2" xfId="3382"/>
    <cellStyle name="_Colstrip FOR - GADS 1990-2009 2 3" xfId="3383"/>
    <cellStyle name="_Colstrip FOR - GADS 1990-2009 3" xfId="3384"/>
    <cellStyle name="_Colstrip FOR - GADS 1990-2009 3 2" xfId="3385"/>
    <cellStyle name="_Colstrip FOR - GADS 1990-2009 4" xfId="3386"/>
    <cellStyle name="_Colstrip FOR - GADS 1990-2009 4 2" xfId="3387"/>
    <cellStyle name="_Colstrip FOR - GADS 1990-2009 5" xfId="3388"/>
    <cellStyle name="_Colstrip FOR - GADS 1990-2009 5 2" xfId="3389"/>
    <cellStyle name="_Colstrip FOR - GADS 1990-2009 6" xfId="3390"/>
    <cellStyle name="_Colstrip FOR - GADS 1990-2009 6 2" xfId="3391"/>
    <cellStyle name="_compare wind integration" xfId="3392"/>
    <cellStyle name="_x0013__Confidential Material" xfId="3393"/>
    <cellStyle name="_x0013__Confidential Material 2" xfId="3394"/>
    <cellStyle name="_Copy 11-9 Sumas Proforma - Current" xfId="3395"/>
    <cellStyle name="_Costs not in AURORA 06GRC" xfId="3396"/>
    <cellStyle name="_Costs not in AURORA 06GRC 2" xfId="3397"/>
    <cellStyle name="_Costs not in AURORA 06GRC 2 2" xfId="3398"/>
    <cellStyle name="_Costs not in AURORA 06GRC 2 2 2" xfId="3399"/>
    <cellStyle name="_Costs not in AURORA 06GRC 2 3" xfId="3400"/>
    <cellStyle name="_Costs not in AURORA 06GRC 3" xfId="3401"/>
    <cellStyle name="_Costs not in AURORA 06GRC 3 2" xfId="3402"/>
    <cellStyle name="_Costs not in AURORA 06GRC 4" xfId="3403"/>
    <cellStyle name="_Costs not in AURORA 06GRC 4 2" xfId="3404"/>
    <cellStyle name="_Costs not in AURORA 06GRC 4 3" xfId="3405"/>
    <cellStyle name="_Costs not in AURORA 06GRC 5" xfId="3406"/>
    <cellStyle name="_Costs not in AURORA 06GRC 5 2" xfId="3407"/>
    <cellStyle name="_Costs not in AURORA 06GRC 6" xfId="3408"/>
    <cellStyle name="_Costs not in AURORA 06GRC 6 2" xfId="3409"/>
    <cellStyle name="_Costs not in AURORA 06GRC 7" xfId="3410"/>
    <cellStyle name="_Costs not in AURORA 06GRC 7 2" xfId="3411"/>
    <cellStyle name="_Costs not in AURORA 06GRC_04 07E Wild Horse Wind Expansion (C) (2)" xfId="3412"/>
    <cellStyle name="_Costs not in AURORA 06GRC_04 07E Wild Horse Wind Expansion (C) (2) 2" xfId="3413"/>
    <cellStyle name="_Costs not in AURORA 06GRC_04 07E Wild Horse Wind Expansion (C) (2) 2 2" xfId="3414"/>
    <cellStyle name="_Costs not in AURORA 06GRC_04 07E Wild Horse Wind Expansion (C) (2) 3" xfId="3415"/>
    <cellStyle name="_Costs not in AURORA 06GRC_04 07E Wild Horse Wind Expansion (C) (2)_Adj Bench DR 3 for Initial Briefs (Electric)" xfId="3416"/>
    <cellStyle name="_Costs not in AURORA 06GRC_04 07E Wild Horse Wind Expansion (C) (2)_Adj Bench DR 3 for Initial Briefs (Electric) 2" xfId="3417"/>
    <cellStyle name="_Costs not in AURORA 06GRC_04 07E Wild Horse Wind Expansion (C) (2)_Adj Bench DR 3 for Initial Briefs (Electric) 2 2" xfId="3418"/>
    <cellStyle name="_Costs not in AURORA 06GRC_04 07E Wild Horse Wind Expansion (C) (2)_Adj Bench DR 3 for Initial Briefs (Electric) 3" xfId="3419"/>
    <cellStyle name="_Costs not in AURORA 06GRC_04 07E Wild Horse Wind Expansion (C) (2)_Adj Bench DR 3 for Initial Briefs (Electric)_DEM-WP(C) ENERG10C--ctn Mid-C_042010 2010GRC" xfId="3420"/>
    <cellStyle name="_Costs not in AURORA 06GRC_04 07E Wild Horse Wind Expansion (C) (2)_Book1" xfId="3421"/>
    <cellStyle name="_Costs not in AURORA 06GRC_04 07E Wild Horse Wind Expansion (C) (2)_DEM-WP(C) ENERG10C--ctn Mid-C_042010 2010GRC" xfId="3422"/>
    <cellStyle name="_Costs not in AURORA 06GRC_04 07E Wild Horse Wind Expansion (C) (2)_Electric Rev Req Model (2009 GRC) " xfId="3423"/>
    <cellStyle name="_Costs not in AURORA 06GRC_04 07E Wild Horse Wind Expansion (C) (2)_Electric Rev Req Model (2009 GRC)  2" xfId="3424"/>
    <cellStyle name="_Costs not in AURORA 06GRC_04 07E Wild Horse Wind Expansion (C) (2)_Electric Rev Req Model (2009 GRC)  2 2" xfId="3425"/>
    <cellStyle name="_Costs not in AURORA 06GRC_04 07E Wild Horse Wind Expansion (C) (2)_Electric Rev Req Model (2009 GRC)  3" xfId="3426"/>
    <cellStyle name="_Costs not in AURORA 06GRC_04 07E Wild Horse Wind Expansion (C) (2)_Electric Rev Req Model (2009 GRC) _DEM-WP(C) ENERG10C--ctn Mid-C_042010 2010GRC" xfId="3427"/>
    <cellStyle name="_Costs not in AURORA 06GRC_04 07E Wild Horse Wind Expansion (C) (2)_Electric Rev Req Model (2009 GRC) Rebuttal" xfId="3428"/>
    <cellStyle name="_Costs not in AURORA 06GRC_04 07E Wild Horse Wind Expansion (C) (2)_Electric Rev Req Model (2009 GRC) Rebuttal 2" xfId="3429"/>
    <cellStyle name="_Costs not in AURORA 06GRC_04 07E Wild Horse Wind Expansion (C) (2)_Electric Rev Req Model (2009 GRC) Rebuttal REmoval of New  WH Solar AdjustMI" xfId="3430"/>
    <cellStyle name="_Costs not in AURORA 06GRC_04 07E Wild Horse Wind Expansion (C) (2)_Electric Rev Req Model (2009 GRC) Rebuttal REmoval of New  WH Solar AdjustMI 2" xfId="3431"/>
    <cellStyle name="_Costs not in AURORA 06GRC_04 07E Wild Horse Wind Expansion (C) (2)_Electric Rev Req Model (2009 GRC) Rebuttal REmoval of New  WH Solar AdjustMI 2 2" xfId="3432"/>
    <cellStyle name="_Costs not in AURORA 06GRC_04 07E Wild Horse Wind Expansion (C) (2)_Electric Rev Req Model (2009 GRC) Rebuttal REmoval of New  WH Solar AdjustMI 3" xfId="3433"/>
    <cellStyle name="_Costs not in AURORA 06GRC_04 07E Wild Horse Wind Expansion (C) (2)_Electric Rev Req Model (2009 GRC) Rebuttal REmoval of New  WH Solar AdjustMI_DEM-WP(C) ENERG10C--ctn Mid-C_042010 2010GRC" xfId="3434"/>
    <cellStyle name="_Costs not in AURORA 06GRC_04 07E Wild Horse Wind Expansion (C) (2)_Electric Rev Req Model (2009 GRC) Revised 01-18-2010" xfId="3435"/>
    <cellStyle name="_Costs not in AURORA 06GRC_04 07E Wild Horse Wind Expansion (C) (2)_Electric Rev Req Model (2009 GRC) Revised 01-18-2010 2" xfId="3436"/>
    <cellStyle name="_Costs not in AURORA 06GRC_04 07E Wild Horse Wind Expansion (C) (2)_Electric Rev Req Model (2009 GRC) Revised 01-18-2010 2 2" xfId="3437"/>
    <cellStyle name="_Costs not in AURORA 06GRC_04 07E Wild Horse Wind Expansion (C) (2)_Electric Rev Req Model (2009 GRC) Revised 01-18-2010 3" xfId="3438"/>
    <cellStyle name="_Costs not in AURORA 06GRC_04 07E Wild Horse Wind Expansion (C) (2)_Electric Rev Req Model (2009 GRC) Revised 01-18-2010_DEM-WP(C) ENERG10C--ctn Mid-C_042010 2010GRC" xfId="3439"/>
    <cellStyle name="_Costs not in AURORA 06GRC_04 07E Wild Horse Wind Expansion (C) (2)_Electric Rev Req Model (2010 GRC)" xfId="3440"/>
    <cellStyle name="_Costs not in AURORA 06GRC_04 07E Wild Horse Wind Expansion (C) (2)_Electric Rev Req Model (2010 GRC) SF" xfId="3441"/>
    <cellStyle name="_Costs not in AURORA 06GRC_04 07E Wild Horse Wind Expansion (C) (2)_Final Order Electric EXHIBIT A-1" xfId="3442"/>
    <cellStyle name="_Costs not in AURORA 06GRC_04 07E Wild Horse Wind Expansion (C) (2)_Final Order Electric EXHIBIT A-1 2" xfId="3443"/>
    <cellStyle name="_Costs not in AURORA 06GRC_04 07E Wild Horse Wind Expansion (C) (2)_TENASKA REGULATORY ASSET" xfId="3444"/>
    <cellStyle name="_Costs not in AURORA 06GRC_04 07E Wild Horse Wind Expansion (C) (2)_TENASKA REGULATORY ASSET 2" xfId="3445"/>
    <cellStyle name="_Costs not in AURORA 06GRC_16.37E Wild Horse Expansion DeferralRevwrkingfile SF" xfId="3446"/>
    <cellStyle name="_Costs not in AURORA 06GRC_16.37E Wild Horse Expansion DeferralRevwrkingfile SF 2" xfId="3447"/>
    <cellStyle name="_Costs not in AURORA 06GRC_16.37E Wild Horse Expansion DeferralRevwrkingfile SF 2 2" xfId="3448"/>
    <cellStyle name="_Costs not in AURORA 06GRC_16.37E Wild Horse Expansion DeferralRevwrkingfile SF 3" xfId="3449"/>
    <cellStyle name="_Costs not in AURORA 06GRC_16.37E Wild Horse Expansion DeferralRevwrkingfile SF_DEM-WP(C) ENERG10C--ctn Mid-C_042010 2010GRC" xfId="3450"/>
    <cellStyle name="_Costs not in AURORA 06GRC_2009 Compliance Filing PCA Exhibits for GRC" xfId="3451"/>
    <cellStyle name="_Costs not in AURORA 06GRC_2009 Compliance Filing PCA Exhibits for GRC 2" xfId="3452"/>
    <cellStyle name="_Costs not in AURORA 06GRC_2009 GRC Compl Filing - Exhibit D" xfId="3453"/>
    <cellStyle name="_Costs not in AURORA 06GRC_2009 GRC Compl Filing - Exhibit D 2" xfId="3454"/>
    <cellStyle name="_Costs not in AURORA 06GRC_2009 GRC Compl Filing - Exhibit D 2 2" xfId="3455"/>
    <cellStyle name="_Costs not in AURORA 06GRC_2009 GRC Compl Filing - Exhibit D 3" xfId="3456"/>
    <cellStyle name="_Costs not in AURORA 06GRC_2009 GRC Compl Filing - Exhibit D_DEM-WP(C) ENERG10C--ctn Mid-C_042010 2010GRC" xfId="3457"/>
    <cellStyle name="_Costs not in AURORA 06GRC_3.01 Income Statement" xfId="3458"/>
    <cellStyle name="_Costs not in AURORA 06GRC_4 31 Regulatory Assets and Liabilities  7 06- Exhibit D" xfId="3459"/>
    <cellStyle name="_Costs not in AURORA 06GRC_4 31 Regulatory Assets and Liabilities  7 06- Exhibit D 2" xfId="3460"/>
    <cellStyle name="_Costs not in AURORA 06GRC_4 31 Regulatory Assets and Liabilities  7 06- Exhibit D 2 2" xfId="3461"/>
    <cellStyle name="_Costs not in AURORA 06GRC_4 31 Regulatory Assets and Liabilities  7 06- Exhibit D 3" xfId="3462"/>
    <cellStyle name="_Costs not in AURORA 06GRC_4 31 Regulatory Assets and Liabilities  7 06- Exhibit D_DEM-WP(C) ENERG10C--ctn Mid-C_042010 2010GRC" xfId="3463"/>
    <cellStyle name="_Costs not in AURORA 06GRC_4 31 Regulatory Assets and Liabilities  7 06- Exhibit D_NIM Summary" xfId="3464"/>
    <cellStyle name="_Costs not in AURORA 06GRC_4 31 Regulatory Assets and Liabilities  7 06- Exhibit D_NIM Summary 2" xfId="3465"/>
    <cellStyle name="_Costs not in AURORA 06GRC_4 31 Regulatory Assets and Liabilities  7 06- Exhibit D_NIM Summary 2 2" xfId="3466"/>
    <cellStyle name="_Costs not in AURORA 06GRC_4 31 Regulatory Assets and Liabilities  7 06- Exhibit D_NIM Summary 3" xfId="3467"/>
    <cellStyle name="_Costs not in AURORA 06GRC_4 31 Regulatory Assets and Liabilities  7 06- Exhibit D_NIM Summary_DEM-WP(C) ENERG10C--ctn Mid-C_042010 2010GRC" xfId="3468"/>
    <cellStyle name="_Costs not in AURORA 06GRC_4 31E Reg Asset  Liab and EXH D" xfId="3469"/>
    <cellStyle name="_Costs not in AURORA 06GRC_4 31E Reg Asset  Liab and EXH D _ Aug 10 Filing (2)" xfId="3470"/>
    <cellStyle name="_Costs not in AURORA 06GRC_4 31E Reg Asset  Liab and EXH D _ Aug 10 Filing (2) 2" xfId="3471"/>
    <cellStyle name="_Costs not in AURORA 06GRC_4 31E Reg Asset  Liab and EXH D 2" xfId="3472"/>
    <cellStyle name="_Costs not in AURORA 06GRC_4 31E Reg Asset  Liab and EXH D 3" xfId="3473"/>
    <cellStyle name="_Costs not in AURORA 06GRC_4 32 Regulatory Assets and Liabilities  7 06- Exhibit D" xfId="3474"/>
    <cellStyle name="_Costs not in AURORA 06GRC_4 32 Regulatory Assets and Liabilities  7 06- Exhibit D 2" xfId="3475"/>
    <cellStyle name="_Costs not in AURORA 06GRC_4 32 Regulatory Assets and Liabilities  7 06- Exhibit D 2 2" xfId="3476"/>
    <cellStyle name="_Costs not in AURORA 06GRC_4 32 Regulatory Assets and Liabilities  7 06- Exhibit D 3" xfId="3477"/>
    <cellStyle name="_Costs not in AURORA 06GRC_4 32 Regulatory Assets and Liabilities  7 06- Exhibit D_DEM-WP(C) ENERG10C--ctn Mid-C_042010 2010GRC" xfId="3478"/>
    <cellStyle name="_Costs not in AURORA 06GRC_4 32 Regulatory Assets and Liabilities  7 06- Exhibit D_NIM Summary" xfId="3479"/>
    <cellStyle name="_Costs not in AURORA 06GRC_4 32 Regulatory Assets and Liabilities  7 06- Exhibit D_NIM Summary 2" xfId="3480"/>
    <cellStyle name="_Costs not in AURORA 06GRC_4 32 Regulatory Assets and Liabilities  7 06- Exhibit D_NIM Summary 2 2" xfId="3481"/>
    <cellStyle name="_Costs not in AURORA 06GRC_4 32 Regulatory Assets and Liabilities  7 06- Exhibit D_NIM Summary 3" xfId="3482"/>
    <cellStyle name="_Costs not in AURORA 06GRC_4 32 Regulatory Assets and Liabilities  7 06- Exhibit D_NIM Summary_DEM-WP(C) ENERG10C--ctn Mid-C_042010 2010GRC" xfId="3483"/>
    <cellStyle name="_Costs not in AURORA 06GRC_AURORA Total New" xfId="3484"/>
    <cellStyle name="_Costs not in AURORA 06GRC_AURORA Total New 2" xfId="3485"/>
    <cellStyle name="_Costs not in AURORA 06GRC_AURORA Total New 2 2" xfId="3486"/>
    <cellStyle name="_Costs not in AURORA 06GRC_AURORA Total New 3" xfId="3487"/>
    <cellStyle name="_Costs not in AURORA 06GRC_Book2" xfId="3488"/>
    <cellStyle name="_Costs not in AURORA 06GRC_Book2 2" xfId="3489"/>
    <cellStyle name="_Costs not in AURORA 06GRC_Book2 2 2" xfId="3490"/>
    <cellStyle name="_Costs not in AURORA 06GRC_Book2 3" xfId="3491"/>
    <cellStyle name="_Costs not in AURORA 06GRC_Book2_Adj Bench DR 3 for Initial Briefs (Electric)" xfId="3492"/>
    <cellStyle name="_Costs not in AURORA 06GRC_Book2_Adj Bench DR 3 for Initial Briefs (Electric) 2" xfId="3493"/>
    <cellStyle name="_Costs not in AURORA 06GRC_Book2_Adj Bench DR 3 for Initial Briefs (Electric) 2 2" xfId="3494"/>
    <cellStyle name="_Costs not in AURORA 06GRC_Book2_Adj Bench DR 3 for Initial Briefs (Electric) 3" xfId="3495"/>
    <cellStyle name="_Costs not in AURORA 06GRC_Book2_Adj Bench DR 3 for Initial Briefs (Electric)_DEM-WP(C) ENERG10C--ctn Mid-C_042010 2010GRC" xfId="3496"/>
    <cellStyle name="_Costs not in AURORA 06GRC_Book2_DEM-WP(C) ENERG10C--ctn Mid-C_042010 2010GRC" xfId="3497"/>
    <cellStyle name="_Costs not in AURORA 06GRC_Book2_Electric Rev Req Model (2009 GRC) Rebuttal" xfId="3498"/>
    <cellStyle name="_Costs not in AURORA 06GRC_Book2_Electric Rev Req Model (2009 GRC) Rebuttal 2" xfId="3499"/>
    <cellStyle name="_Costs not in AURORA 06GRC_Book2_Electric Rev Req Model (2009 GRC) Rebuttal REmoval of New  WH Solar AdjustMI" xfId="3500"/>
    <cellStyle name="_Costs not in AURORA 06GRC_Book2_Electric Rev Req Model (2009 GRC) Rebuttal REmoval of New  WH Solar AdjustMI 2" xfId="3501"/>
    <cellStyle name="_Costs not in AURORA 06GRC_Book2_Electric Rev Req Model (2009 GRC) Rebuttal REmoval of New  WH Solar AdjustMI 2 2" xfId="3502"/>
    <cellStyle name="_Costs not in AURORA 06GRC_Book2_Electric Rev Req Model (2009 GRC) Rebuttal REmoval of New  WH Solar AdjustMI 3" xfId="3503"/>
    <cellStyle name="_Costs not in AURORA 06GRC_Book2_Electric Rev Req Model (2009 GRC) Rebuttal REmoval of New  WH Solar AdjustMI_DEM-WP(C) ENERG10C--ctn Mid-C_042010 2010GRC" xfId="3504"/>
    <cellStyle name="_Costs not in AURORA 06GRC_Book2_Electric Rev Req Model (2009 GRC) Revised 01-18-2010" xfId="3505"/>
    <cellStyle name="_Costs not in AURORA 06GRC_Book2_Electric Rev Req Model (2009 GRC) Revised 01-18-2010 2" xfId="3506"/>
    <cellStyle name="_Costs not in AURORA 06GRC_Book2_Electric Rev Req Model (2009 GRC) Revised 01-18-2010 2 2" xfId="3507"/>
    <cellStyle name="_Costs not in AURORA 06GRC_Book2_Electric Rev Req Model (2009 GRC) Revised 01-18-2010 3" xfId="3508"/>
    <cellStyle name="_Costs not in AURORA 06GRC_Book2_Electric Rev Req Model (2009 GRC) Revised 01-18-2010_DEM-WP(C) ENERG10C--ctn Mid-C_042010 2010GRC" xfId="3509"/>
    <cellStyle name="_Costs not in AURORA 06GRC_Book2_Final Order Electric EXHIBIT A-1" xfId="3510"/>
    <cellStyle name="_Costs not in AURORA 06GRC_Book2_Final Order Electric EXHIBIT A-1 2" xfId="3511"/>
    <cellStyle name="_Costs not in AURORA 06GRC_Book4" xfId="3512"/>
    <cellStyle name="_Costs not in AURORA 06GRC_Book4 2" xfId="3513"/>
    <cellStyle name="_Costs not in AURORA 06GRC_Book4 2 2" xfId="3514"/>
    <cellStyle name="_Costs not in AURORA 06GRC_Book4 3" xfId="3515"/>
    <cellStyle name="_Costs not in AURORA 06GRC_Book4_DEM-WP(C) ENERG10C--ctn Mid-C_042010 2010GRC" xfId="3516"/>
    <cellStyle name="_Costs not in AURORA 06GRC_Book9" xfId="3517"/>
    <cellStyle name="_Costs not in AURORA 06GRC_Book9 2" xfId="3518"/>
    <cellStyle name="_Costs not in AURORA 06GRC_Book9 2 2" xfId="3519"/>
    <cellStyle name="_Costs not in AURORA 06GRC_Book9 3" xfId="3520"/>
    <cellStyle name="_Costs not in AURORA 06GRC_Book9_DEM-WP(C) ENERG10C--ctn Mid-C_042010 2010GRC" xfId="3521"/>
    <cellStyle name="_Costs not in AURORA 06GRC_Check the Interest Calculation" xfId="3522"/>
    <cellStyle name="_Costs not in AURORA 06GRC_Check the Interest Calculation_Scenario 1 REC vs PTC Offset" xfId="3523"/>
    <cellStyle name="_Costs not in AURORA 06GRC_Check the Interest Calculation_Scenario 3" xfId="3524"/>
    <cellStyle name="_Costs not in AURORA 06GRC_Chelan PUD Power Costs (8-10)" xfId="3525"/>
    <cellStyle name="_Costs not in AURORA 06GRC_Chelan PUD Power Costs (8-10) 2" xfId="3526"/>
    <cellStyle name="_Costs not in AURORA 06GRC_DEM-WP(C) Chelan Power Costs" xfId="3527"/>
    <cellStyle name="_Costs not in AURORA 06GRC_DEM-WP(C) Chelan Power Costs 2" xfId="3528"/>
    <cellStyle name="_Costs not in AURORA 06GRC_DEM-WP(C) ENERG10C--ctn Mid-C_042010 2010GRC" xfId="3529"/>
    <cellStyle name="_Costs not in AURORA 06GRC_DEM-WP(C) Gas Transport 2010GRC" xfId="3530"/>
    <cellStyle name="_Costs not in AURORA 06GRC_DEM-WP(C) Gas Transport 2010GRC 2" xfId="3531"/>
    <cellStyle name="_Costs not in AURORA 06GRC_Exh A-1 resulting from UE-112050 effective Jan 1 2012" xfId="3532"/>
    <cellStyle name="_Costs not in AURORA 06GRC_Exh G - Klamath Peaker PPA fr C Locke 2-12" xfId="3533"/>
    <cellStyle name="_Costs not in AURORA 06GRC_Exhibit A-1 effective 4-1-11 fr S Free 12-11" xfId="3534"/>
    <cellStyle name="_Costs not in AURORA 06GRC_Exhibit D fr R Gho 12-31-08" xfId="3535"/>
    <cellStyle name="_Costs not in AURORA 06GRC_Exhibit D fr R Gho 12-31-08 2" xfId="3536"/>
    <cellStyle name="_Costs not in AURORA 06GRC_Exhibit D fr R Gho 12-31-08 2 2" xfId="3537"/>
    <cellStyle name="_Costs not in AURORA 06GRC_Exhibit D fr R Gho 12-31-08 3" xfId="3538"/>
    <cellStyle name="_Costs not in AURORA 06GRC_Exhibit D fr R Gho 12-31-08 v2" xfId="3539"/>
    <cellStyle name="_Costs not in AURORA 06GRC_Exhibit D fr R Gho 12-31-08 v2 2" xfId="3540"/>
    <cellStyle name="_Costs not in AURORA 06GRC_Exhibit D fr R Gho 12-31-08 v2 2 2" xfId="3541"/>
    <cellStyle name="_Costs not in AURORA 06GRC_Exhibit D fr R Gho 12-31-08 v2 3" xfId="3542"/>
    <cellStyle name="_Costs not in AURORA 06GRC_Exhibit D fr R Gho 12-31-08 v2_DEM-WP(C) ENERG10C--ctn Mid-C_042010 2010GRC" xfId="3543"/>
    <cellStyle name="_Costs not in AURORA 06GRC_Exhibit D fr R Gho 12-31-08 v2_NIM Summary" xfId="3544"/>
    <cellStyle name="_Costs not in AURORA 06GRC_Exhibit D fr R Gho 12-31-08 v2_NIM Summary 2" xfId="3545"/>
    <cellStyle name="_Costs not in AURORA 06GRC_Exhibit D fr R Gho 12-31-08 v2_NIM Summary 2 2" xfId="3546"/>
    <cellStyle name="_Costs not in AURORA 06GRC_Exhibit D fr R Gho 12-31-08 v2_NIM Summary 3" xfId="3547"/>
    <cellStyle name="_Costs not in AURORA 06GRC_Exhibit D fr R Gho 12-31-08 v2_NIM Summary_DEM-WP(C) ENERG10C--ctn Mid-C_042010 2010GRC" xfId="3548"/>
    <cellStyle name="_Costs not in AURORA 06GRC_Exhibit D fr R Gho 12-31-08_DEM-WP(C) ENERG10C--ctn Mid-C_042010 2010GRC" xfId="3549"/>
    <cellStyle name="_Costs not in AURORA 06GRC_Exhibit D fr R Gho 12-31-08_NIM Summary" xfId="3550"/>
    <cellStyle name="_Costs not in AURORA 06GRC_Exhibit D fr R Gho 12-31-08_NIM Summary 2" xfId="3551"/>
    <cellStyle name="_Costs not in AURORA 06GRC_Exhibit D fr R Gho 12-31-08_NIM Summary 2 2" xfId="3552"/>
    <cellStyle name="_Costs not in AURORA 06GRC_Exhibit D fr R Gho 12-31-08_NIM Summary 3" xfId="3553"/>
    <cellStyle name="_Costs not in AURORA 06GRC_Exhibit D fr R Gho 12-31-08_NIM Summary_DEM-WP(C) ENERG10C--ctn Mid-C_042010 2010GRC" xfId="3554"/>
    <cellStyle name="_Costs not in AURORA 06GRC_Hopkins Ridge Prepaid Tran - Interest Earned RY 12ME Feb  '11" xfId="3555"/>
    <cellStyle name="_Costs not in AURORA 06GRC_Hopkins Ridge Prepaid Tran - Interest Earned RY 12ME Feb  '11 2" xfId="3556"/>
    <cellStyle name="_Costs not in AURORA 06GRC_Hopkins Ridge Prepaid Tran - Interest Earned RY 12ME Feb  '11 2 2" xfId="3557"/>
    <cellStyle name="_Costs not in AURORA 06GRC_Hopkins Ridge Prepaid Tran - Interest Earned RY 12ME Feb  '11 3" xfId="3558"/>
    <cellStyle name="_Costs not in AURORA 06GRC_Hopkins Ridge Prepaid Tran - Interest Earned RY 12ME Feb  '11_DEM-WP(C) ENERG10C--ctn Mid-C_042010 2010GRC" xfId="3559"/>
    <cellStyle name="_Costs not in AURORA 06GRC_Hopkins Ridge Prepaid Tran - Interest Earned RY 12ME Feb  '11_NIM Summary" xfId="3560"/>
    <cellStyle name="_Costs not in AURORA 06GRC_Hopkins Ridge Prepaid Tran - Interest Earned RY 12ME Feb  '11_NIM Summary 2" xfId="3561"/>
    <cellStyle name="_Costs not in AURORA 06GRC_Hopkins Ridge Prepaid Tran - Interest Earned RY 12ME Feb  '11_NIM Summary 2 2" xfId="3562"/>
    <cellStyle name="_Costs not in AURORA 06GRC_Hopkins Ridge Prepaid Tran - Interest Earned RY 12ME Feb  '11_NIM Summary 3" xfId="3563"/>
    <cellStyle name="_Costs not in AURORA 06GRC_Hopkins Ridge Prepaid Tran - Interest Earned RY 12ME Feb  '11_NIM Summary_DEM-WP(C) ENERG10C--ctn Mid-C_042010 2010GRC" xfId="3564"/>
    <cellStyle name="_Costs not in AURORA 06GRC_Hopkins Ridge Prepaid Tran - Interest Earned RY 12ME Feb  '11_Transmission Workbook for May BOD" xfId="3565"/>
    <cellStyle name="_Costs not in AURORA 06GRC_Hopkins Ridge Prepaid Tran - Interest Earned RY 12ME Feb  '11_Transmission Workbook for May BOD 2" xfId="3566"/>
    <cellStyle name="_Costs not in AURORA 06GRC_Hopkins Ridge Prepaid Tran - Interest Earned RY 12ME Feb  '11_Transmission Workbook for May BOD 2 2" xfId="3567"/>
    <cellStyle name="_Costs not in AURORA 06GRC_Hopkins Ridge Prepaid Tran - Interest Earned RY 12ME Feb  '11_Transmission Workbook for May BOD 3" xfId="3568"/>
    <cellStyle name="_Costs not in AURORA 06GRC_Hopkins Ridge Prepaid Tran - Interest Earned RY 12ME Feb  '11_Transmission Workbook for May BOD_DEM-WP(C) ENERG10C--ctn Mid-C_042010 2010GRC" xfId="3569"/>
    <cellStyle name="_Costs not in AURORA 06GRC_Mint Farm Generation BPA" xfId="3570"/>
    <cellStyle name="_Costs not in AURORA 06GRC_NIM Summary" xfId="3571"/>
    <cellStyle name="_Costs not in AURORA 06GRC_NIM Summary 09GRC" xfId="3572"/>
    <cellStyle name="_Costs not in AURORA 06GRC_NIM Summary 09GRC 2" xfId="3573"/>
    <cellStyle name="_Costs not in AURORA 06GRC_NIM Summary 09GRC 2 2" xfId="3574"/>
    <cellStyle name="_Costs not in AURORA 06GRC_NIM Summary 09GRC 3" xfId="3575"/>
    <cellStyle name="_Costs not in AURORA 06GRC_NIM Summary 09GRC_DEM-WP(C) ENERG10C--ctn Mid-C_042010 2010GRC" xfId="3576"/>
    <cellStyle name="_Costs not in AURORA 06GRC_NIM Summary 10" xfId="3577"/>
    <cellStyle name="_Costs not in AURORA 06GRC_NIM Summary 11" xfId="3578"/>
    <cellStyle name="_Costs not in AURORA 06GRC_NIM Summary 12" xfId="3579"/>
    <cellStyle name="_Costs not in AURORA 06GRC_NIM Summary 13" xfId="3580"/>
    <cellStyle name="_Costs not in AURORA 06GRC_NIM Summary 14" xfId="3581"/>
    <cellStyle name="_Costs not in AURORA 06GRC_NIM Summary 15" xfId="3582"/>
    <cellStyle name="_Costs not in AURORA 06GRC_NIM Summary 16" xfId="3583"/>
    <cellStyle name="_Costs not in AURORA 06GRC_NIM Summary 17" xfId="3584"/>
    <cellStyle name="_Costs not in AURORA 06GRC_NIM Summary 18" xfId="3585"/>
    <cellStyle name="_Costs not in AURORA 06GRC_NIM Summary 19" xfId="3586"/>
    <cellStyle name="_Costs not in AURORA 06GRC_NIM Summary 2" xfId="3587"/>
    <cellStyle name="_Costs not in AURORA 06GRC_NIM Summary 2 2" xfId="3588"/>
    <cellStyle name="_Costs not in AURORA 06GRC_NIM Summary 20" xfId="3589"/>
    <cellStyle name="_Costs not in AURORA 06GRC_NIM Summary 21" xfId="3590"/>
    <cellStyle name="_Costs not in AURORA 06GRC_NIM Summary 22" xfId="3591"/>
    <cellStyle name="_Costs not in AURORA 06GRC_NIM Summary 23" xfId="3592"/>
    <cellStyle name="_Costs not in AURORA 06GRC_NIM Summary 24" xfId="3593"/>
    <cellStyle name="_Costs not in AURORA 06GRC_NIM Summary 25" xfId="3594"/>
    <cellStyle name="_Costs not in AURORA 06GRC_NIM Summary 26" xfId="3595"/>
    <cellStyle name="_Costs not in AURORA 06GRC_NIM Summary 27" xfId="3596"/>
    <cellStyle name="_Costs not in AURORA 06GRC_NIM Summary 28" xfId="3597"/>
    <cellStyle name="_Costs not in AURORA 06GRC_NIM Summary 29" xfId="3598"/>
    <cellStyle name="_Costs not in AURORA 06GRC_NIM Summary 3" xfId="3599"/>
    <cellStyle name="_Costs not in AURORA 06GRC_NIM Summary 30" xfId="3600"/>
    <cellStyle name="_Costs not in AURORA 06GRC_NIM Summary 31" xfId="3601"/>
    <cellStyle name="_Costs not in AURORA 06GRC_NIM Summary 32" xfId="3602"/>
    <cellStyle name="_Costs not in AURORA 06GRC_NIM Summary 33" xfId="3603"/>
    <cellStyle name="_Costs not in AURORA 06GRC_NIM Summary 34" xfId="3604"/>
    <cellStyle name="_Costs not in AURORA 06GRC_NIM Summary 35" xfId="3605"/>
    <cellStyle name="_Costs not in AURORA 06GRC_NIM Summary 36" xfId="3606"/>
    <cellStyle name="_Costs not in AURORA 06GRC_NIM Summary 37" xfId="3607"/>
    <cellStyle name="_Costs not in AURORA 06GRC_NIM Summary 38" xfId="3608"/>
    <cellStyle name="_Costs not in AURORA 06GRC_NIM Summary 39" xfId="3609"/>
    <cellStyle name="_Costs not in AURORA 06GRC_NIM Summary 4" xfId="3610"/>
    <cellStyle name="_Costs not in AURORA 06GRC_NIM Summary 40" xfId="3611"/>
    <cellStyle name="_Costs not in AURORA 06GRC_NIM Summary 41" xfId="3612"/>
    <cellStyle name="_Costs not in AURORA 06GRC_NIM Summary 42" xfId="3613"/>
    <cellStyle name="_Costs not in AURORA 06GRC_NIM Summary 43" xfId="3614"/>
    <cellStyle name="_Costs not in AURORA 06GRC_NIM Summary 44" xfId="3615"/>
    <cellStyle name="_Costs not in AURORA 06GRC_NIM Summary 45" xfId="3616"/>
    <cellStyle name="_Costs not in AURORA 06GRC_NIM Summary 46" xfId="3617"/>
    <cellStyle name="_Costs not in AURORA 06GRC_NIM Summary 47" xfId="3618"/>
    <cellStyle name="_Costs not in AURORA 06GRC_NIM Summary 48" xfId="3619"/>
    <cellStyle name="_Costs not in AURORA 06GRC_NIM Summary 49" xfId="3620"/>
    <cellStyle name="_Costs not in AURORA 06GRC_NIM Summary 5" xfId="3621"/>
    <cellStyle name="_Costs not in AURORA 06GRC_NIM Summary 50" xfId="3622"/>
    <cellStyle name="_Costs not in AURORA 06GRC_NIM Summary 51" xfId="3623"/>
    <cellStyle name="_Costs not in AURORA 06GRC_NIM Summary 52" xfId="3624"/>
    <cellStyle name="_Costs not in AURORA 06GRC_NIM Summary 6" xfId="3625"/>
    <cellStyle name="_Costs not in AURORA 06GRC_NIM Summary 7" xfId="3626"/>
    <cellStyle name="_Costs not in AURORA 06GRC_NIM Summary 8" xfId="3627"/>
    <cellStyle name="_Costs not in AURORA 06GRC_NIM Summary 9" xfId="3628"/>
    <cellStyle name="_Costs not in AURORA 06GRC_NIM Summary_DEM-WP(C) ENERG10C--ctn Mid-C_042010 2010GRC" xfId="3629"/>
    <cellStyle name="_Costs not in AURORA 06GRC_PCA 10 -  Exhibit D Dec 2011" xfId="3630"/>
    <cellStyle name="_Costs not in AURORA 06GRC_PCA 10 -  Exhibit D from A Kellogg Jan 2011" xfId="3631"/>
    <cellStyle name="_Costs not in AURORA 06GRC_PCA 10 -  Exhibit D from A Kellogg July 2011" xfId="3632"/>
    <cellStyle name="_Costs not in AURORA 06GRC_PCA 10 -  Exhibit D from S Free Rcv'd 12-11" xfId="3633"/>
    <cellStyle name="_Costs not in AURORA 06GRC_PCA 11 -  Exhibit D Jan 2012 fr A Kellogg" xfId="3634"/>
    <cellStyle name="_Costs not in AURORA 06GRC_PCA 11 -  Exhibit D Jan 2012 WF" xfId="3635"/>
    <cellStyle name="_Costs not in AURORA 06GRC_PCA 7 - Exhibit D update 11_30_08 (2)" xfId="3636"/>
    <cellStyle name="_Costs not in AURORA 06GRC_PCA 7 - Exhibit D update 11_30_08 (2) 2" xfId="3637"/>
    <cellStyle name="_Costs not in AURORA 06GRC_PCA 7 - Exhibit D update 11_30_08 (2) 2 2" xfId="3638"/>
    <cellStyle name="_Costs not in AURORA 06GRC_PCA 7 - Exhibit D update 11_30_08 (2) 2 2 2" xfId="3639"/>
    <cellStyle name="_Costs not in AURORA 06GRC_PCA 7 - Exhibit D update 11_30_08 (2) 2 3" xfId="3640"/>
    <cellStyle name="_Costs not in AURORA 06GRC_PCA 7 - Exhibit D update 11_30_08 (2) 3" xfId="3641"/>
    <cellStyle name="_Costs not in AURORA 06GRC_PCA 7 - Exhibit D update 11_30_08 (2) 3 2" xfId="3642"/>
    <cellStyle name="_Costs not in AURORA 06GRC_PCA 7 - Exhibit D update 11_30_08 (2) 4" xfId="3643"/>
    <cellStyle name="_Costs not in AURORA 06GRC_PCA 7 - Exhibit D update 11_30_08 (2)_DEM-WP(C) ENERG10C--ctn Mid-C_042010 2010GRC" xfId="3644"/>
    <cellStyle name="_Costs not in AURORA 06GRC_PCA 7 - Exhibit D update 11_30_08 (2)_NIM Summary" xfId="3645"/>
    <cellStyle name="_Costs not in AURORA 06GRC_PCA 7 - Exhibit D update 11_30_08 (2)_NIM Summary 2" xfId="3646"/>
    <cellStyle name="_Costs not in AURORA 06GRC_PCA 7 - Exhibit D update 11_30_08 (2)_NIM Summary 2 2" xfId="3647"/>
    <cellStyle name="_Costs not in AURORA 06GRC_PCA 7 - Exhibit D update 11_30_08 (2)_NIM Summary 3" xfId="3648"/>
    <cellStyle name="_Costs not in AURORA 06GRC_PCA 7 - Exhibit D update 11_30_08 (2)_NIM Summary_DEM-WP(C) ENERG10C--ctn Mid-C_042010 2010GRC" xfId="3649"/>
    <cellStyle name="_Costs not in AURORA 06GRC_PCA 8 - Exhibit D update 12_31_09" xfId="3650"/>
    <cellStyle name="_Costs not in AURORA 06GRC_PCA 8 - Exhibit D update 12_31_09 2" xfId="3651"/>
    <cellStyle name="_Costs not in AURORA 06GRC_PCA 9 -  Exhibit D April 2010" xfId="3652"/>
    <cellStyle name="_Costs not in AURORA 06GRC_PCA 9 -  Exhibit D April 2010 (3)" xfId="3653"/>
    <cellStyle name="_Costs not in AURORA 06GRC_PCA 9 -  Exhibit D April 2010 (3) 2" xfId="3654"/>
    <cellStyle name="_Costs not in AURORA 06GRC_PCA 9 -  Exhibit D April 2010 (3) 2 2" xfId="3655"/>
    <cellStyle name="_Costs not in AURORA 06GRC_PCA 9 -  Exhibit D April 2010 (3) 3" xfId="3656"/>
    <cellStyle name="_Costs not in AURORA 06GRC_PCA 9 -  Exhibit D April 2010 (3)_DEM-WP(C) ENERG10C--ctn Mid-C_042010 2010GRC" xfId="3657"/>
    <cellStyle name="_Costs not in AURORA 06GRC_PCA 9 -  Exhibit D April 2010 2" xfId="3658"/>
    <cellStyle name="_Costs not in AURORA 06GRC_PCA 9 -  Exhibit D April 2010 3" xfId="3659"/>
    <cellStyle name="_Costs not in AURORA 06GRC_PCA 9 -  Exhibit D April 2010 4" xfId="3660"/>
    <cellStyle name="_Costs not in AURORA 06GRC_PCA 9 -  Exhibit D April 2010 5" xfId="3661"/>
    <cellStyle name="_Costs not in AURORA 06GRC_PCA 9 -  Exhibit D April 2010 6" xfId="3662"/>
    <cellStyle name="_Costs not in AURORA 06GRC_PCA 9 -  Exhibit D Feb 2010" xfId="3663"/>
    <cellStyle name="_Costs not in AURORA 06GRC_PCA 9 -  Exhibit D Feb 2010 2" xfId="3664"/>
    <cellStyle name="_Costs not in AURORA 06GRC_PCA 9 -  Exhibit D Feb 2010 v2" xfId="3665"/>
    <cellStyle name="_Costs not in AURORA 06GRC_PCA 9 -  Exhibit D Feb 2010 v2 2" xfId="3666"/>
    <cellStyle name="_Costs not in AURORA 06GRC_PCA 9 -  Exhibit D Feb 2010 WF" xfId="3667"/>
    <cellStyle name="_Costs not in AURORA 06GRC_PCA 9 -  Exhibit D Feb 2010 WF 2" xfId="3668"/>
    <cellStyle name="_Costs not in AURORA 06GRC_PCA 9 -  Exhibit D Jan 2010" xfId="3669"/>
    <cellStyle name="_Costs not in AURORA 06GRC_PCA 9 -  Exhibit D Jan 2010 2" xfId="3670"/>
    <cellStyle name="_Costs not in AURORA 06GRC_PCA 9 -  Exhibit D March 2010 (2)" xfId="3671"/>
    <cellStyle name="_Costs not in AURORA 06GRC_PCA 9 -  Exhibit D March 2010 (2) 2" xfId="3672"/>
    <cellStyle name="_Costs not in AURORA 06GRC_PCA 9 -  Exhibit D Nov 2010" xfId="3673"/>
    <cellStyle name="_Costs not in AURORA 06GRC_PCA 9 -  Exhibit D Nov 2010 2" xfId="3674"/>
    <cellStyle name="_Costs not in AURORA 06GRC_PCA 9 - Exhibit D at August 2010" xfId="3675"/>
    <cellStyle name="_Costs not in AURORA 06GRC_PCA 9 - Exhibit D at August 2010 2" xfId="3676"/>
    <cellStyle name="_Costs not in AURORA 06GRC_PCA 9 - Exhibit D June 2010 GRC" xfId="3677"/>
    <cellStyle name="_Costs not in AURORA 06GRC_PCA 9 - Exhibit D June 2010 GRC 2" xfId="3678"/>
    <cellStyle name="_Costs not in AURORA 06GRC_Power Costs - Comparison bx Rbtl-Staff-Jt-PC" xfId="3679"/>
    <cellStyle name="_Costs not in AURORA 06GRC_Power Costs - Comparison bx Rbtl-Staff-Jt-PC 2" xfId="3680"/>
    <cellStyle name="_Costs not in AURORA 06GRC_Power Costs - Comparison bx Rbtl-Staff-Jt-PC 2 2" xfId="3681"/>
    <cellStyle name="_Costs not in AURORA 06GRC_Power Costs - Comparison bx Rbtl-Staff-Jt-PC 3" xfId="3682"/>
    <cellStyle name="_Costs not in AURORA 06GRC_Power Costs - Comparison bx Rbtl-Staff-Jt-PC_Adj Bench DR 3 for Initial Briefs (Electric)" xfId="3683"/>
    <cellStyle name="_Costs not in AURORA 06GRC_Power Costs - Comparison bx Rbtl-Staff-Jt-PC_Adj Bench DR 3 for Initial Briefs (Electric) 2" xfId="3684"/>
    <cellStyle name="_Costs not in AURORA 06GRC_Power Costs - Comparison bx Rbtl-Staff-Jt-PC_Adj Bench DR 3 for Initial Briefs (Electric) 2 2" xfId="3685"/>
    <cellStyle name="_Costs not in AURORA 06GRC_Power Costs - Comparison bx Rbtl-Staff-Jt-PC_Adj Bench DR 3 for Initial Briefs (Electric) 3" xfId="3686"/>
    <cellStyle name="_Costs not in AURORA 06GRC_Power Costs - Comparison bx Rbtl-Staff-Jt-PC_Adj Bench DR 3 for Initial Briefs (Electric)_DEM-WP(C) ENERG10C--ctn Mid-C_042010 2010GRC" xfId="3687"/>
    <cellStyle name="_Costs not in AURORA 06GRC_Power Costs - Comparison bx Rbtl-Staff-Jt-PC_DEM-WP(C) ENERG10C--ctn Mid-C_042010 2010GRC" xfId="3688"/>
    <cellStyle name="_Costs not in AURORA 06GRC_Power Costs - Comparison bx Rbtl-Staff-Jt-PC_Electric Rev Req Model (2009 GRC) Rebuttal" xfId="3689"/>
    <cellStyle name="_Costs not in AURORA 06GRC_Power Costs - Comparison bx Rbtl-Staff-Jt-PC_Electric Rev Req Model (2009 GRC) Rebuttal 2" xfId="3690"/>
    <cellStyle name="_Costs not in AURORA 06GRC_Power Costs - Comparison bx Rbtl-Staff-Jt-PC_Electric Rev Req Model (2009 GRC) Rebuttal REmoval of New  WH Solar AdjustMI" xfId="3691"/>
    <cellStyle name="_Costs not in AURORA 06GRC_Power Costs - Comparison bx Rbtl-Staff-Jt-PC_Electric Rev Req Model (2009 GRC) Rebuttal REmoval of New  WH Solar AdjustMI 2" xfId="3692"/>
    <cellStyle name="_Costs not in AURORA 06GRC_Power Costs - Comparison bx Rbtl-Staff-Jt-PC_Electric Rev Req Model (2009 GRC) Rebuttal REmoval of New  WH Solar AdjustMI 2 2" xfId="3693"/>
    <cellStyle name="_Costs not in AURORA 06GRC_Power Costs - Comparison bx Rbtl-Staff-Jt-PC_Electric Rev Req Model (2009 GRC) Rebuttal REmoval of New  WH Solar AdjustMI 3" xfId="3694"/>
    <cellStyle name="_Costs not in AURORA 06GRC_Power Costs - Comparison bx Rbtl-Staff-Jt-PC_Electric Rev Req Model (2009 GRC) Rebuttal REmoval of New  WH Solar AdjustMI_DEM-WP(C) ENERG10C--ctn Mid-C_042010 2010GRC" xfId="3695"/>
    <cellStyle name="_Costs not in AURORA 06GRC_Power Costs - Comparison bx Rbtl-Staff-Jt-PC_Electric Rev Req Model (2009 GRC) Revised 01-18-2010" xfId="3696"/>
    <cellStyle name="_Costs not in AURORA 06GRC_Power Costs - Comparison bx Rbtl-Staff-Jt-PC_Electric Rev Req Model (2009 GRC) Revised 01-18-2010 2" xfId="3697"/>
    <cellStyle name="_Costs not in AURORA 06GRC_Power Costs - Comparison bx Rbtl-Staff-Jt-PC_Electric Rev Req Model (2009 GRC) Revised 01-18-2010 2 2" xfId="3698"/>
    <cellStyle name="_Costs not in AURORA 06GRC_Power Costs - Comparison bx Rbtl-Staff-Jt-PC_Electric Rev Req Model (2009 GRC) Revised 01-18-2010 3" xfId="3699"/>
    <cellStyle name="_Costs not in AURORA 06GRC_Power Costs - Comparison bx Rbtl-Staff-Jt-PC_Electric Rev Req Model (2009 GRC) Revised 01-18-2010_DEM-WP(C) ENERG10C--ctn Mid-C_042010 2010GRC" xfId="3700"/>
    <cellStyle name="_Costs not in AURORA 06GRC_Power Costs - Comparison bx Rbtl-Staff-Jt-PC_Final Order Electric EXHIBIT A-1" xfId="3701"/>
    <cellStyle name="_Costs not in AURORA 06GRC_Power Costs - Comparison bx Rbtl-Staff-Jt-PC_Final Order Electric EXHIBIT A-1 2" xfId="3702"/>
    <cellStyle name="_Costs not in AURORA 06GRC_Production Adj 4.37" xfId="21250"/>
    <cellStyle name="_Costs not in AURORA 06GRC_Purchased Power Adj 4.03" xfId="21251"/>
    <cellStyle name="_Costs not in AURORA 06GRC_Rebuttal Power Costs" xfId="3703"/>
    <cellStyle name="_Costs not in AURORA 06GRC_Rebuttal Power Costs 2" xfId="3704"/>
    <cellStyle name="_Costs not in AURORA 06GRC_Rebuttal Power Costs 2 2" xfId="3705"/>
    <cellStyle name="_Costs not in AURORA 06GRC_Rebuttal Power Costs 3" xfId="3706"/>
    <cellStyle name="_Costs not in AURORA 06GRC_Rebuttal Power Costs_Adj Bench DR 3 for Initial Briefs (Electric)" xfId="3707"/>
    <cellStyle name="_Costs not in AURORA 06GRC_Rebuttal Power Costs_Adj Bench DR 3 for Initial Briefs (Electric) 2" xfId="3708"/>
    <cellStyle name="_Costs not in AURORA 06GRC_Rebuttal Power Costs_Adj Bench DR 3 for Initial Briefs (Electric) 2 2" xfId="3709"/>
    <cellStyle name="_Costs not in AURORA 06GRC_Rebuttal Power Costs_Adj Bench DR 3 for Initial Briefs (Electric) 3" xfId="3710"/>
    <cellStyle name="_Costs not in AURORA 06GRC_Rebuttal Power Costs_Adj Bench DR 3 for Initial Briefs (Electric)_DEM-WP(C) ENERG10C--ctn Mid-C_042010 2010GRC" xfId="3711"/>
    <cellStyle name="_Costs not in AURORA 06GRC_Rebuttal Power Costs_DEM-WP(C) ENERG10C--ctn Mid-C_042010 2010GRC" xfId="3712"/>
    <cellStyle name="_Costs not in AURORA 06GRC_Rebuttal Power Costs_Electric Rev Req Model (2009 GRC) Rebuttal" xfId="3713"/>
    <cellStyle name="_Costs not in AURORA 06GRC_Rebuttal Power Costs_Electric Rev Req Model (2009 GRC) Rebuttal 2" xfId="3714"/>
    <cellStyle name="_Costs not in AURORA 06GRC_Rebuttal Power Costs_Electric Rev Req Model (2009 GRC) Rebuttal REmoval of New  WH Solar AdjustMI" xfId="3715"/>
    <cellStyle name="_Costs not in AURORA 06GRC_Rebuttal Power Costs_Electric Rev Req Model (2009 GRC) Rebuttal REmoval of New  WH Solar AdjustMI 2" xfId="3716"/>
    <cellStyle name="_Costs not in AURORA 06GRC_Rebuttal Power Costs_Electric Rev Req Model (2009 GRC) Rebuttal REmoval of New  WH Solar AdjustMI 2 2" xfId="3717"/>
    <cellStyle name="_Costs not in AURORA 06GRC_Rebuttal Power Costs_Electric Rev Req Model (2009 GRC) Rebuttal REmoval of New  WH Solar AdjustMI 3" xfId="3718"/>
    <cellStyle name="_Costs not in AURORA 06GRC_Rebuttal Power Costs_Electric Rev Req Model (2009 GRC) Rebuttal REmoval of New  WH Solar AdjustMI_DEM-WP(C) ENERG10C--ctn Mid-C_042010 2010GRC" xfId="3719"/>
    <cellStyle name="_Costs not in AURORA 06GRC_Rebuttal Power Costs_Electric Rev Req Model (2009 GRC) Revised 01-18-2010" xfId="3720"/>
    <cellStyle name="_Costs not in AURORA 06GRC_Rebuttal Power Costs_Electric Rev Req Model (2009 GRC) Revised 01-18-2010 2" xfId="3721"/>
    <cellStyle name="_Costs not in AURORA 06GRC_Rebuttal Power Costs_Electric Rev Req Model (2009 GRC) Revised 01-18-2010 2 2" xfId="3722"/>
    <cellStyle name="_Costs not in AURORA 06GRC_Rebuttal Power Costs_Electric Rev Req Model (2009 GRC) Revised 01-18-2010 3" xfId="3723"/>
    <cellStyle name="_Costs not in AURORA 06GRC_Rebuttal Power Costs_Electric Rev Req Model (2009 GRC) Revised 01-18-2010_DEM-WP(C) ENERG10C--ctn Mid-C_042010 2010GRC" xfId="3724"/>
    <cellStyle name="_Costs not in AURORA 06GRC_Rebuttal Power Costs_Final Order Electric EXHIBIT A-1" xfId="3725"/>
    <cellStyle name="_Costs not in AURORA 06GRC_Rebuttal Power Costs_Final Order Electric EXHIBIT A-1 2" xfId="3726"/>
    <cellStyle name="_Costs not in AURORA 06GRC_ROR 5.02" xfId="21252"/>
    <cellStyle name="_Costs not in AURORA 06GRC_Transmission Workbook for May BOD" xfId="3727"/>
    <cellStyle name="_Costs not in AURORA 06GRC_Transmission Workbook for May BOD 2" xfId="3728"/>
    <cellStyle name="_Costs not in AURORA 06GRC_Transmission Workbook for May BOD 2 2" xfId="3729"/>
    <cellStyle name="_Costs not in AURORA 06GRC_Transmission Workbook for May BOD 3" xfId="3730"/>
    <cellStyle name="_Costs not in AURORA 06GRC_Transmission Workbook for May BOD_DEM-WP(C) ENERG10C--ctn Mid-C_042010 2010GRC" xfId="3731"/>
    <cellStyle name="_Costs not in AURORA 06GRC_Wind Integration 10GRC" xfId="3732"/>
    <cellStyle name="_Costs not in AURORA 06GRC_Wind Integration 10GRC 2" xfId="3733"/>
    <cellStyle name="_Costs not in AURORA 06GRC_Wind Integration 10GRC 2 2" xfId="3734"/>
    <cellStyle name="_Costs not in AURORA 06GRC_Wind Integration 10GRC 3" xfId="3735"/>
    <cellStyle name="_Costs not in AURORA 06GRC_Wind Integration 10GRC_DEM-WP(C) ENERG10C--ctn Mid-C_042010 2010GRC" xfId="3736"/>
    <cellStyle name="_Costs not in AURORA 2006GRC 6.15.06" xfId="3737"/>
    <cellStyle name="_Costs not in AURORA 2006GRC 6.15.06 2" xfId="3738"/>
    <cellStyle name="_Costs not in AURORA 2006GRC 6.15.06 2 2" xfId="3739"/>
    <cellStyle name="_Costs not in AURORA 2006GRC 6.15.06 2 2 2" xfId="3740"/>
    <cellStyle name="_Costs not in AURORA 2006GRC 6.15.06 2 3" xfId="3741"/>
    <cellStyle name="_Costs not in AURORA 2006GRC 6.15.06 3" xfId="3742"/>
    <cellStyle name="_Costs not in AURORA 2006GRC 6.15.06 3 2" xfId="3743"/>
    <cellStyle name="_Costs not in AURORA 2006GRC 6.15.06 4" xfId="3744"/>
    <cellStyle name="_Costs not in AURORA 2006GRC 6.15.06 4 2" xfId="3745"/>
    <cellStyle name="_Costs not in AURORA 2006GRC 6.15.06 4 3" xfId="3746"/>
    <cellStyle name="_Costs not in AURORA 2006GRC 6.15.06 5" xfId="3747"/>
    <cellStyle name="_Costs not in AURORA 2006GRC 6.15.06 5 2" xfId="3748"/>
    <cellStyle name="_Costs not in AURORA 2006GRC 6.15.06 6" xfId="3749"/>
    <cellStyle name="_Costs not in AURORA 2006GRC 6.15.06 6 2" xfId="3750"/>
    <cellStyle name="_Costs not in AURORA 2006GRC 6.15.06 7" xfId="3751"/>
    <cellStyle name="_Costs not in AURORA 2006GRC 6.15.06 7 2" xfId="3752"/>
    <cellStyle name="_Costs not in AURORA 2006GRC 6.15.06_04 07E Wild Horse Wind Expansion (C) (2)" xfId="3753"/>
    <cellStyle name="_Costs not in AURORA 2006GRC 6.15.06_04 07E Wild Horse Wind Expansion (C) (2) 2" xfId="3754"/>
    <cellStyle name="_Costs not in AURORA 2006GRC 6.15.06_04 07E Wild Horse Wind Expansion (C) (2) 2 2" xfId="3755"/>
    <cellStyle name="_Costs not in AURORA 2006GRC 6.15.06_04 07E Wild Horse Wind Expansion (C) (2) 3" xfId="3756"/>
    <cellStyle name="_Costs not in AURORA 2006GRC 6.15.06_04 07E Wild Horse Wind Expansion (C) (2)_Adj Bench DR 3 for Initial Briefs (Electric)" xfId="3757"/>
    <cellStyle name="_Costs not in AURORA 2006GRC 6.15.06_04 07E Wild Horse Wind Expansion (C) (2)_Adj Bench DR 3 for Initial Briefs (Electric) 2" xfId="3758"/>
    <cellStyle name="_Costs not in AURORA 2006GRC 6.15.06_04 07E Wild Horse Wind Expansion (C) (2)_Adj Bench DR 3 for Initial Briefs (Electric) 2 2" xfId="3759"/>
    <cellStyle name="_Costs not in AURORA 2006GRC 6.15.06_04 07E Wild Horse Wind Expansion (C) (2)_Adj Bench DR 3 for Initial Briefs (Electric) 3" xfId="3760"/>
    <cellStyle name="_Costs not in AURORA 2006GRC 6.15.06_04 07E Wild Horse Wind Expansion (C) (2)_Adj Bench DR 3 for Initial Briefs (Electric)_DEM-WP(C) ENERG10C--ctn Mid-C_042010 2010GRC" xfId="3761"/>
    <cellStyle name="_Costs not in AURORA 2006GRC 6.15.06_04 07E Wild Horse Wind Expansion (C) (2)_Book1" xfId="3762"/>
    <cellStyle name="_Costs not in AURORA 2006GRC 6.15.06_04 07E Wild Horse Wind Expansion (C) (2)_DEM-WP(C) ENERG10C--ctn Mid-C_042010 2010GRC" xfId="3763"/>
    <cellStyle name="_Costs not in AURORA 2006GRC 6.15.06_04 07E Wild Horse Wind Expansion (C) (2)_Electric Rev Req Model (2009 GRC) " xfId="3764"/>
    <cellStyle name="_Costs not in AURORA 2006GRC 6.15.06_04 07E Wild Horse Wind Expansion (C) (2)_Electric Rev Req Model (2009 GRC)  2" xfId="3765"/>
    <cellStyle name="_Costs not in AURORA 2006GRC 6.15.06_04 07E Wild Horse Wind Expansion (C) (2)_Electric Rev Req Model (2009 GRC)  2 2" xfId="3766"/>
    <cellStyle name="_Costs not in AURORA 2006GRC 6.15.06_04 07E Wild Horse Wind Expansion (C) (2)_Electric Rev Req Model (2009 GRC)  3" xfId="3767"/>
    <cellStyle name="_Costs not in AURORA 2006GRC 6.15.06_04 07E Wild Horse Wind Expansion (C) (2)_Electric Rev Req Model (2009 GRC) _DEM-WP(C) ENERG10C--ctn Mid-C_042010 2010GRC" xfId="3768"/>
    <cellStyle name="_Costs not in AURORA 2006GRC 6.15.06_04 07E Wild Horse Wind Expansion (C) (2)_Electric Rev Req Model (2009 GRC) Rebuttal" xfId="3769"/>
    <cellStyle name="_Costs not in AURORA 2006GRC 6.15.06_04 07E Wild Horse Wind Expansion (C) (2)_Electric Rev Req Model (2009 GRC) Rebuttal 2" xfId="3770"/>
    <cellStyle name="_Costs not in AURORA 2006GRC 6.15.06_04 07E Wild Horse Wind Expansion (C) (2)_Electric Rev Req Model (2009 GRC) Rebuttal REmoval of New  WH Solar AdjustMI" xfId="3771"/>
    <cellStyle name="_Costs not in AURORA 2006GRC 6.15.06_04 07E Wild Horse Wind Expansion (C) (2)_Electric Rev Req Model (2009 GRC) Rebuttal REmoval of New  WH Solar AdjustMI 2" xfId="3772"/>
    <cellStyle name="_Costs not in AURORA 2006GRC 6.15.06_04 07E Wild Horse Wind Expansion (C) (2)_Electric Rev Req Model (2009 GRC) Rebuttal REmoval of New  WH Solar AdjustMI 2 2" xfId="3773"/>
    <cellStyle name="_Costs not in AURORA 2006GRC 6.15.06_04 07E Wild Horse Wind Expansion (C) (2)_Electric Rev Req Model (2009 GRC) Rebuttal REmoval of New  WH Solar AdjustMI 3" xfId="3774"/>
    <cellStyle name="_Costs not in AURORA 2006GRC 6.15.06_04 07E Wild Horse Wind Expansion (C) (2)_Electric Rev Req Model (2009 GRC) Rebuttal REmoval of New  WH Solar AdjustMI_DEM-WP(C) ENERG10C--ctn Mid-C_042010 2010GRC" xfId="3775"/>
    <cellStyle name="_Costs not in AURORA 2006GRC 6.15.06_04 07E Wild Horse Wind Expansion (C) (2)_Electric Rev Req Model (2009 GRC) Revised 01-18-2010" xfId="3776"/>
    <cellStyle name="_Costs not in AURORA 2006GRC 6.15.06_04 07E Wild Horse Wind Expansion (C) (2)_Electric Rev Req Model (2009 GRC) Revised 01-18-2010 2" xfId="3777"/>
    <cellStyle name="_Costs not in AURORA 2006GRC 6.15.06_04 07E Wild Horse Wind Expansion (C) (2)_Electric Rev Req Model (2009 GRC) Revised 01-18-2010 2 2" xfId="3778"/>
    <cellStyle name="_Costs not in AURORA 2006GRC 6.15.06_04 07E Wild Horse Wind Expansion (C) (2)_Electric Rev Req Model (2009 GRC) Revised 01-18-2010 3" xfId="3779"/>
    <cellStyle name="_Costs not in AURORA 2006GRC 6.15.06_04 07E Wild Horse Wind Expansion (C) (2)_Electric Rev Req Model (2009 GRC) Revised 01-18-2010_DEM-WP(C) ENERG10C--ctn Mid-C_042010 2010GRC" xfId="3780"/>
    <cellStyle name="_Costs not in AURORA 2006GRC 6.15.06_04 07E Wild Horse Wind Expansion (C) (2)_Electric Rev Req Model (2010 GRC)" xfId="3781"/>
    <cellStyle name="_Costs not in AURORA 2006GRC 6.15.06_04 07E Wild Horse Wind Expansion (C) (2)_Electric Rev Req Model (2010 GRC) SF" xfId="3782"/>
    <cellStyle name="_Costs not in AURORA 2006GRC 6.15.06_04 07E Wild Horse Wind Expansion (C) (2)_Final Order Electric EXHIBIT A-1" xfId="3783"/>
    <cellStyle name="_Costs not in AURORA 2006GRC 6.15.06_04 07E Wild Horse Wind Expansion (C) (2)_Final Order Electric EXHIBIT A-1 2" xfId="3784"/>
    <cellStyle name="_Costs not in AURORA 2006GRC 6.15.06_04 07E Wild Horse Wind Expansion (C) (2)_TENASKA REGULATORY ASSET" xfId="3785"/>
    <cellStyle name="_Costs not in AURORA 2006GRC 6.15.06_04 07E Wild Horse Wind Expansion (C) (2)_TENASKA REGULATORY ASSET 2" xfId="3786"/>
    <cellStyle name="_Costs not in AURORA 2006GRC 6.15.06_16.37E Wild Horse Expansion DeferralRevwrkingfile SF" xfId="3787"/>
    <cellStyle name="_Costs not in AURORA 2006GRC 6.15.06_16.37E Wild Horse Expansion DeferralRevwrkingfile SF 2" xfId="3788"/>
    <cellStyle name="_Costs not in AURORA 2006GRC 6.15.06_16.37E Wild Horse Expansion DeferralRevwrkingfile SF 2 2" xfId="3789"/>
    <cellStyle name="_Costs not in AURORA 2006GRC 6.15.06_16.37E Wild Horse Expansion DeferralRevwrkingfile SF 3" xfId="3790"/>
    <cellStyle name="_Costs not in AURORA 2006GRC 6.15.06_16.37E Wild Horse Expansion DeferralRevwrkingfile SF_DEM-WP(C) ENERG10C--ctn Mid-C_042010 2010GRC" xfId="3791"/>
    <cellStyle name="_Costs not in AURORA 2006GRC 6.15.06_2009 Compliance Filing PCA Exhibits for GRC" xfId="3792"/>
    <cellStyle name="_Costs not in AURORA 2006GRC 6.15.06_2009 Compliance Filing PCA Exhibits for GRC 2" xfId="3793"/>
    <cellStyle name="_Costs not in AURORA 2006GRC 6.15.06_2009 GRC Compl Filing - Exhibit D" xfId="3794"/>
    <cellStyle name="_Costs not in AURORA 2006GRC 6.15.06_2009 GRC Compl Filing - Exhibit D 2" xfId="3795"/>
    <cellStyle name="_Costs not in AURORA 2006GRC 6.15.06_2009 GRC Compl Filing - Exhibit D 2 2" xfId="3796"/>
    <cellStyle name="_Costs not in AURORA 2006GRC 6.15.06_2009 GRC Compl Filing - Exhibit D 3" xfId="3797"/>
    <cellStyle name="_Costs not in AURORA 2006GRC 6.15.06_2009 GRC Compl Filing - Exhibit D_DEM-WP(C) ENERG10C--ctn Mid-C_042010 2010GRC" xfId="3798"/>
    <cellStyle name="_Costs not in AURORA 2006GRC 6.15.06_3.01 Income Statement" xfId="3799"/>
    <cellStyle name="_Costs not in AURORA 2006GRC 6.15.06_4 31 Regulatory Assets and Liabilities  7 06- Exhibit D" xfId="3800"/>
    <cellStyle name="_Costs not in AURORA 2006GRC 6.15.06_4 31 Regulatory Assets and Liabilities  7 06- Exhibit D 2" xfId="3801"/>
    <cellStyle name="_Costs not in AURORA 2006GRC 6.15.06_4 31 Regulatory Assets and Liabilities  7 06- Exhibit D 2 2" xfId="3802"/>
    <cellStyle name="_Costs not in AURORA 2006GRC 6.15.06_4 31 Regulatory Assets and Liabilities  7 06- Exhibit D 3" xfId="3803"/>
    <cellStyle name="_Costs not in AURORA 2006GRC 6.15.06_4 31 Regulatory Assets and Liabilities  7 06- Exhibit D_DEM-WP(C) ENERG10C--ctn Mid-C_042010 2010GRC" xfId="3804"/>
    <cellStyle name="_Costs not in AURORA 2006GRC 6.15.06_4 31 Regulatory Assets and Liabilities  7 06- Exhibit D_NIM Summary" xfId="3805"/>
    <cellStyle name="_Costs not in AURORA 2006GRC 6.15.06_4 31 Regulatory Assets and Liabilities  7 06- Exhibit D_NIM Summary 2" xfId="3806"/>
    <cellStyle name="_Costs not in AURORA 2006GRC 6.15.06_4 31 Regulatory Assets and Liabilities  7 06- Exhibit D_NIM Summary 2 2" xfId="3807"/>
    <cellStyle name="_Costs not in AURORA 2006GRC 6.15.06_4 31 Regulatory Assets and Liabilities  7 06- Exhibit D_NIM Summary 3" xfId="3808"/>
    <cellStyle name="_Costs not in AURORA 2006GRC 6.15.06_4 31 Regulatory Assets and Liabilities  7 06- Exhibit D_NIM Summary_DEM-WP(C) ENERG10C--ctn Mid-C_042010 2010GRC" xfId="3809"/>
    <cellStyle name="_Costs not in AURORA 2006GRC 6.15.06_4 31E Reg Asset  Liab and EXH D" xfId="3810"/>
    <cellStyle name="_Costs not in AURORA 2006GRC 6.15.06_4 31E Reg Asset  Liab and EXH D _ Aug 10 Filing (2)" xfId="3811"/>
    <cellStyle name="_Costs not in AURORA 2006GRC 6.15.06_4 31E Reg Asset  Liab and EXH D _ Aug 10 Filing (2) 2" xfId="3812"/>
    <cellStyle name="_Costs not in AURORA 2006GRC 6.15.06_4 31E Reg Asset  Liab and EXH D 2" xfId="3813"/>
    <cellStyle name="_Costs not in AURORA 2006GRC 6.15.06_4 31E Reg Asset  Liab and EXH D 3" xfId="3814"/>
    <cellStyle name="_Costs not in AURORA 2006GRC 6.15.06_4 32 Regulatory Assets and Liabilities  7 06- Exhibit D" xfId="3815"/>
    <cellStyle name="_Costs not in AURORA 2006GRC 6.15.06_4 32 Regulatory Assets and Liabilities  7 06- Exhibit D 2" xfId="3816"/>
    <cellStyle name="_Costs not in AURORA 2006GRC 6.15.06_4 32 Regulatory Assets and Liabilities  7 06- Exhibit D 2 2" xfId="3817"/>
    <cellStyle name="_Costs not in AURORA 2006GRC 6.15.06_4 32 Regulatory Assets and Liabilities  7 06- Exhibit D 3" xfId="3818"/>
    <cellStyle name="_Costs not in AURORA 2006GRC 6.15.06_4 32 Regulatory Assets and Liabilities  7 06- Exhibit D_DEM-WP(C) ENERG10C--ctn Mid-C_042010 2010GRC" xfId="3819"/>
    <cellStyle name="_Costs not in AURORA 2006GRC 6.15.06_4 32 Regulatory Assets and Liabilities  7 06- Exhibit D_NIM Summary" xfId="3820"/>
    <cellStyle name="_Costs not in AURORA 2006GRC 6.15.06_4 32 Regulatory Assets and Liabilities  7 06- Exhibit D_NIM Summary 2" xfId="3821"/>
    <cellStyle name="_Costs not in AURORA 2006GRC 6.15.06_4 32 Regulatory Assets and Liabilities  7 06- Exhibit D_NIM Summary 2 2" xfId="3822"/>
    <cellStyle name="_Costs not in AURORA 2006GRC 6.15.06_4 32 Regulatory Assets and Liabilities  7 06- Exhibit D_NIM Summary 3" xfId="3823"/>
    <cellStyle name="_Costs not in AURORA 2006GRC 6.15.06_4 32 Regulatory Assets and Liabilities  7 06- Exhibit D_NIM Summary_DEM-WP(C) ENERG10C--ctn Mid-C_042010 2010GRC" xfId="3824"/>
    <cellStyle name="_Costs not in AURORA 2006GRC 6.15.06_AURORA Total New" xfId="3825"/>
    <cellStyle name="_Costs not in AURORA 2006GRC 6.15.06_AURORA Total New 2" xfId="3826"/>
    <cellStyle name="_Costs not in AURORA 2006GRC 6.15.06_AURORA Total New 2 2" xfId="3827"/>
    <cellStyle name="_Costs not in AURORA 2006GRC 6.15.06_AURORA Total New 3" xfId="3828"/>
    <cellStyle name="_Costs not in AURORA 2006GRC 6.15.06_Book2" xfId="3829"/>
    <cellStyle name="_Costs not in AURORA 2006GRC 6.15.06_Book2 2" xfId="3830"/>
    <cellStyle name="_Costs not in AURORA 2006GRC 6.15.06_Book2 2 2" xfId="3831"/>
    <cellStyle name="_Costs not in AURORA 2006GRC 6.15.06_Book2 3" xfId="3832"/>
    <cellStyle name="_Costs not in AURORA 2006GRC 6.15.06_Book2_Adj Bench DR 3 for Initial Briefs (Electric)" xfId="3833"/>
    <cellStyle name="_Costs not in AURORA 2006GRC 6.15.06_Book2_Adj Bench DR 3 for Initial Briefs (Electric) 2" xfId="3834"/>
    <cellStyle name="_Costs not in AURORA 2006GRC 6.15.06_Book2_Adj Bench DR 3 for Initial Briefs (Electric) 2 2" xfId="3835"/>
    <cellStyle name="_Costs not in AURORA 2006GRC 6.15.06_Book2_Adj Bench DR 3 for Initial Briefs (Electric) 3" xfId="3836"/>
    <cellStyle name="_Costs not in AURORA 2006GRC 6.15.06_Book2_Adj Bench DR 3 for Initial Briefs (Electric)_DEM-WP(C) ENERG10C--ctn Mid-C_042010 2010GRC" xfId="3837"/>
    <cellStyle name="_Costs not in AURORA 2006GRC 6.15.06_Book2_DEM-WP(C) ENERG10C--ctn Mid-C_042010 2010GRC" xfId="3838"/>
    <cellStyle name="_Costs not in AURORA 2006GRC 6.15.06_Book2_Electric Rev Req Model (2009 GRC) Rebuttal" xfId="3839"/>
    <cellStyle name="_Costs not in AURORA 2006GRC 6.15.06_Book2_Electric Rev Req Model (2009 GRC) Rebuttal 2" xfId="3840"/>
    <cellStyle name="_Costs not in AURORA 2006GRC 6.15.06_Book2_Electric Rev Req Model (2009 GRC) Rebuttal REmoval of New  WH Solar AdjustMI" xfId="3841"/>
    <cellStyle name="_Costs not in AURORA 2006GRC 6.15.06_Book2_Electric Rev Req Model (2009 GRC) Rebuttal REmoval of New  WH Solar AdjustMI 2" xfId="3842"/>
    <cellStyle name="_Costs not in AURORA 2006GRC 6.15.06_Book2_Electric Rev Req Model (2009 GRC) Rebuttal REmoval of New  WH Solar AdjustMI 2 2" xfId="3843"/>
    <cellStyle name="_Costs not in AURORA 2006GRC 6.15.06_Book2_Electric Rev Req Model (2009 GRC) Rebuttal REmoval of New  WH Solar AdjustMI 3" xfId="3844"/>
    <cellStyle name="_Costs not in AURORA 2006GRC 6.15.06_Book2_Electric Rev Req Model (2009 GRC) Rebuttal REmoval of New  WH Solar AdjustMI_DEM-WP(C) ENERG10C--ctn Mid-C_042010 2010GRC" xfId="3845"/>
    <cellStyle name="_Costs not in AURORA 2006GRC 6.15.06_Book2_Electric Rev Req Model (2009 GRC) Revised 01-18-2010" xfId="3846"/>
    <cellStyle name="_Costs not in AURORA 2006GRC 6.15.06_Book2_Electric Rev Req Model (2009 GRC) Revised 01-18-2010 2" xfId="3847"/>
    <cellStyle name="_Costs not in AURORA 2006GRC 6.15.06_Book2_Electric Rev Req Model (2009 GRC) Revised 01-18-2010 2 2" xfId="3848"/>
    <cellStyle name="_Costs not in AURORA 2006GRC 6.15.06_Book2_Electric Rev Req Model (2009 GRC) Revised 01-18-2010 3" xfId="3849"/>
    <cellStyle name="_Costs not in AURORA 2006GRC 6.15.06_Book2_Electric Rev Req Model (2009 GRC) Revised 01-18-2010_DEM-WP(C) ENERG10C--ctn Mid-C_042010 2010GRC" xfId="3850"/>
    <cellStyle name="_Costs not in AURORA 2006GRC 6.15.06_Book2_Final Order Electric EXHIBIT A-1" xfId="3851"/>
    <cellStyle name="_Costs not in AURORA 2006GRC 6.15.06_Book2_Final Order Electric EXHIBIT A-1 2" xfId="3852"/>
    <cellStyle name="_Costs not in AURORA 2006GRC 6.15.06_Book4" xfId="3853"/>
    <cellStyle name="_Costs not in AURORA 2006GRC 6.15.06_Book4 2" xfId="3854"/>
    <cellStyle name="_Costs not in AURORA 2006GRC 6.15.06_Book4 2 2" xfId="3855"/>
    <cellStyle name="_Costs not in AURORA 2006GRC 6.15.06_Book4 3" xfId="3856"/>
    <cellStyle name="_Costs not in AURORA 2006GRC 6.15.06_Book4_DEM-WP(C) ENERG10C--ctn Mid-C_042010 2010GRC" xfId="3857"/>
    <cellStyle name="_Costs not in AURORA 2006GRC 6.15.06_Book9" xfId="3858"/>
    <cellStyle name="_Costs not in AURORA 2006GRC 6.15.06_Book9 2" xfId="3859"/>
    <cellStyle name="_Costs not in AURORA 2006GRC 6.15.06_Book9 2 2" xfId="3860"/>
    <cellStyle name="_Costs not in AURORA 2006GRC 6.15.06_Book9 3" xfId="3861"/>
    <cellStyle name="_Costs not in AURORA 2006GRC 6.15.06_Book9_DEM-WP(C) ENERG10C--ctn Mid-C_042010 2010GRC" xfId="3862"/>
    <cellStyle name="_Costs not in AURORA 2006GRC 6.15.06_Chelan PUD Power Costs (8-10)" xfId="3863"/>
    <cellStyle name="_Costs not in AURORA 2006GRC 6.15.06_Chelan PUD Power Costs (8-10) 2" xfId="3864"/>
    <cellStyle name="_Costs not in AURORA 2006GRC 6.15.06_DEM-WP(C) Chelan Power Costs" xfId="3865"/>
    <cellStyle name="_Costs not in AURORA 2006GRC 6.15.06_DEM-WP(C) Chelan Power Costs 2" xfId="3866"/>
    <cellStyle name="_Costs not in AURORA 2006GRC 6.15.06_DEM-WP(C) ENERG10C--ctn Mid-C_042010 2010GRC" xfId="3867"/>
    <cellStyle name="_Costs not in AURORA 2006GRC 6.15.06_DEM-WP(C) Gas Transport 2010GRC" xfId="3868"/>
    <cellStyle name="_Costs not in AURORA 2006GRC 6.15.06_DEM-WP(C) Gas Transport 2010GRC 2" xfId="3869"/>
    <cellStyle name="_Costs not in AURORA 2006GRC 6.15.06_Exh A-1 resulting from UE-112050 effective Jan 1 2012" xfId="3870"/>
    <cellStyle name="_Costs not in AURORA 2006GRC 6.15.06_Exh G - Klamath Peaker PPA fr C Locke 2-12" xfId="3871"/>
    <cellStyle name="_Costs not in AURORA 2006GRC 6.15.06_Exhibit A-1 effective 4-1-11 fr S Free 12-11" xfId="3872"/>
    <cellStyle name="_Costs not in AURORA 2006GRC 6.15.06_Mint Farm Generation BPA" xfId="3873"/>
    <cellStyle name="_Costs not in AURORA 2006GRC 6.15.06_NIM Summary" xfId="3874"/>
    <cellStyle name="_Costs not in AURORA 2006GRC 6.15.06_NIM Summary 09GRC" xfId="3875"/>
    <cellStyle name="_Costs not in AURORA 2006GRC 6.15.06_NIM Summary 09GRC 2" xfId="3876"/>
    <cellStyle name="_Costs not in AURORA 2006GRC 6.15.06_NIM Summary 09GRC 2 2" xfId="3877"/>
    <cellStyle name="_Costs not in AURORA 2006GRC 6.15.06_NIM Summary 09GRC 3" xfId="3878"/>
    <cellStyle name="_Costs not in AURORA 2006GRC 6.15.06_NIM Summary 09GRC_DEM-WP(C) ENERG10C--ctn Mid-C_042010 2010GRC" xfId="3879"/>
    <cellStyle name="_Costs not in AURORA 2006GRC 6.15.06_NIM Summary 10" xfId="3880"/>
    <cellStyle name="_Costs not in AURORA 2006GRC 6.15.06_NIM Summary 11" xfId="3881"/>
    <cellStyle name="_Costs not in AURORA 2006GRC 6.15.06_NIM Summary 12" xfId="3882"/>
    <cellStyle name="_Costs not in AURORA 2006GRC 6.15.06_NIM Summary 13" xfId="3883"/>
    <cellStyle name="_Costs not in AURORA 2006GRC 6.15.06_NIM Summary 14" xfId="3884"/>
    <cellStyle name="_Costs not in AURORA 2006GRC 6.15.06_NIM Summary 15" xfId="3885"/>
    <cellStyle name="_Costs not in AURORA 2006GRC 6.15.06_NIM Summary 16" xfId="3886"/>
    <cellStyle name="_Costs not in AURORA 2006GRC 6.15.06_NIM Summary 17" xfId="3887"/>
    <cellStyle name="_Costs not in AURORA 2006GRC 6.15.06_NIM Summary 18" xfId="3888"/>
    <cellStyle name="_Costs not in AURORA 2006GRC 6.15.06_NIM Summary 19" xfId="3889"/>
    <cellStyle name="_Costs not in AURORA 2006GRC 6.15.06_NIM Summary 2" xfId="3890"/>
    <cellStyle name="_Costs not in AURORA 2006GRC 6.15.06_NIM Summary 2 2" xfId="3891"/>
    <cellStyle name="_Costs not in AURORA 2006GRC 6.15.06_NIM Summary 20" xfId="3892"/>
    <cellStyle name="_Costs not in AURORA 2006GRC 6.15.06_NIM Summary 21" xfId="3893"/>
    <cellStyle name="_Costs not in AURORA 2006GRC 6.15.06_NIM Summary 22" xfId="3894"/>
    <cellStyle name="_Costs not in AURORA 2006GRC 6.15.06_NIM Summary 23" xfId="3895"/>
    <cellStyle name="_Costs not in AURORA 2006GRC 6.15.06_NIM Summary 24" xfId="3896"/>
    <cellStyle name="_Costs not in AURORA 2006GRC 6.15.06_NIM Summary 25" xfId="3897"/>
    <cellStyle name="_Costs not in AURORA 2006GRC 6.15.06_NIM Summary 26" xfId="3898"/>
    <cellStyle name="_Costs not in AURORA 2006GRC 6.15.06_NIM Summary 27" xfId="3899"/>
    <cellStyle name="_Costs not in AURORA 2006GRC 6.15.06_NIM Summary 28" xfId="3900"/>
    <cellStyle name="_Costs not in AURORA 2006GRC 6.15.06_NIM Summary 29" xfId="3901"/>
    <cellStyle name="_Costs not in AURORA 2006GRC 6.15.06_NIM Summary 3" xfId="3902"/>
    <cellStyle name="_Costs not in AURORA 2006GRC 6.15.06_NIM Summary 30" xfId="3903"/>
    <cellStyle name="_Costs not in AURORA 2006GRC 6.15.06_NIM Summary 31" xfId="3904"/>
    <cellStyle name="_Costs not in AURORA 2006GRC 6.15.06_NIM Summary 32" xfId="3905"/>
    <cellStyle name="_Costs not in AURORA 2006GRC 6.15.06_NIM Summary 33" xfId="3906"/>
    <cellStyle name="_Costs not in AURORA 2006GRC 6.15.06_NIM Summary 34" xfId="3907"/>
    <cellStyle name="_Costs not in AURORA 2006GRC 6.15.06_NIM Summary 35" xfId="3908"/>
    <cellStyle name="_Costs not in AURORA 2006GRC 6.15.06_NIM Summary 36" xfId="3909"/>
    <cellStyle name="_Costs not in AURORA 2006GRC 6.15.06_NIM Summary 37" xfId="3910"/>
    <cellStyle name="_Costs not in AURORA 2006GRC 6.15.06_NIM Summary 38" xfId="3911"/>
    <cellStyle name="_Costs not in AURORA 2006GRC 6.15.06_NIM Summary 39" xfId="3912"/>
    <cellStyle name="_Costs not in AURORA 2006GRC 6.15.06_NIM Summary 4" xfId="3913"/>
    <cellStyle name="_Costs not in AURORA 2006GRC 6.15.06_NIM Summary 40" xfId="3914"/>
    <cellStyle name="_Costs not in AURORA 2006GRC 6.15.06_NIM Summary 41" xfId="3915"/>
    <cellStyle name="_Costs not in AURORA 2006GRC 6.15.06_NIM Summary 42" xfId="3916"/>
    <cellStyle name="_Costs not in AURORA 2006GRC 6.15.06_NIM Summary 43" xfId="3917"/>
    <cellStyle name="_Costs not in AURORA 2006GRC 6.15.06_NIM Summary 44" xfId="3918"/>
    <cellStyle name="_Costs not in AURORA 2006GRC 6.15.06_NIM Summary 45" xfId="3919"/>
    <cellStyle name="_Costs not in AURORA 2006GRC 6.15.06_NIM Summary 46" xfId="3920"/>
    <cellStyle name="_Costs not in AURORA 2006GRC 6.15.06_NIM Summary 47" xfId="3921"/>
    <cellStyle name="_Costs not in AURORA 2006GRC 6.15.06_NIM Summary 48" xfId="3922"/>
    <cellStyle name="_Costs not in AURORA 2006GRC 6.15.06_NIM Summary 49" xfId="3923"/>
    <cellStyle name="_Costs not in AURORA 2006GRC 6.15.06_NIM Summary 5" xfId="3924"/>
    <cellStyle name="_Costs not in AURORA 2006GRC 6.15.06_NIM Summary 50" xfId="3925"/>
    <cellStyle name="_Costs not in AURORA 2006GRC 6.15.06_NIM Summary 51" xfId="3926"/>
    <cellStyle name="_Costs not in AURORA 2006GRC 6.15.06_NIM Summary 52" xfId="3927"/>
    <cellStyle name="_Costs not in AURORA 2006GRC 6.15.06_NIM Summary 6" xfId="3928"/>
    <cellStyle name="_Costs not in AURORA 2006GRC 6.15.06_NIM Summary 7" xfId="3929"/>
    <cellStyle name="_Costs not in AURORA 2006GRC 6.15.06_NIM Summary 8" xfId="3930"/>
    <cellStyle name="_Costs not in AURORA 2006GRC 6.15.06_NIM Summary 9" xfId="3931"/>
    <cellStyle name="_Costs not in AURORA 2006GRC 6.15.06_NIM Summary_DEM-WP(C) ENERG10C--ctn Mid-C_042010 2010GRC" xfId="3932"/>
    <cellStyle name="_Costs not in AURORA 2006GRC 6.15.06_PCA 10 -  Exhibit D Dec 2011" xfId="3933"/>
    <cellStyle name="_Costs not in AURORA 2006GRC 6.15.06_PCA 10 -  Exhibit D from A Kellogg Jan 2011" xfId="3934"/>
    <cellStyle name="_Costs not in AURORA 2006GRC 6.15.06_PCA 10 -  Exhibit D from A Kellogg July 2011" xfId="3935"/>
    <cellStyle name="_Costs not in AURORA 2006GRC 6.15.06_PCA 10 -  Exhibit D from S Free Rcv'd 12-11" xfId="3936"/>
    <cellStyle name="_Costs not in AURORA 2006GRC 6.15.06_PCA 11 -  Exhibit D Jan 2012 fr A Kellogg" xfId="3937"/>
    <cellStyle name="_Costs not in AURORA 2006GRC 6.15.06_PCA 11 -  Exhibit D Jan 2012 WF" xfId="3938"/>
    <cellStyle name="_Costs not in AURORA 2006GRC 6.15.06_PCA 9 -  Exhibit D April 2010" xfId="3939"/>
    <cellStyle name="_Costs not in AURORA 2006GRC 6.15.06_PCA 9 -  Exhibit D April 2010 (3)" xfId="3940"/>
    <cellStyle name="_Costs not in AURORA 2006GRC 6.15.06_PCA 9 -  Exhibit D April 2010 (3) 2" xfId="3941"/>
    <cellStyle name="_Costs not in AURORA 2006GRC 6.15.06_PCA 9 -  Exhibit D April 2010 (3) 2 2" xfId="3942"/>
    <cellStyle name="_Costs not in AURORA 2006GRC 6.15.06_PCA 9 -  Exhibit D April 2010 (3) 3" xfId="3943"/>
    <cellStyle name="_Costs not in AURORA 2006GRC 6.15.06_PCA 9 -  Exhibit D April 2010 (3)_DEM-WP(C) ENERG10C--ctn Mid-C_042010 2010GRC" xfId="3944"/>
    <cellStyle name="_Costs not in AURORA 2006GRC 6.15.06_PCA 9 -  Exhibit D April 2010 2" xfId="3945"/>
    <cellStyle name="_Costs not in AURORA 2006GRC 6.15.06_PCA 9 -  Exhibit D April 2010 3" xfId="3946"/>
    <cellStyle name="_Costs not in AURORA 2006GRC 6.15.06_PCA 9 -  Exhibit D April 2010 4" xfId="3947"/>
    <cellStyle name="_Costs not in AURORA 2006GRC 6.15.06_PCA 9 -  Exhibit D April 2010 5" xfId="3948"/>
    <cellStyle name="_Costs not in AURORA 2006GRC 6.15.06_PCA 9 -  Exhibit D April 2010 6" xfId="3949"/>
    <cellStyle name="_Costs not in AURORA 2006GRC 6.15.06_PCA 9 -  Exhibit D Nov 2010" xfId="3950"/>
    <cellStyle name="_Costs not in AURORA 2006GRC 6.15.06_PCA 9 -  Exhibit D Nov 2010 2" xfId="3951"/>
    <cellStyle name="_Costs not in AURORA 2006GRC 6.15.06_PCA 9 - Exhibit D at August 2010" xfId="3952"/>
    <cellStyle name="_Costs not in AURORA 2006GRC 6.15.06_PCA 9 - Exhibit D at August 2010 2" xfId="3953"/>
    <cellStyle name="_Costs not in AURORA 2006GRC 6.15.06_PCA 9 - Exhibit D June 2010 GRC" xfId="3954"/>
    <cellStyle name="_Costs not in AURORA 2006GRC 6.15.06_PCA 9 - Exhibit D June 2010 GRC 2" xfId="3955"/>
    <cellStyle name="_Costs not in AURORA 2006GRC 6.15.06_Power Costs - Comparison bx Rbtl-Staff-Jt-PC" xfId="3956"/>
    <cellStyle name="_Costs not in AURORA 2006GRC 6.15.06_Power Costs - Comparison bx Rbtl-Staff-Jt-PC 2" xfId="3957"/>
    <cellStyle name="_Costs not in AURORA 2006GRC 6.15.06_Power Costs - Comparison bx Rbtl-Staff-Jt-PC 2 2" xfId="3958"/>
    <cellStyle name="_Costs not in AURORA 2006GRC 6.15.06_Power Costs - Comparison bx Rbtl-Staff-Jt-PC 3" xfId="3959"/>
    <cellStyle name="_Costs not in AURORA 2006GRC 6.15.06_Power Costs - Comparison bx Rbtl-Staff-Jt-PC_Adj Bench DR 3 for Initial Briefs (Electric)" xfId="3960"/>
    <cellStyle name="_Costs not in AURORA 2006GRC 6.15.06_Power Costs - Comparison bx Rbtl-Staff-Jt-PC_Adj Bench DR 3 for Initial Briefs (Electric) 2" xfId="3961"/>
    <cellStyle name="_Costs not in AURORA 2006GRC 6.15.06_Power Costs - Comparison bx Rbtl-Staff-Jt-PC_Adj Bench DR 3 for Initial Briefs (Electric) 2 2" xfId="3962"/>
    <cellStyle name="_Costs not in AURORA 2006GRC 6.15.06_Power Costs - Comparison bx Rbtl-Staff-Jt-PC_Adj Bench DR 3 for Initial Briefs (Electric) 3" xfId="3963"/>
    <cellStyle name="_Costs not in AURORA 2006GRC 6.15.06_Power Costs - Comparison bx Rbtl-Staff-Jt-PC_Adj Bench DR 3 for Initial Briefs (Electric)_DEM-WP(C) ENERG10C--ctn Mid-C_042010 2010GRC" xfId="3964"/>
    <cellStyle name="_Costs not in AURORA 2006GRC 6.15.06_Power Costs - Comparison bx Rbtl-Staff-Jt-PC_DEM-WP(C) ENERG10C--ctn Mid-C_042010 2010GRC" xfId="3965"/>
    <cellStyle name="_Costs not in AURORA 2006GRC 6.15.06_Power Costs - Comparison bx Rbtl-Staff-Jt-PC_Electric Rev Req Model (2009 GRC) Rebuttal" xfId="3966"/>
    <cellStyle name="_Costs not in AURORA 2006GRC 6.15.06_Power Costs - Comparison bx Rbtl-Staff-Jt-PC_Electric Rev Req Model (2009 GRC) Rebuttal 2" xfId="3967"/>
    <cellStyle name="_Costs not in AURORA 2006GRC 6.15.06_Power Costs - Comparison bx Rbtl-Staff-Jt-PC_Electric Rev Req Model (2009 GRC) Rebuttal REmoval of New  WH Solar AdjustMI" xfId="3968"/>
    <cellStyle name="_Costs not in AURORA 2006GRC 6.15.06_Power Costs - Comparison bx Rbtl-Staff-Jt-PC_Electric Rev Req Model (2009 GRC) Rebuttal REmoval of New  WH Solar AdjustMI 2" xfId="3969"/>
    <cellStyle name="_Costs not in AURORA 2006GRC 6.15.06_Power Costs - Comparison bx Rbtl-Staff-Jt-PC_Electric Rev Req Model (2009 GRC) Rebuttal REmoval of New  WH Solar AdjustMI 2 2" xfId="3970"/>
    <cellStyle name="_Costs not in AURORA 2006GRC 6.15.06_Power Costs - Comparison bx Rbtl-Staff-Jt-PC_Electric Rev Req Model (2009 GRC) Rebuttal REmoval of New  WH Solar AdjustMI 3" xfId="3971"/>
    <cellStyle name="_Costs not in AURORA 2006GRC 6.15.06_Power Costs - Comparison bx Rbtl-Staff-Jt-PC_Electric Rev Req Model (2009 GRC) Rebuttal REmoval of New  WH Solar AdjustMI_DEM-WP(C) ENERG10C--ctn Mid-C_042010 2010GRC" xfId="3972"/>
    <cellStyle name="_Costs not in AURORA 2006GRC 6.15.06_Power Costs - Comparison bx Rbtl-Staff-Jt-PC_Electric Rev Req Model (2009 GRC) Revised 01-18-2010" xfId="3973"/>
    <cellStyle name="_Costs not in AURORA 2006GRC 6.15.06_Power Costs - Comparison bx Rbtl-Staff-Jt-PC_Electric Rev Req Model (2009 GRC) Revised 01-18-2010 2" xfId="3974"/>
    <cellStyle name="_Costs not in AURORA 2006GRC 6.15.06_Power Costs - Comparison bx Rbtl-Staff-Jt-PC_Electric Rev Req Model (2009 GRC) Revised 01-18-2010 2 2" xfId="3975"/>
    <cellStyle name="_Costs not in AURORA 2006GRC 6.15.06_Power Costs - Comparison bx Rbtl-Staff-Jt-PC_Electric Rev Req Model (2009 GRC) Revised 01-18-2010 3" xfId="3976"/>
    <cellStyle name="_Costs not in AURORA 2006GRC 6.15.06_Power Costs - Comparison bx Rbtl-Staff-Jt-PC_Electric Rev Req Model (2009 GRC) Revised 01-18-2010_DEM-WP(C) ENERG10C--ctn Mid-C_042010 2010GRC" xfId="3977"/>
    <cellStyle name="_Costs not in AURORA 2006GRC 6.15.06_Power Costs - Comparison bx Rbtl-Staff-Jt-PC_Final Order Electric EXHIBIT A-1" xfId="3978"/>
    <cellStyle name="_Costs not in AURORA 2006GRC 6.15.06_Power Costs - Comparison bx Rbtl-Staff-Jt-PC_Final Order Electric EXHIBIT A-1 2" xfId="3979"/>
    <cellStyle name="_Costs not in AURORA 2006GRC 6.15.06_Production Adj 4.37" xfId="21253"/>
    <cellStyle name="_Costs not in AURORA 2006GRC 6.15.06_Purchased Power Adj 4.03" xfId="21254"/>
    <cellStyle name="_Costs not in AURORA 2006GRC 6.15.06_Rebuttal Power Costs" xfId="3980"/>
    <cellStyle name="_Costs not in AURORA 2006GRC 6.15.06_Rebuttal Power Costs 2" xfId="3981"/>
    <cellStyle name="_Costs not in AURORA 2006GRC 6.15.06_Rebuttal Power Costs 2 2" xfId="3982"/>
    <cellStyle name="_Costs not in AURORA 2006GRC 6.15.06_Rebuttal Power Costs 3" xfId="3983"/>
    <cellStyle name="_Costs not in AURORA 2006GRC 6.15.06_Rebuttal Power Costs_Adj Bench DR 3 for Initial Briefs (Electric)" xfId="3984"/>
    <cellStyle name="_Costs not in AURORA 2006GRC 6.15.06_Rebuttal Power Costs_Adj Bench DR 3 for Initial Briefs (Electric) 2" xfId="3985"/>
    <cellStyle name="_Costs not in AURORA 2006GRC 6.15.06_Rebuttal Power Costs_Adj Bench DR 3 for Initial Briefs (Electric) 2 2" xfId="3986"/>
    <cellStyle name="_Costs not in AURORA 2006GRC 6.15.06_Rebuttal Power Costs_Adj Bench DR 3 for Initial Briefs (Electric) 3" xfId="3987"/>
    <cellStyle name="_Costs not in AURORA 2006GRC 6.15.06_Rebuttal Power Costs_Adj Bench DR 3 for Initial Briefs (Electric)_DEM-WP(C) ENERG10C--ctn Mid-C_042010 2010GRC" xfId="3988"/>
    <cellStyle name="_Costs not in AURORA 2006GRC 6.15.06_Rebuttal Power Costs_DEM-WP(C) ENERG10C--ctn Mid-C_042010 2010GRC" xfId="3989"/>
    <cellStyle name="_Costs not in AURORA 2006GRC 6.15.06_Rebuttal Power Costs_Electric Rev Req Model (2009 GRC) Rebuttal" xfId="3990"/>
    <cellStyle name="_Costs not in AURORA 2006GRC 6.15.06_Rebuttal Power Costs_Electric Rev Req Model (2009 GRC) Rebuttal 2" xfId="3991"/>
    <cellStyle name="_Costs not in AURORA 2006GRC 6.15.06_Rebuttal Power Costs_Electric Rev Req Model (2009 GRC) Rebuttal REmoval of New  WH Solar AdjustMI" xfId="3992"/>
    <cellStyle name="_Costs not in AURORA 2006GRC 6.15.06_Rebuttal Power Costs_Electric Rev Req Model (2009 GRC) Rebuttal REmoval of New  WH Solar AdjustMI 2" xfId="3993"/>
    <cellStyle name="_Costs not in AURORA 2006GRC 6.15.06_Rebuttal Power Costs_Electric Rev Req Model (2009 GRC) Rebuttal REmoval of New  WH Solar AdjustMI 2 2" xfId="3994"/>
    <cellStyle name="_Costs not in AURORA 2006GRC 6.15.06_Rebuttal Power Costs_Electric Rev Req Model (2009 GRC) Rebuttal REmoval of New  WH Solar AdjustMI 3" xfId="3995"/>
    <cellStyle name="_Costs not in AURORA 2006GRC 6.15.06_Rebuttal Power Costs_Electric Rev Req Model (2009 GRC) Rebuttal REmoval of New  WH Solar AdjustMI_DEM-WP(C) ENERG10C--ctn Mid-C_042010 2010GRC" xfId="3996"/>
    <cellStyle name="_Costs not in AURORA 2006GRC 6.15.06_Rebuttal Power Costs_Electric Rev Req Model (2009 GRC) Revised 01-18-2010" xfId="3997"/>
    <cellStyle name="_Costs not in AURORA 2006GRC 6.15.06_Rebuttal Power Costs_Electric Rev Req Model (2009 GRC) Revised 01-18-2010 2" xfId="3998"/>
    <cellStyle name="_Costs not in AURORA 2006GRC 6.15.06_Rebuttal Power Costs_Electric Rev Req Model (2009 GRC) Revised 01-18-2010 2 2" xfId="3999"/>
    <cellStyle name="_Costs not in AURORA 2006GRC 6.15.06_Rebuttal Power Costs_Electric Rev Req Model (2009 GRC) Revised 01-18-2010 3" xfId="4000"/>
    <cellStyle name="_Costs not in AURORA 2006GRC 6.15.06_Rebuttal Power Costs_Electric Rev Req Model (2009 GRC) Revised 01-18-2010_DEM-WP(C) ENERG10C--ctn Mid-C_042010 2010GRC" xfId="4001"/>
    <cellStyle name="_Costs not in AURORA 2006GRC 6.15.06_Rebuttal Power Costs_Final Order Electric EXHIBIT A-1" xfId="4002"/>
    <cellStyle name="_Costs not in AURORA 2006GRC 6.15.06_Rebuttal Power Costs_Final Order Electric EXHIBIT A-1 2" xfId="4003"/>
    <cellStyle name="_Costs not in AURORA 2006GRC 6.15.06_ROR 5.02" xfId="21255"/>
    <cellStyle name="_Costs not in AURORA 2006GRC 6.15.06_Wind Integration 10GRC" xfId="4004"/>
    <cellStyle name="_Costs not in AURORA 2006GRC 6.15.06_Wind Integration 10GRC 2" xfId="4005"/>
    <cellStyle name="_Costs not in AURORA 2006GRC 6.15.06_Wind Integration 10GRC 2 2" xfId="4006"/>
    <cellStyle name="_Costs not in AURORA 2006GRC 6.15.06_Wind Integration 10GRC 3" xfId="4007"/>
    <cellStyle name="_Costs not in AURORA 2006GRC 6.15.06_Wind Integration 10GRC_DEM-WP(C) ENERG10C--ctn Mid-C_042010 2010GRC" xfId="4008"/>
    <cellStyle name="_Costs not in AURORA 2006GRC w gas price updated" xfId="4009"/>
    <cellStyle name="_Costs not in AURORA 2006GRC w gas price updated 2" xfId="4010"/>
    <cellStyle name="_Costs not in AURORA 2006GRC w gas price updated 2 2" xfId="4011"/>
    <cellStyle name="_Costs not in AURORA 2006GRC w gas price updated 3" xfId="4012"/>
    <cellStyle name="_Costs not in AURORA 2006GRC w gas price updated 3 2" xfId="4013"/>
    <cellStyle name="_Costs not in AURORA 2006GRC w gas price updated 4" xfId="4014"/>
    <cellStyle name="_Costs not in AURORA 2006GRC w gas price updated 4 2" xfId="4015"/>
    <cellStyle name="_Costs not in AURORA 2006GRC w gas price updated 5" xfId="4016"/>
    <cellStyle name="_Costs not in AURORA 2006GRC w gas price updated 5 2" xfId="4017"/>
    <cellStyle name="_Costs not in AURORA 2006GRC w gas price updated 6" xfId="4018"/>
    <cellStyle name="_Costs not in AURORA 2006GRC w gas price updated 6 2" xfId="4019"/>
    <cellStyle name="_Costs not in AURORA 2006GRC w gas price updated_Adj Bench DR 3 for Initial Briefs (Electric)" xfId="4020"/>
    <cellStyle name="_Costs not in AURORA 2006GRC w gas price updated_Adj Bench DR 3 for Initial Briefs (Electric) 2" xfId="4021"/>
    <cellStyle name="_Costs not in AURORA 2006GRC w gas price updated_Adj Bench DR 3 for Initial Briefs (Electric) 2 2" xfId="4022"/>
    <cellStyle name="_Costs not in AURORA 2006GRC w gas price updated_Adj Bench DR 3 for Initial Briefs (Electric) 3" xfId="4023"/>
    <cellStyle name="_Costs not in AURORA 2006GRC w gas price updated_Adj Bench DR 3 for Initial Briefs (Electric)_DEM-WP(C) ENERG10C--ctn Mid-C_042010 2010GRC" xfId="4024"/>
    <cellStyle name="_Costs not in AURORA 2006GRC w gas price updated_Book1" xfId="4025"/>
    <cellStyle name="_Costs not in AURORA 2006GRC w gas price updated_Book2" xfId="4026"/>
    <cellStyle name="_Costs not in AURORA 2006GRC w gas price updated_Book2 2" xfId="4027"/>
    <cellStyle name="_Costs not in AURORA 2006GRC w gas price updated_Book2 2 2" xfId="4028"/>
    <cellStyle name="_Costs not in AURORA 2006GRC w gas price updated_Book2 3" xfId="4029"/>
    <cellStyle name="_Costs not in AURORA 2006GRC w gas price updated_Book2_Adj Bench DR 3 for Initial Briefs (Electric)" xfId="4030"/>
    <cellStyle name="_Costs not in AURORA 2006GRC w gas price updated_Book2_Adj Bench DR 3 for Initial Briefs (Electric) 2" xfId="4031"/>
    <cellStyle name="_Costs not in AURORA 2006GRC w gas price updated_Book2_Adj Bench DR 3 for Initial Briefs (Electric) 2 2" xfId="4032"/>
    <cellStyle name="_Costs not in AURORA 2006GRC w gas price updated_Book2_Adj Bench DR 3 for Initial Briefs (Electric) 3" xfId="4033"/>
    <cellStyle name="_Costs not in AURORA 2006GRC w gas price updated_Book2_Adj Bench DR 3 for Initial Briefs (Electric)_DEM-WP(C) ENERG10C--ctn Mid-C_042010 2010GRC" xfId="4034"/>
    <cellStyle name="_Costs not in AURORA 2006GRC w gas price updated_Book2_DEM-WP(C) ENERG10C--ctn Mid-C_042010 2010GRC" xfId="4035"/>
    <cellStyle name="_Costs not in AURORA 2006GRC w gas price updated_Book2_Electric Rev Req Model (2009 GRC) Rebuttal" xfId="4036"/>
    <cellStyle name="_Costs not in AURORA 2006GRC w gas price updated_Book2_Electric Rev Req Model (2009 GRC) Rebuttal 2" xfId="4037"/>
    <cellStyle name="_Costs not in AURORA 2006GRC w gas price updated_Book2_Electric Rev Req Model (2009 GRC) Rebuttal REmoval of New  WH Solar AdjustMI" xfId="4038"/>
    <cellStyle name="_Costs not in AURORA 2006GRC w gas price updated_Book2_Electric Rev Req Model (2009 GRC) Rebuttal REmoval of New  WH Solar AdjustMI 2" xfId="4039"/>
    <cellStyle name="_Costs not in AURORA 2006GRC w gas price updated_Book2_Electric Rev Req Model (2009 GRC) Rebuttal REmoval of New  WH Solar AdjustMI 2 2" xfId="4040"/>
    <cellStyle name="_Costs not in AURORA 2006GRC w gas price updated_Book2_Electric Rev Req Model (2009 GRC) Rebuttal REmoval of New  WH Solar AdjustMI 3" xfId="4041"/>
    <cellStyle name="_Costs not in AURORA 2006GRC w gas price updated_Book2_Electric Rev Req Model (2009 GRC) Rebuttal REmoval of New  WH Solar AdjustMI_DEM-WP(C) ENERG10C--ctn Mid-C_042010 2010GRC" xfId="4042"/>
    <cellStyle name="_Costs not in AURORA 2006GRC w gas price updated_Book2_Electric Rev Req Model (2009 GRC) Revised 01-18-2010" xfId="4043"/>
    <cellStyle name="_Costs not in AURORA 2006GRC w gas price updated_Book2_Electric Rev Req Model (2009 GRC) Revised 01-18-2010 2" xfId="4044"/>
    <cellStyle name="_Costs not in AURORA 2006GRC w gas price updated_Book2_Electric Rev Req Model (2009 GRC) Revised 01-18-2010 2 2" xfId="4045"/>
    <cellStyle name="_Costs not in AURORA 2006GRC w gas price updated_Book2_Electric Rev Req Model (2009 GRC) Revised 01-18-2010 3" xfId="4046"/>
    <cellStyle name="_Costs not in AURORA 2006GRC w gas price updated_Book2_Electric Rev Req Model (2009 GRC) Revised 01-18-2010_DEM-WP(C) ENERG10C--ctn Mid-C_042010 2010GRC" xfId="4047"/>
    <cellStyle name="_Costs not in AURORA 2006GRC w gas price updated_Book2_Final Order Electric EXHIBIT A-1" xfId="4048"/>
    <cellStyle name="_Costs not in AURORA 2006GRC w gas price updated_Book2_Final Order Electric EXHIBIT A-1 2" xfId="4049"/>
    <cellStyle name="_Costs not in AURORA 2006GRC w gas price updated_Chelan PUD Power Costs (8-10)" xfId="4050"/>
    <cellStyle name="_Costs not in AURORA 2006GRC w gas price updated_Chelan PUD Power Costs (8-10) 2" xfId="4051"/>
    <cellStyle name="_Costs not in AURORA 2006GRC w gas price updated_Colstrip 1&amp;2 Annual O&amp;M Budgets" xfId="4052"/>
    <cellStyle name="_Costs not in AURORA 2006GRC w gas price updated_Colstrip 1&amp;2 Annual O&amp;M Budgets 2" xfId="4053"/>
    <cellStyle name="_Costs not in AURORA 2006GRC w gas price updated_Colstrip 1&amp;2 Annual O&amp;M Budgets 3" xfId="4054"/>
    <cellStyle name="_Costs not in AURORA 2006GRC w gas price updated_Confidential Material" xfId="4055"/>
    <cellStyle name="_Costs not in AURORA 2006GRC w gas price updated_Confidential Material 2" xfId="4056"/>
    <cellStyle name="_Costs not in AURORA 2006GRC w gas price updated_DEM-WP(C) Colstrip 12 Coal Cost Forecast 2010GRC" xfId="4057"/>
    <cellStyle name="_Costs not in AURORA 2006GRC w gas price updated_DEM-WP(C) Colstrip 12 Coal Cost Forecast 2010GRC 2" xfId="4058"/>
    <cellStyle name="_Costs not in AURORA 2006GRC w gas price updated_DEM-WP(C) ENERG10C--ctn Mid-C_042010 2010GRC" xfId="4059"/>
    <cellStyle name="_Costs not in AURORA 2006GRC w gas price updated_DEM-WP(C) Production O&amp;M 2010GRC As-Filed" xfId="4060"/>
    <cellStyle name="_Costs not in AURORA 2006GRC w gas price updated_DEM-WP(C) Production O&amp;M 2010GRC As-Filed 2" xfId="4061"/>
    <cellStyle name="_Costs not in AURORA 2006GRC w gas price updated_DEM-WP(C) Production O&amp;M 2010GRC As-Filed 2 2" xfId="4062"/>
    <cellStyle name="_Costs not in AURORA 2006GRC w gas price updated_DEM-WP(C) Production O&amp;M 2010GRC As-Filed 2 3" xfId="4063"/>
    <cellStyle name="_Costs not in AURORA 2006GRC w gas price updated_DEM-WP(C) Production O&amp;M 2010GRC As-Filed 3" xfId="4064"/>
    <cellStyle name="_Costs not in AURORA 2006GRC w gas price updated_DEM-WP(C) Production O&amp;M 2010GRC As-Filed 3 2" xfId="4065"/>
    <cellStyle name="_Costs not in AURORA 2006GRC w gas price updated_DEM-WP(C) Production O&amp;M 2010GRC As-Filed 4" xfId="4066"/>
    <cellStyle name="_Costs not in AURORA 2006GRC w gas price updated_DEM-WP(C) Production O&amp;M 2010GRC As-Filed 4 2" xfId="4067"/>
    <cellStyle name="_Costs not in AURORA 2006GRC w gas price updated_DEM-WP(C) Production O&amp;M 2010GRC As-Filed 5" xfId="4068"/>
    <cellStyle name="_Costs not in AURORA 2006GRC w gas price updated_DEM-WP(C) Production O&amp;M 2010GRC As-Filed 5 2" xfId="4069"/>
    <cellStyle name="_Costs not in AURORA 2006GRC w gas price updated_DEM-WP(C) Production O&amp;M 2010GRC As-Filed 6" xfId="4070"/>
    <cellStyle name="_Costs not in AURORA 2006GRC w gas price updated_DEM-WP(C) Production O&amp;M 2010GRC As-Filed 6 2" xfId="4071"/>
    <cellStyle name="_Costs not in AURORA 2006GRC w gas price updated_Electric Rev Req Model (2009 GRC) " xfId="4072"/>
    <cellStyle name="_Costs not in AURORA 2006GRC w gas price updated_Electric Rev Req Model (2009 GRC)  2" xfId="4073"/>
    <cellStyle name="_Costs not in AURORA 2006GRC w gas price updated_Electric Rev Req Model (2009 GRC)  2 2" xfId="4074"/>
    <cellStyle name="_Costs not in AURORA 2006GRC w gas price updated_Electric Rev Req Model (2009 GRC)  3" xfId="4075"/>
    <cellStyle name="_Costs not in AURORA 2006GRC w gas price updated_Electric Rev Req Model (2009 GRC) _DEM-WP(C) ENERG10C--ctn Mid-C_042010 2010GRC" xfId="4076"/>
    <cellStyle name="_Costs not in AURORA 2006GRC w gas price updated_Electric Rev Req Model (2009 GRC) Rebuttal" xfId="4077"/>
    <cellStyle name="_Costs not in AURORA 2006GRC w gas price updated_Electric Rev Req Model (2009 GRC) Rebuttal 2" xfId="4078"/>
    <cellStyle name="_Costs not in AURORA 2006GRC w gas price updated_Electric Rev Req Model (2009 GRC) Rebuttal REmoval of New  WH Solar AdjustMI" xfId="4079"/>
    <cellStyle name="_Costs not in AURORA 2006GRC w gas price updated_Electric Rev Req Model (2009 GRC) Rebuttal REmoval of New  WH Solar AdjustMI 2" xfId="4080"/>
    <cellStyle name="_Costs not in AURORA 2006GRC w gas price updated_Electric Rev Req Model (2009 GRC) Rebuttal REmoval of New  WH Solar AdjustMI 2 2" xfId="4081"/>
    <cellStyle name="_Costs not in AURORA 2006GRC w gas price updated_Electric Rev Req Model (2009 GRC) Rebuttal REmoval of New  WH Solar AdjustMI 3" xfId="4082"/>
    <cellStyle name="_Costs not in AURORA 2006GRC w gas price updated_Electric Rev Req Model (2009 GRC) Rebuttal REmoval of New  WH Solar AdjustMI_DEM-WP(C) ENERG10C--ctn Mid-C_042010 2010GRC" xfId="4083"/>
    <cellStyle name="_Costs not in AURORA 2006GRC w gas price updated_Electric Rev Req Model (2009 GRC) Revised 01-18-2010" xfId="4084"/>
    <cellStyle name="_Costs not in AURORA 2006GRC w gas price updated_Electric Rev Req Model (2009 GRC) Revised 01-18-2010 2" xfId="4085"/>
    <cellStyle name="_Costs not in AURORA 2006GRC w gas price updated_Electric Rev Req Model (2009 GRC) Revised 01-18-2010 2 2" xfId="4086"/>
    <cellStyle name="_Costs not in AURORA 2006GRC w gas price updated_Electric Rev Req Model (2009 GRC) Revised 01-18-2010 3" xfId="4087"/>
    <cellStyle name="_Costs not in AURORA 2006GRC w gas price updated_Electric Rev Req Model (2009 GRC) Revised 01-18-2010_DEM-WP(C) ENERG10C--ctn Mid-C_042010 2010GRC" xfId="4088"/>
    <cellStyle name="_Costs not in AURORA 2006GRC w gas price updated_Electric Rev Req Model (2010 GRC)" xfId="4089"/>
    <cellStyle name="_Costs not in AURORA 2006GRC w gas price updated_Electric Rev Req Model (2010 GRC) SF" xfId="4090"/>
    <cellStyle name="_Costs not in AURORA 2006GRC w gas price updated_Final Order Electric EXHIBIT A-1" xfId="4091"/>
    <cellStyle name="_Costs not in AURORA 2006GRC w gas price updated_Final Order Electric EXHIBIT A-1 2" xfId="4092"/>
    <cellStyle name="_Costs not in AURORA 2006GRC w gas price updated_NIM Summary" xfId="4093"/>
    <cellStyle name="_Costs not in AURORA 2006GRC w gas price updated_NIM Summary 2" xfId="4094"/>
    <cellStyle name="_Costs not in AURORA 2006GRC w gas price updated_NIM Summary 2 2" xfId="4095"/>
    <cellStyle name="_Costs not in AURORA 2006GRC w gas price updated_NIM Summary 3" xfId="4096"/>
    <cellStyle name="_Costs not in AURORA 2006GRC w gas price updated_NIM Summary_DEM-WP(C) ENERG10C--ctn Mid-C_042010 2010GRC" xfId="4097"/>
    <cellStyle name="_Costs not in AURORA 2006GRC w gas price updated_Rebuttal Power Costs" xfId="4098"/>
    <cellStyle name="_Costs not in AURORA 2006GRC w gas price updated_Rebuttal Power Costs 2" xfId="4099"/>
    <cellStyle name="_Costs not in AURORA 2006GRC w gas price updated_Rebuttal Power Costs 2 2" xfId="4100"/>
    <cellStyle name="_Costs not in AURORA 2006GRC w gas price updated_Rebuttal Power Costs 3" xfId="4101"/>
    <cellStyle name="_Costs not in AURORA 2006GRC w gas price updated_Rebuttal Power Costs_Adj Bench DR 3 for Initial Briefs (Electric)" xfId="4102"/>
    <cellStyle name="_Costs not in AURORA 2006GRC w gas price updated_Rebuttal Power Costs_Adj Bench DR 3 for Initial Briefs (Electric) 2" xfId="4103"/>
    <cellStyle name="_Costs not in AURORA 2006GRC w gas price updated_Rebuttal Power Costs_Adj Bench DR 3 for Initial Briefs (Electric) 2 2" xfId="4104"/>
    <cellStyle name="_Costs not in AURORA 2006GRC w gas price updated_Rebuttal Power Costs_Adj Bench DR 3 for Initial Briefs (Electric) 3" xfId="4105"/>
    <cellStyle name="_Costs not in AURORA 2006GRC w gas price updated_Rebuttal Power Costs_Adj Bench DR 3 for Initial Briefs (Electric)_DEM-WP(C) ENERG10C--ctn Mid-C_042010 2010GRC" xfId="4106"/>
    <cellStyle name="_Costs not in AURORA 2006GRC w gas price updated_Rebuttal Power Costs_DEM-WP(C) ENERG10C--ctn Mid-C_042010 2010GRC" xfId="4107"/>
    <cellStyle name="_Costs not in AURORA 2006GRC w gas price updated_Rebuttal Power Costs_Electric Rev Req Model (2009 GRC) Rebuttal" xfId="4108"/>
    <cellStyle name="_Costs not in AURORA 2006GRC w gas price updated_Rebuttal Power Costs_Electric Rev Req Model (2009 GRC) Rebuttal 2" xfId="4109"/>
    <cellStyle name="_Costs not in AURORA 2006GRC w gas price updated_Rebuttal Power Costs_Electric Rev Req Model (2009 GRC) Rebuttal REmoval of New  WH Solar AdjustMI" xfId="4110"/>
    <cellStyle name="_Costs not in AURORA 2006GRC w gas price updated_Rebuttal Power Costs_Electric Rev Req Model (2009 GRC) Rebuttal REmoval of New  WH Solar AdjustMI 2" xfId="4111"/>
    <cellStyle name="_Costs not in AURORA 2006GRC w gas price updated_Rebuttal Power Costs_Electric Rev Req Model (2009 GRC) Rebuttal REmoval of New  WH Solar AdjustMI 2 2" xfId="4112"/>
    <cellStyle name="_Costs not in AURORA 2006GRC w gas price updated_Rebuttal Power Costs_Electric Rev Req Model (2009 GRC) Rebuttal REmoval of New  WH Solar AdjustMI 3" xfId="4113"/>
    <cellStyle name="_Costs not in AURORA 2006GRC w gas price updated_Rebuttal Power Costs_Electric Rev Req Model (2009 GRC) Rebuttal REmoval of New  WH Solar AdjustMI_DEM-WP(C) ENERG10C--ctn Mid-C_042010 2010GRC" xfId="4114"/>
    <cellStyle name="_Costs not in AURORA 2006GRC w gas price updated_Rebuttal Power Costs_Electric Rev Req Model (2009 GRC) Revised 01-18-2010" xfId="4115"/>
    <cellStyle name="_Costs not in AURORA 2006GRC w gas price updated_Rebuttal Power Costs_Electric Rev Req Model (2009 GRC) Revised 01-18-2010 2" xfId="4116"/>
    <cellStyle name="_Costs not in AURORA 2006GRC w gas price updated_Rebuttal Power Costs_Electric Rev Req Model (2009 GRC) Revised 01-18-2010 2 2" xfId="4117"/>
    <cellStyle name="_Costs not in AURORA 2006GRC w gas price updated_Rebuttal Power Costs_Electric Rev Req Model (2009 GRC) Revised 01-18-2010 3" xfId="4118"/>
    <cellStyle name="_Costs not in AURORA 2006GRC w gas price updated_Rebuttal Power Costs_Electric Rev Req Model (2009 GRC) Revised 01-18-2010_DEM-WP(C) ENERG10C--ctn Mid-C_042010 2010GRC" xfId="4119"/>
    <cellStyle name="_Costs not in AURORA 2006GRC w gas price updated_Rebuttal Power Costs_Final Order Electric EXHIBIT A-1" xfId="4120"/>
    <cellStyle name="_Costs not in AURORA 2006GRC w gas price updated_Rebuttal Power Costs_Final Order Electric EXHIBIT A-1 2" xfId="4121"/>
    <cellStyle name="_Costs not in AURORA 2006GRC w gas price updated_TENASKA REGULATORY ASSET" xfId="4122"/>
    <cellStyle name="_Costs not in AURORA 2006GRC w gas price updated_TENASKA REGULATORY ASSET 2" xfId="4123"/>
    <cellStyle name="_Costs not in AURORA 2007 Rate Case" xfId="4124"/>
    <cellStyle name="_Costs not in AURORA 2007 Rate Case 2" xfId="4125"/>
    <cellStyle name="_Costs not in AURORA 2007 Rate Case 2 2" xfId="4126"/>
    <cellStyle name="_Costs not in AURORA 2007 Rate Case 2 2 2" xfId="4127"/>
    <cellStyle name="_Costs not in AURORA 2007 Rate Case 2 3" xfId="4128"/>
    <cellStyle name="_Costs not in AURORA 2007 Rate Case 3" xfId="4129"/>
    <cellStyle name="_Costs not in AURORA 2007 Rate Case 3 2" xfId="4130"/>
    <cellStyle name="_Costs not in AURORA 2007 Rate Case 4" xfId="4131"/>
    <cellStyle name="_Costs not in AURORA 2007 Rate Case 4 2" xfId="4132"/>
    <cellStyle name="_Costs not in AURORA 2007 Rate Case 4 3" xfId="4133"/>
    <cellStyle name="_Costs not in AURORA 2007 Rate Case 5" xfId="4134"/>
    <cellStyle name="_Costs not in AURORA 2007 Rate Case 5 2" xfId="4135"/>
    <cellStyle name="_Costs not in AURORA 2007 Rate Case 6" xfId="4136"/>
    <cellStyle name="_Costs not in AURORA 2007 Rate Case 6 2" xfId="4137"/>
    <cellStyle name="_Costs not in AURORA 2007 Rate Case 7" xfId="4138"/>
    <cellStyle name="_Costs not in AURORA 2007 Rate Case 7 2" xfId="4139"/>
    <cellStyle name="_Costs not in AURORA 2007 Rate Case_(C) WHE Proforma with ITC cash grant 10 Yr Amort_for deferral_102809" xfId="4140"/>
    <cellStyle name="_Costs not in AURORA 2007 Rate Case_(C) WHE Proforma with ITC cash grant 10 Yr Amort_for deferral_102809 2" xfId="4141"/>
    <cellStyle name="_Costs not in AURORA 2007 Rate Case_(C) WHE Proforma with ITC cash grant 10 Yr Amort_for deferral_102809 2 2" xfId="4142"/>
    <cellStyle name="_Costs not in AURORA 2007 Rate Case_(C) WHE Proforma with ITC cash grant 10 Yr Amort_for deferral_102809 3" xfId="4143"/>
    <cellStyle name="_Costs not in AURORA 2007 Rate Case_(C) WHE Proforma with ITC cash grant 10 Yr Amort_for deferral_102809_16.07E Wild Horse Wind Expansionwrkingfile" xfId="4144"/>
    <cellStyle name="_Costs not in AURORA 2007 Rate Case_(C) WHE Proforma with ITC cash grant 10 Yr Amort_for deferral_102809_16.07E Wild Horse Wind Expansionwrkingfile 2" xfId="4145"/>
    <cellStyle name="_Costs not in AURORA 2007 Rate Case_(C) WHE Proforma with ITC cash grant 10 Yr Amort_for deferral_102809_16.07E Wild Horse Wind Expansionwrkingfile 2 2" xfId="4146"/>
    <cellStyle name="_Costs not in AURORA 2007 Rate Case_(C) WHE Proforma with ITC cash grant 10 Yr Amort_for deferral_102809_16.07E Wild Horse Wind Expansionwrkingfile 3" xfId="4147"/>
    <cellStyle name="_Costs not in AURORA 2007 Rate Case_(C) WHE Proforma with ITC cash grant 10 Yr Amort_for deferral_102809_16.07E Wild Horse Wind Expansionwrkingfile SF" xfId="4148"/>
    <cellStyle name="_Costs not in AURORA 2007 Rate Case_(C) WHE Proforma with ITC cash grant 10 Yr Amort_for deferral_102809_16.07E Wild Horse Wind Expansionwrkingfile SF 2" xfId="4149"/>
    <cellStyle name="_Costs not in AURORA 2007 Rate Case_(C) WHE Proforma with ITC cash grant 10 Yr Amort_for deferral_102809_16.07E Wild Horse Wind Expansionwrkingfile SF 2 2" xfId="4150"/>
    <cellStyle name="_Costs not in AURORA 2007 Rate Case_(C) WHE Proforma with ITC cash grant 10 Yr Amort_for deferral_102809_16.07E Wild Horse Wind Expansionwrkingfile SF 3" xfId="4151"/>
    <cellStyle name="_Costs not in AURORA 2007 Rate Case_(C) WHE Proforma with ITC cash grant 10 Yr Amort_for deferral_102809_16.07E Wild Horse Wind Expansionwrkingfile SF_DEM-WP(C) ENERG10C--ctn Mid-C_042010 2010GRC" xfId="4152"/>
    <cellStyle name="_Costs not in AURORA 2007 Rate Case_(C) WHE Proforma with ITC cash grant 10 Yr Amort_for deferral_102809_16.07E Wild Horse Wind Expansionwrkingfile_DEM-WP(C) ENERG10C--ctn Mid-C_042010 2010GRC" xfId="4153"/>
    <cellStyle name="_Costs not in AURORA 2007 Rate Case_(C) WHE Proforma with ITC cash grant 10 Yr Amort_for deferral_102809_16.37E Wild Horse Expansion DeferralRevwrkingfile SF" xfId="4154"/>
    <cellStyle name="_Costs not in AURORA 2007 Rate Case_(C) WHE Proforma with ITC cash grant 10 Yr Amort_for deferral_102809_16.37E Wild Horse Expansion DeferralRevwrkingfile SF 2" xfId="4155"/>
    <cellStyle name="_Costs not in AURORA 2007 Rate Case_(C) WHE Proforma with ITC cash grant 10 Yr Amort_for deferral_102809_16.37E Wild Horse Expansion DeferralRevwrkingfile SF 2 2" xfId="4156"/>
    <cellStyle name="_Costs not in AURORA 2007 Rate Case_(C) WHE Proforma with ITC cash grant 10 Yr Amort_for deferral_102809_16.37E Wild Horse Expansion DeferralRevwrkingfile SF 3" xfId="4157"/>
    <cellStyle name="_Costs not in AURORA 2007 Rate Case_(C) WHE Proforma with ITC cash grant 10 Yr Amort_for deferral_102809_16.37E Wild Horse Expansion DeferralRevwrkingfile SF_DEM-WP(C) ENERG10C--ctn Mid-C_042010 2010GRC" xfId="4158"/>
    <cellStyle name="_Costs not in AURORA 2007 Rate Case_(C) WHE Proforma with ITC cash grant 10 Yr Amort_for deferral_102809_DEM-WP(C) ENERG10C--ctn Mid-C_042010 2010GRC" xfId="4159"/>
    <cellStyle name="_Costs not in AURORA 2007 Rate Case_(C) WHE Proforma with ITC cash grant 10 Yr Amort_for rebuttal_120709" xfId="4160"/>
    <cellStyle name="_Costs not in AURORA 2007 Rate Case_(C) WHE Proforma with ITC cash grant 10 Yr Amort_for rebuttal_120709 2" xfId="4161"/>
    <cellStyle name="_Costs not in AURORA 2007 Rate Case_(C) WHE Proforma with ITC cash grant 10 Yr Amort_for rebuttal_120709 2 2" xfId="4162"/>
    <cellStyle name="_Costs not in AURORA 2007 Rate Case_(C) WHE Proforma with ITC cash grant 10 Yr Amort_for rebuttal_120709 3" xfId="4163"/>
    <cellStyle name="_Costs not in AURORA 2007 Rate Case_(C) WHE Proforma with ITC cash grant 10 Yr Amort_for rebuttal_120709_DEM-WP(C) ENERG10C--ctn Mid-C_042010 2010GRC" xfId="4164"/>
    <cellStyle name="_Costs not in AURORA 2007 Rate Case_04.07E Wild Horse Wind Expansion" xfId="4165"/>
    <cellStyle name="_Costs not in AURORA 2007 Rate Case_04.07E Wild Horse Wind Expansion 2" xfId="4166"/>
    <cellStyle name="_Costs not in AURORA 2007 Rate Case_04.07E Wild Horse Wind Expansion 2 2" xfId="4167"/>
    <cellStyle name="_Costs not in AURORA 2007 Rate Case_04.07E Wild Horse Wind Expansion 3" xfId="4168"/>
    <cellStyle name="_Costs not in AURORA 2007 Rate Case_04.07E Wild Horse Wind Expansion_16.07E Wild Horse Wind Expansionwrkingfile" xfId="4169"/>
    <cellStyle name="_Costs not in AURORA 2007 Rate Case_04.07E Wild Horse Wind Expansion_16.07E Wild Horse Wind Expansionwrkingfile 2" xfId="4170"/>
    <cellStyle name="_Costs not in AURORA 2007 Rate Case_04.07E Wild Horse Wind Expansion_16.07E Wild Horse Wind Expansionwrkingfile 2 2" xfId="4171"/>
    <cellStyle name="_Costs not in AURORA 2007 Rate Case_04.07E Wild Horse Wind Expansion_16.07E Wild Horse Wind Expansionwrkingfile 3" xfId="4172"/>
    <cellStyle name="_Costs not in AURORA 2007 Rate Case_04.07E Wild Horse Wind Expansion_16.07E Wild Horse Wind Expansionwrkingfile SF" xfId="4173"/>
    <cellStyle name="_Costs not in AURORA 2007 Rate Case_04.07E Wild Horse Wind Expansion_16.07E Wild Horse Wind Expansionwrkingfile SF 2" xfId="4174"/>
    <cellStyle name="_Costs not in AURORA 2007 Rate Case_04.07E Wild Horse Wind Expansion_16.07E Wild Horse Wind Expansionwrkingfile SF 2 2" xfId="4175"/>
    <cellStyle name="_Costs not in AURORA 2007 Rate Case_04.07E Wild Horse Wind Expansion_16.07E Wild Horse Wind Expansionwrkingfile SF 3" xfId="4176"/>
    <cellStyle name="_Costs not in AURORA 2007 Rate Case_04.07E Wild Horse Wind Expansion_16.07E Wild Horse Wind Expansionwrkingfile SF_DEM-WP(C) ENERG10C--ctn Mid-C_042010 2010GRC" xfId="4177"/>
    <cellStyle name="_Costs not in AURORA 2007 Rate Case_04.07E Wild Horse Wind Expansion_16.07E Wild Horse Wind Expansionwrkingfile_DEM-WP(C) ENERG10C--ctn Mid-C_042010 2010GRC" xfId="4178"/>
    <cellStyle name="_Costs not in AURORA 2007 Rate Case_04.07E Wild Horse Wind Expansion_16.37E Wild Horse Expansion DeferralRevwrkingfile SF" xfId="4179"/>
    <cellStyle name="_Costs not in AURORA 2007 Rate Case_04.07E Wild Horse Wind Expansion_16.37E Wild Horse Expansion DeferralRevwrkingfile SF 2" xfId="4180"/>
    <cellStyle name="_Costs not in AURORA 2007 Rate Case_04.07E Wild Horse Wind Expansion_16.37E Wild Horse Expansion DeferralRevwrkingfile SF 2 2" xfId="4181"/>
    <cellStyle name="_Costs not in AURORA 2007 Rate Case_04.07E Wild Horse Wind Expansion_16.37E Wild Horse Expansion DeferralRevwrkingfile SF 3" xfId="4182"/>
    <cellStyle name="_Costs not in AURORA 2007 Rate Case_04.07E Wild Horse Wind Expansion_16.37E Wild Horse Expansion DeferralRevwrkingfile SF_DEM-WP(C) ENERG10C--ctn Mid-C_042010 2010GRC" xfId="4183"/>
    <cellStyle name="_Costs not in AURORA 2007 Rate Case_04.07E Wild Horse Wind Expansion_DEM-WP(C) ENERG10C--ctn Mid-C_042010 2010GRC" xfId="4184"/>
    <cellStyle name="_Costs not in AURORA 2007 Rate Case_16.07E Wild Horse Wind Expansionwrkingfile" xfId="4185"/>
    <cellStyle name="_Costs not in AURORA 2007 Rate Case_16.07E Wild Horse Wind Expansionwrkingfile 2" xfId="4186"/>
    <cellStyle name="_Costs not in AURORA 2007 Rate Case_16.07E Wild Horse Wind Expansionwrkingfile 2 2" xfId="4187"/>
    <cellStyle name="_Costs not in AURORA 2007 Rate Case_16.07E Wild Horse Wind Expansionwrkingfile 3" xfId="4188"/>
    <cellStyle name="_Costs not in AURORA 2007 Rate Case_16.07E Wild Horse Wind Expansionwrkingfile SF" xfId="4189"/>
    <cellStyle name="_Costs not in AURORA 2007 Rate Case_16.07E Wild Horse Wind Expansionwrkingfile SF 2" xfId="4190"/>
    <cellStyle name="_Costs not in AURORA 2007 Rate Case_16.07E Wild Horse Wind Expansionwrkingfile SF 2 2" xfId="4191"/>
    <cellStyle name="_Costs not in AURORA 2007 Rate Case_16.07E Wild Horse Wind Expansionwrkingfile SF 3" xfId="4192"/>
    <cellStyle name="_Costs not in AURORA 2007 Rate Case_16.07E Wild Horse Wind Expansionwrkingfile SF_DEM-WP(C) ENERG10C--ctn Mid-C_042010 2010GRC" xfId="4193"/>
    <cellStyle name="_Costs not in AURORA 2007 Rate Case_16.07E Wild Horse Wind Expansionwrkingfile_DEM-WP(C) ENERG10C--ctn Mid-C_042010 2010GRC" xfId="4194"/>
    <cellStyle name="_Costs not in AURORA 2007 Rate Case_16.37E Wild Horse Expansion DeferralRevwrkingfile SF" xfId="4195"/>
    <cellStyle name="_Costs not in AURORA 2007 Rate Case_16.37E Wild Horse Expansion DeferralRevwrkingfile SF 2" xfId="4196"/>
    <cellStyle name="_Costs not in AURORA 2007 Rate Case_16.37E Wild Horse Expansion DeferralRevwrkingfile SF 2 2" xfId="4197"/>
    <cellStyle name="_Costs not in AURORA 2007 Rate Case_16.37E Wild Horse Expansion DeferralRevwrkingfile SF 3" xfId="4198"/>
    <cellStyle name="_Costs not in AURORA 2007 Rate Case_16.37E Wild Horse Expansion DeferralRevwrkingfile SF_DEM-WP(C) ENERG10C--ctn Mid-C_042010 2010GRC" xfId="4199"/>
    <cellStyle name="_Costs not in AURORA 2007 Rate Case_2009 Compliance Filing PCA Exhibits for GRC" xfId="4200"/>
    <cellStyle name="_Costs not in AURORA 2007 Rate Case_2009 Compliance Filing PCA Exhibits for GRC 2" xfId="4201"/>
    <cellStyle name="_Costs not in AURORA 2007 Rate Case_2009 GRC Compl Filing - Exhibit D" xfId="4202"/>
    <cellStyle name="_Costs not in AURORA 2007 Rate Case_2009 GRC Compl Filing - Exhibit D 2" xfId="4203"/>
    <cellStyle name="_Costs not in AURORA 2007 Rate Case_2009 GRC Compl Filing - Exhibit D 2 2" xfId="4204"/>
    <cellStyle name="_Costs not in AURORA 2007 Rate Case_2009 GRC Compl Filing - Exhibit D 3" xfId="4205"/>
    <cellStyle name="_Costs not in AURORA 2007 Rate Case_2009 GRC Compl Filing - Exhibit D_DEM-WP(C) ENERG10C--ctn Mid-C_042010 2010GRC" xfId="4206"/>
    <cellStyle name="_Costs not in AURORA 2007 Rate Case_3.01 Income Statement" xfId="4207"/>
    <cellStyle name="_Costs not in AURORA 2007 Rate Case_4 31 Regulatory Assets and Liabilities  7 06- Exhibit D" xfId="4208"/>
    <cellStyle name="_Costs not in AURORA 2007 Rate Case_4 31 Regulatory Assets and Liabilities  7 06- Exhibit D 2" xfId="4209"/>
    <cellStyle name="_Costs not in AURORA 2007 Rate Case_4 31 Regulatory Assets and Liabilities  7 06- Exhibit D 2 2" xfId="4210"/>
    <cellStyle name="_Costs not in AURORA 2007 Rate Case_4 31 Regulatory Assets and Liabilities  7 06- Exhibit D 3" xfId="4211"/>
    <cellStyle name="_Costs not in AURORA 2007 Rate Case_4 31 Regulatory Assets and Liabilities  7 06- Exhibit D_DEM-WP(C) ENERG10C--ctn Mid-C_042010 2010GRC" xfId="4212"/>
    <cellStyle name="_Costs not in AURORA 2007 Rate Case_4 31 Regulatory Assets and Liabilities  7 06- Exhibit D_NIM Summary" xfId="4213"/>
    <cellStyle name="_Costs not in AURORA 2007 Rate Case_4 31 Regulatory Assets and Liabilities  7 06- Exhibit D_NIM Summary 2" xfId="4214"/>
    <cellStyle name="_Costs not in AURORA 2007 Rate Case_4 31 Regulatory Assets and Liabilities  7 06- Exhibit D_NIM Summary 2 2" xfId="4215"/>
    <cellStyle name="_Costs not in AURORA 2007 Rate Case_4 31 Regulatory Assets and Liabilities  7 06- Exhibit D_NIM Summary 3" xfId="4216"/>
    <cellStyle name="_Costs not in AURORA 2007 Rate Case_4 31 Regulatory Assets and Liabilities  7 06- Exhibit D_NIM Summary_DEM-WP(C) ENERG10C--ctn Mid-C_042010 2010GRC" xfId="4217"/>
    <cellStyle name="_Costs not in AURORA 2007 Rate Case_4 31E Reg Asset  Liab and EXH D" xfId="4218"/>
    <cellStyle name="_Costs not in AURORA 2007 Rate Case_4 31E Reg Asset  Liab and EXH D _ Aug 10 Filing (2)" xfId="4219"/>
    <cellStyle name="_Costs not in AURORA 2007 Rate Case_4 31E Reg Asset  Liab and EXH D _ Aug 10 Filing (2) 2" xfId="4220"/>
    <cellStyle name="_Costs not in AURORA 2007 Rate Case_4 31E Reg Asset  Liab and EXH D 2" xfId="4221"/>
    <cellStyle name="_Costs not in AURORA 2007 Rate Case_4 31E Reg Asset  Liab and EXH D 3" xfId="4222"/>
    <cellStyle name="_Costs not in AURORA 2007 Rate Case_4 32 Regulatory Assets and Liabilities  7 06- Exhibit D" xfId="4223"/>
    <cellStyle name="_Costs not in AURORA 2007 Rate Case_4 32 Regulatory Assets and Liabilities  7 06- Exhibit D 2" xfId="4224"/>
    <cellStyle name="_Costs not in AURORA 2007 Rate Case_4 32 Regulatory Assets and Liabilities  7 06- Exhibit D 2 2" xfId="4225"/>
    <cellStyle name="_Costs not in AURORA 2007 Rate Case_4 32 Regulatory Assets and Liabilities  7 06- Exhibit D 3" xfId="4226"/>
    <cellStyle name="_Costs not in AURORA 2007 Rate Case_4 32 Regulatory Assets and Liabilities  7 06- Exhibit D_DEM-WP(C) ENERG10C--ctn Mid-C_042010 2010GRC" xfId="4227"/>
    <cellStyle name="_Costs not in AURORA 2007 Rate Case_4 32 Regulatory Assets and Liabilities  7 06- Exhibit D_NIM Summary" xfId="4228"/>
    <cellStyle name="_Costs not in AURORA 2007 Rate Case_4 32 Regulatory Assets and Liabilities  7 06- Exhibit D_NIM Summary 2" xfId="4229"/>
    <cellStyle name="_Costs not in AURORA 2007 Rate Case_4 32 Regulatory Assets and Liabilities  7 06- Exhibit D_NIM Summary 2 2" xfId="4230"/>
    <cellStyle name="_Costs not in AURORA 2007 Rate Case_4 32 Regulatory Assets and Liabilities  7 06- Exhibit D_NIM Summary 3" xfId="4231"/>
    <cellStyle name="_Costs not in AURORA 2007 Rate Case_4 32 Regulatory Assets and Liabilities  7 06- Exhibit D_NIM Summary_DEM-WP(C) ENERG10C--ctn Mid-C_042010 2010GRC" xfId="4232"/>
    <cellStyle name="_Costs not in AURORA 2007 Rate Case_AURORA Total New" xfId="4233"/>
    <cellStyle name="_Costs not in AURORA 2007 Rate Case_AURORA Total New 2" xfId="4234"/>
    <cellStyle name="_Costs not in AURORA 2007 Rate Case_AURORA Total New 2 2" xfId="4235"/>
    <cellStyle name="_Costs not in AURORA 2007 Rate Case_AURORA Total New 3" xfId="4236"/>
    <cellStyle name="_Costs not in AURORA 2007 Rate Case_Book2" xfId="4237"/>
    <cellStyle name="_Costs not in AURORA 2007 Rate Case_Book2 2" xfId="4238"/>
    <cellStyle name="_Costs not in AURORA 2007 Rate Case_Book2 2 2" xfId="4239"/>
    <cellStyle name="_Costs not in AURORA 2007 Rate Case_Book2 3" xfId="4240"/>
    <cellStyle name="_Costs not in AURORA 2007 Rate Case_Book2_Adj Bench DR 3 for Initial Briefs (Electric)" xfId="4241"/>
    <cellStyle name="_Costs not in AURORA 2007 Rate Case_Book2_Adj Bench DR 3 for Initial Briefs (Electric) 2" xfId="4242"/>
    <cellStyle name="_Costs not in AURORA 2007 Rate Case_Book2_Adj Bench DR 3 for Initial Briefs (Electric) 2 2" xfId="4243"/>
    <cellStyle name="_Costs not in AURORA 2007 Rate Case_Book2_Adj Bench DR 3 for Initial Briefs (Electric) 3" xfId="4244"/>
    <cellStyle name="_Costs not in AURORA 2007 Rate Case_Book2_Adj Bench DR 3 for Initial Briefs (Electric)_DEM-WP(C) ENERG10C--ctn Mid-C_042010 2010GRC" xfId="4245"/>
    <cellStyle name="_Costs not in AURORA 2007 Rate Case_Book2_DEM-WP(C) ENERG10C--ctn Mid-C_042010 2010GRC" xfId="4246"/>
    <cellStyle name="_Costs not in AURORA 2007 Rate Case_Book2_Electric Rev Req Model (2009 GRC) Rebuttal" xfId="4247"/>
    <cellStyle name="_Costs not in AURORA 2007 Rate Case_Book2_Electric Rev Req Model (2009 GRC) Rebuttal 2" xfId="4248"/>
    <cellStyle name="_Costs not in AURORA 2007 Rate Case_Book2_Electric Rev Req Model (2009 GRC) Rebuttal REmoval of New  WH Solar AdjustMI" xfId="4249"/>
    <cellStyle name="_Costs not in AURORA 2007 Rate Case_Book2_Electric Rev Req Model (2009 GRC) Rebuttal REmoval of New  WH Solar AdjustMI 2" xfId="4250"/>
    <cellStyle name="_Costs not in AURORA 2007 Rate Case_Book2_Electric Rev Req Model (2009 GRC) Rebuttal REmoval of New  WH Solar AdjustMI 2 2" xfId="4251"/>
    <cellStyle name="_Costs not in AURORA 2007 Rate Case_Book2_Electric Rev Req Model (2009 GRC) Rebuttal REmoval of New  WH Solar AdjustMI 3" xfId="4252"/>
    <cellStyle name="_Costs not in AURORA 2007 Rate Case_Book2_Electric Rev Req Model (2009 GRC) Rebuttal REmoval of New  WH Solar AdjustMI_DEM-WP(C) ENERG10C--ctn Mid-C_042010 2010GRC" xfId="4253"/>
    <cellStyle name="_Costs not in AURORA 2007 Rate Case_Book2_Electric Rev Req Model (2009 GRC) Revised 01-18-2010" xfId="4254"/>
    <cellStyle name="_Costs not in AURORA 2007 Rate Case_Book2_Electric Rev Req Model (2009 GRC) Revised 01-18-2010 2" xfId="4255"/>
    <cellStyle name="_Costs not in AURORA 2007 Rate Case_Book2_Electric Rev Req Model (2009 GRC) Revised 01-18-2010 2 2" xfId="4256"/>
    <cellStyle name="_Costs not in AURORA 2007 Rate Case_Book2_Electric Rev Req Model (2009 GRC) Revised 01-18-2010 3" xfId="4257"/>
    <cellStyle name="_Costs not in AURORA 2007 Rate Case_Book2_Electric Rev Req Model (2009 GRC) Revised 01-18-2010_DEM-WP(C) ENERG10C--ctn Mid-C_042010 2010GRC" xfId="4258"/>
    <cellStyle name="_Costs not in AURORA 2007 Rate Case_Book2_Final Order Electric EXHIBIT A-1" xfId="4259"/>
    <cellStyle name="_Costs not in AURORA 2007 Rate Case_Book2_Final Order Electric EXHIBIT A-1 2" xfId="4260"/>
    <cellStyle name="_Costs not in AURORA 2007 Rate Case_Book4" xfId="4261"/>
    <cellStyle name="_Costs not in AURORA 2007 Rate Case_Book4 2" xfId="4262"/>
    <cellStyle name="_Costs not in AURORA 2007 Rate Case_Book4 2 2" xfId="4263"/>
    <cellStyle name="_Costs not in AURORA 2007 Rate Case_Book4 3" xfId="4264"/>
    <cellStyle name="_Costs not in AURORA 2007 Rate Case_Book4_DEM-WP(C) ENERG10C--ctn Mid-C_042010 2010GRC" xfId="4265"/>
    <cellStyle name="_Costs not in AURORA 2007 Rate Case_Book9" xfId="4266"/>
    <cellStyle name="_Costs not in AURORA 2007 Rate Case_Book9 2" xfId="4267"/>
    <cellStyle name="_Costs not in AURORA 2007 Rate Case_Book9 2 2" xfId="4268"/>
    <cellStyle name="_Costs not in AURORA 2007 Rate Case_Book9 3" xfId="4269"/>
    <cellStyle name="_Costs not in AURORA 2007 Rate Case_Book9_DEM-WP(C) ENERG10C--ctn Mid-C_042010 2010GRC" xfId="4270"/>
    <cellStyle name="_Costs not in AURORA 2007 Rate Case_Chelan PUD Power Costs (8-10)" xfId="4271"/>
    <cellStyle name="_Costs not in AURORA 2007 Rate Case_Chelan PUD Power Costs (8-10) 2" xfId="4272"/>
    <cellStyle name="_Costs not in AURORA 2007 Rate Case_DEM-WP(C) Chelan Power Costs" xfId="4273"/>
    <cellStyle name="_Costs not in AURORA 2007 Rate Case_DEM-WP(C) Chelan Power Costs 2" xfId="4274"/>
    <cellStyle name="_Costs not in AURORA 2007 Rate Case_DEM-WP(C) ENERG10C--ctn Mid-C_042010 2010GRC" xfId="4275"/>
    <cellStyle name="_Costs not in AURORA 2007 Rate Case_DEM-WP(C) Gas Transport 2010GRC" xfId="4276"/>
    <cellStyle name="_Costs not in AURORA 2007 Rate Case_DEM-WP(C) Gas Transport 2010GRC 2" xfId="4277"/>
    <cellStyle name="_Costs not in AURORA 2007 Rate Case_Exh A-1 resulting from UE-112050 effective Jan 1 2012" xfId="4278"/>
    <cellStyle name="_Costs not in AURORA 2007 Rate Case_Exh G - Klamath Peaker PPA fr C Locke 2-12" xfId="4279"/>
    <cellStyle name="_Costs not in AURORA 2007 Rate Case_Exhibit A-1 effective 4-1-11 fr S Free 12-11" xfId="4280"/>
    <cellStyle name="_Costs not in AURORA 2007 Rate Case_LSRWEP LGIA like Acctg Petition Aug 2010" xfId="4281"/>
    <cellStyle name="_Costs not in AURORA 2007 Rate Case_Mint Farm Generation BPA" xfId="4282"/>
    <cellStyle name="_Costs not in AURORA 2007 Rate Case_NIM Summary" xfId="4283"/>
    <cellStyle name="_Costs not in AURORA 2007 Rate Case_NIM Summary 09GRC" xfId="4284"/>
    <cellStyle name="_Costs not in AURORA 2007 Rate Case_NIM Summary 09GRC 2" xfId="4285"/>
    <cellStyle name="_Costs not in AURORA 2007 Rate Case_NIM Summary 09GRC 2 2" xfId="4286"/>
    <cellStyle name="_Costs not in AURORA 2007 Rate Case_NIM Summary 09GRC 3" xfId="4287"/>
    <cellStyle name="_Costs not in AURORA 2007 Rate Case_NIM Summary 09GRC_DEM-WP(C) ENERG10C--ctn Mid-C_042010 2010GRC" xfId="4288"/>
    <cellStyle name="_Costs not in AURORA 2007 Rate Case_NIM Summary 10" xfId="4289"/>
    <cellStyle name="_Costs not in AURORA 2007 Rate Case_NIM Summary 11" xfId="4290"/>
    <cellStyle name="_Costs not in AURORA 2007 Rate Case_NIM Summary 12" xfId="4291"/>
    <cellStyle name="_Costs not in AURORA 2007 Rate Case_NIM Summary 13" xfId="4292"/>
    <cellStyle name="_Costs not in AURORA 2007 Rate Case_NIM Summary 14" xfId="4293"/>
    <cellStyle name="_Costs not in AURORA 2007 Rate Case_NIM Summary 15" xfId="4294"/>
    <cellStyle name="_Costs not in AURORA 2007 Rate Case_NIM Summary 16" xfId="4295"/>
    <cellStyle name="_Costs not in AURORA 2007 Rate Case_NIM Summary 17" xfId="4296"/>
    <cellStyle name="_Costs not in AURORA 2007 Rate Case_NIM Summary 18" xfId="4297"/>
    <cellStyle name="_Costs not in AURORA 2007 Rate Case_NIM Summary 19" xfId="4298"/>
    <cellStyle name="_Costs not in AURORA 2007 Rate Case_NIM Summary 2" xfId="4299"/>
    <cellStyle name="_Costs not in AURORA 2007 Rate Case_NIM Summary 2 2" xfId="4300"/>
    <cellStyle name="_Costs not in AURORA 2007 Rate Case_NIM Summary 20" xfId="4301"/>
    <cellStyle name="_Costs not in AURORA 2007 Rate Case_NIM Summary 21" xfId="4302"/>
    <cellStyle name="_Costs not in AURORA 2007 Rate Case_NIM Summary 22" xfId="4303"/>
    <cellStyle name="_Costs not in AURORA 2007 Rate Case_NIM Summary 23" xfId="4304"/>
    <cellStyle name="_Costs not in AURORA 2007 Rate Case_NIM Summary 24" xfId="4305"/>
    <cellStyle name="_Costs not in AURORA 2007 Rate Case_NIM Summary 25" xfId="4306"/>
    <cellStyle name="_Costs not in AURORA 2007 Rate Case_NIM Summary 26" xfId="4307"/>
    <cellStyle name="_Costs not in AURORA 2007 Rate Case_NIM Summary 27" xfId="4308"/>
    <cellStyle name="_Costs not in AURORA 2007 Rate Case_NIM Summary 28" xfId="4309"/>
    <cellStyle name="_Costs not in AURORA 2007 Rate Case_NIM Summary 29" xfId="4310"/>
    <cellStyle name="_Costs not in AURORA 2007 Rate Case_NIM Summary 3" xfId="4311"/>
    <cellStyle name="_Costs not in AURORA 2007 Rate Case_NIM Summary 30" xfId="4312"/>
    <cellStyle name="_Costs not in AURORA 2007 Rate Case_NIM Summary 31" xfId="4313"/>
    <cellStyle name="_Costs not in AURORA 2007 Rate Case_NIM Summary 32" xfId="4314"/>
    <cellStyle name="_Costs not in AURORA 2007 Rate Case_NIM Summary 33" xfId="4315"/>
    <cellStyle name="_Costs not in AURORA 2007 Rate Case_NIM Summary 34" xfId="4316"/>
    <cellStyle name="_Costs not in AURORA 2007 Rate Case_NIM Summary 35" xfId="4317"/>
    <cellStyle name="_Costs not in AURORA 2007 Rate Case_NIM Summary 36" xfId="4318"/>
    <cellStyle name="_Costs not in AURORA 2007 Rate Case_NIM Summary 37" xfId="4319"/>
    <cellStyle name="_Costs not in AURORA 2007 Rate Case_NIM Summary 38" xfId="4320"/>
    <cellStyle name="_Costs not in AURORA 2007 Rate Case_NIM Summary 39" xfId="4321"/>
    <cellStyle name="_Costs not in AURORA 2007 Rate Case_NIM Summary 4" xfId="4322"/>
    <cellStyle name="_Costs not in AURORA 2007 Rate Case_NIM Summary 40" xfId="4323"/>
    <cellStyle name="_Costs not in AURORA 2007 Rate Case_NIM Summary 41" xfId="4324"/>
    <cellStyle name="_Costs not in AURORA 2007 Rate Case_NIM Summary 42" xfId="4325"/>
    <cellStyle name="_Costs not in AURORA 2007 Rate Case_NIM Summary 43" xfId="4326"/>
    <cellStyle name="_Costs not in AURORA 2007 Rate Case_NIM Summary 44" xfId="4327"/>
    <cellStyle name="_Costs not in AURORA 2007 Rate Case_NIM Summary 45" xfId="4328"/>
    <cellStyle name="_Costs not in AURORA 2007 Rate Case_NIM Summary 46" xfId="4329"/>
    <cellStyle name="_Costs not in AURORA 2007 Rate Case_NIM Summary 47" xfId="4330"/>
    <cellStyle name="_Costs not in AURORA 2007 Rate Case_NIM Summary 48" xfId="4331"/>
    <cellStyle name="_Costs not in AURORA 2007 Rate Case_NIM Summary 49" xfId="4332"/>
    <cellStyle name="_Costs not in AURORA 2007 Rate Case_NIM Summary 5" xfId="4333"/>
    <cellStyle name="_Costs not in AURORA 2007 Rate Case_NIM Summary 50" xfId="4334"/>
    <cellStyle name="_Costs not in AURORA 2007 Rate Case_NIM Summary 51" xfId="4335"/>
    <cellStyle name="_Costs not in AURORA 2007 Rate Case_NIM Summary 52" xfId="4336"/>
    <cellStyle name="_Costs not in AURORA 2007 Rate Case_NIM Summary 6" xfId="4337"/>
    <cellStyle name="_Costs not in AURORA 2007 Rate Case_NIM Summary 7" xfId="4338"/>
    <cellStyle name="_Costs not in AURORA 2007 Rate Case_NIM Summary 8" xfId="4339"/>
    <cellStyle name="_Costs not in AURORA 2007 Rate Case_NIM Summary 9" xfId="4340"/>
    <cellStyle name="_Costs not in AURORA 2007 Rate Case_NIM Summary_DEM-WP(C) ENERG10C--ctn Mid-C_042010 2010GRC" xfId="4341"/>
    <cellStyle name="_Costs not in AURORA 2007 Rate Case_PCA 10 -  Exhibit D Dec 2011" xfId="4342"/>
    <cellStyle name="_Costs not in AURORA 2007 Rate Case_PCA 10 -  Exhibit D from A Kellogg Jan 2011" xfId="4343"/>
    <cellStyle name="_Costs not in AURORA 2007 Rate Case_PCA 10 -  Exhibit D from A Kellogg July 2011" xfId="4344"/>
    <cellStyle name="_Costs not in AURORA 2007 Rate Case_PCA 10 -  Exhibit D from S Free Rcv'd 12-11" xfId="4345"/>
    <cellStyle name="_Costs not in AURORA 2007 Rate Case_PCA 11 -  Exhibit D Jan 2012 fr A Kellogg" xfId="4346"/>
    <cellStyle name="_Costs not in AURORA 2007 Rate Case_PCA 11 -  Exhibit D Jan 2012 WF" xfId="4347"/>
    <cellStyle name="_Costs not in AURORA 2007 Rate Case_PCA 9 -  Exhibit D April 2010" xfId="4348"/>
    <cellStyle name="_Costs not in AURORA 2007 Rate Case_PCA 9 -  Exhibit D April 2010 (3)" xfId="4349"/>
    <cellStyle name="_Costs not in AURORA 2007 Rate Case_PCA 9 -  Exhibit D April 2010 (3) 2" xfId="4350"/>
    <cellStyle name="_Costs not in AURORA 2007 Rate Case_PCA 9 -  Exhibit D April 2010 (3) 2 2" xfId="4351"/>
    <cellStyle name="_Costs not in AURORA 2007 Rate Case_PCA 9 -  Exhibit D April 2010 (3) 3" xfId="4352"/>
    <cellStyle name="_Costs not in AURORA 2007 Rate Case_PCA 9 -  Exhibit D April 2010 (3)_DEM-WP(C) ENERG10C--ctn Mid-C_042010 2010GRC" xfId="4353"/>
    <cellStyle name="_Costs not in AURORA 2007 Rate Case_PCA 9 -  Exhibit D April 2010 2" xfId="4354"/>
    <cellStyle name="_Costs not in AURORA 2007 Rate Case_PCA 9 -  Exhibit D April 2010 3" xfId="4355"/>
    <cellStyle name="_Costs not in AURORA 2007 Rate Case_PCA 9 -  Exhibit D April 2010 4" xfId="4356"/>
    <cellStyle name="_Costs not in AURORA 2007 Rate Case_PCA 9 -  Exhibit D April 2010 5" xfId="4357"/>
    <cellStyle name="_Costs not in AURORA 2007 Rate Case_PCA 9 -  Exhibit D April 2010 6" xfId="4358"/>
    <cellStyle name="_Costs not in AURORA 2007 Rate Case_PCA 9 -  Exhibit D Nov 2010" xfId="4359"/>
    <cellStyle name="_Costs not in AURORA 2007 Rate Case_PCA 9 -  Exhibit D Nov 2010 2" xfId="4360"/>
    <cellStyle name="_Costs not in AURORA 2007 Rate Case_PCA 9 - Exhibit D at August 2010" xfId="4361"/>
    <cellStyle name="_Costs not in AURORA 2007 Rate Case_PCA 9 - Exhibit D at August 2010 2" xfId="4362"/>
    <cellStyle name="_Costs not in AURORA 2007 Rate Case_PCA 9 - Exhibit D June 2010 GRC" xfId="4363"/>
    <cellStyle name="_Costs not in AURORA 2007 Rate Case_PCA 9 - Exhibit D June 2010 GRC 2" xfId="4364"/>
    <cellStyle name="_Costs not in AURORA 2007 Rate Case_Power Costs - Comparison bx Rbtl-Staff-Jt-PC" xfId="4365"/>
    <cellStyle name="_Costs not in AURORA 2007 Rate Case_Power Costs - Comparison bx Rbtl-Staff-Jt-PC 2" xfId="4366"/>
    <cellStyle name="_Costs not in AURORA 2007 Rate Case_Power Costs - Comparison bx Rbtl-Staff-Jt-PC 2 2" xfId="4367"/>
    <cellStyle name="_Costs not in AURORA 2007 Rate Case_Power Costs - Comparison bx Rbtl-Staff-Jt-PC 3" xfId="4368"/>
    <cellStyle name="_Costs not in AURORA 2007 Rate Case_Power Costs - Comparison bx Rbtl-Staff-Jt-PC_Adj Bench DR 3 for Initial Briefs (Electric)" xfId="4369"/>
    <cellStyle name="_Costs not in AURORA 2007 Rate Case_Power Costs - Comparison bx Rbtl-Staff-Jt-PC_Adj Bench DR 3 for Initial Briefs (Electric) 2" xfId="4370"/>
    <cellStyle name="_Costs not in AURORA 2007 Rate Case_Power Costs - Comparison bx Rbtl-Staff-Jt-PC_Adj Bench DR 3 for Initial Briefs (Electric) 2 2" xfId="4371"/>
    <cellStyle name="_Costs not in AURORA 2007 Rate Case_Power Costs - Comparison bx Rbtl-Staff-Jt-PC_Adj Bench DR 3 for Initial Briefs (Electric) 3" xfId="4372"/>
    <cellStyle name="_Costs not in AURORA 2007 Rate Case_Power Costs - Comparison bx Rbtl-Staff-Jt-PC_Adj Bench DR 3 for Initial Briefs (Electric)_DEM-WP(C) ENERG10C--ctn Mid-C_042010 2010GRC" xfId="4373"/>
    <cellStyle name="_Costs not in AURORA 2007 Rate Case_Power Costs - Comparison bx Rbtl-Staff-Jt-PC_DEM-WP(C) ENERG10C--ctn Mid-C_042010 2010GRC" xfId="4374"/>
    <cellStyle name="_Costs not in AURORA 2007 Rate Case_Power Costs - Comparison bx Rbtl-Staff-Jt-PC_Electric Rev Req Model (2009 GRC) Rebuttal" xfId="4375"/>
    <cellStyle name="_Costs not in AURORA 2007 Rate Case_Power Costs - Comparison bx Rbtl-Staff-Jt-PC_Electric Rev Req Model (2009 GRC) Rebuttal 2" xfId="4376"/>
    <cellStyle name="_Costs not in AURORA 2007 Rate Case_Power Costs - Comparison bx Rbtl-Staff-Jt-PC_Electric Rev Req Model (2009 GRC) Rebuttal REmoval of New  WH Solar AdjustMI" xfId="4377"/>
    <cellStyle name="_Costs not in AURORA 2007 Rate Case_Power Costs - Comparison bx Rbtl-Staff-Jt-PC_Electric Rev Req Model (2009 GRC) Rebuttal REmoval of New  WH Solar AdjustMI 2" xfId="4378"/>
    <cellStyle name="_Costs not in AURORA 2007 Rate Case_Power Costs - Comparison bx Rbtl-Staff-Jt-PC_Electric Rev Req Model (2009 GRC) Rebuttal REmoval of New  WH Solar AdjustMI 2 2" xfId="4379"/>
    <cellStyle name="_Costs not in AURORA 2007 Rate Case_Power Costs - Comparison bx Rbtl-Staff-Jt-PC_Electric Rev Req Model (2009 GRC) Rebuttal REmoval of New  WH Solar AdjustMI 3" xfId="4380"/>
    <cellStyle name="_Costs not in AURORA 2007 Rate Case_Power Costs - Comparison bx Rbtl-Staff-Jt-PC_Electric Rev Req Model (2009 GRC) Rebuttal REmoval of New  WH Solar AdjustMI_DEM-WP(C) ENERG10C--ctn Mid-C_042010 2010GRC" xfId="4381"/>
    <cellStyle name="_Costs not in AURORA 2007 Rate Case_Power Costs - Comparison bx Rbtl-Staff-Jt-PC_Electric Rev Req Model (2009 GRC) Revised 01-18-2010" xfId="4382"/>
    <cellStyle name="_Costs not in AURORA 2007 Rate Case_Power Costs - Comparison bx Rbtl-Staff-Jt-PC_Electric Rev Req Model (2009 GRC) Revised 01-18-2010 2" xfId="4383"/>
    <cellStyle name="_Costs not in AURORA 2007 Rate Case_Power Costs - Comparison bx Rbtl-Staff-Jt-PC_Electric Rev Req Model (2009 GRC) Revised 01-18-2010 2 2" xfId="4384"/>
    <cellStyle name="_Costs not in AURORA 2007 Rate Case_Power Costs - Comparison bx Rbtl-Staff-Jt-PC_Electric Rev Req Model (2009 GRC) Revised 01-18-2010 3" xfId="4385"/>
    <cellStyle name="_Costs not in AURORA 2007 Rate Case_Power Costs - Comparison bx Rbtl-Staff-Jt-PC_Electric Rev Req Model (2009 GRC) Revised 01-18-2010_DEM-WP(C) ENERG10C--ctn Mid-C_042010 2010GRC" xfId="4386"/>
    <cellStyle name="_Costs not in AURORA 2007 Rate Case_Power Costs - Comparison bx Rbtl-Staff-Jt-PC_Final Order Electric EXHIBIT A-1" xfId="4387"/>
    <cellStyle name="_Costs not in AURORA 2007 Rate Case_Power Costs - Comparison bx Rbtl-Staff-Jt-PC_Final Order Electric EXHIBIT A-1 2" xfId="4388"/>
    <cellStyle name="_Costs not in AURORA 2007 Rate Case_Production Adj 4.37" xfId="21256"/>
    <cellStyle name="_Costs not in AURORA 2007 Rate Case_Purchased Power Adj 4.03" xfId="21257"/>
    <cellStyle name="_Costs not in AURORA 2007 Rate Case_Rebuttal Power Costs" xfId="4389"/>
    <cellStyle name="_Costs not in AURORA 2007 Rate Case_Rebuttal Power Costs 2" xfId="4390"/>
    <cellStyle name="_Costs not in AURORA 2007 Rate Case_Rebuttal Power Costs 2 2" xfId="4391"/>
    <cellStyle name="_Costs not in AURORA 2007 Rate Case_Rebuttal Power Costs 3" xfId="4392"/>
    <cellStyle name="_Costs not in AURORA 2007 Rate Case_Rebuttal Power Costs_Adj Bench DR 3 for Initial Briefs (Electric)" xfId="4393"/>
    <cellStyle name="_Costs not in AURORA 2007 Rate Case_Rebuttal Power Costs_Adj Bench DR 3 for Initial Briefs (Electric) 2" xfId="4394"/>
    <cellStyle name="_Costs not in AURORA 2007 Rate Case_Rebuttal Power Costs_Adj Bench DR 3 for Initial Briefs (Electric) 2 2" xfId="4395"/>
    <cellStyle name="_Costs not in AURORA 2007 Rate Case_Rebuttal Power Costs_Adj Bench DR 3 for Initial Briefs (Electric) 3" xfId="4396"/>
    <cellStyle name="_Costs not in AURORA 2007 Rate Case_Rebuttal Power Costs_Adj Bench DR 3 for Initial Briefs (Electric)_DEM-WP(C) ENERG10C--ctn Mid-C_042010 2010GRC" xfId="4397"/>
    <cellStyle name="_Costs not in AURORA 2007 Rate Case_Rebuttal Power Costs_DEM-WP(C) ENERG10C--ctn Mid-C_042010 2010GRC" xfId="4398"/>
    <cellStyle name="_Costs not in AURORA 2007 Rate Case_Rebuttal Power Costs_Electric Rev Req Model (2009 GRC) Rebuttal" xfId="4399"/>
    <cellStyle name="_Costs not in AURORA 2007 Rate Case_Rebuttal Power Costs_Electric Rev Req Model (2009 GRC) Rebuttal 2" xfId="4400"/>
    <cellStyle name="_Costs not in AURORA 2007 Rate Case_Rebuttal Power Costs_Electric Rev Req Model (2009 GRC) Rebuttal REmoval of New  WH Solar AdjustMI" xfId="4401"/>
    <cellStyle name="_Costs not in AURORA 2007 Rate Case_Rebuttal Power Costs_Electric Rev Req Model (2009 GRC) Rebuttal REmoval of New  WH Solar AdjustMI 2" xfId="4402"/>
    <cellStyle name="_Costs not in AURORA 2007 Rate Case_Rebuttal Power Costs_Electric Rev Req Model (2009 GRC) Rebuttal REmoval of New  WH Solar AdjustMI 2 2" xfId="4403"/>
    <cellStyle name="_Costs not in AURORA 2007 Rate Case_Rebuttal Power Costs_Electric Rev Req Model (2009 GRC) Rebuttal REmoval of New  WH Solar AdjustMI 3" xfId="4404"/>
    <cellStyle name="_Costs not in AURORA 2007 Rate Case_Rebuttal Power Costs_Electric Rev Req Model (2009 GRC) Rebuttal REmoval of New  WH Solar AdjustMI_DEM-WP(C) ENERG10C--ctn Mid-C_042010 2010GRC" xfId="4405"/>
    <cellStyle name="_Costs not in AURORA 2007 Rate Case_Rebuttal Power Costs_Electric Rev Req Model (2009 GRC) Revised 01-18-2010" xfId="4406"/>
    <cellStyle name="_Costs not in AURORA 2007 Rate Case_Rebuttal Power Costs_Electric Rev Req Model (2009 GRC) Revised 01-18-2010 2" xfId="4407"/>
    <cellStyle name="_Costs not in AURORA 2007 Rate Case_Rebuttal Power Costs_Electric Rev Req Model (2009 GRC) Revised 01-18-2010 2 2" xfId="4408"/>
    <cellStyle name="_Costs not in AURORA 2007 Rate Case_Rebuttal Power Costs_Electric Rev Req Model (2009 GRC) Revised 01-18-2010 3" xfId="4409"/>
    <cellStyle name="_Costs not in AURORA 2007 Rate Case_Rebuttal Power Costs_Electric Rev Req Model (2009 GRC) Revised 01-18-2010_DEM-WP(C) ENERG10C--ctn Mid-C_042010 2010GRC" xfId="4410"/>
    <cellStyle name="_Costs not in AURORA 2007 Rate Case_Rebuttal Power Costs_Final Order Electric EXHIBIT A-1" xfId="4411"/>
    <cellStyle name="_Costs not in AURORA 2007 Rate Case_Rebuttal Power Costs_Final Order Electric EXHIBIT A-1 2" xfId="4412"/>
    <cellStyle name="_Costs not in AURORA 2007 Rate Case_ROR 5.02" xfId="21258"/>
    <cellStyle name="_Costs not in AURORA 2007 Rate Case_Transmission Workbook for May BOD" xfId="4413"/>
    <cellStyle name="_Costs not in AURORA 2007 Rate Case_Transmission Workbook for May BOD 2" xfId="4414"/>
    <cellStyle name="_Costs not in AURORA 2007 Rate Case_Transmission Workbook for May BOD 2 2" xfId="4415"/>
    <cellStyle name="_Costs not in AURORA 2007 Rate Case_Transmission Workbook for May BOD 3" xfId="4416"/>
    <cellStyle name="_Costs not in AURORA 2007 Rate Case_Transmission Workbook for May BOD_DEM-WP(C) ENERG10C--ctn Mid-C_042010 2010GRC" xfId="4417"/>
    <cellStyle name="_Costs not in AURORA 2007 Rate Case_Wind Integration 10GRC" xfId="4418"/>
    <cellStyle name="_Costs not in AURORA 2007 Rate Case_Wind Integration 10GRC 2" xfId="4419"/>
    <cellStyle name="_Costs not in AURORA 2007 Rate Case_Wind Integration 10GRC 2 2" xfId="4420"/>
    <cellStyle name="_Costs not in AURORA 2007 Rate Case_Wind Integration 10GRC 3" xfId="4421"/>
    <cellStyle name="_Costs not in AURORA 2007 Rate Case_Wind Integration 10GRC_DEM-WP(C) ENERG10C--ctn Mid-C_042010 2010GRC" xfId="4422"/>
    <cellStyle name="_Costs not in KWI3000 '06Budget" xfId="4423"/>
    <cellStyle name="_Costs not in KWI3000 '06Budget 2" xfId="4424"/>
    <cellStyle name="_Costs not in KWI3000 '06Budget 2 2" xfId="4425"/>
    <cellStyle name="_Costs not in KWI3000 '06Budget 2 2 2" xfId="4426"/>
    <cellStyle name="_Costs not in KWI3000 '06Budget 2 3" xfId="4427"/>
    <cellStyle name="_Costs not in KWI3000 '06Budget 3" xfId="4428"/>
    <cellStyle name="_Costs not in KWI3000 '06Budget 3 2" xfId="4429"/>
    <cellStyle name="_Costs not in KWI3000 '06Budget 4" xfId="4430"/>
    <cellStyle name="_Costs not in KWI3000 '06Budget 4 2" xfId="4431"/>
    <cellStyle name="_Costs not in KWI3000 '06Budget 4 3" xfId="4432"/>
    <cellStyle name="_Costs not in KWI3000 '06Budget 5" xfId="4433"/>
    <cellStyle name="_Costs not in KWI3000 '06Budget 5 2" xfId="4434"/>
    <cellStyle name="_Costs not in KWI3000 '06Budget 5 3" xfId="4435"/>
    <cellStyle name="_Costs not in KWI3000 '06Budget 6" xfId="4436"/>
    <cellStyle name="_Costs not in KWI3000 '06Budget 6 2" xfId="4437"/>
    <cellStyle name="_Costs not in KWI3000 '06Budget 7" xfId="4438"/>
    <cellStyle name="_Costs not in KWI3000 '06Budget 7 2" xfId="4439"/>
    <cellStyle name="_Costs not in KWI3000 '06Budget 8" xfId="4440"/>
    <cellStyle name="_Costs not in KWI3000 '06Budget 8 2" xfId="4441"/>
    <cellStyle name="_Costs not in KWI3000 '06Budget_(C) WHE Proforma with ITC cash grant 10 Yr Amort_for deferral_102809" xfId="4442"/>
    <cellStyle name="_Costs not in KWI3000 '06Budget_(C) WHE Proforma with ITC cash grant 10 Yr Amort_for deferral_102809 2" xfId="4443"/>
    <cellStyle name="_Costs not in KWI3000 '06Budget_(C) WHE Proforma with ITC cash grant 10 Yr Amort_for deferral_102809 2 2" xfId="4444"/>
    <cellStyle name="_Costs not in KWI3000 '06Budget_(C) WHE Proforma with ITC cash grant 10 Yr Amort_for deferral_102809 3" xfId="4445"/>
    <cellStyle name="_Costs not in KWI3000 '06Budget_(C) WHE Proforma with ITC cash grant 10 Yr Amort_for deferral_102809_16.07E Wild Horse Wind Expansionwrkingfile" xfId="4446"/>
    <cellStyle name="_Costs not in KWI3000 '06Budget_(C) WHE Proforma with ITC cash grant 10 Yr Amort_for deferral_102809_16.07E Wild Horse Wind Expansionwrkingfile 2" xfId="4447"/>
    <cellStyle name="_Costs not in KWI3000 '06Budget_(C) WHE Proforma with ITC cash grant 10 Yr Amort_for deferral_102809_16.07E Wild Horse Wind Expansionwrkingfile 2 2" xfId="4448"/>
    <cellStyle name="_Costs not in KWI3000 '06Budget_(C) WHE Proforma with ITC cash grant 10 Yr Amort_for deferral_102809_16.07E Wild Horse Wind Expansionwrkingfile 3" xfId="4449"/>
    <cellStyle name="_Costs not in KWI3000 '06Budget_(C) WHE Proforma with ITC cash grant 10 Yr Amort_for deferral_102809_16.07E Wild Horse Wind Expansionwrkingfile SF" xfId="4450"/>
    <cellStyle name="_Costs not in KWI3000 '06Budget_(C) WHE Proforma with ITC cash grant 10 Yr Amort_for deferral_102809_16.07E Wild Horse Wind Expansionwrkingfile SF 2" xfId="4451"/>
    <cellStyle name="_Costs not in KWI3000 '06Budget_(C) WHE Proforma with ITC cash grant 10 Yr Amort_for deferral_102809_16.07E Wild Horse Wind Expansionwrkingfile SF 2 2" xfId="4452"/>
    <cellStyle name="_Costs not in KWI3000 '06Budget_(C) WHE Proforma with ITC cash grant 10 Yr Amort_for deferral_102809_16.07E Wild Horse Wind Expansionwrkingfile SF 3" xfId="4453"/>
    <cellStyle name="_Costs not in KWI3000 '06Budget_(C) WHE Proforma with ITC cash grant 10 Yr Amort_for deferral_102809_16.07E Wild Horse Wind Expansionwrkingfile SF_DEM-WP(C) ENERG10C--ctn Mid-C_042010 2010GRC" xfId="4454"/>
    <cellStyle name="_Costs not in KWI3000 '06Budget_(C) WHE Proforma with ITC cash grant 10 Yr Amort_for deferral_102809_16.07E Wild Horse Wind Expansionwrkingfile_DEM-WP(C) ENERG10C--ctn Mid-C_042010 2010GRC" xfId="4455"/>
    <cellStyle name="_Costs not in KWI3000 '06Budget_(C) WHE Proforma with ITC cash grant 10 Yr Amort_for deferral_102809_16.37E Wild Horse Expansion DeferralRevwrkingfile SF" xfId="4456"/>
    <cellStyle name="_Costs not in KWI3000 '06Budget_(C) WHE Proforma with ITC cash grant 10 Yr Amort_for deferral_102809_16.37E Wild Horse Expansion DeferralRevwrkingfile SF 2" xfId="4457"/>
    <cellStyle name="_Costs not in KWI3000 '06Budget_(C) WHE Proforma with ITC cash grant 10 Yr Amort_for deferral_102809_16.37E Wild Horse Expansion DeferralRevwrkingfile SF 2 2" xfId="4458"/>
    <cellStyle name="_Costs not in KWI3000 '06Budget_(C) WHE Proforma with ITC cash grant 10 Yr Amort_for deferral_102809_16.37E Wild Horse Expansion DeferralRevwrkingfile SF 3" xfId="4459"/>
    <cellStyle name="_Costs not in KWI3000 '06Budget_(C) WHE Proforma with ITC cash grant 10 Yr Amort_for deferral_102809_16.37E Wild Horse Expansion DeferralRevwrkingfile SF_DEM-WP(C) ENERG10C--ctn Mid-C_042010 2010GRC" xfId="4460"/>
    <cellStyle name="_Costs not in KWI3000 '06Budget_(C) WHE Proforma with ITC cash grant 10 Yr Amort_for deferral_102809_DEM-WP(C) ENERG10C--ctn Mid-C_042010 2010GRC" xfId="4461"/>
    <cellStyle name="_Costs not in KWI3000 '06Budget_(C) WHE Proforma with ITC cash grant 10 Yr Amort_for rebuttal_120709" xfId="4462"/>
    <cellStyle name="_Costs not in KWI3000 '06Budget_(C) WHE Proforma with ITC cash grant 10 Yr Amort_for rebuttal_120709 2" xfId="4463"/>
    <cellStyle name="_Costs not in KWI3000 '06Budget_(C) WHE Proforma with ITC cash grant 10 Yr Amort_for rebuttal_120709 2 2" xfId="4464"/>
    <cellStyle name="_Costs not in KWI3000 '06Budget_(C) WHE Proforma with ITC cash grant 10 Yr Amort_for rebuttal_120709 3" xfId="4465"/>
    <cellStyle name="_Costs not in KWI3000 '06Budget_(C) WHE Proforma with ITC cash grant 10 Yr Amort_for rebuttal_120709_DEM-WP(C) ENERG10C--ctn Mid-C_042010 2010GRC" xfId="4466"/>
    <cellStyle name="_Costs not in KWI3000 '06Budget_04.07E Wild Horse Wind Expansion" xfId="4467"/>
    <cellStyle name="_Costs not in KWI3000 '06Budget_04.07E Wild Horse Wind Expansion 2" xfId="4468"/>
    <cellStyle name="_Costs not in KWI3000 '06Budget_04.07E Wild Horse Wind Expansion 2 2" xfId="4469"/>
    <cellStyle name="_Costs not in KWI3000 '06Budget_04.07E Wild Horse Wind Expansion 3" xfId="4470"/>
    <cellStyle name="_Costs not in KWI3000 '06Budget_04.07E Wild Horse Wind Expansion_16.07E Wild Horse Wind Expansionwrkingfile" xfId="4471"/>
    <cellStyle name="_Costs not in KWI3000 '06Budget_04.07E Wild Horse Wind Expansion_16.07E Wild Horse Wind Expansionwrkingfile 2" xfId="4472"/>
    <cellStyle name="_Costs not in KWI3000 '06Budget_04.07E Wild Horse Wind Expansion_16.07E Wild Horse Wind Expansionwrkingfile 2 2" xfId="4473"/>
    <cellStyle name="_Costs not in KWI3000 '06Budget_04.07E Wild Horse Wind Expansion_16.07E Wild Horse Wind Expansionwrkingfile 3" xfId="4474"/>
    <cellStyle name="_Costs not in KWI3000 '06Budget_04.07E Wild Horse Wind Expansion_16.07E Wild Horse Wind Expansionwrkingfile SF" xfId="4475"/>
    <cellStyle name="_Costs not in KWI3000 '06Budget_04.07E Wild Horse Wind Expansion_16.07E Wild Horse Wind Expansionwrkingfile SF 2" xfId="4476"/>
    <cellStyle name="_Costs not in KWI3000 '06Budget_04.07E Wild Horse Wind Expansion_16.07E Wild Horse Wind Expansionwrkingfile SF 2 2" xfId="4477"/>
    <cellStyle name="_Costs not in KWI3000 '06Budget_04.07E Wild Horse Wind Expansion_16.07E Wild Horse Wind Expansionwrkingfile SF 3" xfId="4478"/>
    <cellStyle name="_Costs not in KWI3000 '06Budget_04.07E Wild Horse Wind Expansion_16.07E Wild Horse Wind Expansionwrkingfile SF_DEM-WP(C) ENERG10C--ctn Mid-C_042010 2010GRC" xfId="4479"/>
    <cellStyle name="_Costs not in KWI3000 '06Budget_04.07E Wild Horse Wind Expansion_16.07E Wild Horse Wind Expansionwrkingfile_DEM-WP(C) ENERG10C--ctn Mid-C_042010 2010GRC" xfId="4480"/>
    <cellStyle name="_Costs not in KWI3000 '06Budget_04.07E Wild Horse Wind Expansion_16.37E Wild Horse Expansion DeferralRevwrkingfile SF" xfId="4481"/>
    <cellStyle name="_Costs not in KWI3000 '06Budget_04.07E Wild Horse Wind Expansion_16.37E Wild Horse Expansion DeferralRevwrkingfile SF 2" xfId="4482"/>
    <cellStyle name="_Costs not in KWI3000 '06Budget_04.07E Wild Horse Wind Expansion_16.37E Wild Horse Expansion DeferralRevwrkingfile SF 2 2" xfId="4483"/>
    <cellStyle name="_Costs not in KWI3000 '06Budget_04.07E Wild Horse Wind Expansion_16.37E Wild Horse Expansion DeferralRevwrkingfile SF 3" xfId="4484"/>
    <cellStyle name="_Costs not in KWI3000 '06Budget_04.07E Wild Horse Wind Expansion_16.37E Wild Horse Expansion DeferralRevwrkingfile SF_DEM-WP(C) ENERG10C--ctn Mid-C_042010 2010GRC" xfId="4485"/>
    <cellStyle name="_Costs not in KWI3000 '06Budget_04.07E Wild Horse Wind Expansion_DEM-WP(C) ENERG10C--ctn Mid-C_042010 2010GRC" xfId="4486"/>
    <cellStyle name="_Costs not in KWI3000 '06Budget_16.07E Wild Horse Wind Expansionwrkingfile" xfId="4487"/>
    <cellStyle name="_Costs not in KWI3000 '06Budget_16.07E Wild Horse Wind Expansionwrkingfile 2" xfId="4488"/>
    <cellStyle name="_Costs not in KWI3000 '06Budget_16.07E Wild Horse Wind Expansionwrkingfile 2 2" xfId="4489"/>
    <cellStyle name="_Costs not in KWI3000 '06Budget_16.07E Wild Horse Wind Expansionwrkingfile 3" xfId="4490"/>
    <cellStyle name="_Costs not in KWI3000 '06Budget_16.07E Wild Horse Wind Expansionwrkingfile SF" xfId="4491"/>
    <cellStyle name="_Costs not in KWI3000 '06Budget_16.07E Wild Horse Wind Expansionwrkingfile SF 2" xfId="4492"/>
    <cellStyle name="_Costs not in KWI3000 '06Budget_16.07E Wild Horse Wind Expansionwrkingfile SF 2 2" xfId="4493"/>
    <cellStyle name="_Costs not in KWI3000 '06Budget_16.07E Wild Horse Wind Expansionwrkingfile SF 3" xfId="4494"/>
    <cellStyle name="_Costs not in KWI3000 '06Budget_16.07E Wild Horse Wind Expansionwrkingfile SF_DEM-WP(C) ENERG10C--ctn Mid-C_042010 2010GRC" xfId="4495"/>
    <cellStyle name="_Costs not in KWI3000 '06Budget_16.07E Wild Horse Wind Expansionwrkingfile_DEM-WP(C) ENERG10C--ctn Mid-C_042010 2010GRC" xfId="4496"/>
    <cellStyle name="_Costs not in KWI3000 '06Budget_16.37E Wild Horse Expansion DeferralRevwrkingfile SF" xfId="4497"/>
    <cellStyle name="_Costs not in KWI3000 '06Budget_16.37E Wild Horse Expansion DeferralRevwrkingfile SF 2" xfId="4498"/>
    <cellStyle name="_Costs not in KWI3000 '06Budget_16.37E Wild Horse Expansion DeferralRevwrkingfile SF 2 2" xfId="4499"/>
    <cellStyle name="_Costs not in KWI3000 '06Budget_16.37E Wild Horse Expansion DeferralRevwrkingfile SF 3" xfId="4500"/>
    <cellStyle name="_Costs not in KWI3000 '06Budget_16.37E Wild Horse Expansion DeferralRevwrkingfile SF_DEM-WP(C) ENERG10C--ctn Mid-C_042010 2010GRC" xfId="4501"/>
    <cellStyle name="_Costs not in KWI3000 '06Budget_2009 Compliance Filing PCA Exhibits for GRC" xfId="4502"/>
    <cellStyle name="_Costs not in KWI3000 '06Budget_2009 Compliance Filing PCA Exhibits for GRC 2" xfId="4503"/>
    <cellStyle name="_Costs not in KWI3000 '06Budget_2009 GRC Compl Filing - Exhibit D" xfId="4504"/>
    <cellStyle name="_Costs not in KWI3000 '06Budget_2009 GRC Compl Filing - Exhibit D 2" xfId="4505"/>
    <cellStyle name="_Costs not in KWI3000 '06Budget_2009 GRC Compl Filing - Exhibit D 2 2" xfId="4506"/>
    <cellStyle name="_Costs not in KWI3000 '06Budget_2009 GRC Compl Filing - Exhibit D 3" xfId="4507"/>
    <cellStyle name="_Costs not in KWI3000 '06Budget_2009 GRC Compl Filing - Exhibit D_DEM-WP(C) ENERG10C--ctn Mid-C_042010 2010GRC" xfId="4508"/>
    <cellStyle name="_Costs not in KWI3000 '06Budget_3.01 Income Statement" xfId="4509"/>
    <cellStyle name="_Costs not in KWI3000 '06Budget_4 31 Regulatory Assets and Liabilities  7 06- Exhibit D" xfId="4510"/>
    <cellStyle name="_Costs not in KWI3000 '06Budget_4 31 Regulatory Assets and Liabilities  7 06- Exhibit D 2" xfId="4511"/>
    <cellStyle name="_Costs not in KWI3000 '06Budget_4 31 Regulatory Assets and Liabilities  7 06- Exhibit D 2 2" xfId="4512"/>
    <cellStyle name="_Costs not in KWI3000 '06Budget_4 31 Regulatory Assets and Liabilities  7 06- Exhibit D 2 2 2" xfId="4513"/>
    <cellStyle name="_Costs not in KWI3000 '06Budget_4 31 Regulatory Assets and Liabilities  7 06- Exhibit D 3" xfId="4514"/>
    <cellStyle name="_Costs not in KWI3000 '06Budget_4 31 Regulatory Assets and Liabilities  7 06- Exhibit D_DEM-WP(C) ENERG10C--ctn Mid-C_042010 2010GRC" xfId="4515"/>
    <cellStyle name="_Costs not in KWI3000 '06Budget_4 31 Regulatory Assets and Liabilities  7 06- Exhibit D_NIM Summary" xfId="4516"/>
    <cellStyle name="_Costs not in KWI3000 '06Budget_4 31 Regulatory Assets and Liabilities  7 06- Exhibit D_NIM Summary 2" xfId="4517"/>
    <cellStyle name="_Costs not in KWI3000 '06Budget_4 31 Regulatory Assets and Liabilities  7 06- Exhibit D_NIM Summary 2 2" xfId="4518"/>
    <cellStyle name="_Costs not in KWI3000 '06Budget_4 31 Regulatory Assets and Liabilities  7 06- Exhibit D_NIM Summary 3" xfId="4519"/>
    <cellStyle name="_Costs not in KWI3000 '06Budget_4 31 Regulatory Assets and Liabilities  7 06- Exhibit D_NIM Summary_DEM-WP(C) ENERG10C--ctn Mid-C_042010 2010GRC" xfId="4520"/>
    <cellStyle name="_Costs not in KWI3000 '06Budget_4 31 Regulatory Assets and Liabilities  7 06- Exhibit D_NIM+O&amp;M" xfId="4521"/>
    <cellStyle name="_Costs not in KWI3000 '06Budget_4 31 Regulatory Assets and Liabilities  7 06- Exhibit D_NIM+O&amp;M Monthly" xfId="4522"/>
    <cellStyle name="_Costs not in KWI3000 '06Budget_4 31E Reg Asset  Liab and EXH D" xfId="4523"/>
    <cellStyle name="_Costs not in KWI3000 '06Budget_4 31E Reg Asset  Liab and EXH D _ Aug 10 Filing (2)" xfId="4524"/>
    <cellStyle name="_Costs not in KWI3000 '06Budget_4 31E Reg Asset  Liab and EXH D _ Aug 10 Filing (2) 2" xfId="4525"/>
    <cellStyle name="_Costs not in KWI3000 '06Budget_4 31E Reg Asset  Liab and EXH D 2" xfId="4526"/>
    <cellStyle name="_Costs not in KWI3000 '06Budget_4 31E Reg Asset  Liab and EXH D 3" xfId="4527"/>
    <cellStyle name="_Costs not in KWI3000 '06Budget_4 32 Regulatory Assets and Liabilities  7 06- Exhibit D" xfId="4528"/>
    <cellStyle name="_Costs not in KWI3000 '06Budget_4 32 Regulatory Assets and Liabilities  7 06- Exhibit D 2" xfId="4529"/>
    <cellStyle name="_Costs not in KWI3000 '06Budget_4 32 Regulatory Assets and Liabilities  7 06- Exhibit D 2 2" xfId="4530"/>
    <cellStyle name="_Costs not in KWI3000 '06Budget_4 32 Regulatory Assets and Liabilities  7 06- Exhibit D 2 2 2" xfId="4531"/>
    <cellStyle name="_Costs not in KWI3000 '06Budget_4 32 Regulatory Assets and Liabilities  7 06- Exhibit D 3" xfId="4532"/>
    <cellStyle name="_Costs not in KWI3000 '06Budget_4 32 Regulatory Assets and Liabilities  7 06- Exhibit D_DEM-WP(C) ENERG10C--ctn Mid-C_042010 2010GRC" xfId="4533"/>
    <cellStyle name="_Costs not in KWI3000 '06Budget_4 32 Regulatory Assets and Liabilities  7 06- Exhibit D_NIM Summary" xfId="4534"/>
    <cellStyle name="_Costs not in KWI3000 '06Budget_4 32 Regulatory Assets and Liabilities  7 06- Exhibit D_NIM Summary 2" xfId="4535"/>
    <cellStyle name="_Costs not in KWI3000 '06Budget_4 32 Regulatory Assets and Liabilities  7 06- Exhibit D_NIM Summary 2 2" xfId="4536"/>
    <cellStyle name="_Costs not in KWI3000 '06Budget_4 32 Regulatory Assets and Liabilities  7 06- Exhibit D_NIM Summary 3" xfId="4537"/>
    <cellStyle name="_Costs not in KWI3000 '06Budget_4 32 Regulatory Assets and Liabilities  7 06- Exhibit D_NIM Summary_DEM-WP(C) ENERG10C--ctn Mid-C_042010 2010GRC" xfId="4538"/>
    <cellStyle name="_Costs not in KWI3000 '06Budget_4 32 Regulatory Assets and Liabilities  7 06- Exhibit D_NIM+O&amp;M" xfId="4539"/>
    <cellStyle name="_Costs not in KWI3000 '06Budget_4 32 Regulatory Assets and Liabilities  7 06- Exhibit D_NIM+O&amp;M Monthly" xfId="4540"/>
    <cellStyle name="_Costs not in KWI3000 '06Budget_AURORA Total New" xfId="4541"/>
    <cellStyle name="_Costs not in KWI3000 '06Budget_AURORA Total New 2" xfId="4542"/>
    <cellStyle name="_Costs not in KWI3000 '06Budget_AURORA Total New 2 2" xfId="4543"/>
    <cellStyle name="_Costs not in KWI3000 '06Budget_AURORA Total New 3" xfId="4544"/>
    <cellStyle name="_Costs not in KWI3000 '06Budget_Book2" xfId="4545"/>
    <cellStyle name="_Costs not in KWI3000 '06Budget_Book2 2" xfId="4546"/>
    <cellStyle name="_Costs not in KWI3000 '06Budget_Book2 2 2" xfId="4547"/>
    <cellStyle name="_Costs not in KWI3000 '06Budget_Book2 3" xfId="4548"/>
    <cellStyle name="_Costs not in KWI3000 '06Budget_Book2_Adj Bench DR 3 for Initial Briefs (Electric)" xfId="4549"/>
    <cellStyle name="_Costs not in KWI3000 '06Budget_Book2_Adj Bench DR 3 for Initial Briefs (Electric) 2" xfId="4550"/>
    <cellStyle name="_Costs not in KWI3000 '06Budget_Book2_Adj Bench DR 3 for Initial Briefs (Electric) 2 2" xfId="4551"/>
    <cellStyle name="_Costs not in KWI3000 '06Budget_Book2_Adj Bench DR 3 for Initial Briefs (Electric) 3" xfId="4552"/>
    <cellStyle name="_Costs not in KWI3000 '06Budget_Book2_Adj Bench DR 3 for Initial Briefs (Electric)_DEM-WP(C) ENERG10C--ctn Mid-C_042010 2010GRC" xfId="4553"/>
    <cellStyle name="_Costs not in KWI3000 '06Budget_Book2_DEM-WP(C) ENERG10C--ctn Mid-C_042010 2010GRC" xfId="4554"/>
    <cellStyle name="_Costs not in KWI3000 '06Budget_Book2_Electric Rev Req Model (2009 GRC) Rebuttal" xfId="4555"/>
    <cellStyle name="_Costs not in KWI3000 '06Budget_Book2_Electric Rev Req Model (2009 GRC) Rebuttal 2" xfId="4556"/>
    <cellStyle name="_Costs not in KWI3000 '06Budget_Book2_Electric Rev Req Model (2009 GRC) Rebuttal REmoval of New  WH Solar AdjustMI" xfId="4557"/>
    <cellStyle name="_Costs not in KWI3000 '06Budget_Book2_Electric Rev Req Model (2009 GRC) Rebuttal REmoval of New  WH Solar AdjustMI 2" xfId="4558"/>
    <cellStyle name="_Costs not in KWI3000 '06Budget_Book2_Electric Rev Req Model (2009 GRC) Rebuttal REmoval of New  WH Solar AdjustMI 2 2" xfId="4559"/>
    <cellStyle name="_Costs not in KWI3000 '06Budget_Book2_Electric Rev Req Model (2009 GRC) Rebuttal REmoval of New  WH Solar AdjustMI 3" xfId="4560"/>
    <cellStyle name="_Costs not in KWI3000 '06Budget_Book2_Electric Rev Req Model (2009 GRC) Rebuttal REmoval of New  WH Solar AdjustMI_DEM-WP(C) ENERG10C--ctn Mid-C_042010 2010GRC" xfId="4561"/>
    <cellStyle name="_Costs not in KWI3000 '06Budget_Book2_Electric Rev Req Model (2009 GRC) Revised 01-18-2010" xfId="4562"/>
    <cellStyle name="_Costs not in KWI3000 '06Budget_Book2_Electric Rev Req Model (2009 GRC) Revised 01-18-2010 2" xfId="4563"/>
    <cellStyle name="_Costs not in KWI3000 '06Budget_Book2_Electric Rev Req Model (2009 GRC) Revised 01-18-2010 2 2" xfId="4564"/>
    <cellStyle name="_Costs not in KWI3000 '06Budget_Book2_Electric Rev Req Model (2009 GRC) Revised 01-18-2010 3" xfId="4565"/>
    <cellStyle name="_Costs not in KWI3000 '06Budget_Book2_Electric Rev Req Model (2009 GRC) Revised 01-18-2010_DEM-WP(C) ENERG10C--ctn Mid-C_042010 2010GRC" xfId="4566"/>
    <cellStyle name="_Costs not in KWI3000 '06Budget_Book2_Final Order Electric EXHIBIT A-1" xfId="4567"/>
    <cellStyle name="_Costs not in KWI3000 '06Budget_Book2_Final Order Electric EXHIBIT A-1 2" xfId="4568"/>
    <cellStyle name="_Costs not in KWI3000 '06Budget_Book4" xfId="4569"/>
    <cellStyle name="_Costs not in KWI3000 '06Budget_Book4 2" xfId="4570"/>
    <cellStyle name="_Costs not in KWI3000 '06Budget_Book4 2 2" xfId="4571"/>
    <cellStyle name="_Costs not in KWI3000 '06Budget_Book4 3" xfId="4572"/>
    <cellStyle name="_Costs not in KWI3000 '06Budget_Book4_DEM-WP(C) ENERG10C--ctn Mid-C_042010 2010GRC" xfId="4573"/>
    <cellStyle name="_Costs not in KWI3000 '06Budget_Book9" xfId="4574"/>
    <cellStyle name="_Costs not in KWI3000 '06Budget_Book9 2" xfId="4575"/>
    <cellStyle name="_Costs not in KWI3000 '06Budget_Book9 2 2" xfId="4576"/>
    <cellStyle name="_Costs not in KWI3000 '06Budget_Book9 3" xfId="4577"/>
    <cellStyle name="_Costs not in KWI3000 '06Budget_Book9_DEM-WP(C) ENERG10C--ctn Mid-C_042010 2010GRC" xfId="4578"/>
    <cellStyle name="_Costs not in KWI3000 '06Budget_Check the Interest Calculation" xfId="4579"/>
    <cellStyle name="_Costs not in KWI3000 '06Budget_Check the Interest Calculation_Scenario 1 REC vs PTC Offset" xfId="4580"/>
    <cellStyle name="_Costs not in KWI3000 '06Budget_Check the Interest Calculation_Scenario 3" xfId="4581"/>
    <cellStyle name="_Costs not in KWI3000 '06Budget_Chelan PUD Power Costs (8-10)" xfId="4582"/>
    <cellStyle name="_Costs not in KWI3000 '06Budget_Chelan PUD Power Costs (8-10) 2" xfId="4583"/>
    <cellStyle name="_Costs not in KWI3000 '06Budget_DEM-WP(C) Chelan Power Costs" xfId="4584"/>
    <cellStyle name="_Costs not in KWI3000 '06Budget_DEM-WP(C) Chelan Power Costs 2" xfId="4585"/>
    <cellStyle name="_Costs not in KWI3000 '06Budget_DEM-WP(C) ENERG10C--ctn Mid-C_042010 2010GRC" xfId="4586"/>
    <cellStyle name="_Costs not in KWI3000 '06Budget_DEM-WP(C) Gas Transport 2010GRC" xfId="4587"/>
    <cellStyle name="_Costs not in KWI3000 '06Budget_DEM-WP(C) Gas Transport 2010GRC 2" xfId="4588"/>
    <cellStyle name="_Costs not in KWI3000 '06Budget_Exh A-1 resulting from UE-112050 effective Jan 1 2012" xfId="4589"/>
    <cellStyle name="_Costs not in KWI3000 '06Budget_Exh G - Klamath Peaker PPA fr C Locke 2-12" xfId="4590"/>
    <cellStyle name="_Costs not in KWI3000 '06Budget_Exhibit A-1 effective 4-1-11 fr S Free 12-11" xfId="4591"/>
    <cellStyle name="_Costs not in KWI3000 '06Budget_Exhibit D fr R Gho 12-31-08" xfId="4592"/>
    <cellStyle name="_Costs not in KWI3000 '06Budget_Exhibit D fr R Gho 12-31-08 2" xfId="4593"/>
    <cellStyle name="_Costs not in KWI3000 '06Budget_Exhibit D fr R Gho 12-31-08 2 2" xfId="4594"/>
    <cellStyle name="_Costs not in KWI3000 '06Budget_Exhibit D fr R Gho 12-31-08 3" xfId="4595"/>
    <cellStyle name="_Costs not in KWI3000 '06Budget_Exhibit D fr R Gho 12-31-08 v2" xfId="4596"/>
    <cellStyle name="_Costs not in KWI3000 '06Budget_Exhibit D fr R Gho 12-31-08 v2 2" xfId="4597"/>
    <cellStyle name="_Costs not in KWI3000 '06Budget_Exhibit D fr R Gho 12-31-08 v2 2 2" xfId="4598"/>
    <cellStyle name="_Costs not in KWI3000 '06Budget_Exhibit D fr R Gho 12-31-08 v2 3" xfId="4599"/>
    <cellStyle name="_Costs not in KWI3000 '06Budget_Exhibit D fr R Gho 12-31-08 v2_DEM-WP(C) ENERG10C--ctn Mid-C_042010 2010GRC" xfId="4600"/>
    <cellStyle name="_Costs not in KWI3000 '06Budget_Exhibit D fr R Gho 12-31-08 v2_NIM Summary" xfId="4601"/>
    <cellStyle name="_Costs not in KWI3000 '06Budget_Exhibit D fr R Gho 12-31-08 v2_NIM Summary 2" xfId="4602"/>
    <cellStyle name="_Costs not in KWI3000 '06Budget_Exhibit D fr R Gho 12-31-08 v2_NIM Summary 2 2" xfId="4603"/>
    <cellStyle name="_Costs not in KWI3000 '06Budget_Exhibit D fr R Gho 12-31-08 v2_NIM Summary 3" xfId="4604"/>
    <cellStyle name="_Costs not in KWI3000 '06Budget_Exhibit D fr R Gho 12-31-08 v2_NIM Summary_DEM-WP(C) ENERG10C--ctn Mid-C_042010 2010GRC" xfId="4605"/>
    <cellStyle name="_Costs not in KWI3000 '06Budget_Exhibit D fr R Gho 12-31-08_DEM-WP(C) ENERG10C--ctn Mid-C_042010 2010GRC" xfId="4606"/>
    <cellStyle name="_Costs not in KWI3000 '06Budget_Exhibit D fr R Gho 12-31-08_NIM Summary" xfId="4607"/>
    <cellStyle name="_Costs not in KWI3000 '06Budget_Exhibit D fr R Gho 12-31-08_NIM Summary 2" xfId="4608"/>
    <cellStyle name="_Costs not in KWI3000 '06Budget_Exhibit D fr R Gho 12-31-08_NIM Summary 2 2" xfId="4609"/>
    <cellStyle name="_Costs not in KWI3000 '06Budget_Exhibit D fr R Gho 12-31-08_NIM Summary 3" xfId="4610"/>
    <cellStyle name="_Costs not in KWI3000 '06Budget_Exhibit D fr R Gho 12-31-08_NIM Summary_DEM-WP(C) ENERG10C--ctn Mid-C_042010 2010GRC" xfId="4611"/>
    <cellStyle name="_Costs not in KWI3000 '06Budget_Hopkins Ridge Prepaid Tran - Interest Earned RY 12ME Feb  '11" xfId="4612"/>
    <cellStyle name="_Costs not in KWI3000 '06Budget_Hopkins Ridge Prepaid Tran - Interest Earned RY 12ME Feb  '11 2" xfId="4613"/>
    <cellStyle name="_Costs not in KWI3000 '06Budget_Hopkins Ridge Prepaid Tran - Interest Earned RY 12ME Feb  '11 2 2" xfId="4614"/>
    <cellStyle name="_Costs not in KWI3000 '06Budget_Hopkins Ridge Prepaid Tran - Interest Earned RY 12ME Feb  '11 3" xfId="4615"/>
    <cellStyle name="_Costs not in KWI3000 '06Budget_Hopkins Ridge Prepaid Tran - Interest Earned RY 12ME Feb  '11_DEM-WP(C) ENERG10C--ctn Mid-C_042010 2010GRC" xfId="4616"/>
    <cellStyle name="_Costs not in KWI3000 '06Budget_Hopkins Ridge Prepaid Tran - Interest Earned RY 12ME Feb  '11_NIM Summary" xfId="4617"/>
    <cellStyle name="_Costs not in KWI3000 '06Budget_Hopkins Ridge Prepaid Tran - Interest Earned RY 12ME Feb  '11_NIM Summary 2" xfId="4618"/>
    <cellStyle name="_Costs not in KWI3000 '06Budget_Hopkins Ridge Prepaid Tran - Interest Earned RY 12ME Feb  '11_NIM Summary 2 2" xfId="4619"/>
    <cellStyle name="_Costs not in KWI3000 '06Budget_Hopkins Ridge Prepaid Tran - Interest Earned RY 12ME Feb  '11_NIM Summary 3" xfId="4620"/>
    <cellStyle name="_Costs not in KWI3000 '06Budget_Hopkins Ridge Prepaid Tran - Interest Earned RY 12ME Feb  '11_NIM Summary_DEM-WP(C) ENERG10C--ctn Mid-C_042010 2010GRC" xfId="4621"/>
    <cellStyle name="_Costs not in KWI3000 '06Budget_Hopkins Ridge Prepaid Tran - Interest Earned RY 12ME Feb  '11_Transmission Workbook for May BOD" xfId="4622"/>
    <cellStyle name="_Costs not in KWI3000 '06Budget_Hopkins Ridge Prepaid Tran - Interest Earned RY 12ME Feb  '11_Transmission Workbook for May BOD 2" xfId="4623"/>
    <cellStyle name="_Costs not in KWI3000 '06Budget_Hopkins Ridge Prepaid Tran - Interest Earned RY 12ME Feb  '11_Transmission Workbook for May BOD 2 2" xfId="4624"/>
    <cellStyle name="_Costs not in KWI3000 '06Budget_Hopkins Ridge Prepaid Tran - Interest Earned RY 12ME Feb  '11_Transmission Workbook for May BOD 3" xfId="4625"/>
    <cellStyle name="_Costs not in KWI3000 '06Budget_Hopkins Ridge Prepaid Tran - Interest Earned RY 12ME Feb  '11_Transmission Workbook for May BOD_DEM-WP(C) ENERG10C--ctn Mid-C_042010 2010GRC" xfId="4626"/>
    <cellStyle name="_Costs not in KWI3000 '06Budget_LSRWEP LGIA like Acctg Petition Aug 2010" xfId="4627"/>
    <cellStyle name="_Costs not in KWI3000 '06Budget_Mint Farm Generation BPA" xfId="4628"/>
    <cellStyle name="_Costs not in KWI3000 '06Budget_NIM Summary" xfId="4629"/>
    <cellStyle name="_Costs not in KWI3000 '06Budget_NIM Summary 09GRC" xfId="4630"/>
    <cellStyle name="_Costs not in KWI3000 '06Budget_NIM Summary 09GRC 2" xfId="4631"/>
    <cellStyle name="_Costs not in KWI3000 '06Budget_NIM Summary 09GRC 2 2" xfId="4632"/>
    <cellStyle name="_Costs not in KWI3000 '06Budget_NIM Summary 09GRC 3" xfId="4633"/>
    <cellStyle name="_Costs not in KWI3000 '06Budget_NIM Summary 09GRC_DEM-WP(C) ENERG10C--ctn Mid-C_042010 2010GRC" xfId="4634"/>
    <cellStyle name="_Costs not in KWI3000 '06Budget_NIM Summary 10" xfId="4635"/>
    <cellStyle name="_Costs not in KWI3000 '06Budget_NIM Summary 11" xfId="4636"/>
    <cellStyle name="_Costs not in KWI3000 '06Budget_NIM Summary 12" xfId="4637"/>
    <cellStyle name="_Costs not in KWI3000 '06Budget_NIM Summary 13" xfId="4638"/>
    <cellStyle name="_Costs not in KWI3000 '06Budget_NIM Summary 14" xfId="4639"/>
    <cellStyle name="_Costs not in KWI3000 '06Budget_NIM Summary 15" xfId="4640"/>
    <cellStyle name="_Costs not in KWI3000 '06Budget_NIM Summary 16" xfId="4641"/>
    <cellStyle name="_Costs not in KWI3000 '06Budget_NIM Summary 17" xfId="4642"/>
    <cellStyle name="_Costs not in KWI3000 '06Budget_NIM Summary 18" xfId="4643"/>
    <cellStyle name="_Costs not in KWI3000 '06Budget_NIM Summary 19" xfId="4644"/>
    <cellStyle name="_Costs not in KWI3000 '06Budget_NIM Summary 2" xfId="4645"/>
    <cellStyle name="_Costs not in KWI3000 '06Budget_NIM Summary 2 2" xfId="4646"/>
    <cellStyle name="_Costs not in KWI3000 '06Budget_NIM Summary 20" xfId="4647"/>
    <cellStyle name="_Costs not in KWI3000 '06Budget_NIM Summary 21" xfId="4648"/>
    <cellStyle name="_Costs not in KWI3000 '06Budget_NIM Summary 22" xfId="4649"/>
    <cellStyle name="_Costs not in KWI3000 '06Budget_NIM Summary 23" xfId="4650"/>
    <cellStyle name="_Costs not in KWI3000 '06Budget_NIM Summary 24" xfId="4651"/>
    <cellStyle name="_Costs not in KWI3000 '06Budget_NIM Summary 25" xfId="4652"/>
    <cellStyle name="_Costs not in KWI3000 '06Budget_NIM Summary 26" xfId="4653"/>
    <cellStyle name="_Costs not in KWI3000 '06Budget_NIM Summary 27" xfId="4654"/>
    <cellStyle name="_Costs not in KWI3000 '06Budget_NIM Summary 28" xfId="4655"/>
    <cellStyle name="_Costs not in KWI3000 '06Budget_NIM Summary 29" xfId="4656"/>
    <cellStyle name="_Costs not in KWI3000 '06Budget_NIM Summary 3" xfId="4657"/>
    <cellStyle name="_Costs not in KWI3000 '06Budget_NIM Summary 30" xfId="4658"/>
    <cellStyle name="_Costs not in KWI3000 '06Budget_NIM Summary 31" xfId="4659"/>
    <cellStyle name="_Costs not in KWI3000 '06Budget_NIM Summary 32" xfId="4660"/>
    <cellStyle name="_Costs not in KWI3000 '06Budget_NIM Summary 33" xfId="4661"/>
    <cellStyle name="_Costs not in KWI3000 '06Budget_NIM Summary 34" xfId="4662"/>
    <cellStyle name="_Costs not in KWI3000 '06Budget_NIM Summary 35" xfId="4663"/>
    <cellStyle name="_Costs not in KWI3000 '06Budget_NIM Summary 36" xfId="4664"/>
    <cellStyle name="_Costs not in KWI3000 '06Budget_NIM Summary 37" xfId="4665"/>
    <cellStyle name="_Costs not in KWI3000 '06Budget_NIM Summary 38" xfId="4666"/>
    <cellStyle name="_Costs not in KWI3000 '06Budget_NIM Summary 39" xfId="4667"/>
    <cellStyle name="_Costs not in KWI3000 '06Budget_NIM Summary 4" xfId="4668"/>
    <cellStyle name="_Costs not in KWI3000 '06Budget_NIM Summary 40" xfId="4669"/>
    <cellStyle name="_Costs not in KWI3000 '06Budget_NIM Summary 41" xfId="4670"/>
    <cellStyle name="_Costs not in KWI3000 '06Budget_NIM Summary 42" xfId="4671"/>
    <cellStyle name="_Costs not in KWI3000 '06Budget_NIM Summary 43" xfId="4672"/>
    <cellStyle name="_Costs not in KWI3000 '06Budget_NIM Summary 44" xfId="4673"/>
    <cellStyle name="_Costs not in KWI3000 '06Budget_NIM Summary 45" xfId="4674"/>
    <cellStyle name="_Costs not in KWI3000 '06Budget_NIM Summary 46" xfId="4675"/>
    <cellStyle name="_Costs not in KWI3000 '06Budget_NIM Summary 47" xfId="4676"/>
    <cellStyle name="_Costs not in KWI3000 '06Budget_NIM Summary 48" xfId="4677"/>
    <cellStyle name="_Costs not in KWI3000 '06Budget_NIM Summary 49" xfId="4678"/>
    <cellStyle name="_Costs not in KWI3000 '06Budget_NIM Summary 5" xfId="4679"/>
    <cellStyle name="_Costs not in KWI3000 '06Budget_NIM Summary 50" xfId="4680"/>
    <cellStyle name="_Costs not in KWI3000 '06Budget_NIM Summary 51" xfId="4681"/>
    <cellStyle name="_Costs not in KWI3000 '06Budget_NIM Summary 52" xfId="4682"/>
    <cellStyle name="_Costs not in KWI3000 '06Budget_NIM Summary 6" xfId="4683"/>
    <cellStyle name="_Costs not in KWI3000 '06Budget_NIM Summary 7" xfId="4684"/>
    <cellStyle name="_Costs not in KWI3000 '06Budget_NIM Summary 8" xfId="4685"/>
    <cellStyle name="_Costs not in KWI3000 '06Budget_NIM Summary 9" xfId="4686"/>
    <cellStyle name="_Costs not in KWI3000 '06Budget_NIM Summary_DEM-WP(C) ENERG10C--ctn Mid-C_042010 2010GRC" xfId="4687"/>
    <cellStyle name="_Costs not in KWI3000 '06Budget_NIM+O&amp;M" xfId="4688"/>
    <cellStyle name="_Costs not in KWI3000 '06Budget_NIM+O&amp;M 2" xfId="4689"/>
    <cellStyle name="_Costs not in KWI3000 '06Budget_NIM+O&amp;M Monthly" xfId="4690"/>
    <cellStyle name="_Costs not in KWI3000 '06Budget_NIM+O&amp;M Monthly 2" xfId="4691"/>
    <cellStyle name="_Costs not in KWI3000 '06Budget_PCA 10 -  Exhibit D Dec 2011" xfId="4692"/>
    <cellStyle name="_Costs not in KWI3000 '06Budget_PCA 10 -  Exhibit D from A Kellogg Jan 2011" xfId="4693"/>
    <cellStyle name="_Costs not in KWI3000 '06Budget_PCA 10 -  Exhibit D from A Kellogg July 2011" xfId="4694"/>
    <cellStyle name="_Costs not in KWI3000 '06Budget_PCA 10 -  Exhibit D from S Free Rcv'd 12-11" xfId="4695"/>
    <cellStyle name="_Costs not in KWI3000 '06Budget_PCA 11 -  Exhibit D Jan 2012 fr A Kellogg" xfId="4696"/>
    <cellStyle name="_Costs not in KWI3000 '06Budget_PCA 11 -  Exhibit D Jan 2012 WF" xfId="4697"/>
    <cellStyle name="_Costs not in KWI3000 '06Budget_PCA 7 - Exhibit D update 11_30_08 (2)" xfId="4698"/>
    <cellStyle name="_Costs not in KWI3000 '06Budget_PCA 7 - Exhibit D update 11_30_08 (2) 2" xfId="4699"/>
    <cellStyle name="_Costs not in KWI3000 '06Budget_PCA 7 - Exhibit D update 11_30_08 (2) 2 2" xfId="4700"/>
    <cellStyle name="_Costs not in KWI3000 '06Budget_PCA 7 - Exhibit D update 11_30_08 (2) 2 2 2" xfId="4701"/>
    <cellStyle name="_Costs not in KWI3000 '06Budget_PCA 7 - Exhibit D update 11_30_08 (2) 2 3" xfId="4702"/>
    <cellStyle name="_Costs not in KWI3000 '06Budget_PCA 7 - Exhibit D update 11_30_08 (2) 3" xfId="4703"/>
    <cellStyle name="_Costs not in KWI3000 '06Budget_PCA 7 - Exhibit D update 11_30_08 (2) 3 2" xfId="4704"/>
    <cellStyle name="_Costs not in KWI3000 '06Budget_PCA 7 - Exhibit D update 11_30_08 (2) 4" xfId="4705"/>
    <cellStyle name="_Costs not in KWI3000 '06Budget_PCA 7 - Exhibit D update 11_30_08 (2)_DEM-WP(C) ENERG10C--ctn Mid-C_042010 2010GRC" xfId="4706"/>
    <cellStyle name="_Costs not in KWI3000 '06Budget_PCA 7 - Exhibit D update 11_30_08 (2)_NIM Summary" xfId="4707"/>
    <cellStyle name="_Costs not in KWI3000 '06Budget_PCA 7 - Exhibit D update 11_30_08 (2)_NIM Summary 2" xfId="4708"/>
    <cellStyle name="_Costs not in KWI3000 '06Budget_PCA 7 - Exhibit D update 11_30_08 (2)_NIM Summary 2 2" xfId="4709"/>
    <cellStyle name="_Costs not in KWI3000 '06Budget_PCA 7 - Exhibit D update 11_30_08 (2)_NIM Summary 3" xfId="4710"/>
    <cellStyle name="_Costs not in KWI3000 '06Budget_PCA 7 - Exhibit D update 11_30_08 (2)_NIM Summary_DEM-WP(C) ENERG10C--ctn Mid-C_042010 2010GRC" xfId="4711"/>
    <cellStyle name="_Costs not in KWI3000 '06Budget_PCA 8 - Exhibit D update 12_31_09" xfId="4712"/>
    <cellStyle name="_Costs not in KWI3000 '06Budget_PCA 8 - Exhibit D update 12_31_09 2" xfId="4713"/>
    <cellStyle name="_Costs not in KWI3000 '06Budget_PCA 9 -  Exhibit D April 2010" xfId="4714"/>
    <cellStyle name="_Costs not in KWI3000 '06Budget_PCA 9 -  Exhibit D April 2010 (3)" xfId="4715"/>
    <cellStyle name="_Costs not in KWI3000 '06Budget_PCA 9 -  Exhibit D April 2010 (3) 2" xfId="4716"/>
    <cellStyle name="_Costs not in KWI3000 '06Budget_PCA 9 -  Exhibit D April 2010 (3) 2 2" xfId="4717"/>
    <cellStyle name="_Costs not in KWI3000 '06Budget_PCA 9 -  Exhibit D April 2010 (3) 3" xfId="4718"/>
    <cellStyle name="_Costs not in KWI3000 '06Budget_PCA 9 -  Exhibit D April 2010 (3)_DEM-WP(C) ENERG10C--ctn Mid-C_042010 2010GRC" xfId="4719"/>
    <cellStyle name="_Costs not in KWI3000 '06Budget_PCA 9 -  Exhibit D April 2010 2" xfId="4720"/>
    <cellStyle name="_Costs not in KWI3000 '06Budget_PCA 9 -  Exhibit D April 2010 3" xfId="4721"/>
    <cellStyle name="_Costs not in KWI3000 '06Budget_PCA 9 -  Exhibit D April 2010 4" xfId="4722"/>
    <cellStyle name="_Costs not in KWI3000 '06Budget_PCA 9 -  Exhibit D April 2010 5" xfId="4723"/>
    <cellStyle name="_Costs not in KWI3000 '06Budget_PCA 9 -  Exhibit D April 2010 6" xfId="4724"/>
    <cellStyle name="_Costs not in KWI3000 '06Budget_PCA 9 -  Exhibit D Feb 2010" xfId="4725"/>
    <cellStyle name="_Costs not in KWI3000 '06Budget_PCA 9 -  Exhibit D Feb 2010 2" xfId="4726"/>
    <cellStyle name="_Costs not in KWI3000 '06Budget_PCA 9 -  Exhibit D Feb 2010 v2" xfId="4727"/>
    <cellStyle name="_Costs not in KWI3000 '06Budget_PCA 9 -  Exhibit D Feb 2010 v2 2" xfId="4728"/>
    <cellStyle name="_Costs not in KWI3000 '06Budget_PCA 9 -  Exhibit D Feb 2010 WF" xfId="4729"/>
    <cellStyle name="_Costs not in KWI3000 '06Budget_PCA 9 -  Exhibit D Feb 2010 WF 2" xfId="4730"/>
    <cellStyle name="_Costs not in KWI3000 '06Budget_PCA 9 -  Exhibit D Jan 2010" xfId="4731"/>
    <cellStyle name="_Costs not in KWI3000 '06Budget_PCA 9 -  Exhibit D Jan 2010 2" xfId="4732"/>
    <cellStyle name="_Costs not in KWI3000 '06Budget_PCA 9 -  Exhibit D March 2010 (2)" xfId="4733"/>
    <cellStyle name="_Costs not in KWI3000 '06Budget_PCA 9 -  Exhibit D March 2010 (2) 2" xfId="4734"/>
    <cellStyle name="_Costs not in KWI3000 '06Budget_PCA 9 -  Exhibit D Nov 2010" xfId="4735"/>
    <cellStyle name="_Costs not in KWI3000 '06Budget_PCA 9 -  Exhibit D Nov 2010 2" xfId="4736"/>
    <cellStyle name="_Costs not in KWI3000 '06Budget_PCA 9 - Exhibit D at August 2010" xfId="4737"/>
    <cellStyle name="_Costs not in KWI3000 '06Budget_PCA 9 - Exhibit D at August 2010 2" xfId="4738"/>
    <cellStyle name="_Costs not in KWI3000 '06Budget_PCA 9 - Exhibit D June 2010 GRC" xfId="4739"/>
    <cellStyle name="_Costs not in KWI3000 '06Budget_PCA 9 - Exhibit D June 2010 GRC 2" xfId="4740"/>
    <cellStyle name="_Costs not in KWI3000 '06Budget_Power Costs - Comparison bx Rbtl-Staff-Jt-PC" xfId="4741"/>
    <cellStyle name="_Costs not in KWI3000 '06Budget_Power Costs - Comparison bx Rbtl-Staff-Jt-PC 2" xfId="4742"/>
    <cellStyle name="_Costs not in KWI3000 '06Budget_Power Costs - Comparison bx Rbtl-Staff-Jt-PC 2 2" xfId="4743"/>
    <cellStyle name="_Costs not in KWI3000 '06Budget_Power Costs - Comparison bx Rbtl-Staff-Jt-PC 3" xfId="4744"/>
    <cellStyle name="_Costs not in KWI3000 '06Budget_Power Costs - Comparison bx Rbtl-Staff-Jt-PC_Adj Bench DR 3 for Initial Briefs (Electric)" xfId="4745"/>
    <cellStyle name="_Costs not in KWI3000 '06Budget_Power Costs - Comparison bx Rbtl-Staff-Jt-PC_Adj Bench DR 3 for Initial Briefs (Electric) 2" xfId="4746"/>
    <cellStyle name="_Costs not in KWI3000 '06Budget_Power Costs - Comparison bx Rbtl-Staff-Jt-PC_Adj Bench DR 3 for Initial Briefs (Electric) 2 2" xfId="4747"/>
    <cellStyle name="_Costs not in KWI3000 '06Budget_Power Costs - Comparison bx Rbtl-Staff-Jt-PC_Adj Bench DR 3 for Initial Briefs (Electric) 3" xfId="4748"/>
    <cellStyle name="_Costs not in KWI3000 '06Budget_Power Costs - Comparison bx Rbtl-Staff-Jt-PC_Adj Bench DR 3 for Initial Briefs (Electric)_DEM-WP(C) ENERG10C--ctn Mid-C_042010 2010GRC" xfId="4749"/>
    <cellStyle name="_Costs not in KWI3000 '06Budget_Power Costs - Comparison bx Rbtl-Staff-Jt-PC_DEM-WP(C) ENERG10C--ctn Mid-C_042010 2010GRC" xfId="4750"/>
    <cellStyle name="_Costs not in KWI3000 '06Budget_Power Costs - Comparison bx Rbtl-Staff-Jt-PC_Electric Rev Req Model (2009 GRC) Rebuttal" xfId="4751"/>
    <cellStyle name="_Costs not in KWI3000 '06Budget_Power Costs - Comparison bx Rbtl-Staff-Jt-PC_Electric Rev Req Model (2009 GRC) Rebuttal 2" xfId="4752"/>
    <cellStyle name="_Costs not in KWI3000 '06Budget_Power Costs - Comparison bx Rbtl-Staff-Jt-PC_Electric Rev Req Model (2009 GRC) Rebuttal REmoval of New  WH Solar AdjustMI" xfId="4753"/>
    <cellStyle name="_Costs not in KWI3000 '06Budget_Power Costs - Comparison bx Rbtl-Staff-Jt-PC_Electric Rev Req Model (2009 GRC) Rebuttal REmoval of New  WH Solar AdjustMI 2" xfId="4754"/>
    <cellStyle name="_Costs not in KWI3000 '06Budget_Power Costs - Comparison bx Rbtl-Staff-Jt-PC_Electric Rev Req Model (2009 GRC) Rebuttal REmoval of New  WH Solar AdjustMI 2 2" xfId="4755"/>
    <cellStyle name="_Costs not in KWI3000 '06Budget_Power Costs - Comparison bx Rbtl-Staff-Jt-PC_Electric Rev Req Model (2009 GRC) Rebuttal REmoval of New  WH Solar AdjustMI 3" xfId="4756"/>
    <cellStyle name="_Costs not in KWI3000 '06Budget_Power Costs - Comparison bx Rbtl-Staff-Jt-PC_Electric Rev Req Model (2009 GRC) Rebuttal REmoval of New  WH Solar AdjustMI_DEM-WP(C) ENERG10C--ctn Mid-C_042010 2010GRC" xfId="4757"/>
    <cellStyle name="_Costs not in KWI3000 '06Budget_Power Costs - Comparison bx Rbtl-Staff-Jt-PC_Electric Rev Req Model (2009 GRC) Revised 01-18-2010" xfId="4758"/>
    <cellStyle name="_Costs not in KWI3000 '06Budget_Power Costs - Comparison bx Rbtl-Staff-Jt-PC_Electric Rev Req Model (2009 GRC) Revised 01-18-2010 2" xfId="4759"/>
    <cellStyle name="_Costs not in KWI3000 '06Budget_Power Costs - Comparison bx Rbtl-Staff-Jt-PC_Electric Rev Req Model (2009 GRC) Revised 01-18-2010 2 2" xfId="4760"/>
    <cellStyle name="_Costs not in KWI3000 '06Budget_Power Costs - Comparison bx Rbtl-Staff-Jt-PC_Electric Rev Req Model (2009 GRC) Revised 01-18-2010 3" xfId="4761"/>
    <cellStyle name="_Costs not in KWI3000 '06Budget_Power Costs - Comparison bx Rbtl-Staff-Jt-PC_Electric Rev Req Model (2009 GRC) Revised 01-18-2010_DEM-WP(C) ENERG10C--ctn Mid-C_042010 2010GRC" xfId="4762"/>
    <cellStyle name="_Costs not in KWI3000 '06Budget_Power Costs - Comparison bx Rbtl-Staff-Jt-PC_Final Order Electric EXHIBIT A-1" xfId="4763"/>
    <cellStyle name="_Costs not in KWI3000 '06Budget_Power Costs - Comparison bx Rbtl-Staff-Jt-PC_Final Order Electric EXHIBIT A-1 2" xfId="4764"/>
    <cellStyle name="_Costs not in KWI3000 '06Budget_Production Adj 4.37" xfId="21259"/>
    <cellStyle name="_Costs not in KWI3000 '06Budget_Purchased Power Adj 4.03" xfId="21260"/>
    <cellStyle name="_Costs not in KWI3000 '06Budget_Rebuttal Power Costs" xfId="4765"/>
    <cellStyle name="_Costs not in KWI3000 '06Budget_Rebuttal Power Costs 2" xfId="4766"/>
    <cellStyle name="_Costs not in KWI3000 '06Budget_Rebuttal Power Costs 2 2" xfId="4767"/>
    <cellStyle name="_Costs not in KWI3000 '06Budget_Rebuttal Power Costs 3" xfId="4768"/>
    <cellStyle name="_Costs not in KWI3000 '06Budget_Rebuttal Power Costs_Adj Bench DR 3 for Initial Briefs (Electric)" xfId="4769"/>
    <cellStyle name="_Costs not in KWI3000 '06Budget_Rebuttal Power Costs_Adj Bench DR 3 for Initial Briefs (Electric) 2" xfId="4770"/>
    <cellStyle name="_Costs not in KWI3000 '06Budget_Rebuttal Power Costs_Adj Bench DR 3 for Initial Briefs (Electric) 2 2" xfId="4771"/>
    <cellStyle name="_Costs not in KWI3000 '06Budget_Rebuttal Power Costs_Adj Bench DR 3 for Initial Briefs (Electric) 3" xfId="4772"/>
    <cellStyle name="_Costs not in KWI3000 '06Budget_Rebuttal Power Costs_Adj Bench DR 3 for Initial Briefs (Electric)_DEM-WP(C) ENERG10C--ctn Mid-C_042010 2010GRC" xfId="4773"/>
    <cellStyle name="_Costs not in KWI3000 '06Budget_Rebuttal Power Costs_DEM-WP(C) ENERG10C--ctn Mid-C_042010 2010GRC" xfId="4774"/>
    <cellStyle name="_Costs not in KWI3000 '06Budget_Rebuttal Power Costs_Electric Rev Req Model (2009 GRC) Rebuttal" xfId="4775"/>
    <cellStyle name="_Costs not in KWI3000 '06Budget_Rebuttal Power Costs_Electric Rev Req Model (2009 GRC) Rebuttal 2" xfId="4776"/>
    <cellStyle name="_Costs not in KWI3000 '06Budget_Rebuttal Power Costs_Electric Rev Req Model (2009 GRC) Rebuttal REmoval of New  WH Solar AdjustMI" xfId="4777"/>
    <cellStyle name="_Costs not in KWI3000 '06Budget_Rebuttal Power Costs_Electric Rev Req Model (2009 GRC) Rebuttal REmoval of New  WH Solar AdjustMI 2" xfId="4778"/>
    <cellStyle name="_Costs not in KWI3000 '06Budget_Rebuttal Power Costs_Electric Rev Req Model (2009 GRC) Rebuttal REmoval of New  WH Solar AdjustMI 2 2" xfId="4779"/>
    <cellStyle name="_Costs not in KWI3000 '06Budget_Rebuttal Power Costs_Electric Rev Req Model (2009 GRC) Rebuttal REmoval of New  WH Solar AdjustMI 3" xfId="4780"/>
    <cellStyle name="_Costs not in KWI3000 '06Budget_Rebuttal Power Costs_Electric Rev Req Model (2009 GRC) Rebuttal REmoval of New  WH Solar AdjustMI_DEM-WP(C) ENERG10C--ctn Mid-C_042010 2010GRC" xfId="4781"/>
    <cellStyle name="_Costs not in KWI3000 '06Budget_Rebuttal Power Costs_Electric Rev Req Model (2009 GRC) Revised 01-18-2010" xfId="4782"/>
    <cellStyle name="_Costs not in KWI3000 '06Budget_Rebuttal Power Costs_Electric Rev Req Model (2009 GRC) Revised 01-18-2010 2" xfId="4783"/>
    <cellStyle name="_Costs not in KWI3000 '06Budget_Rebuttal Power Costs_Electric Rev Req Model (2009 GRC) Revised 01-18-2010 2 2" xfId="4784"/>
    <cellStyle name="_Costs not in KWI3000 '06Budget_Rebuttal Power Costs_Electric Rev Req Model (2009 GRC) Revised 01-18-2010 3" xfId="4785"/>
    <cellStyle name="_Costs not in KWI3000 '06Budget_Rebuttal Power Costs_Electric Rev Req Model (2009 GRC) Revised 01-18-2010_DEM-WP(C) ENERG10C--ctn Mid-C_042010 2010GRC" xfId="4786"/>
    <cellStyle name="_Costs not in KWI3000 '06Budget_Rebuttal Power Costs_Final Order Electric EXHIBIT A-1" xfId="4787"/>
    <cellStyle name="_Costs not in KWI3000 '06Budget_Rebuttal Power Costs_Final Order Electric EXHIBIT A-1 2" xfId="4788"/>
    <cellStyle name="_Costs not in KWI3000 '06Budget_ROR 5.02" xfId="21261"/>
    <cellStyle name="_Costs not in KWI3000 '06Budget_Transmission Workbook for May BOD" xfId="4789"/>
    <cellStyle name="_Costs not in KWI3000 '06Budget_Transmission Workbook for May BOD 2" xfId="4790"/>
    <cellStyle name="_Costs not in KWI3000 '06Budget_Transmission Workbook for May BOD 2 2" xfId="4791"/>
    <cellStyle name="_Costs not in KWI3000 '06Budget_Transmission Workbook for May BOD 3" xfId="4792"/>
    <cellStyle name="_Costs not in KWI3000 '06Budget_Transmission Workbook for May BOD_DEM-WP(C) ENERG10C--ctn Mid-C_042010 2010GRC" xfId="4793"/>
    <cellStyle name="_Costs not in KWI3000 '06Budget_Wind Integration 10GRC" xfId="4794"/>
    <cellStyle name="_Costs not in KWI3000 '06Budget_Wind Integration 10GRC 2" xfId="4795"/>
    <cellStyle name="_Costs not in KWI3000 '06Budget_Wind Integration 10GRC 2 2" xfId="4796"/>
    <cellStyle name="_Costs not in KWI3000 '06Budget_Wind Integration 10GRC 3" xfId="4797"/>
    <cellStyle name="_Costs not in KWI3000 '06Budget_Wind Integration 10GRC_DEM-WP(C) ENERG10C--ctn Mid-C_042010 2010GRC" xfId="4798"/>
    <cellStyle name="_DEM-08C Power Cost Comparison" xfId="4799"/>
    <cellStyle name="_DEM-WP (C) Costs not in AURORA 2006GRC Order 11.30.06 Gas" xfId="4800"/>
    <cellStyle name="_DEM-WP (C) Costs not in AURORA 2006GRC Order 11.30.06 Gas 2" xfId="4801"/>
    <cellStyle name="_DEM-WP (C) Costs not in AURORA 2006GRC Order 11.30.06 Gas 2 2" xfId="4802"/>
    <cellStyle name="_DEM-WP (C) Costs not in AURORA 2006GRC Order 11.30.06 Gas 3" xfId="4803"/>
    <cellStyle name="_DEM-WP (C) Costs not in AURORA 2006GRC Order 11.30.06 Gas_Chelan PUD Power Costs (8-10)" xfId="4804"/>
    <cellStyle name="_DEM-WP (C) Costs not in AURORA 2006GRC Order 11.30.06 Gas_Chelan PUD Power Costs (8-10) 2" xfId="4805"/>
    <cellStyle name="_DEM-WP (C) Costs not in AURORA 2006GRC Order 11.30.06 Gas_DEM-WP(C) ENERG10C--ctn Mid-C_042010 2010GRC" xfId="4806"/>
    <cellStyle name="_DEM-WP (C) Costs not in AURORA 2006GRC Order 11.30.06 Gas_NIM Summary" xfId="4807"/>
    <cellStyle name="_DEM-WP (C) Costs not in AURORA 2006GRC Order 11.30.06 Gas_NIM Summary 2" xfId="4808"/>
    <cellStyle name="_DEM-WP (C) Costs not in AURORA 2006GRC Order 11.30.06 Gas_NIM Summary 2 2" xfId="4809"/>
    <cellStyle name="_DEM-WP (C) Costs not in AURORA 2006GRC Order 11.30.06 Gas_NIM Summary 3" xfId="4810"/>
    <cellStyle name="_DEM-WP (C) Costs not in AURORA 2006GRC Order 11.30.06 Gas_NIM Summary_DEM-WP(C) ENERG10C--ctn Mid-C_042010 2010GRC" xfId="4811"/>
    <cellStyle name="_DEM-WP (C) Power Cost 2006GRC Order" xfId="4812"/>
    <cellStyle name="_DEM-WP (C) Power Cost 2006GRC Order 2" xfId="4813"/>
    <cellStyle name="_DEM-WP (C) Power Cost 2006GRC Order 2 2" xfId="4814"/>
    <cellStyle name="_DEM-WP (C) Power Cost 2006GRC Order 2 2 2" xfId="4815"/>
    <cellStyle name="_DEM-WP (C) Power Cost 2006GRC Order 2 3" xfId="4816"/>
    <cellStyle name="_DEM-WP (C) Power Cost 2006GRC Order 3" xfId="4817"/>
    <cellStyle name="_DEM-WP (C) Power Cost 2006GRC Order 3 2" xfId="4818"/>
    <cellStyle name="_DEM-WP (C) Power Cost 2006GRC Order 4" xfId="4819"/>
    <cellStyle name="_DEM-WP (C) Power Cost 2006GRC Order 4 2" xfId="4820"/>
    <cellStyle name="_DEM-WP (C) Power Cost 2006GRC Order 4 3" xfId="4821"/>
    <cellStyle name="_DEM-WP (C) Power Cost 2006GRC Order 5" xfId="4822"/>
    <cellStyle name="_DEM-WP (C) Power Cost 2006GRC Order 5 2" xfId="4823"/>
    <cellStyle name="_DEM-WP (C) Power Cost 2006GRC Order 5 3" xfId="4824"/>
    <cellStyle name="_DEM-WP (C) Power Cost 2006GRC Order 6" xfId="4825"/>
    <cellStyle name="_DEM-WP (C) Power Cost 2006GRC Order 6 2" xfId="4826"/>
    <cellStyle name="_DEM-WP (C) Power Cost 2006GRC Order 7" xfId="4827"/>
    <cellStyle name="_DEM-WP (C) Power Cost 2006GRC Order 7 2" xfId="4828"/>
    <cellStyle name="_DEM-WP (C) Power Cost 2006GRC Order 8" xfId="4829"/>
    <cellStyle name="_DEM-WP (C) Power Cost 2006GRC Order 8 2" xfId="4830"/>
    <cellStyle name="_DEM-WP (C) Power Cost 2006GRC Order_04 07E Wild Horse Wind Expansion (C) (2)" xfId="4831"/>
    <cellStyle name="_DEM-WP (C) Power Cost 2006GRC Order_04 07E Wild Horse Wind Expansion (C) (2) 2" xfId="4832"/>
    <cellStyle name="_DEM-WP (C) Power Cost 2006GRC Order_04 07E Wild Horse Wind Expansion (C) (2) 2 2" xfId="4833"/>
    <cellStyle name="_DEM-WP (C) Power Cost 2006GRC Order_04 07E Wild Horse Wind Expansion (C) (2) 3" xfId="4834"/>
    <cellStyle name="_DEM-WP (C) Power Cost 2006GRC Order_04 07E Wild Horse Wind Expansion (C) (2)_Adj Bench DR 3 for Initial Briefs (Electric)" xfId="4835"/>
    <cellStyle name="_DEM-WP (C) Power Cost 2006GRC Order_04 07E Wild Horse Wind Expansion (C) (2)_Adj Bench DR 3 for Initial Briefs (Electric) 2" xfId="4836"/>
    <cellStyle name="_DEM-WP (C) Power Cost 2006GRC Order_04 07E Wild Horse Wind Expansion (C) (2)_Adj Bench DR 3 for Initial Briefs (Electric) 2 2" xfId="4837"/>
    <cellStyle name="_DEM-WP (C) Power Cost 2006GRC Order_04 07E Wild Horse Wind Expansion (C) (2)_Adj Bench DR 3 for Initial Briefs (Electric) 3" xfId="4838"/>
    <cellStyle name="_DEM-WP (C) Power Cost 2006GRC Order_04 07E Wild Horse Wind Expansion (C) (2)_Adj Bench DR 3 for Initial Briefs (Electric)_DEM-WP(C) ENERG10C--ctn Mid-C_042010 2010GRC" xfId="4839"/>
    <cellStyle name="_DEM-WP (C) Power Cost 2006GRC Order_04 07E Wild Horse Wind Expansion (C) (2)_Book1" xfId="4840"/>
    <cellStyle name="_DEM-WP (C) Power Cost 2006GRC Order_04 07E Wild Horse Wind Expansion (C) (2)_DEM-WP(C) ENERG10C--ctn Mid-C_042010 2010GRC" xfId="4841"/>
    <cellStyle name="_DEM-WP (C) Power Cost 2006GRC Order_04 07E Wild Horse Wind Expansion (C) (2)_Electric Rev Req Model (2009 GRC) " xfId="4842"/>
    <cellStyle name="_DEM-WP (C) Power Cost 2006GRC Order_04 07E Wild Horse Wind Expansion (C) (2)_Electric Rev Req Model (2009 GRC)  2" xfId="4843"/>
    <cellStyle name="_DEM-WP (C) Power Cost 2006GRC Order_04 07E Wild Horse Wind Expansion (C) (2)_Electric Rev Req Model (2009 GRC)  2 2" xfId="4844"/>
    <cellStyle name="_DEM-WP (C) Power Cost 2006GRC Order_04 07E Wild Horse Wind Expansion (C) (2)_Electric Rev Req Model (2009 GRC)  3" xfId="4845"/>
    <cellStyle name="_DEM-WP (C) Power Cost 2006GRC Order_04 07E Wild Horse Wind Expansion (C) (2)_Electric Rev Req Model (2009 GRC) _DEM-WP(C) ENERG10C--ctn Mid-C_042010 2010GRC" xfId="4846"/>
    <cellStyle name="_DEM-WP (C) Power Cost 2006GRC Order_04 07E Wild Horse Wind Expansion (C) (2)_Electric Rev Req Model (2009 GRC) Rebuttal" xfId="4847"/>
    <cellStyle name="_DEM-WP (C) Power Cost 2006GRC Order_04 07E Wild Horse Wind Expansion (C) (2)_Electric Rev Req Model (2009 GRC) Rebuttal 2" xfId="4848"/>
    <cellStyle name="_DEM-WP (C) Power Cost 2006GRC Order_04 07E Wild Horse Wind Expansion (C) (2)_Electric Rev Req Model (2009 GRC) Rebuttal REmoval of New  WH Solar AdjustMI" xfId="4849"/>
    <cellStyle name="_DEM-WP (C) Power Cost 2006GRC Order_04 07E Wild Horse Wind Expansion (C) (2)_Electric Rev Req Model (2009 GRC) Rebuttal REmoval of New  WH Solar AdjustMI 2" xfId="4850"/>
    <cellStyle name="_DEM-WP (C) Power Cost 2006GRC Order_04 07E Wild Horse Wind Expansion (C) (2)_Electric Rev Req Model (2009 GRC) Rebuttal REmoval of New  WH Solar AdjustMI 2 2" xfId="4851"/>
    <cellStyle name="_DEM-WP (C) Power Cost 2006GRC Order_04 07E Wild Horse Wind Expansion (C) (2)_Electric Rev Req Model (2009 GRC) Rebuttal REmoval of New  WH Solar AdjustMI 3" xfId="4852"/>
    <cellStyle name="_DEM-WP (C) Power Cost 2006GRC Order_04 07E Wild Horse Wind Expansion (C) (2)_Electric Rev Req Model (2009 GRC) Rebuttal REmoval of New  WH Solar AdjustMI_DEM-WP(C) ENERG10C--ctn Mid-C_042010 2010GRC" xfId="4853"/>
    <cellStyle name="_DEM-WP (C) Power Cost 2006GRC Order_04 07E Wild Horse Wind Expansion (C) (2)_Electric Rev Req Model (2009 GRC) Revised 01-18-2010" xfId="4854"/>
    <cellStyle name="_DEM-WP (C) Power Cost 2006GRC Order_04 07E Wild Horse Wind Expansion (C) (2)_Electric Rev Req Model (2009 GRC) Revised 01-18-2010 2" xfId="4855"/>
    <cellStyle name="_DEM-WP (C) Power Cost 2006GRC Order_04 07E Wild Horse Wind Expansion (C) (2)_Electric Rev Req Model (2009 GRC) Revised 01-18-2010 2 2" xfId="4856"/>
    <cellStyle name="_DEM-WP (C) Power Cost 2006GRC Order_04 07E Wild Horse Wind Expansion (C) (2)_Electric Rev Req Model (2009 GRC) Revised 01-18-2010 3" xfId="4857"/>
    <cellStyle name="_DEM-WP (C) Power Cost 2006GRC Order_04 07E Wild Horse Wind Expansion (C) (2)_Electric Rev Req Model (2009 GRC) Revised 01-18-2010_DEM-WP(C) ENERG10C--ctn Mid-C_042010 2010GRC" xfId="4858"/>
    <cellStyle name="_DEM-WP (C) Power Cost 2006GRC Order_04 07E Wild Horse Wind Expansion (C) (2)_Electric Rev Req Model (2010 GRC)" xfId="4859"/>
    <cellStyle name="_DEM-WP (C) Power Cost 2006GRC Order_04 07E Wild Horse Wind Expansion (C) (2)_Electric Rev Req Model (2010 GRC) SF" xfId="4860"/>
    <cellStyle name="_DEM-WP (C) Power Cost 2006GRC Order_04 07E Wild Horse Wind Expansion (C) (2)_Final Order Electric EXHIBIT A-1" xfId="4861"/>
    <cellStyle name="_DEM-WP (C) Power Cost 2006GRC Order_04 07E Wild Horse Wind Expansion (C) (2)_Final Order Electric EXHIBIT A-1 2" xfId="4862"/>
    <cellStyle name="_DEM-WP (C) Power Cost 2006GRC Order_04 07E Wild Horse Wind Expansion (C) (2)_TENASKA REGULATORY ASSET" xfId="4863"/>
    <cellStyle name="_DEM-WP (C) Power Cost 2006GRC Order_04 07E Wild Horse Wind Expansion (C) (2)_TENASKA REGULATORY ASSET 2" xfId="4864"/>
    <cellStyle name="_DEM-WP (C) Power Cost 2006GRC Order_16.37E Wild Horse Expansion DeferralRevwrkingfile SF" xfId="4865"/>
    <cellStyle name="_DEM-WP (C) Power Cost 2006GRC Order_16.37E Wild Horse Expansion DeferralRevwrkingfile SF 2" xfId="4866"/>
    <cellStyle name="_DEM-WP (C) Power Cost 2006GRC Order_16.37E Wild Horse Expansion DeferralRevwrkingfile SF 2 2" xfId="4867"/>
    <cellStyle name="_DEM-WP (C) Power Cost 2006GRC Order_16.37E Wild Horse Expansion DeferralRevwrkingfile SF 3" xfId="4868"/>
    <cellStyle name="_DEM-WP (C) Power Cost 2006GRC Order_16.37E Wild Horse Expansion DeferralRevwrkingfile SF_DEM-WP(C) ENERG10C--ctn Mid-C_042010 2010GRC" xfId="4869"/>
    <cellStyle name="_DEM-WP (C) Power Cost 2006GRC Order_2009 Compliance Filing PCA Exhibits for GRC" xfId="4870"/>
    <cellStyle name="_DEM-WP (C) Power Cost 2006GRC Order_2009 Compliance Filing PCA Exhibits for GRC 2" xfId="4871"/>
    <cellStyle name="_DEM-WP (C) Power Cost 2006GRC Order_2009 GRC Compl Filing - Exhibit D" xfId="4872"/>
    <cellStyle name="_DEM-WP (C) Power Cost 2006GRC Order_2009 GRC Compl Filing - Exhibit D 2" xfId="4873"/>
    <cellStyle name="_DEM-WP (C) Power Cost 2006GRC Order_2009 GRC Compl Filing - Exhibit D 2 2" xfId="4874"/>
    <cellStyle name="_DEM-WP (C) Power Cost 2006GRC Order_2009 GRC Compl Filing - Exhibit D 3" xfId="4875"/>
    <cellStyle name="_DEM-WP (C) Power Cost 2006GRC Order_2009 GRC Compl Filing - Exhibit D_DEM-WP(C) ENERG10C--ctn Mid-C_042010 2010GRC" xfId="4876"/>
    <cellStyle name="_DEM-WP (C) Power Cost 2006GRC Order_3.01 Income Statement" xfId="4877"/>
    <cellStyle name="_DEM-WP (C) Power Cost 2006GRC Order_4 31 Regulatory Assets and Liabilities  7 06- Exhibit D" xfId="4878"/>
    <cellStyle name="_DEM-WP (C) Power Cost 2006GRC Order_4 31 Regulatory Assets and Liabilities  7 06- Exhibit D 2" xfId="4879"/>
    <cellStyle name="_DEM-WP (C) Power Cost 2006GRC Order_4 31 Regulatory Assets and Liabilities  7 06- Exhibit D 2 2" xfId="4880"/>
    <cellStyle name="_DEM-WP (C) Power Cost 2006GRC Order_4 31 Regulatory Assets and Liabilities  7 06- Exhibit D 2 2 2" xfId="4881"/>
    <cellStyle name="_DEM-WP (C) Power Cost 2006GRC Order_4 31 Regulatory Assets and Liabilities  7 06- Exhibit D 3" xfId="4882"/>
    <cellStyle name="_DEM-WP (C) Power Cost 2006GRC Order_4 31 Regulatory Assets and Liabilities  7 06- Exhibit D_DEM-WP(C) ENERG10C--ctn Mid-C_042010 2010GRC" xfId="4883"/>
    <cellStyle name="_DEM-WP (C) Power Cost 2006GRC Order_4 31 Regulatory Assets and Liabilities  7 06- Exhibit D_NIM Summary" xfId="4884"/>
    <cellStyle name="_DEM-WP (C) Power Cost 2006GRC Order_4 31 Regulatory Assets and Liabilities  7 06- Exhibit D_NIM Summary 2" xfId="4885"/>
    <cellStyle name="_DEM-WP (C) Power Cost 2006GRC Order_4 31 Regulatory Assets and Liabilities  7 06- Exhibit D_NIM Summary 2 2" xfId="4886"/>
    <cellStyle name="_DEM-WP (C) Power Cost 2006GRC Order_4 31 Regulatory Assets and Liabilities  7 06- Exhibit D_NIM Summary 3" xfId="4887"/>
    <cellStyle name="_DEM-WP (C) Power Cost 2006GRC Order_4 31 Regulatory Assets and Liabilities  7 06- Exhibit D_NIM Summary_DEM-WP(C) ENERG10C--ctn Mid-C_042010 2010GRC" xfId="4888"/>
    <cellStyle name="_DEM-WP (C) Power Cost 2006GRC Order_4 31 Regulatory Assets and Liabilities  7 06- Exhibit D_NIM+O&amp;M" xfId="4889"/>
    <cellStyle name="_DEM-WP (C) Power Cost 2006GRC Order_4 31 Regulatory Assets and Liabilities  7 06- Exhibit D_NIM+O&amp;M Monthly" xfId="4890"/>
    <cellStyle name="_DEM-WP (C) Power Cost 2006GRC Order_4 31E Reg Asset  Liab and EXH D" xfId="4891"/>
    <cellStyle name="_DEM-WP (C) Power Cost 2006GRC Order_4 31E Reg Asset  Liab and EXH D _ Aug 10 Filing (2)" xfId="4892"/>
    <cellStyle name="_DEM-WP (C) Power Cost 2006GRC Order_4 31E Reg Asset  Liab and EXH D _ Aug 10 Filing (2) 2" xfId="4893"/>
    <cellStyle name="_DEM-WP (C) Power Cost 2006GRC Order_4 31E Reg Asset  Liab and EXH D 2" xfId="4894"/>
    <cellStyle name="_DEM-WP (C) Power Cost 2006GRC Order_4 31E Reg Asset  Liab and EXH D 3" xfId="4895"/>
    <cellStyle name="_DEM-WP (C) Power Cost 2006GRC Order_4 32 Regulatory Assets and Liabilities  7 06- Exhibit D" xfId="4896"/>
    <cellStyle name="_DEM-WP (C) Power Cost 2006GRC Order_4 32 Regulatory Assets and Liabilities  7 06- Exhibit D 2" xfId="4897"/>
    <cellStyle name="_DEM-WP (C) Power Cost 2006GRC Order_4 32 Regulatory Assets and Liabilities  7 06- Exhibit D 2 2" xfId="4898"/>
    <cellStyle name="_DEM-WP (C) Power Cost 2006GRC Order_4 32 Regulatory Assets and Liabilities  7 06- Exhibit D 2 2 2" xfId="4899"/>
    <cellStyle name="_DEM-WP (C) Power Cost 2006GRC Order_4 32 Regulatory Assets and Liabilities  7 06- Exhibit D 3" xfId="4900"/>
    <cellStyle name="_DEM-WP (C) Power Cost 2006GRC Order_4 32 Regulatory Assets and Liabilities  7 06- Exhibit D_DEM-WP(C) ENERG10C--ctn Mid-C_042010 2010GRC" xfId="4901"/>
    <cellStyle name="_DEM-WP (C) Power Cost 2006GRC Order_4 32 Regulatory Assets and Liabilities  7 06- Exhibit D_NIM Summary" xfId="4902"/>
    <cellStyle name="_DEM-WP (C) Power Cost 2006GRC Order_4 32 Regulatory Assets and Liabilities  7 06- Exhibit D_NIM Summary 2" xfId="4903"/>
    <cellStyle name="_DEM-WP (C) Power Cost 2006GRC Order_4 32 Regulatory Assets and Liabilities  7 06- Exhibit D_NIM Summary 2 2" xfId="4904"/>
    <cellStyle name="_DEM-WP (C) Power Cost 2006GRC Order_4 32 Regulatory Assets and Liabilities  7 06- Exhibit D_NIM Summary 3" xfId="4905"/>
    <cellStyle name="_DEM-WP (C) Power Cost 2006GRC Order_4 32 Regulatory Assets and Liabilities  7 06- Exhibit D_NIM Summary_DEM-WP(C) ENERG10C--ctn Mid-C_042010 2010GRC" xfId="4906"/>
    <cellStyle name="_DEM-WP (C) Power Cost 2006GRC Order_4 32 Regulatory Assets and Liabilities  7 06- Exhibit D_NIM+O&amp;M" xfId="4907"/>
    <cellStyle name="_DEM-WP (C) Power Cost 2006GRC Order_4 32 Regulatory Assets and Liabilities  7 06- Exhibit D_NIM+O&amp;M Monthly" xfId="4908"/>
    <cellStyle name="_DEM-WP (C) Power Cost 2006GRC Order_AURORA Total New" xfId="4909"/>
    <cellStyle name="_DEM-WP (C) Power Cost 2006GRC Order_AURORA Total New 2" xfId="4910"/>
    <cellStyle name="_DEM-WP (C) Power Cost 2006GRC Order_AURORA Total New 2 2" xfId="4911"/>
    <cellStyle name="_DEM-WP (C) Power Cost 2006GRC Order_AURORA Total New 3" xfId="4912"/>
    <cellStyle name="_DEM-WP (C) Power Cost 2006GRC Order_Book2" xfId="4913"/>
    <cellStyle name="_DEM-WP (C) Power Cost 2006GRC Order_Book2 2" xfId="4914"/>
    <cellStyle name="_DEM-WP (C) Power Cost 2006GRC Order_Book2 2 2" xfId="4915"/>
    <cellStyle name="_DEM-WP (C) Power Cost 2006GRC Order_Book2 3" xfId="4916"/>
    <cellStyle name="_DEM-WP (C) Power Cost 2006GRC Order_Book2_Adj Bench DR 3 for Initial Briefs (Electric)" xfId="4917"/>
    <cellStyle name="_DEM-WP (C) Power Cost 2006GRC Order_Book2_Adj Bench DR 3 for Initial Briefs (Electric) 2" xfId="4918"/>
    <cellStyle name="_DEM-WP (C) Power Cost 2006GRC Order_Book2_Adj Bench DR 3 for Initial Briefs (Electric) 2 2" xfId="4919"/>
    <cellStyle name="_DEM-WP (C) Power Cost 2006GRC Order_Book2_Adj Bench DR 3 for Initial Briefs (Electric) 3" xfId="4920"/>
    <cellStyle name="_DEM-WP (C) Power Cost 2006GRC Order_Book2_Adj Bench DR 3 for Initial Briefs (Electric)_DEM-WP(C) ENERG10C--ctn Mid-C_042010 2010GRC" xfId="4921"/>
    <cellStyle name="_DEM-WP (C) Power Cost 2006GRC Order_Book2_DEM-WP(C) ENERG10C--ctn Mid-C_042010 2010GRC" xfId="4922"/>
    <cellStyle name="_DEM-WP (C) Power Cost 2006GRC Order_Book2_Electric Rev Req Model (2009 GRC) Rebuttal" xfId="4923"/>
    <cellStyle name="_DEM-WP (C) Power Cost 2006GRC Order_Book2_Electric Rev Req Model (2009 GRC) Rebuttal 2" xfId="4924"/>
    <cellStyle name="_DEM-WP (C) Power Cost 2006GRC Order_Book2_Electric Rev Req Model (2009 GRC) Rebuttal REmoval of New  WH Solar AdjustMI" xfId="4925"/>
    <cellStyle name="_DEM-WP (C) Power Cost 2006GRC Order_Book2_Electric Rev Req Model (2009 GRC) Rebuttal REmoval of New  WH Solar AdjustMI 2" xfId="4926"/>
    <cellStyle name="_DEM-WP (C) Power Cost 2006GRC Order_Book2_Electric Rev Req Model (2009 GRC) Rebuttal REmoval of New  WH Solar AdjustMI 2 2" xfId="4927"/>
    <cellStyle name="_DEM-WP (C) Power Cost 2006GRC Order_Book2_Electric Rev Req Model (2009 GRC) Rebuttal REmoval of New  WH Solar AdjustMI 3" xfId="4928"/>
    <cellStyle name="_DEM-WP (C) Power Cost 2006GRC Order_Book2_Electric Rev Req Model (2009 GRC) Rebuttal REmoval of New  WH Solar AdjustMI_DEM-WP(C) ENERG10C--ctn Mid-C_042010 2010GRC" xfId="4929"/>
    <cellStyle name="_DEM-WP (C) Power Cost 2006GRC Order_Book2_Electric Rev Req Model (2009 GRC) Revised 01-18-2010" xfId="4930"/>
    <cellStyle name="_DEM-WP (C) Power Cost 2006GRC Order_Book2_Electric Rev Req Model (2009 GRC) Revised 01-18-2010 2" xfId="4931"/>
    <cellStyle name="_DEM-WP (C) Power Cost 2006GRC Order_Book2_Electric Rev Req Model (2009 GRC) Revised 01-18-2010 2 2" xfId="4932"/>
    <cellStyle name="_DEM-WP (C) Power Cost 2006GRC Order_Book2_Electric Rev Req Model (2009 GRC) Revised 01-18-2010 3" xfId="4933"/>
    <cellStyle name="_DEM-WP (C) Power Cost 2006GRC Order_Book2_Electric Rev Req Model (2009 GRC) Revised 01-18-2010_DEM-WP(C) ENERG10C--ctn Mid-C_042010 2010GRC" xfId="4934"/>
    <cellStyle name="_DEM-WP (C) Power Cost 2006GRC Order_Book2_Final Order Electric EXHIBIT A-1" xfId="4935"/>
    <cellStyle name="_DEM-WP (C) Power Cost 2006GRC Order_Book2_Final Order Electric EXHIBIT A-1 2" xfId="4936"/>
    <cellStyle name="_DEM-WP (C) Power Cost 2006GRC Order_Book4" xfId="4937"/>
    <cellStyle name="_DEM-WP (C) Power Cost 2006GRC Order_Book4 2" xfId="4938"/>
    <cellStyle name="_DEM-WP (C) Power Cost 2006GRC Order_Book4 2 2" xfId="4939"/>
    <cellStyle name="_DEM-WP (C) Power Cost 2006GRC Order_Book4 3" xfId="4940"/>
    <cellStyle name="_DEM-WP (C) Power Cost 2006GRC Order_Book4_DEM-WP(C) ENERG10C--ctn Mid-C_042010 2010GRC" xfId="4941"/>
    <cellStyle name="_DEM-WP (C) Power Cost 2006GRC Order_Book9" xfId="4942"/>
    <cellStyle name="_DEM-WP (C) Power Cost 2006GRC Order_Book9 2" xfId="4943"/>
    <cellStyle name="_DEM-WP (C) Power Cost 2006GRC Order_Book9 2 2" xfId="4944"/>
    <cellStyle name="_DEM-WP (C) Power Cost 2006GRC Order_Book9 3" xfId="4945"/>
    <cellStyle name="_DEM-WP (C) Power Cost 2006GRC Order_Book9_DEM-WP(C) ENERG10C--ctn Mid-C_042010 2010GRC" xfId="4946"/>
    <cellStyle name="_DEM-WP (C) Power Cost 2006GRC Order_Chelan PUD Power Costs (8-10)" xfId="4947"/>
    <cellStyle name="_DEM-WP (C) Power Cost 2006GRC Order_Chelan PUD Power Costs (8-10) 2" xfId="4948"/>
    <cellStyle name="_DEM-WP (C) Power Cost 2006GRC Order_DEM-WP(C) Chelan Power Costs" xfId="4949"/>
    <cellStyle name="_DEM-WP (C) Power Cost 2006GRC Order_DEM-WP(C) Chelan Power Costs 2" xfId="4950"/>
    <cellStyle name="_DEM-WP (C) Power Cost 2006GRC Order_DEM-WP(C) ENERG10C--ctn Mid-C_042010 2010GRC" xfId="4951"/>
    <cellStyle name="_DEM-WP (C) Power Cost 2006GRC Order_DEM-WP(C) Gas Transport 2010GRC" xfId="4952"/>
    <cellStyle name="_DEM-WP (C) Power Cost 2006GRC Order_DEM-WP(C) Gas Transport 2010GRC 2" xfId="4953"/>
    <cellStyle name="_DEM-WP (C) Power Cost 2006GRC Order_Exh A-1 resulting from UE-112050 effective Jan 1 2012" xfId="4954"/>
    <cellStyle name="_DEM-WP (C) Power Cost 2006GRC Order_Exh G - Klamath Peaker PPA fr C Locke 2-12" xfId="4955"/>
    <cellStyle name="_DEM-WP (C) Power Cost 2006GRC Order_Exhibit A-1 effective 4-1-11 fr S Free 12-11" xfId="4956"/>
    <cellStyle name="_DEM-WP (C) Power Cost 2006GRC Order_Mint Farm Generation BPA" xfId="4957"/>
    <cellStyle name="_DEM-WP (C) Power Cost 2006GRC Order_NIM Summary" xfId="4958"/>
    <cellStyle name="_DEM-WP (C) Power Cost 2006GRC Order_NIM Summary 09GRC" xfId="4959"/>
    <cellStyle name="_DEM-WP (C) Power Cost 2006GRC Order_NIM Summary 09GRC 2" xfId="4960"/>
    <cellStyle name="_DEM-WP (C) Power Cost 2006GRC Order_NIM Summary 09GRC 2 2" xfId="4961"/>
    <cellStyle name="_DEM-WP (C) Power Cost 2006GRC Order_NIM Summary 09GRC 3" xfId="4962"/>
    <cellStyle name="_DEM-WP (C) Power Cost 2006GRC Order_NIM Summary 09GRC_DEM-WP(C) ENERG10C--ctn Mid-C_042010 2010GRC" xfId="4963"/>
    <cellStyle name="_DEM-WP (C) Power Cost 2006GRC Order_NIM Summary 10" xfId="4964"/>
    <cellStyle name="_DEM-WP (C) Power Cost 2006GRC Order_NIM Summary 11" xfId="4965"/>
    <cellStyle name="_DEM-WP (C) Power Cost 2006GRC Order_NIM Summary 12" xfId="4966"/>
    <cellStyle name="_DEM-WP (C) Power Cost 2006GRC Order_NIM Summary 13" xfId="4967"/>
    <cellStyle name="_DEM-WP (C) Power Cost 2006GRC Order_NIM Summary 14" xfId="4968"/>
    <cellStyle name="_DEM-WP (C) Power Cost 2006GRC Order_NIM Summary 15" xfId="4969"/>
    <cellStyle name="_DEM-WP (C) Power Cost 2006GRC Order_NIM Summary 16" xfId="4970"/>
    <cellStyle name="_DEM-WP (C) Power Cost 2006GRC Order_NIM Summary 17" xfId="4971"/>
    <cellStyle name="_DEM-WP (C) Power Cost 2006GRC Order_NIM Summary 18" xfId="4972"/>
    <cellStyle name="_DEM-WP (C) Power Cost 2006GRC Order_NIM Summary 19" xfId="4973"/>
    <cellStyle name="_DEM-WP (C) Power Cost 2006GRC Order_NIM Summary 2" xfId="4974"/>
    <cellStyle name="_DEM-WP (C) Power Cost 2006GRC Order_NIM Summary 2 2" xfId="4975"/>
    <cellStyle name="_DEM-WP (C) Power Cost 2006GRC Order_NIM Summary 20" xfId="4976"/>
    <cellStyle name="_DEM-WP (C) Power Cost 2006GRC Order_NIM Summary 21" xfId="4977"/>
    <cellStyle name="_DEM-WP (C) Power Cost 2006GRC Order_NIM Summary 22" xfId="4978"/>
    <cellStyle name="_DEM-WP (C) Power Cost 2006GRC Order_NIM Summary 23" xfId="4979"/>
    <cellStyle name="_DEM-WP (C) Power Cost 2006GRC Order_NIM Summary 24" xfId="4980"/>
    <cellStyle name="_DEM-WP (C) Power Cost 2006GRC Order_NIM Summary 25" xfId="4981"/>
    <cellStyle name="_DEM-WP (C) Power Cost 2006GRC Order_NIM Summary 26" xfId="4982"/>
    <cellStyle name="_DEM-WP (C) Power Cost 2006GRC Order_NIM Summary 27" xfId="4983"/>
    <cellStyle name="_DEM-WP (C) Power Cost 2006GRC Order_NIM Summary 28" xfId="4984"/>
    <cellStyle name="_DEM-WP (C) Power Cost 2006GRC Order_NIM Summary 29" xfId="4985"/>
    <cellStyle name="_DEM-WP (C) Power Cost 2006GRC Order_NIM Summary 3" xfId="4986"/>
    <cellStyle name="_DEM-WP (C) Power Cost 2006GRC Order_NIM Summary 30" xfId="4987"/>
    <cellStyle name="_DEM-WP (C) Power Cost 2006GRC Order_NIM Summary 31" xfId="4988"/>
    <cellStyle name="_DEM-WP (C) Power Cost 2006GRC Order_NIM Summary 32" xfId="4989"/>
    <cellStyle name="_DEM-WP (C) Power Cost 2006GRC Order_NIM Summary 33" xfId="4990"/>
    <cellStyle name="_DEM-WP (C) Power Cost 2006GRC Order_NIM Summary 34" xfId="4991"/>
    <cellStyle name="_DEM-WP (C) Power Cost 2006GRC Order_NIM Summary 35" xfId="4992"/>
    <cellStyle name="_DEM-WP (C) Power Cost 2006GRC Order_NIM Summary 36" xfId="4993"/>
    <cellStyle name="_DEM-WP (C) Power Cost 2006GRC Order_NIM Summary 37" xfId="4994"/>
    <cellStyle name="_DEM-WP (C) Power Cost 2006GRC Order_NIM Summary 38" xfId="4995"/>
    <cellStyle name="_DEM-WP (C) Power Cost 2006GRC Order_NIM Summary 39" xfId="4996"/>
    <cellStyle name="_DEM-WP (C) Power Cost 2006GRC Order_NIM Summary 4" xfId="4997"/>
    <cellStyle name="_DEM-WP (C) Power Cost 2006GRC Order_NIM Summary 40" xfId="4998"/>
    <cellStyle name="_DEM-WP (C) Power Cost 2006GRC Order_NIM Summary 41" xfId="4999"/>
    <cellStyle name="_DEM-WP (C) Power Cost 2006GRC Order_NIM Summary 42" xfId="5000"/>
    <cellStyle name="_DEM-WP (C) Power Cost 2006GRC Order_NIM Summary 43" xfId="5001"/>
    <cellStyle name="_DEM-WP (C) Power Cost 2006GRC Order_NIM Summary 44" xfId="5002"/>
    <cellStyle name="_DEM-WP (C) Power Cost 2006GRC Order_NIM Summary 45" xfId="5003"/>
    <cellStyle name="_DEM-WP (C) Power Cost 2006GRC Order_NIM Summary 46" xfId="5004"/>
    <cellStyle name="_DEM-WP (C) Power Cost 2006GRC Order_NIM Summary 47" xfId="5005"/>
    <cellStyle name="_DEM-WP (C) Power Cost 2006GRC Order_NIM Summary 48" xfId="5006"/>
    <cellStyle name="_DEM-WP (C) Power Cost 2006GRC Order_NIM Summary 49" xfId="5007"/>
    <cellStyle name="_DEM-WP (C) Power Cost 2006GRC Order_NIM Summary 5" xfId="5008"/>
    <cellStyle name="_DEM-WP (C) Power Cost 2006GRC Order_NIM Summary 50" xfId="5009"/>
    <cellStyle name="_DEM-WP (C) Power Cost 2006GRC Order_NIM Summary 51" xfId="5010"/>
    <cellStyle name="_DEM-WP (C) Power Cost 2006GRC Order_NIM Summary 52" xfId="5011"/>
    <cellStyle name="_DEM-WP (C) Power Cost 2006GRC Order_NIM Summary 6" xfId="5012"/>
    <cellStyle name="_DEM-WP (C) Power Cost 2006GRC Order_NIM Summary 7" xfId="5013"/>
    <cellStyle name="_DEM-WP (C) Power Cost 2006GRC Order_NIM Summary 8" xfId="5014"/>
    <cellStyle name="_DEM-WP (C) Power Cost 2006GRC Order_NIM Summary 9" xfId="5015"/>
    <cellStyle name="_DEM-WP (C) Power Cost 2006GRC Order_NIM Summary_DEM-WP(C) ENERG10C--ctn Mid-C_042010 2010GRC" xfId="5016"/>
    <cellStyle name="_DEM-WP (C) Power Cost 2006GRC Order_NIM+O&amp;M" xfId="5017"/>
    <cellStyle name="_DEM-WP (C) Power Cost 2006GRC Order_NIM+O&amp;M 2" xfId="5018"/>
    <cellStyle name="_DEM-WP (C) Power Cost 2006GRC Order_NIM+O&amp;M Monthly" xfId="5019"/>
    <cellStyle name="_DEM-WP (C) Power Cost 2006GRC Order_NIM+O&amp;M Monthly 2" xfId="5020"/>
    <cellStyle name="_DEM-WP (C) Power Cost 2006GRC Order_PCA 10 -  Exhibit D Dec 2011" xfId="5021"/>
    <cellStyle name="_DEM-WP (C) Power Cost 2006GRC Order_PCA 10 -  Exhibit D from A Kellogg Jan 2011" xfId="5022"/>
    <cellStyle name="_DEM-WP (C) Power Cost 2006GRC Order_PCA 10 -  Exhibit D from A Kellogg July 2011" xfId="5023"/>
    <cellStyle name="_DEM-WP (C) Power Cost 2006GRC Order_PCA 10 -  Exhibit D from S Free Rcv'd 12-11" xfId="5024"/>
    <cellStyle name="_DEM-WP (C) Power Cost 2006GRC Order_PCA 11 -  Exhibit D Jan 2012 fr A Kellogg" xfId="5025"/>
    <cellStyle name="_DEM-WP (C) Power Cost 2006GRC Order_PCA 11 -  Exhibit D Jan 2012 WF" xfId="5026"/>
    <cellStyle name="_DEM-WP (C) Power Cost 2006GRC Order_PCA 9 -  Exhibit D April 2010" xfId="5027"/>
    <cellStyle name="_DEM-WP (C) Power Cost 2006GRC Order_PCA 9 -  Exhibit D April 2010 (3)" xfId="5028"/>
    <cellStyle name="_DEM-WP (C) Power Cost 2006GRC Order_PCA 9 -  Exhibit D April 2010 (3) 2" xfId="5029"/>
    <cellStyle name="_DEM-WP (C) Power Cost 2006GRC Order_PCA 9 -  Exhibit D April 2010 (3) 2 2" xfId="5030"/>
    <cellStyle name="_DEM-WP (C) Power Cost 2006GRC Order_PCA 9 -  Exhibit D April 2010 (3) 3" xfId="5031"/>
    <cellStyle name="_DEM-WP (C) Power Cost 2006GRC Order_PCA 9 -  Exhibit D April 2010 (3)_DEM-WP(C) ENERG10C--ctn Mid-C_042010 2010GRC" xfId="5032"/>
    <cellStyle name="_DEM-WP (C) Power Cost 2006GRC Order_PCA 9 -  Exhibit D April 2010 2" xfId="5033"/>
    <cellStyle name="_DEM-WP (C) Power Cost 2006GRC Order_PCA 9 -  Exhibit D April 2010 3" xfId="5034"/>
    <cellStyle name="_DEM-WP (C) Power Cost 2006GRC Order_PCA 9 -  Exhibit D April 2010 4" xfId="5035"/>
    <cellStyle name="_DEM-WP (C) Power Cost 2006GRC Order_PCA 9 -  Exhibit D April 2010 5" xfId="5036"/>
    <cellStyle name="_DEM-WP (C) Power Cost 2006GRC Order_PCA 9 -  Exhibit D April 2010 6" xfId="5037"/>
    <cellStyle name="_DEM-WP (C) Power Cost 2006GRC Order_PCA 9 -  Exhibit D Nov 2010" xfId="5038"/>
    <cellStyle name="_DEM-WP (C) Power Cost 2006GRC Order_PCA 9 -  Exhibit D Nov 2010 2" xfId="5039"/>
    <cellStyle name="_DEM-WP (C) Power Cost 2006GRC Order_PCA 9 - Exhibit D at August 2010" xfId="5040"/>
    <cellStyle name="_DEM-WP (C) Power Cost 2006GRC Order_PCA 9 - Exhibit D at August 2010 2" xfId="5041"/>
    <cellStyle name="_DEM-WP (C) Power Cost 2006GRC Order_PCA 9 - Exhibit D June 2010 GRC" xfId="5042"/>
    <cellStyle name="_DEM-WP (C) Power Cost 2006GRC Order_PCA 9 - Exhibit D June 2010 GRC 2" xfId="5043"/>
    <cellStyle name="_DEM-WP (C) Power Cost 2006GRC Order_Power Costs - Comparison bx Rbtl-Staff-Jt-PC" xfId="5044"/>
    <cellStyle name="_DEM-WP (C) Power Cost 2006GRC Order_Power Costs - Comparison bx Rbtl-Staff-Jt-PC 2" xfId="5045"/>
    <cellStyle name="_DEM-WP (C) Power Cost 2006GRC Order_Power Costs - Comparison bx Rbtl-Staff-Jt-PC 2 2" xfId="5046"/>
    <cellStyle name="_DEM-WP (C) Power Cost 2006GRC Order_Power Costs - Comparison bx Rbtl-Staff-Jt-PC 3" xfId="5047"/>
    <cellStyle name="_DEM-WP (C) Power Cost 2006GRC Order_Power Costs - Comparison bx Rbtl-Staff-Jt-PC_Adj Bench DR 3 for Initial Briefs (Electric)" xfId="5048"/>
    <cellStyle name="_DEM-WP (C) Power Cost 2006GRC Order_Power Costs - Comparison bx Rbtl-Staff-Jt-PC_Adj Bench DR 3 for Initial Briefs (Electric) 2" xfId="5049"/>
    <cellStyle name="_DEM-WP (C) Power Cost 2006GRC Order_Power Costs - Comparison bx Rbtl-Staff-Jt-PC_Adj Bench DR 3 for Initial Briefs (Electric) 2 2" xfId="5050"/>
    <cellStyle name="_DEM-WP (C) Power Cost 2006GRC Order_Power Costs - Comparison bx Rbtl-Staff-Jt-PC_Adj Bench DR 3 for Initial Briefs (Electric) 3" xfId="5051"/>
    <cellStyle name="_DEM-WP (C) Power Cost 2006GRC Order_Power Costs - Comparison bx Rbtl-Staff-Jt-PC_Adj Bench DR 3 for Initial Briefs (Electric)_DEM-WP(C) ENERG10C--ctn Mid-C_042010 2010GRC" xfId="5052"/>
    <cellStyle name="_DEM-WP (C) Power Cost 2006GRC Order_Power Costs - Comparison bx Rbtl-Staff-Jt-PC_DEM-WP(C) ENERG10C--ctn Mid-C_042010 2010GRC" xfId="5053"/>
    <cellStyle name="_DEM-WP (C) Power Cost 2006GRC Order_Power Costs - Comparison bx Rbtl-Staff-Jt-PC_Electric Rev Req Model (2009 GRC) Rebuttal" xfId="5054"/>
    <cellStyle name="_DEM-WP (C) Power Cost 2006GRC Order_Power Costs - Comparison bx Rbtl-Staff-Jt-PC_Electric Rev Req Model (2009 GRC) Rebuttal 2" xfId="5055"/>
    <cellStyle name="_DEM-WP (C) Power Cost 2006GRC Order_Power Costs - Comparison bx Rbtl-Staff-Jt-PC_Electric Rev Req Model (2009 GRC) Rebuttal REmoval of New  WH Solar AdjustMI" xfId="5056"/>
    <cellStyle name="_DEM-WP (C) Power Cost 2006GRC Order_Power Costs - Comparison bx Rbtl-Staff-Jt-PC_Electric Rev Req Model (2009 GRC) Rebuttal REmoval of New  WH Solar AdjustMI 2" xfId="5057"/>
    <cellStyle name="_DEM-WP (C) Power Cost 2006GRC Order_Power Costs - Comparison bx Rbtl-Staff-Jt-PC_Electric Rev Req Model (2009 GRC) Rebuttal REmoval of New  WH Solar AdjustMI 2 2" xfId="5058"/>
    <cellStyle name="_DEM-WP (C) Power Cost 2006GRC Order_Power Costs - Comparison bx Rbtl-Staff-Jt-PC_Electric Rev Req Model (2009 GRC) Rebuttal REmoval of New  WH Solar AdjustMI 3" xfId="5059"/>
    <cellStyle name="_DEM-WP (C) Power Cost 2006GRC Order_Power Costs - Comparison bx Rbtl-Staff-Jt-PC_Electric Rev Req Model (2009 GRC) Rebuttal REmoval of New  WH Solar AdjustMI_DEM-WP(C) ENERG10C--ctn Mid-C_042010 2010GRC" xfId="5060"/>
    <cellStyle name="_DEM-WP (C) Power Cost 2006GRC Order_Power Costs - Comparison bx Rbtl-Staff-Jt-PC_Electric Rev Req Model (2009 GRC) Revised 01-18-2010" xfId="5061"/>
    <cellStyle name="_DEM-WP (C) Power Cost 2006GRC Order_Power Costs - Comparison bx Rbtl-Staff-Jt-PC_Electric Rev Req Model (2009 GRC) Revised 01-18-2010 2" xfId="5062"/>
    <cellStyle name="_DEM-WP (C) Power Cost 2006GRC Order_Power Costs - Comparison bx Rbtl-Staff-Jt-PC_Electric Rev Req Model (2009 GRC) Revised 01-18-2010 2 2" xfId="5063"/>
    <cellStyle name="_DEM-WP (C) Power Cost 2006GRC Order_Power Costs - Comparison bx Rbtl-Staff-Jt-PC_Electric Rev Req Model (2009 GRC) Revised 01-18-2010 3" xfId="5064"/>
    <cellStyle name="_DEM-WP (C) Power Cost 2006GRC Order_Power Costs - Comparison bx Rbtl-Staff-Jt-PC_Electric Rev Req Model (2009 GRC) Revised 01-18-2010_DEM-WP(C) ENERG10C--ctn Mid-C_042010 2010GRC" xfId="5065"/>
    <cellStyle name="_DEM-WP (C) Power Cost 2006GRC Order_Power Costs - Comparison bx Rbtl-Staff-Jt-PC_Final Order Electric EXHIBIT A-1" xfId="5066"/>
    <cellStyle name="_DEM-WP (C) Power Cost 2006GRC Order_Power Costs - Comparison bx Rbtl-Staff-Jt-PC_Final Order Electric EXHIBIT A-1 2" xfId="5067"/>
    <cellStyle name="_DEM-WP (C) Power Cost 2006GRC Order_Production Adj 4.37" xfId="21262"/>
    <cellStyle name="_DEM-WP (C) Power Cost 2006GRC Order_Purchased Power Adj 4.03" xfId="21263"/>
    <cellStyle name="_DEM-WP (C) Power Cost 2006GRC Order_Rebuttal Power Costs" xfId="5068"/>
    <cellStyle name="_DEM-WP (C) Power Cost 2006GRC Order_Rebuttal Power Costs 2" xfId="5069"/>
    <cellStyle name="_DEM-WP (C) Power Cost 2006GRC Order_Rebuttal Power Costs 2 2" xfId="5070"/>
    <cellStyle name="_DEM-WP (C) Power Cost 2006GRC Order_Rebuttal Power Costs 3" xfId="5071"/>
    <cellStyle name="_DEM-WP (C) Power Cost 2006GRC Order_Rebuttal Power Costs_Adj Bench DR 3 for Initial Briefs (Electric)" xfId="5072"/>
    <cellStyle name="_DEM-WP (C) Power Cost 2006GRC Order_Rebuttal Power Costs_Adj Bench DR 3 for Initial Briefs (Electric) 2" xfId="5073"/>
    <cellStyle name="_DEM-WP (C) Power Cost 2006GRC Order_Rebuttal Power Costs_Adj Bench DR 3 for Initial Briefs (Electric) 2 2" xfId="5074"/>
    <cellStyle name="_DEM-WP (C) Power Cost 2006GRC Order_Rebuttal Power Costs_Adj Bench DR 3 for Initial Briefs (Electric) 3" xfId="5075"/>
    <cellStyle name="_DEM-WP (C) Power Cost 2006GRC Order_Rebuttal Power Costs_Adj Bench DR 3 for Initial Briefs (Electric)_DEM-WP(C) ENERG10C--ctn Mid-C_042010 2010GRC" xfId="5076"/>
    <cellStyle name="_DEM-WP (C) Power Cost 2006GRC Order_Rebuttal Power Costs_DEM-WP(C) ENERG10C--ctn Mid-C_042010 2010GRC" xfId="5077"/>
    <cellStyle name="_DEM-WP (C) Power Cost 2006GRC Order_Rebuttal Power Costs_Electric Rev Req Model (2009 GRC) Rebuttal" xfId="5078"/>
    <cellStyle name="_DEM-WP (C) Power Cost 2006GRC Order_Rebuttal Power Costs_Electric Rev Req Model (2009 GRC) Rebuttal 2" xfId="5079"/>
    <cellStyle name="_DEM-WP (C) Power Cost 2006GRC Order_Rebuttal Power Costs_Electric Rev Req Model (2009 GRC) Rebuttal REmoval of New  WH Solar AdjustMI" xfId="5080"/>
    <cellStyle name="_DEM-WP (C) Power Cost 2006GRC Order_Rebuttal Power Costs_Electric Rev Req Model (2009 GRC) Rebuttal REmoval of New  WH Solar AdjustMI 2" xfId="5081"/>
    <cellStyle name="_DEM-WP (C) Power Cost 2006GRC Order_Rebuttal Power Costs_Electric Rev Req Model (2009 GRC) Rebuttal REmoval of New  WH Solar AdjustMI 2 2" xfId="5082"/>
    <cellStyle name="_DEM-WP (C) Power Cost 2006GRC Order_Rebuttal Power Costs_Electric Rev Req Model (2009 GRC) Rebuttal REmoval of New  WH Solar AdjustMI 3" xfId="5083"/>
    <cellStyle name="_DEM-WP (C) Power Cost 2006GRC Order_Rebuttal Power Costs_Electric Rev Req Model (2009 GRC) Rebuttal REmoval of New  WH Solar AdjustMI_DEM-WP(C) ENERG10C--ctn Mid-C_042010 2010GRC" xfId="5084"/>
    <cellStyle name="_DEM-WP (C) Power Cost 2006GRC Order_Rebuttal Power Costs_Electric Rev Req Model (2009 GRC) Revised 01-18-2010" xfId="5085"/>
    <cellStyle name="_DEM-WP (C) Power Cost 2006GRC Order_Rebuttal Power Costs_Electric Rev Req Model (2009 GRC) Revised 01-18-2010 2" xfId="5086"/>
    <cellStyle name="_DEM-WP (C) Power Cost 2006GRC Order_Rebuttal Power Costs_Electric Rev Req Model (2009 GRC) Revised 01-18-2010 2 2" xfId="5087"/>
    <cellStyle name="_DEM-WP (C) Power Cost 2006GRC Order_Rebuttal Power Costs_Electric Rev Req Model (2009 GRC) Revised 01-18-2010 3" xfId="5088"/>
    <cellStyle name="_DEM-WP (C) Power Cost 2006GRC Order_Rebuttal Power Costs_Electric Rev Req Model (2009 GRC) Revised 01-18-2010_DEM-WP(C) ENERG10C--ctn Mid-C_042010 2010GRC" xfId="5089"/>
    <cellStyle name="_DEM-WP (C) Power Cost 2006GRC Order_Rebuttal Power Costs_Final Order Electric EXHIBIT A-1" xfId="5090"/>
    <cellStyle name="_DEM-WP (C) Power Cost 2006GRC Order_Rebuttal Power Costs_Final Order Electric EXHIBIT A-1 2" xfId="5091"/>
    <cellStyle name="_DEM-WP (C) Power Cost 2006GRC Order_ROR 5.02" xfId="21264"/>
    <cellStyle name="_DEM-WP (C) Power Cost 2006GRC Order_Scenario 1 REC vs PTC Offset" xfId="5092"/>
    <cellStyle name="_DEM-WP (C) Power Cost 2006GRC Order_Scenario 3" xfId="5093"/>
    <cellStyle name="_DEM-WP (C) Power Cost 2006GRC Order_Wind Integration 10GRC" xfId="5094"/>
    <cellStyle name="_DEM-WP (C) Power Cost 2006GRC Order_Wind Integration 10GRC 2" xfId="5095"/>
    <cellStyle name="_DEM-WP (C) Power Cost 2006GRC Order_Wind Integration 10GRC 2 2" xfId="5096"/>
    <cellStyle name="_DEM-WP (C) Power Cost 2006GRC Order_Wind Integration 10GRC 3" xfId="5097"/>
    <cellStyle name="_DEM-WP (C) Power Cost 2006GRC Order_Wind Integration 10GRC_DEM-WP(C) ENERG10C--ctn Mid-C_042010 2010GRC" xfId="5098"/>
    <cellStyle name="_DEM-WP Revised (HC) Wild Horse 2006GRC" xfId="5099"/>
    <cellStyle name="_DEM-WP Revised (HC) Wild Horse 2006GRC 2" xfId="5100"/>
    <cellStyle name="_DEM-WP Revised (HC) Wild Horse 2006GRC 2 2" xfId="5101"/>
    <cellStyle name="_DEM-WP Revised (HC) Wild Horse 2006GRC 3" xfId="5102"/>
    <cellStyle name="_DEM-WP Revised (HC) Wild Horse 2006GRC_16.37E Wild Horse Expansion DeferralRevwrkingfile SF" xfId="5103"/>
    <cellStyle name="_DEM-WP Revised (HC) Wild Horse 2006GRC_16.37E Wild Horse Expansion DeferralRevwrkingfile SF 2" xfId="5104"/>
    <cellStyle name="_DEM-WP Revised (HC) Wild Horse 2006GRC_16.37E Wild Horse Expansion DeferralRevwrkingfile SF 2 2" xfId="5105"/>
    <cellStyle name="_DEM-WP Revised (HC) Wild Horse 2006GRC_16.37E Wild Horse Expansion DeferralRevwrkingfile SF 3" xfId="5106"/>
    <cellStyle name="_DEM-WP Revised (HC) Wild Horse 2006GRC_16.37E Wild Horse Expansion DeferralRevwrkingfile SF_DEM-WP(C) ENERG10C--ctn Mid-C_042010 2010GRC" xfId="5107"/>
    <cellStyle name="_DEM-WP Revised (HC) Wild Horse 2006GRC_2009 GRC Compl Filing - Exhibit D" xfId="5108"/>
    <cellStyle name="_DEM-WP Revised (HC) Wild Horse 2006GRC_2009 GRC Compl Filing - Exhibit D 2" xfId="5109"/>
    <cellStyle name="_DEM-WP Revised (HC) Wild Horse 2006GRC_2009 GRC Compl Filing - Exhibit D 2 2" xfId="5110"/>
    <cellStyle name="_DEM-WP Revised (HC) Wild Horse 2006GRC_2009 GRC Compl Filing - Exhibit D 3" xfId="5111"/>
    <cellStyle name="_DEM-WP Revised (HC) Wild Horse 2006GRC_2009 GRC Compl Filing - Exhibit D_DEM-WP(C) ENERG10C--ctn Mid-C_042010 2010GRC" xfId="5112"/>
    <cellStyle name="_DEM-WP Revised (HC) Wild Horse 2006GRC_Adj Bench DR 3 for Initial Briefs (Electric)" xfId="5113"/>
    <cellStyle name="_DEM-WP Revised (HC) Wild Horse 2006GRC_Adj Bench DR 3 for Initial Briefs (Electric) 2" xfId="5114"/>
    <cellStyle name="_DEM-WP Revised (HC) Wild Horse 2006GRC_Adj Bench DR 3 for Initial Briefs (Electric) 2 2" xfId="5115"/>
    <cellStyle name="_DEM-WP Revised (HC) Wild Horse 2006GRC_Adj Bench DR 3 for Initial Briefs (Electric) 3" xfId="5116"/>
    <cellStyle name="_DEM-WP Revised (HC) Wild Horse 2006GRC_Adj Bench DR 3 for Initial Briefs (Electric)_DEM-WP(C) ENERG10C--ctn Mid-C_042010 2010GRC" xfId="5117"/>
    <cellStyle name="_DEM-WP Revised (HC) Wild Horse 2006GRC_Book1" xfId="5118"/>
    <cellStyle name="_DEM-WP Revised (HC) Wild Horse 2006GRC_Book2" xfId="5119"/>
    <cellStyle name="_DEM-WP Revised (HC) Wild Horse 2006GRC_Book2 2" xfId="5120"/>
    <cellStyle name="_DEM-WP Revised (HC) Wild Horse 2006GRC_Book2 2 2" xfId="5121"/>
    <cellStyle name="_DEM-WP Revised (HC) Wild Horse 2006GRC_Book2 3" xfId="5122"/>
    <cellStyle name="_DEM-WP Revised (HC) Wild Horse 2006GRC_Book2_DEM-WP(C) ENERG10C--ctn Mid-C_042010 2010GRC" xfId="5123"/>
    <cellStyle name="_DEM-WP Revised (HC) Wild Horse 2006GRC_Book4" xfId="5124"/>
    <cellStyle name="_DEM-WP Revised (HC) Wild Horse 2006GRC_Book4 2" xfId="5125"/>
    <cellStyle name="_DEM-WP Revised (HC) Wild Horse 2006GRC_Book4 2 2" xfId="5126"/>
    <cellStyle name="_DEM-WP Revised (HC) Wild Horse 2006GRC_Book4 3" xfId="5127"/>
    <cellStyle name="_DEM-WP Revised (HC) Wild Horse 2006GRC_Book4_DEM-WP(C) ENERG10C--ctn Mid-C_042010 2010GRC" xfId="5128"/>
    <cellStyle name="_DEM-WP Revised (HC) Wild Horse 2006GRC_DEM-WP(C) ENERG10C--ctn Mid-C_042010 2010GRC" xfId="5129"/>
    <cellStyle name="_DEM-WP Revised (HC) Wild Horse 2006GRC_Electric Rev Req Model (2009 GRC) " xfId="5130"/>
    <cellStyle name="_DEM-WP Revised (HC) Wild Horse 2006GRC_Electric Rev Req Model (2009 GRC)  2" xfId="5131"/>
    <cellStyle name="_DEM-WP Revised (HC) Wild Horse 2006GRC_Electric Rev Req Model (2009 GRC)  2 2" xfId="5132"/>
    <cellStyle name="_DEM-WP Revised (HC) Wild Horse 2006GRC_Electric Rev Req Model (2009 GRC)  3" xfId="5133"/>
    <cellStyle name="_DEM-WP Revised (HC) Wild Horse 2006GRC_Electric Rev Req Model (2009 GRC) _DEM-WP(C) ENERG10C--ctn Mid-C_042010 2010GRC" xfId="5134"/>
    <cellStyle name="_DEM-WP Revised (HC) Wild Horse 2006GRC_Electric Rev Req Model (2009 GRC) Rebuttal" xfId="5135"/>
    <cellStyle name="_DEM-WP Revised (HC) Wild Horse 2006GRC_Electric Rev Req Model (2009 GRC) Rebuttal 2" xfId="5136"/>
    <cellStyle name="_DEM-WP Revised (HC) Wild Horse 2006GRC_Electric Rev Req Model (2009 GRC) Rebuttal REmoval of New  WH Solar AdjustMI" xfId="5137"/>
    <cellStyle name="_DEM-WP Revised (HC) Wild Horse 2006GRC_Electric Rev Req Model (2009 GRC) Rebuttal REmoval of New  WH Solar AdjustMI 2" xfId="5138"/>
    <cellStyle name="_DEM-WP Revised (HC) Wild Horse 2006GRC_Electric Rev Req Model (2009 GRC) Rebuttal REmoval of New  WH Solar AdjustMI 2 2" xfId="5139"/>
    <cellStyle name="_DEM-WP Revised (HC) Wild Horse 2006GRC_Electric Rev Req Model (2009 GRC) Rebuttal REmoval of New  WH Solar AdjustMI 3" xfId="5140"/>
    <cellStyle name="_DEM-WP Revised (HC) Wild Horse 2006GRC_Electric Rev Req Model (2009 GRC) Rebuttal REmoval of New  WH Solar AdjustMI_DEM-WP(C) ENERG10C--ctn Mid-C_042010 2010GRC" xfId="5141"/>
    <cellStyle name="_DEM-WP Revised (HC) Wild Horse 2006GRC_Electric Rev Req Model (2009 GRC) Revised 01-18-2010" xfId="5142"/>
    <cellStyle name="_DEM-WP Revised (HC) Wild Horse 2006GRC_Electric Rev Req Model (2009 GRC) Revised 01-18-2010 2" xfId="5143"/>
    <cellStyle name="_DEM-WP Revised (HC) Wild Horse 2006GRC_Electric Rev Req Model (2009 GRC) Revised 01-18-2010 2 2" xfId="5144"/>
    <cellStyle name="_DEM-WP Revised (HC) Wild Horse 2006GRC_Electric Rev Req Model (2009 GRC) Revised 01-18-2010 3" xfId="5145"/>
    <cellStyle name="_DEM-WP Revised (HC) Wild Horse 2006GRC_Electric Rev Req Model (2009 GRC) Revised 01-18-2010_DEM-WP(C) ENERG10C--ctn Mid-C_042010 2010GRC" xfId="5146"/>
    <cellStyle name="_DEM-WP Revised (HC) Wild Horse 2006GRC_Electric Rev Req Model (2010 GRC)" xfId="5147"/>
    <cellStyle name="_DEM-WP Revised (HC) Wild Horse 2006GRC_Electric Rev Req Model (2010 GRC) SF" xfId="5148"/>
    <cellStyle name="_DEM-WP Revised (HC) Wild Horse 2006GRC_Final Order Electric EXHIBIT A-1" xfId="5149"/>
    <cellStyle name="_DEM-WP Revised (HC) Wild Horse 2006GRC_Final Order Electric EXHIBIT A-1 2" xfId="5150"/>
    <cellStyle name="_DEM-WP Revised (HC) Wild Horse 2006GRC_NIM Summary" xfId="5151"/>
    <cellStyle name="_DEM-WP Revised (HC) Wild Horse 2006GRC_NIM Summary 2" xfId="5152"/>
    <cellStyle name="_DEM-WP Revised (HC) Wild Horse 2006GRC_NIM Summary 2 2" xfId="5153"/>
    <cellStyle name="_DEM-WP Revised (HC) Wild Horse 2006GRC_NIM Summary 3" xfId="5154"/>
    <cellStyle name="_DEM-WP Revised (HC) Wild Horse 2006GRC_NIM Summary_DEM-WP(C) ENERG10C--ctn Mid-C_042010 2010GRC" xfId="5155"/>
    <cellStyle name="_DEM-WP Revised (HC) Wild Horse 2006GRC_Power Costs - Comparison bx Rbtl-Staff-Jt-PC" xfId="5156"/>
    <cellStyle name="_DEM-WP Revised (HC) Wild Horse 2006GRC_Power Costs - Comparison bx Rbtl-Staff-Jt-PC 2" xfId="5157"/>
    <cellStyle name="_DEM-WP Revised (HC) Wild Horse 2006GRC_Power Costs - Comparison bx Rbtl-Staff-Jt-PC 2 2" xfId="5158"/>
    <cellStyle name="_DEM-WP Revised (HC) Wild Horse 2006GRC_Power Costs - Comparison bx Rbtl-Staff-Jt-PC 3" xfId="5159"/>
    <cellStyle name="_DEM-WP Revised (HC) Wild Horse 2006GRC_Power Costs - Comparison bx Rbtl-Staff-Jt-PC_DEM-WP(C) ENERG10C--ctn Mid-C_042010 2010GRC" xfId="5160"/>
    <cellStyle name="_DEM-WP Revised (HC) Wild Horse 2006GRC_Rebuttal Power Costs" xfId="5161"/>
    <cellStyle name="_DEM-WP Revised (HC) Wild Horse 2006GRC_Rebuttal Power Costs 2" xfId="5162"/>
    <cellStyle name="_DEM-WP Revised (HC) Wild Horse 2006GRC_Rebuttal Power Costs 2 2" xfId="5163"/>
    <cellStyle name="_DEM-WP Revised (HC) Wild Horse 2006GRC_Rebuttal Power Costs 3" xfId="5164"/>
    <cellStyle name="_DEM-WP Revised (HC) Wild Horse 2006GRC_Rebuttal Power Costs_DEM-WP(C) ENERG10C--ctn Mid-C_042010 2010GRC" xfId="5165"/>
    <cellStyle name="_DEM-WP Revised (HC) Wild Horse 2006GRC_TENASKA REGULATORY ASSET" xfId="5166"/>
    <cellStyle name="_DEM-WP Revised (HC) Wild Horse 2006GRC_TENASKA REGULATORY ASSET 2" xfId="5167"/>
    <cellStyle name="_x0013__DEM-WP(C) Colstrip 12 Coal Cost Forecast 2010GRC" xfId="5168"/>
    <cellStyle name="_x0013__DEM-WP(C) Colstrip 12 Coal Cost Forecast 2010GRC 2" xfId="5169"/>
    <cellStyle name="_DEM-WP(C) Colstrip FOR" xfId="5170"/>
    <cellStyle name="_DEM-WP(C) Colstrip FOR 2" xfId="5171"/>
    <cellStyle name="_DEM-WP(C) Colstrip FOR 2 2" xfId="5172"/>
    <cellStyle name="_DEM-WP(C) Colstrip FOR 3" xfId="5173"/>
    <cellStyle name="_DEM-WP(C) Colstrip FOR 3 2" xfId="5174"/>
    <cellStyle name="_DEM-WP(C) Colstrip FOR 4" xfId="5175"/>
    <cellStyle name="_DEM-WP(C) Colstrip FOR 4 2" xfId="5176"/>
    <cellStyle name="_DEM-WP(C) Colstrip FOR 5" xfId="5177"/>
    <cellStyle name="_DEM-WP(C) Colstrip FOR 5 2" xfId="5178"/>
    <cellStyle name="_DEM-WP(C) Colstrip FOR 6" xfId="5179"/>
    <cellStyle name="_DEM-WP(C) Colstrip FOR 6 2" xfId="5180"/>
    <cellStyle name="_DEM-WP(C) Colstrip FOR_(C) WHE Proforma with ITC cash grant 10 Yr Amort_for rebuttal_120709" xfId="5181"/>
    <cellStyle name="_DEM-WP(C) Colstrip FOR_(C) WHE Proforma with ITC cash grant 10 Yr Amort_for rebuttal_120709 2" xfId="5182"/>
    <cellStyle name="_DEM-WP(C) Colstrip FOR_(C) WHE Proforma with ITC cash grant 10 Yr Amort_for rebuttal_120709 2 2" xfId="5183"/>
    <cellStyle name="_DEM-WP(C) Colstrip FOR_(C) WHE Proforma with ITC cash grant 10 Yr Amort_for rebuttal_120709 3" xfId="5184"/>
    <cellStyle name="_DEM-WP(C) Colstrip FOR_(C) WHE Proforma with ITC cash grant 10 Yr Amort_for rebuttal_120709_DEM-WP(C) ENERG10C--ctn Mid-C_042010 2010GRC" xfId="5185"/>
    <cellStyle name="_DEM-WP(C) Colstrip FOR_16.07E Wild Horse Wind Expansionwrkingfile" xfId="5186"/>
    <cellStyle name="_DEM-WP(C) Colstrip FOR_16.07E Wild Horse Wind Expansionwrkingfile 2" xfId="5187"/>
    <cellStyle name="_DEM-WP(C) Colstrip FOR_16.07E Wild Horse Wind Expansionwrkingfile 2 2" xfId="5188"/>
    <cellStyle name="_DEM-WP(C) Colstrip FOR_16.07E Wild Horse Wind Expansionwrkingfile 3" xfId="5189"/>
    <cellStyle name="_DEM-WP(C) Colstrip FOR_16.07E Wild Horse Wind Expansionwrkingfile SF" xfId="5190"/>
    <cellStyle name="_DEM-WP(C) Colstrip FOR_16.07E Wild Horse Wind Expansionwrkingfile SF 2" xfId="5191"/>
    <cellStyle name="_DEM-WP(C) Colstrip FOR_16.07E Wild Horse Wind Expansionwrkingfile SF 2 2" xfId="5192"/>
    <cellStyle name="_DEM-WP(C) Colstrip FOR_16.07E Wild Horse Wind Expansionwrkingfile SF 3" xfId="5193"/>
    <cellStyle name="_DEM-WP(C) Colstrip FOR_16.07E Wild Horse Wind Expansionwrkingfile SF_DEM-WP(C) ENERG10C--ctn Mid-C_042010 2010GRC" xfId="5194"/>
    <cellStyle name="_DEM-WP(C) Colstrip FOR_16.07E Wild Horse Wind Expansionwrkingfile_DEM-WP(C) ENERG10C--ctn Mid-C_042010 2010GRC" xfId="5195"/>
    <cellStyle name="_DEM-WP(C) Colstrip FOR_16.37E Wild Horse Expansion DeferralRevwrkingfile SF" xfId="5196"/>
    <cellStyle name="_DEM-WP(C) Colstrip FOR_16.37E Wild Horse Expansion DeferralRevwrkingfile SF 2" xfId="5197"/>
    <cellStyle name="_DEM-WP(C) Colstrip FOR_16.37E Wild Horse Expansion DeferralRevwrkingfile SF 2 2" xfId="5198"/>
    <cellStyle name="_DEM-WP(C) Colstrip FOR_16.37E Wild Horse Expansion DeferralRevwrkingfile SF 3" xfId="5199"/>
    <cellStyle name="_DEM-WP(C) Colstrip FOR_16.37E Wild Horse Expansion DeferralRevwrkingfile SF_DEM-WP(C) ENERG10C--ctn Mid-C_042010 2010GRC" xfId="5200"/>
    <cellStyle name="_DEM-WP(C) Colstrip FOR_Adj Bench DR 3 for Initial Briefs (Electric)" xfId="5201"/>
    <cellStyle name="_DEM-WP(C) Colstrip FOR_Adj Bench DR 3 for Initial Briefs (Electric) 2" xfId="5202"/>
    <cellStyle name="_DEM-WP(C) Colstrip FOR_Adj Bench DR 3 for Initial Briefs (Electric) 2 2" xfId="5203"/>
    <cellStyle name="_DEM-WP(C) Colstrip FOR_Adj Bench DR 3 for Initial Briefs (Electric) 3" xfId="5204"/>
    <cellStyle name="_DEM-WP(C) Colstrip FOR_Adj Bench DR 3 for Initial Briefs (Electric)_DEM-WP(C) ENERG10C--ctn Mid-C_042010 2010GRC" xfId="5205"/>
    <cellStyle name="_DEM-WP(C) Colstrip FOR_Book2" xfId="5206"/>
    <cellStyle name="_DEM-WP(C) Colstrip FOR_Book2 2" xfId="5207"/>
    <cellStyle name="_DEM-WP(C) Colstrip FOR_Book2 2 2" xfId="5208"/>
    <cellStyle name="_DEM-WP(C) Colstrip FOR_Book2 3" xfId="5209"/>
    <cellStyle name="_DEM-WP(C) Colstrip FOR_Book2_Adj Bench DR 3 for Initial Briefs (Electric)" xfId="5210"/>
    <cellStyle name="_DEM-WP(C) Colstrip FOR_Book2_Adj Bench DR 3 for Initial Briefs (Electric) 2" xfId="5211"/>
    <cellStyle name="_DEM-WP(C) Colstrip FOR_Book2_Adj Bench DR 3 for Initial Briefs (Electric) 2 2" xfId="5212"/>
    <cellStyle name="_DEM-WP(C) Colstrip FOR_Book2_Adj Bench DR 3 for Initial Briefs (Electric) 3" xfId="5213"/>
    <cellStyle name="_DEM-WP(C) Colstrip FOR_Book2_Adj Bench DR 3 for Initial Briefs (Electric)_DEM-WP(C) ENERG10C--ctn Mid-C_042010 2010GRC" xfId="5214"/>
    <cellStyle name="_DEM-WP(C) Colstrip FOR_Book2_DEM-WP(C) ENERG10C--ctn Mid-C_042010 2010GRC" xfId="5215"/>
    <cellStyle name="_DEM-WP(C) Colstrip FOR_Book2_Electric Rev Req Model (2009 GRC) Rebuttal" xfId="5216"/>
    <cellStyle name="_DEM-WP(C) Colstrip FOR_Book2_Electric Rev Req Model (2009 GRC) Rebuttal 2" xfId="5217"/>
    <cellStyle name="_DEM-WP(C) Colstrip FOR_Book2_Electric Rev Req Model (2009 GRC) Rebuttal REmoval of New  WH Solar AdjustMI" xfId="5218"/>
    <cellStyle name="_DEM-WP(C) Colstrip FOR_Book2_Electric Rev Req Model (2009 GRC) Rebuttal REmoval of New  WH Solar AdjustMI 2" xfId="5219"/>
    <cellStyle name="_DEM-WP(C) Colstrip FOR_Book2_Electric Rev Req Model (2009 GRC) Rebuttal REmoval of New  WH Solar AdjustMI 2 2" xfId="5220"/>
    <cellStyle name="_DEM-WP(C) Colstrip FOR_Book2_Electric Rev Req Model (2009 GRC) Rebuttal REmoval of New  WH Solar AdjustMI 3" xfId="5221"/>
    <cellStyle name="_DEM-WP(C) Colstrip FOR_Book2_Electric Rev Req Model (2009 GRC) Rebuttal REmoval of New  WH Solar AdjustMI_DEM-WP(C) ENERG10C--ctn Mid-C_042010 2010GRC" xfId="5222"/>
    <cellStyle name="_DEM-WP(C) Colstrip FOR_Book2_Electric Rev Req Model (2009 GRC) Revised 01-18-2010" xfId="5223"/>
    <cellStyle name="_DEM-WP(C) Colstrip FOR_Book2_Electric Rev Req Model (2009 GRC) Revised 01-18-2010 2" xfId="5224"/>
    <cellStyle name="_DEM-WP(C) Colstrip FOR_Book2_Electric Rev Req Model (2009 GRC) Revised 01-18-2010 2 2" xfId="5225"/>
    <cellStyle name="_DEM-WP(C) Colstrip FOR_Book2_Electric Rev Req Model (2009 GRC) Revised 01-18-2010 3" xfId="5226"/>
    <cellStyle name="_DEM-WP(C) Colstrip FOR_Book2_Electric Rev Req Model (2009 GRC) Revised 01-18-2010_DEM-WP(C) ENERG10C--ctn Mid-C_042010 2010GRC" xfId="5227"/>
    <cellStyle name="_DEM-WP(C) Colstrip FOR_Book2_Final Order Electric EXHIBIT A-1" xfId="5228"/>
    <cellStyle name="_DEM-WP(C) Colstrip FOR_Book2_Final Order Electric EXHIBIT A-1 2" xfId="5229"/>
    <cellStyle name="_DEM-WP(C) Colstrip FOR_Colstrip 1&amp;2 Annual O&amp;M Budgets" xfId="5230"/>
    <cellStyle name="_DEM-WP(C) Colstrip FOR_Colstrip 1&amp;2 Annual O&amp;M Budgets 2" xfId="5231"/>
    <cellStyle name="_DEM-WP(C) Colstrip FOR_Colstrip 1&amp;2 Annual O&amp;M Budgets 3" xfId="5232"/>
    <cellStyle name="_DEM-WP(C) Colstrip FOR_Confidential Material" xfId="5233"/>
    <cellStyle name="_DEM-WP(C) Colstrip FOR_Confidential Material 2" xfId="5234"/>
    <cellStyle name="_DEM-WP(C) Colstrip FOR_DEM-WP(C) Colstrip 12 Coal Cost Forecast 2010GRC" xfId="5235"/>
    <cellStyle name="_DEM-WP(C) Colstrip FOR_DEM-WP(C) Colstrip 12 Coal Cost Forecast 2010GRC 2" xfId="5236"/>
    <cellStyle name="_DEM-WP(C) Colstrip FOR_DEM-WP(C) ENERG10C--ctn Mid-C_042010 2010GRC" xfId="5237"/>
    <cellStyle name="_DEM-WP(C) Colstrip FOR_DEM-WP(C) Production O&amp;M 2010GRC As-Filed" xfId="5238"/>
    <cellStyle name="_DEM-WP(C) Colstrip FOR_DEM-WP(C) Production O&amp;M 2010GRC As-Filed 2" xfId="5239"/>
    <cellStyle name="_DEM-WP(C) Colstrip FOR_DEM-WP(C) Production O&amp;M 2010GRC As-Filed 2 2" xfId="5240"/>
    <cellStyle name="_DEM-WP(C) Colstrip FOR_DEM-WP(C) Production O&amp;M 2010GRC As-Filed 2 3" xfId="5241"/>
    <cellStyle name="_DEM-WP(C) Colstrip FOR_DEM-WP(C) Production O&amp;M 2010GRC As-Filed 3" xfId="5242"/>
    <cellStyle name="_DEM-WP(C) Colstrip FOR_DEM-WP(C) Production O&amp;M 2010GRC As-Filed 3 2" xfId="5243"/>
    <cellStyle name="_DEM-WP(C) Colstrip FOR_DEM-WP(C) Production O&amp;M 2010GRC As-Filed 4" xfId="5244"/>
    <cellStyle name="_DEM-WP(C) Colstrip FOR_DEM-WP(C) Production O&amp;M 2010GRC As-Filed 4 2" xfId="5245"/>
    <cellStyle name="_DEM-WP(C) Colstrip FOR_DEM-WP(C) Production O&amp;M 2010GRC As-Filed 5" xfId="5246"/>
    <cellStyle name="_DEM-WP(C) Colstrip FOR_DEM-WP(C) Production O&amp;M 2010GRC As-Filed 5 2" xfId="5247"/>
    <cellStyle name="_DEM-WP(C) Colstrip FOR_DEM-WP(C) Production O&amp;M 2010GRC As-Filed 6" xfId="5248"/>
    <cellStyle name="_DEM-WP(C) Colstrip FOR_DEM-WP(C) Production O&amp;M 2010GRC As-Filed 6 2" xfId="5249"/>
    <cellStyle name="_DEM-WP(C) Colstrip FOR_Electric Rev Req Model (2009 GRC) Rebuttal" xfId="5250"/>
    <cellStyle name="_DEM-WP(C) Colstrip FOR_Electric Rev Req Model (2009 GRC) Rebuttal 2" xfId="5251"/>
    <cellStyle name="_DEM-WP(C) Colstrip FOR_Electric Rev Req Model (2009 GRC) Rebuttal REmoval of New  WH Solar AdjustMI" xfId="5252"/>
    <cellStyle name="_DEM-WP(C) Colstrip FOR_Electric Rev Req Model (2009 GRC) Rebuttal REmoval of New  WH Solar AdjustMI 2" xfId="5253"/>
    <cellStyle name="_DEM-WP(C) Colstrip FOR_Electric Rev Req Model (2009 GRC) Rebuttal REmoval of New  WH Solar AdjustMI 2 2" xfId="5254"/>
    <cellStyle name="_DEM-WP(C) Colstrip FOR_Electric Rev Req Model (2009 GRC) Rebuttal REmoval of New  WH Solar AdjustMI 3" xfId="5255"/>
    <cellStyle name="_DEM-WP(C) Colstrip FOR_Electric Rev Req Model (2009 GRC) Rebuttal REmoval of New  WH Solar AdjustMI_DEM-WP(C) ENERG10C--ctn Mid-C_042010 2010GRC" xfId="5256"/>
    <cellStyle name="_DEM-WP(C) Colstrip FOR_Electric Rev Req Model (2009 GRC) Revised 01-18-2010" xfId="5257"/>
    <cellStyle name="_DEM-WP(C) Colstrip FOR_Electric Rev Req Model (2009 GRC) Revised 01-18-2010 2" xfId="5258"/>
    <cellStyle name="_DEM-WP(C) Colstrip FOR_Electric Rev Req Model (2009 GRC) Revised 01-18-2010 2 2" xfId="5259"/>
    <cellStyle name="_DEM-WP(C) Colstrip FOR_Electric Rev Req Model (2009 GRC) Revised 01-18-2010 3" xfId="5260"/>
    <cellStyle name="_DEM-WP(C) Colstrip FOR_Electric Rev Req Model (2009 GRC) Revised 01-18-2010_DEM-WP(C) ENERG10C--ctn Mid-C_042010 2010GRC" xfId="5261"/>
    <cellStyle name="_DEM-WP(C) Colstrip FOR_Final Order Electric EXHIBIT A-1" xfId="5262"/>
    <cellStyle name="_DEM-WP(C) Colstrip FOR_Final Order Electric EXHIBIT A-1 2" xfId="5263"/>
    <cellStyle name="_DEM-WP(C) Colstrip FOR_Rebuttal Power Costs" xfId="5264"/>
    <cellStyle name="_DEM-WP(C) Colstrip FOR_Rebuttal Power Costs 2" xfId="5265"/>
    <cellStyle name="_DEM-WP(C) Colstrip FOR_Rebuttal Power Costs 2 2" xfId="5266"/>
    <cellStyle name="_DEM-WP(C) Colstrip FOR_Rebuttal Power Costs 3" xfId="5267"/>
    <cellStyle name="_DEM-WP(C) Colstrip FOR_Rebuttal Power Costs_Adj Bench DR 3 for Initial Briefs (Electric)" xfId="5268"/>
    <cellStyle name="_DEM-WP(C) Colstrip FOR_Rebuttal Power Costs_Adj Bench DR 3 for Initial Briefs (Electric) 2" xfId="5269"/>
    <cellStyle name="_DEM-WP(C) Colstrip FOR_Rebuttal Power Costs_Adj Bench DR 3 for Initial Briefs (Electric) 2 2" xfId="5270"/>
    <cellStyle name="_DEM-WP(C) Colstrip FOR_Rebuttal Power Costs_Adj Bench DR 3 for Initial Briefs (Electric) 3" xfId="5271"/>
    <cellStyle name="_DEM-WP(C) Colstrip FOR_Rebuttal Power Costs_Adj Bench DR 3 for Initial Briefs (Electric)_DEM-WP(C) ENERG10C--ctn Mid-C_042010 2010GRC" xfId="5272"/>
    <cellStyle name="_DEM-WP(C) Colstrip FOR_Rebuttal Power Costs_DEM-WP(C) ENERG10C--ctn Mid-C_042010 2010GRC" xfId="5273"/>
    <cellStyle name="_DEM-WP(C) Colstrip FOR_Rebuttal Power Costs_Electric Rev Req Model (2009 GRC) Rebuttal" xfId="5274"/>
    <cellStyle name="_DEM-WP(C) Colstrip FOR_Rebuttal Power Costs_Electric Rev Req Model (2009 GRC) Rebuttal 2" xfId="5275"/>
    <cellStyle name="_DEM-WP(C) Colstrip FOR_Rebuttal Power Costs_Electric Rev Req Model (2009 GRC) Rebuttal REmoval of New  WH Solar AdjustMI" xfId="5276"/>
    <cellStyle name="_DEM-WP(C) Colstrip FOR_Rebuttal Power Costs_Electric Rev Req Model (2009 GRC) Rebuttal REmoval of New  WH Solar AdjustMI 2" xfId="5277"/>
    <cellStyle name="_DEM-WP(C) Colstrip FOR_Rebuttal Power Costs_Electric Rev Req Model (2009 GRC) Rebuttal REmoval of New  WH Solar AdjustMI 2 2" xfId="5278"/>
    <cellStyle name="_DEM-WP(C) Colstrip FOR_Rebuttal Power Costs_Electric Rev Req Model (2009 GRC) Rebuttal REmoval of New  WH Solar AdjustMI 3" xfId="5279"/>
    <cellStyle name="_DEM-WP(C) Colstrip FOR_Rebuttal Power Costs_Electric Rev Req Model (2009 GRC) Rebuttal REmoval of New  WH Solar AdjustMI_DEM-WP(C) ENERG10C--ctn Mid-C_042010 2010GRC" xfId="5280"/>
    <cellStyle name="_DEM-WP(C) Colstrip FOR_Rebuttal Power Costs_Electric Rev Req Model (2009 GRC) Revised 01-18-2010" xfId="5281"/>
    <cellStyle name="_DEM-WP(C) Colstrip FOR_Rebuttal Power Costs_Electric Rev Req Model (2009 GRC) Revised 01-18-2010 2" xfId="5282"/>
    <cellStyle name="_DEM-WP(C) Colstrip FOR_Rebuttal Power Costs_Electric Rev Req Model (2009 GRC) Revised 01-18-2010 2 2" xfId="5283"/>
    <cellStyle name="_DEM-WP(C) Colstrip FOR_Rebuttal Power Costs_Electric Rev Req Model (2009 GRC) Revised 01-18-2010 3" xfId="5284"/>
    <cellStyle name="_DEM-WP(C) Colstrip FOR_Rebuttal Power Costs_Electric Rev Req Model (2009 GRC) Revised 01-18-2010_DEM-WP(C) ENERG10C--ctn Mid-C_042010 2010GRC" xfId="5285"/>
    <cellStyle name="_DEM-WP(C) Colstrip FOR_Rebuttal Power Costs_Final Order Electric EXHIBIT A-1" xfId="5286"/>
    <cellStyle name="_DEM-WP(C) Colstrip FOR_Rebuttal Power Costs_Final Order Electric EXHIBIT A-1 2" xfId="5287"/>
    <cellStyle name="_DEM-WP(C) Colstrip FOR_TENASKA REGULATORY ASSET" xfId="5288"/>
    <cellStyle name="_DEM-WP(C) Colstrip FOR_TENASKA REGULATORY ASSET 2" xfId="5289"/>
    <cellStyle name="_DEM-WP(C) Costs not in AURORA 2006GRC" xfId="5290"/>
    <cellStyle name="_DEM-WP(C) Costs not in AURORA 2006GRC 2" xfId="5291"/>
    <cellStyle name="_DEM-WP(C) Costs not in AURORA 2006GRC 2 2" xfId="5292"/>
    <cellStyle name="_DEM-WP(C) Costs not in AURORA 2006GRC 2 2 2" xfId="5293"/>
    <cellStyle name="_DEM-WP(C) Costs not in AURORA 2006GRC 2 3" xfId="5294"/>
    <cellStyle name="_DEM-WP(C) Costs not in AURORA 2006GRC 3" xfId="5295"/>
    <cellStyle name="_DEM-WP(C) Costs not in AURORA 2006GRC 3 2" xfId="5296"/>
    <cellStyle name="_DEM-WP(C) Costs not in AURORA 2006GRC 4" xfId="5297"/>
    <cellStyle name="_DEM-WP(C) Costs not in AURORA 2006GRC 4 2" xfId="5298"/>
    <cellStyle name="_DEM-WP(C) Costs not in AURORA 2006GRC 4 3" xfId="5299"/>
    <cellStyle name="_DEM-WP(C) Costs not in AURORA 2006GRC 5" xfId="5300"/>
    <cellStyle name="_DEM-WP(C) Costs not in AURORA 2006GRC 5 2" xfId="5301"/>
    <cellStyle name="_DEM-WP(C) Costs not in AURORA 2006GRC 6" xfId="5302"/>
    <cellStyle name="_DEM-WP(C) Costs not in AURORA 2006GRC 6 2" xfId="5303"/>
    <cellStyle name="_DEM-WP(C) Costs not in AURORA 2006GRC 7" xfId="5304"/>
    <cellStyle name="_DEM-WP(C) Costs not in AURORA 2006GRC 7 2" xfId="5305"/>
    <cellStyle name="_DEM-WP(C) Costs not in AURORA 2006GRC_(C) WHE Proforma with ITC cash grant 10 Yr Amort_for deferral_102809" xfId="5306"/>
    <cellStyle name="_DEM-WP(C) Costs not in AURORA 2006GRC_(C) WHE Proforma with ITC cash grant 10 Yr Amort_for deferral_102809 2" xfId="5307"/>
    <cellStyle name="_DEM-WP(C) Costs not in AURORA 2006GRC_(C) WHE Proforma with ITC cash grant 10 Yr Amort_for deferral_102809 2 2" xfId="5308"/>
    <cellStyle name="_DEM-WP(C) Costs not in AURORA 2006GRC_(C) WHE Proforma with ITC cash grant 10 Yr Amort_for deferral_102809 3" xfId="5309"/>
    <cellStyle name="_DEM-WP(C) Costs not in AURORA 2006GRC_(C) WHE Proforma with ITC cash grant 10 Yr Amort_for deferral_102809_16.07E Wild Horse Wind Expansionwrkingfile" xfId="5310"/>
    <cellStyle name="_DEM-WP(C) Costs not in AURORA 2006GRC_(C) WHE Proforma with ITC cash grant 10 Yr Amort_for deferral_102809_16.07E Wild Horse Wind Expansionwrkingfile 2" xfId="5311"/>
    <cellStyle name="_DEM-WP(C) Costs not in AURORA 2006GRC_(C) WHE Proforma with ITC cash grant 10 Yr Amort_for deferral_102809_16.07E Wild Horse Wind Expansionwrkingfile 2 2" xfId="5312"/>
    <cellStyle name="_DEM-WP(C) Costs not in AURORA 2006GRC_(C) WHE Proforma with ITC cash grant 10 Yr Amort_for deferral_102809_16.07E Wild Horse Wind Expansionwrkingfile 3" xfId="5313"/>
    <cellStyle name="_DEM-WP(C) Costs not in AURORA 2006GRC_(C) WHE Proforma with ITC cash grant 10 Yr Amort_for deferral_102809_16.07E Wild Horse Wind Expansionwrkingfile SF" xfId="5314"/>
    <cellStyle name="_DEM-WP(C) Costs not in AURORA 2006GRC_(C) WHE Proforma with ITC cash grant 10 Yr Amort_for deferral_102809_16.07E Wild Horse Wind Expansionwrkingfile SF 2" xfId="5315"/>
    <cellStyle name="_DEM-WP(C) Costs not in AURORA 2006GRC_(C) WHE Proforma with ITC cash grant 10 Yr Amort_for deferral_102809_16.07E Wild Horse Wind Expansionwrkingfile SF 2 2" xfId="5316"/>
    <cellStyle name="_DEM-WP(C) Costs not in AURORA 2006GRC_(C) WHE Proforma with ITC cash grant 10 Yr Amort_for deferral_102809_16.07E Wild Horse Wind Expansionwrkingfile SF 3" xfId="5317"/>
    <cellStyle name="_DEM-WP(C) Costs not in AURORA 2006GRC_(C) WHE Proforma with ITC cash grant 10 Yr Amort_for deferral_102809_16.07E Wild Horse Wind Expansionwrkingfile SF_DEM-WP(C) ENERG10C--ctn Mid-C_042010 2010GRC" xfId="5318"/>
    <cellStyle name="_DEM-WP(C) Costs not in AURORA 2006GRC_(C) WHE Proforma with ITC cash grant 10 Yr Amort_for deferral_102809_16.07E Wild Horse Wind Expansionwrkingfile_DEM-WP(C) ENERG10C--ctn Mid-C_042010 2010GRC" xfId="5319"/>
    <cellStyle name="_DEM-WP(C) Costs not in AURORA 2006GRC_(C) WHE Proforma with ITC cash grant 10 Yr Amort_for deferral_102809_16.37E Wild Horse Expansion DeferralRevwrkingfile SF" xfId="5320"/>
    <cellStyle name="_DEM-WP(C) Costs not in AURORA 2006GRC_(C) WHE Proforma with ITC cash grant 10 Yr Amort_for deferral_102809_16.37E Wild Horse Expansion DeferralRevwrkingfile SF 2" xfId="5321"/>
    <cellStyle name="_DEM-WP(C) Costs not in AURORA 2006GRC_(C) WHE Proforma with ITC cash grant 10 Yr Amort_for deferral_102809_16.37E Wild Horse Expansion DeferralRevwrkingfile SF 2 2" xfId="5322"/>
    <cellStyle name="_DEM-WP(C) Costs not in AURORA 2006GRC_(C) WHE Proforma with ITC cash grant 10 Yr Amort_for deferral_102809_16.37E Wild Horse Expansion DeferralRevwrkingfile SF 3" xfId="5323"/>
    <cellStyle name="_DEM-WP(C) Costs not in AURORA 2006GRC_(C) WHE Proforma with ITC cash grant 10 Yr Amort_for deferral_102809_16.37E Wild Horse Expansion DeferralRevwrkingfile SF_DEM-WP(C) ENERG10C--ctn Mid-C_042010 2010GRC" xfId="5324"/>
    <cellStyle name="_DEM-WP(C) Costs not in AURORA 2006GRC_(C) WHE Proforma with ITC cash grant 10 Yr Amort_for deferral_102809_DEM-WP(C) ENERG10C--ctn Mid-C_042010 2010GRC" xfId="5325"/>
    <cellStyle name="_DEM-WP(C) Costs not in AURORA 2006GRC_(C) WHE Proforma with ITC cash grant 10 Yr Amort_for rebuttal_120709" xfId="5326"/>
    <cellStyle name="_DEM-WP(C) Costs not in AURORA 2006GRC_(C) WHE Proforma with ITC cash grant 10 Yr Amort_for rebuttal_120709 2" xfId="5327"/>
    <cellStyle name="_DEM-WP(C) Costs not in AURORA 2006GRC_(C) WHE Proforma with ITC cash grant 10 Yr Amort_for rebuttal_120709 2 2" xfId="5328"/>
    <cellStyle name="_DEM-WP(C) Costs not in AURORA 2006GRC_(C) WHE Proforma with ITC cash grant 10 Yr Amort_for rebuttal_120709 3" xfId="5329"/>
    <cellStyle name="_DEM-WP(C) Costs not in AURORA 2006GRC_(C) WHE Proforma with ITC cash grant 10 Yr Amort_for rebuttal_120709_DEM-WP(C) ENERG10C--ctn Mid-C_042010 2010GRC" xfId="5330"/>
    <cellStyle name="_DEM-WP(C) Costs not in AURORA 2006GRC_04.07E Wild Horse Wind Expansion" xfId="5331"/>
    <cellStyle name="_DEM-WP(C) Costs not in AURORA 2006GRC_04.07E Wild Horse Wind Expansion 2" xfId="5332"/>
    <cellStyle name="_DEM-WP(C) Costs not in AURORA 2006GRC_04.07E Wild Horse Wind Expansion 2 2" xfId="5333"/>
    <cellStyle name="_DEM-WP(C) Costs not in AURORA 2006GRC_04.07E Wild Horse Wind Expansion 3" xfId="5334"/>
    <cellStyle name="_DEM-WP(C) Costs not in AURORA 2006GRC_04.07E Wild Horse Wind Expansion_16.07E Wild Horse Wind Expansionwrkingfile" xfId="5335"/>
    <cellStyle name="_DEM-WP(C) Costs not in AURORA 2006GRC_04.07E Wild Horse Wind Expansion_16.07E Wild Horse Wind Expansionwrkingfile 2" xfId="5336"/>
    <cellStyle name="_DEM-WP(C) Costs not in AURORA 2006GRC_04.07E Wild Horse Wind Expansion_16.07E Wild Horse Wind Expansionwrkingfile 2 2" xfId="5337"/>
    <cellStyle name="_DEM-WP(C) Costs not in AURORA 2006GRC_04.07E Wild Horse Wind Expansion_16.07E Wild Horse Wind Expansionwrkingfile 3" xfId="5338"/>
    <cellStyle name="_DEM-WP(C) Costs not in AURORA 2006GRC_04.07E Wild Horse Wind Expansion_16.07E Wild Horse Wind Expansionwrkingfile SF" xfId="5339"/>
    <cellStyle name="_DEM-WP(C) Costs not in AURORA 2006GRC_04.07E Wild Horse Wind Expansion_16.07E Wild Horse Wind Expansionwrkingfile SF 2" xfId="5340"/>
    <cellStyle name="_DEM-WP(C) Costs not in AURORA 2006GRC_04.07E Wild Horse Wind Expansion_16.07E Wild Horse Wind Expansionwrkingfile SF 2 2" xfId="5341"/>
    <cellStyle name="_DEM-WP(C) Costs not in AURORA 2006GRC_04.07E Wild Horse Wind Expansion_16.07E Wild Horse Wind Expansionwrkingfile SF 3" xfId="5342"/>
    <cellStyle name="_DEM-WP(C) Costs not in AURORA 2006GRC_04.07E Wild Horse Wind Expansion_16.07E Wild Horse Wind Expansionwrkingfile SF_DEM-WP(C) ENERG10C--ctn Mid-C_042010 2010GRC" xfId="5343"/>
    <cellStyle name="_DEM-WP(C) Costs not in AURORA 2006GRC_04.07E Wild Horse Wind Expansion_16.07E Wild Horse Wind Expansionwrkingfile_DEM-WP(C) ENERG10C--ctn Mid-C_042010 2010GRC" xfId="5344"/>
    <cellStyle name="_DEM-WP(C) Costs not in AURORA 2006GRC_04.07E Wild Horse Wind Expansion_16.37E Wild Horse Expansion DeferralRevwrkingfile SF" xfId="5345"/>
    <cellStyle name="_DEM-WP(C) Costs not in AURORA 2006GRC_04.07E Wild Horse Wind Expansion_16.37E Wild Horse Expansion DeferralRevwrkingfile SF 2" xfId="5346"/>
    <cellStyle name="_DEM-WP(C) Costs not in AURORA 2006GRC_04.07E Wild Horse Wind Expansion_16.37E Wild Horse Expansion DeferralRevwrkingfile SF 2 2" xfId="5347"/>
    <cellStyle name="_DEM-WP(C) Costs not in AURORA 2006GRC_04.07E Wild Horse Wind Expansion_16.37E Wild Horse Expansion DeferralRevwrkingfile SF 3" xfId="5348"/>
    <cellStyle name="_DEM-WP(C) Costs not in AURORA 2006GRC_04.07E Wild Horse Wind Expansion_16.37E Wild Horse Expansion DeferralRevwrkingfile SF_DEM-WP(C) ENERG10C--ctn Mid-C_042010 2010GRC" xfId="5349"/>
    <cellStyle name="_DEM-WP(C) Costs not in AURORA 2006GRC_04.07E Wild Horse Wind Expansion_DEM-WP(C) ENERG10C--ctn Mid-C_042010 2010GRC" xfId="5350"/>
    <cellStyle name="_DEM-WP(C) Costs not in AURORA 2006GRC_16.07E Wild Horse Wind Expansionwrkingfile" xfId="5351"/>
    <cellStyle name="_DEM-WP(C) Costs not in AURORA 2006GRC_16.07E Wild Horse Wind Expansionwrkingfile 2" xfId="5352"/>
    <cellStyle name="_DEM-WP(C) Costs not in AURORA 2006GRC_16.07E Wild Horse Wind Expansionwrkingfile 2 2" xfId="5353"/>
    <cellStyle name="_DEM-WP(C) Costs not in AURORA 2006GRC_16.07E Wild Horse Wind Expansionwrkingfile 3" xfId="5354"/>
    <cellStyle name="_DEM-WP(C) Costs not in AURORA 2006GRC_16.07E Wild Horse Wind Expansionwrkingfile SF" xfId="5355"/>
    <cellStyle name="_DEM-WP(C) Costs not in AURORA 2006GRC_16.07E Wild Horse Wind Expansionwrkingfile SF 2" xfId="5356"/>
    <cellStyle name="_DEM-WP(C) Costs not in AURORA 2006GRC_16.07E Wild Horse Wind Expansionwrkingfile SF 2 2" xfId="5357"/>
    <cellStyle name="_DEM-WP(C) Costs not in AURORA 2006GRC_16.07E Wild Horse Wind Expansionwrkingfile SF 3" xfId="5358"/>
    <cellStyle name="_DEM-WP(C) Costs not in AURORA 2006GRC_16.07E Wild Horse Wind Expansionwrkingfile SF_DEM-WP(C) ENERG10C--ctn Mid-C_042010 2010GRC" xfId="5359"/>
    <cellStyle name="_DEM-WP(C) Costs not in AURORA 2006GRC_16.07E Wild Horse Wind Expansionwrkingfile_DEM-WP(C) ENERG10C--ctn Mid-C_042010 2010GRC" xfId="5360"/>
    <cellStyle name="_DEM-WP(C) Costs not in AURORA 2006GRC_16.37E Wild Horse Expansion DeferralRevwrkingfile SF" xfId="5361"/>
    <cellStyle name="_DEM-WP(C) Costs not in AURORA 2006GRC_16.37E Wild Horse Expansion DeferralRevwrkingfile SF 2" xfId="5362"/>
    <cellStyle name="_DEM-WP(C) Costs not in AURORA 2006GRC_16.37E Wild Horse Expansion DeferralRevwrkingfile SF 2 2" xfId="5363"/>
    <cellStyle name="_DEM-WP(C) Costs not in AURORA 2006GRC_16.37E Wild Horse Expansion DeferralRevwrkingfile SF 3" xfId="5364"/>
    <cellStyle name="_DEM-WP(C) Costs not in AURORA 2006GRC_16.37E Wild Horse Expansion DeferralRevwrkingfile SF_DEM-WP(C) ENERG10C--ctn Mid-C_042010 2010GRC" xfId="5365"/>
    <cellStyle name="_DEM-WP(C) Costs not in AURORA 2006GRC_2009 Compliance Filing PCA Exhibits for GRC" xfId="5366"/>
    <cellStyle name="_DEM-WP(C) Costs not in AURORA 2006GRC_2009 Compliance Filing PCA Exhibits for GRC 2" xfId="5367"/>
    <cellStyle name="_DEM-WP(C) Costs not in AURORA 2006GRC_2009 GRC Compl Filing - Exhibit D" xfId="5368"/>
    <cellStyle name="_DEM-WP(C) Costs not in AURORA 2006GRC_2009 GRC Compl Filing - Exhibit D 2" xfId="5369"/>
    <cellStyle name="_DEM-WP(C) Costs not in AURORA 2006GRC_2009 GRC Compl Filing - Exhibit D 2 2" xfId="5370"/>
    <cellStyle name="_DEM-WP(C) Costs not in AURORA 2006GRC_2009 GRC Compl Filing - Exhibit D 3" xfId="5371"/>
    <cellStyle name="_DEM-WP(C) Costs not in AURORA 2006GRC_2009 GRC Compl Filing - Exhibit D_DEM-WP(C) ENERG10C--ctn Mid-C_042010 2010GRC" xfId="5372"/>
    <cellStyle name="_DEM-WP(C) Costs not in AURORA 2006GRC_3.01 Income Statement" xfId="5373"/>
    <cellStyle name="_DEM-WP(C) Costs not in AURORA 2006GRC_4 31 Regulatory Assets and Liabilities  7 06- Exhibit D" xfId="5374"/>
    <cellStyle name="_DEM-WP(C) Costs not in AURORA 2006GRC_4 31 Regulatory Assets and Liabilities  7 06- Exhibit D 2" xfId="5375"/>
    <cellStyle name="_DEM-WP(C) Costs not in AURORA 2006GRC_4 31 Regulatory Assets and Liabilities  7 06- Exhibit D 2 2" xfId="5376"/>
    <cellStyle name="_DEM-WP(C) Costs not in AURORA 2006GRC_4 31 Regulatory Assets and Liabilities  7 06- Exhibit D 3" xfId="5377"/>
    <cellStyle name="_DEM-WP(C) Costs not in AURORA 2006GRC_4 31 Regulatory Assets and Liabilities  7 06- Exhibit D_DEM-WP(C) ENERG10C--ctn Mid-C_042010 2010GRC" xfId="5378"/>
    <cellStyle name="_DEM-WP(C) Costs not in AURORA 2006GRC_4 31 Regulatory Assets and Liabilities  7 06- Exhibit D_NIM Summary" xfId="5379"/>
    <cellStyle name="_DEM-WP(C) Costs not in AURORA 2006GRC_4 31 Regulatory Assets and Liabilities  7 06- Exhibit D_NIM Summary 2" xfId="5380"/>
    <cellStyle name="_DEM-WP(C) Costs not in AURORA 2006GRC_4 31 Regulatory Assets and Liabilities  7 06- Exhibit D_NIM Summary 2 2" xfId="5381"/>
    <cellStyle name="_DEM-WP(C) Costs not in AURORA 2006GRC_4 31 Regulatory Assets and Liabilities  7 06- Exhibit D_NIM Summary 3" xfId="5382"/>
    <cellStyle name="_DEM-WP(C) Costs not in AURORA 2006GRC_4 31 Regulatory Assets and Liabilities  7 06- Exhibit D_NIM Summary_DEM-WP(C) ENERG10C--ctn Mid-C_042010 2010GRC" xfId="5383"/>
    <cellStyle name="_DEM-WP(C) Costs not in AURORA 2006GRC_4 31E Reg Asset  Liab and EXH D" xfId="5384"/>
    <cellStyle name="_DEM-WP(C) Costs not in AURORA 2006GRC_4 31E Reg Asset  Liab and EXH D _ Aug 10 Filing (2)" xfId="5385"/>
    <cellStyle name="_DEM-WP(C) Costs not in AURORA 2006GRC_4 31E Reg Asset  Liab and EXH D _ Aug 10 Filing (2) 2" xfId="5386"/>
    <cellStyle name="_DEM-WP(C) Costs not in AURORA 2006GRC_4 31E Reg Asset  Liab and EXH D 2" xfId="5387"/>
    <cellStyle name="_DEM-WP(C) Costs not in AURORA 2006GRC_4 31E Reg Asset  Liab and EXH D 3" xfId="5388"/>
    <cellStyle name="_DEM-WP(C) Costs not in AURORA 2006GRC_4 32 Regulatory Assets and Liabilities  7 06- Exhibit D" xfId="5389"/>
    <cellStyle name="_DEM-WP(C) Costs not in AURORA 2006GRC_4 32 Regulatory Assets and Liabilities  7 06- Exhibit D 2" xfId="5390"/>
    <cellStyle name="_DEM-WP(C) Costs not in AURORA 2006GRC_4 32 Regulatory Assets and Liabilities  7 06- Exhibit D 2 2" xfId="5391"/>
    <cellStyle name="_DEM-WP(C) Costs not in AURORA 2006GRC_4 32 Regulatory Assets and Liabilities  7 06- Exhibit D 3" xfId="5392"/>
    <cellStyle name="_DEM-WP(C) Costs not in AURORA 2006GRC_4 32 Regulatory Assets and Liabilities  7 06- Exhibit D 3 2" xfId="5393"/>
    <cellStyle name="_DEM-WP(C) Costs not in AURORA 2006GRC_4 32 Regulatory Assets and Liabilities  7 06- Exhibit D_DEM-WP(C) ENERG10C--ctn Mid-C_042010 2010GRC" xfId="5394"/>
    <cellStyle name="_DEM-WP(C) Costs not in AURORA 2006GRC_4 32 Regulatory Assets and Liabilities  7 06- Exhibit D_DEM-WP(C) ENERG10C--ctn Mid-C_042010 2010GRC 2" xfId="5395"/>
    <cellStyle name="_DEM-WP(C) Costs not in AURORA 2006GRC_4 32 Regulatory Assets and Liabilities  7 06- Exhibit D_NIM Summary" xfId="5396"/>
    <cellStyle name="_DEM-WP(C) Costs not in AURORA 2006GRC_4 32 Regulatory Assets and Liabilities  7 06- Exhibit D_NIM Summary 2" xfId="5397"/>
    <cellStyle name="_DEM-WP(C) Costs not in AURORA 2006GRC_4 32 Regulatory Assets and Liabilities  7 06- Exhibit D_NIM Summary 2 2" xfId="5398"/>
    <cellStyle name="_DEM-WP(C) Costs not in AURORA 2006GRC_4 32 Regulatory Assets and Liabilities  7 06- Exhibit D_NIM Summary 2 2 2" xfId="5399"/>
    <cellStyle name="_DEM-WP(C) Costs not in AURORA 2006GRC_4 32 Regulatory Assets and Liabilities  7 06- Exhibit D_NIM Summary 2 3" xfId="5400"/>
    <cellStyle name="_DEM-WP(C) Costs not in AURORA 2006GRC_4 32 Regulatory Assets and Liabilities  7 06- Exhibit D_NIM Summary 3" xfId="5401"/>
    <cellStyle name="_DEM-WP(C) Costs not in AURORA 2006GRC_4 32 Regulatory Assets and Liabilities  7 06- Exhibit D_NIM Summary 3 2" xfId="5402"/>
    <cellStyle name="_DEM-WP(C) Costs not in AURORA 2006GRC_4 32 Regulatory Assets and Liabilities  7 06- Exhibit D_NIM Summary 4" xfId="5403"/>
    <cellStyle name="_DEM-WP(C) Costs not in AURORA 2006GRC_4 32 Regulatory Assets and Liabilities  7 06- Exhibit D_NIM Summary_DEM-WP(C) ENERG10C--ctn Mid-C_042010 2010GRC" xfId="5404"/>
    <cellStyle name="_DEM-WP(C) Costs not in AURORA 2006GRC_4 32 Regulatory Assets and Liabilities  7 06- Exhibit D_NIM Summary_DEM-WP(C) ENERG10C--ctn Mid-C_042010 2010GRC 2" xfId="5405"/>
    <cellStyle name="_DEM-WP(C) Costs not in AURORA 2006GRC_AURORA Total New" xfId="5406"/>
    <cellStyle name="_DEM-WP(C) Costs not in AURORA 2006GRC_AURORA Total New 2" xfId="5407"/>
    <cellStyle name="_DEM-WP(C) Costs not in AURORA 2006GRC_AURORA Total New 2 2" xfId="5408"/>
    <cellStyle name="_DEM-WP(C) Costs not in AURORA 2006GRC_AURORA Total New 2 2 2" xfId="5409"/>
    <cellStyle name="_DEM-WP(C) Costs not in AURORA 2006GRC_AURORA Total New 2 3" xfId="5410"/>
    <cellStyle name="_DEM-WP(C) Costs not in AURORA 2006GRC_AURORA Total New 3" xfId="5411"/>
    <cellStyle name="_DEM-WP(C) Costs not in AURORA 2006GRC_AURORA Total New 3 2" xfId="5412"/>
    <cellStyle name="_DEM-WP(C) Costs not in AURORA 2006GRC_AURORA Total New 4" xfId="5413"/>
    <cellStyle name="_DEM-WP(C) Costs not in AURORA 2006GRC_Book2" xfId="5414"/>
    <cellStyle name="_DEM-WP(C) Costs not in AURORA 2006GRC_Book2 2" xfId="5415"/>
    <cellStyle name="_DEM-WP(C) Costs not in AURORA 2006GRC_Book2 2 2" xfId="5416"/>
    <cellStyle name="_DEM-WP(C) Costs not in AURORA 2006GRC_Book2 2 2 2" xfId="5417"/>
    <cellStyle name="_DEM-WP(C) Costs not in AURORA 2006GRC_Book2 2 3" xfId="5418"/>
    <cellStyle name="_DEM-WP(C) Costs not in AURORA 2006GRC_Book2 3" xfId="5419"/>
    <cellStyle name="_DEM-WP(C) Costs not in AURORA 2006GRC_Book2 3 2" xfId="5420"/>
    <cellStyle name="_DEM-WP(C) Costs not in AURORA 2006GRC_Book2 4" xfId="5421"/>
    <cellStyle name="_DEM-WP(C) Costs not in AURORA 2006GRC_Book2_Adj Bench DR 3 for Initial Briefs (Electric)" xfId="5422"/>
    <cellStyle name="_DEM-WP(C) Costs not in AURORA 2006GRC_Book2_Adj Bench DR 3 for Initial Briefs (Electric) 2" xfId="5423"/>
    <cellStyle name="_DEM-WP(C) Costs not in AURORA 2006GRC_Book2_Adj Bench DR 3 for Initial Briefs (Electric) 2 2" xfId="5424"/>
    <cellStyle name="_DEM-WP(C) Costs not in AURORA 2006GRC_Book2_Adj Bench DR 3 for Initial Briefs (Electric) 2 2 2" xfId="5425"/>
    <cellStyle name="_DEM-WP(C) Costs not in AURORA 2006GRC_Book2_Adj Bench DR 3 for Initial Briefs (Electric) 2 3" xfId="5426"/>
    <cellStyle name="_DEM-WP(C) Costs not in AURORA 2006GRC_Book2_Adj Bench DR 3 for Initial Briefs (Electric) 3" xfId="5427"/>
    <cellStyle name="_DEM-WP(C) Costs not in AURORA 2006GRC_Book2_Adj Bench DR 3 for Initial Briefs (Electric) 3 2" xfId="5428"/>
    <cellStyle name="_DEM-WP(C) Costs not in AURORA 2006GRC_Book2_Adj Bench DR 3 for Initial Briefs (Electric) 4" xfId="5429"/>
    <cellStyle name="_DEM-WP(C) Costs not in AURORA 2006GRC_Book2_Adj Bench DR 3 for Initial Briefs (Electric)_DEM-WP(C) ENERG10C--ctn Mid-C_042010 2010GRC" xfId="5430"/>
    <cellStyle name="_DEM-WP(C) Costs not in AURORA 2006GRC_Book2_Adj Bench DR 3 for Initial Briefs (Electric)_DEM-WP(C) ENERG10C--ctn Mid-C_042010 2010GRC 2" xfId="5431"/>
    <cellStyle name="_DEM-WP(C) Costs not in AURORA 2006GRC_Book2_DEM-WP(C) ENERG10C--ctn Mid-C_042010 2010GRC" xfId="5432"/>
    <cellStyle name="_DEM-WP(C) Costs not in AURORA 2006GRC_Book2_DEM-WP(C) ENERG10C--ctn Mid-C_042010 2010GRC 2" xfId="5433"/>
    <cellStyle name="_DEM-WP(C) Costs not in AURORA 2006GRC_Book2_Electric Rev Req Model (2009 GRC) Rebuttal" xfId="5434"/>
    <cellStyle name="_DEM-WP(C) Costs not in AURORA 2006GRC_Book2_Electric Rev Req Model (2009 GRC) Rebuttal 2" xfId="5435"/>
    <cellStyle name="_DEM-WP(C) Costs not in AURORA 2006GRC_Book2_Electric Rev Req Model (2009 GRC) Rebuttal 2 2" xfId="5436"/>
    <cellStyle name="_DEM-WP(C) Costs not in AURORA 2006GRC_Book2_Electric Rev Req Model (2009 GRC) Rebuttal 3" xfId="5437"/>
    <cellStyle name="_DEM-WP(C) Costs not in AURORA 2006GRC_Book2_Electric Rev Req Model (2009 GRC) Rebuttal REmoval of New  WH Solar AdjustMI" xfId="5438"/>
    <cellStyle name="_DEM-WP(C) Costs not in AURORA 2006GRC_Book2_Electric Rev Req Model (2009 GRC) Rebuttal REmoval of New  WH Solar AdjustMI 2" xfId="5439"/>
    <cellStyle name="_DEM-WP(C) Costs not in AURORA 2006GRC_Book2_Electric Rev Req Model (2009 GRC) Rebuttal REmoval of New  WH Solar AdjustMI 2 2" xfId="5440"/>
    <cellStyle name="_DEM-WP(C) Costs not in AURORA 2006GRC_Book2_Electric Rev Req Model (2009 GRC) Rebuttal REmoval of New  WH Solar AdjustMI 2 2 2" xfId="5441"/>
    <cellStyle name="_DEM-WP(C) Costs not in AURORA 2006GRC_Book2_Electric Rev Req Model (2009 GRC) Rebuttal REmoval of New  WH Solar AdjustMI 2 3" xfId="5442"/>
    <cellStyle name="_DEM-WP(C) Costs not in AURORA 2006GRC_Book2_Electric Rev Req Model (2009 GRC) Rebuttal REmoval of New  WH Solar AdjustMI 3" xfId="5443"/>
    <cellStyle name="_DEM-WP(C) Costs not in AURORA 2006GRC_Book2_Electric Rev Req Model (2009 GRC) Rebuttal REmoval of New  WH Solar AdjustMI 3 2" xfId="5444"/>
    <cellStyle name="_DEM-WP(C) Costs not in AURORA 2006GRC_Book2_Electric Rev Req Model (2009 GRC) Rebuttal REmoval of New  WH Solar AdjustMI 4" xfId="5445"/>
    <cellStyle name="_DEM-WP(C) Costs not in AURORA 2006GRC_Book2_Electric Rev Req Model (2009 GRC) Rebuttal REmoval of New  WH Solar AdjustMI_DEM-WP(C) ENERG10C--ctn Mid-C_042010 2010GRC" xfId="5446"/>
    <cellStyle name="_DEM-WP(C) Costs not in AURORA 2006GRC_Book2_Electric Rev Req Model (2009 GRC) Rebuttal REmoval of New  WH Solar AdjustMI_DEM-WP(C) ENERG10C--ctn Mid-C_042010 2010GRC 2" xfId="5447"/>
    <cellStyle name="_DEM-WP(C) Costs not in AURORA 2006GRC_Book2_Electric Rev Req Model (2009 GRC) Revised 01-18-2010" xfId="5448"/>
    <cellStyle name="_DEM-WP(C) Costs not in AURORA 2006GRC_Book2_Electric Rev Req Model (2009 GRC) Revised 01-18-2010 2" xfId="5449"/>
    <cellStyle name="_DEM-WP(C) Costs not in AURORA 2006GRC_Book2_Electric Rev Req Model (2009 GRC) Revised 01-18-2010 2 2" xfId="5450"/>
    <cellStyle name="_DEM-WP(C) Costs not in AURORA 2006GRC_Book2_Electric Rev Req Model (2009 GRC) Revised 01-18-2010 2 2 2" xfId="5451"/>
    <cellStyle name="_DEM-WP(C) Costs not in AURORA 2006GRC_Book2_Electric Rev Req Model (2009 GRC) Revised 01-18-2010 2 3" xfId="5452"/>
    <cellStyle name="_DEM-WP(C) Costs not in AURORA 2006GRC_Book2_Electric Rev Req Model (2009 GRC) Revised 01-18-2010 3" xfId="5453"/>
    <cellStyle name="_DEM-WP(C) Costs not in AURORA 2006GRC_Book2_Electric Rev Req Model (2009 GRC) Revised 01-18-2010 3 2" xfId="5454"/>
    <cellStyle name="_DEM-WP(C) Costs not in AURORA 2006GRC_Book2_Electric Rev Req Model (2009 GRC) Revised 01-18-2010 4" xfId="5455"/>
    <cellStyle name="_DEM-WP(C) Costs not in AURORA 2006GRC_Book2_Electric Rev Req Model (2009 GRC) Revised 01-18-2010_DEM-WP(C) ENERG10C--ctn Mid-C_042010 2010GRC" xfId="5456"/>
    <cellStyle name="_DEM-WP(C) Costs not in AURORA 2006GRC_Book2_Electric Rev Req Model (2009 GRC) Revised 01-18-2010_DEM-WP(C) ENERG10C--ctn Mid-C_042010 2010GRC 2" xfId="5457"/>
    <cellStyle name="_DEM-WP(C) Costs not in AURORA 2006GRC_Book2_Final Order Electric EXHIBIT A-1" xfId="5458"/>
    <cellStyle name="_DEM-WP(C) Costs not in AURORA 2006GRC_Book2_Final Order Electric EXHIBIT A-1 2" xfId="5459"/>
    <cellStyle name="_DEM-WP(C) Costs not in AURORA 2006GRC_Book2_Final Order Electric EXHIBIT A-1 2 2" xfId="5460"/>
    <cellStyle name="_DEM-WP(C) Costs not in AURORA 2006GRC_Book2_Final Order Electric EXHIBIT A-1 3" xfId="5461"/>
    <cellStyle name="_DEM-WP(C) Costs not in AURORA 2006GRC_Book4" xfId="5462"/>
    <cellStyle name="_DEM-WP(C) Costs not in AURORA 2006GRC_Book4 2" xfId="5463"/>
    <cellStyle name="_DEM-WP(C) Costs not in AURORA 2006GRC_Book4 2 2" xfId="5464"/>
    <cellStyle name="_DEM-WP(C) Costs not in AURORA 2006GRC_Book4 2 2 2" xfId="5465"/>
    <cellStyle name="_DEM-WP(C) Costs not in AURORA 2006GRC_Book4 2 3" xfId="5466"/>
    <cellStyle name="_DEM-WP(C) Costs not in AURORA 2006GRC_Book4 3" xfId="5467"/>
    <cellStyle name="_DEM-WP(C) Costs not in AURORA 2006GRC_Book4 3 2" xfId="5468"/>
    <cellStyle name="_DEM-WP(C) Costs not in AURORA 2006GRC_Book4 4" xfId="5469"/>
    <cellStyle name="_DEM-WP(C) Costs not in AURORA 2006GRC_Book4_DEM-WP(C) ENERG10C--ctn Mid-C_042010 2010GRC" xfId="5470"/>
    <cellStyle name="_DEM-WP(C) Costs not in AURORA 2006GRC_Book4_DEM-WP(C) ENERG10C--ctn Mid-C_042010 2010GRC 2" xfId="5471"/>
    <cellStyle name="_DEM-WP(C) Costs not in AURORA 2006GRC_Book9" xfId="5472"/>
    <cellStyle name="_DEM-WP(C) Costs not in AURORA 2006GRC_Book9 2" xfId="5473"/>
    <cellStyle name="_DEM-WP(C) Costs not in AURORA 2006GRC_Book9 2 2" xfId="5474"/>
    <cellStyle name="_DEM-WP(C) Costs not in AURORA 2006GRC_Book9 2 2 2" xfId="5475"/>
    <cellStyle name="_DEM-WP(C) Costs not in AURORA 2006GRC_Book9 2 3" xfId="5476"/>
    <cellStyle name="_DEM-WP(C) Costs not in AURORA 2006GRC_Book9 3" xfId="5477"/>
    <cellStyle name="_DEM-WP(C) Costs not in AURORA 2006GRC_Book9 3 2" xfId="5478"/>
    <cellStyle name="_DEM-WP(C) Costs not in AURORA 2006GRC_Book9 4" xfId="5479"/>
    <cellStyle name="_DEM-WP(C) Costs not in AURORA 2006GRC_Book9_DEM-WP(C) ENERG10C--ctn Mid-C_042010 2010GRC" xfId="5480"/>
    <cellStyle name="_DEM-WP(C) Costs not in AURORA 2006GRC_Book9_DEM-WP(C) ENERG10C--ctn Mid-C_042010 2010GRC 2" xfId="5481"/>
    <cellStyle name="_DEM-WP(C) Costs not in AURORA 2006GRC_Chelan PUD Power Costs (8-10)" xfId="5482"/>
    <cellStyle name="_DEM-WP(C) Costs not in AURORA 2006GRC_Chelan PUD Power Costs (8-10) 2" xfId="5483"/>
    <cellStyle name="_DEM-WP(C) Costs not in AURORA 2006GRC_DEM-WP(C) Chelan Power Costs" xfId="5484"/>
    <cellStyle name="_DEM-WP(C) Costs not in AURORA 2006GRC_DEM-WP(C) Chelan Power Costs 2" xfId="5485"/>
    <cellStyle name="_DEM-WP(C) Costs not in AURORA 2006GRC_DEM-WP(C) ENERG10C--ctn Mid-C_042010 2010GRC" xfId="5486"/>
    <cellStyle name="_DEM-WP(C) Costs not in AURORA 2006GRC_DEM-WP(C) ENERG10C--ctn Mid-C_042010 2010GRC 2" xfId="5487"/>
    <cellStyle name="_DEM-WP(C) Costs not in AURORA 2006GRC_DEM-WP(C) Gas Transport 2010GRC" xfId="5488"/>
    <cellStyle name="_DEM-WP(C) Costs not in AURORA 2006GRC_DEM-WP(C) Gas Transport 2010GRC 2" xfId="5489"/>
    <cellStyle name="_DEM-WP(C) Costs not in AURORA 2006GRC_Exh A-1 resulting from UE-112050 effective Jan 1 2012" xfId="5490"/>
    <cellStyle name="_DEM-WP(C) Costs not in AURORA 2006GRC_Exh A-1 resulting from UE-112050 effective Jan 1 2012 2" xfId="5491"/>
    <cellStyle name="_DEM-WP(C) Costs not in AURORA 2006GRC_Exh G - Klamath Peaker PPA fr C Locke 2-12" xfId="5492"/>
    <cellStyle name="_DEM-WP(C) Costs not in AURORA 2006GRC_Exh G - Klamath Peaker PPA fr C Locke 2-12 2" xfId="5493"/>
    <cellStyle name="_DEM-WP(C) Costs not in AURORA 2006GRC_Exhibit A-1 effective 4-1-11 fr S Free 12-11" xfId="5494"/>
    <cellStyle name="_DEM-WP(C) Costs not in AURORA 2006GRC_Exhibit A-1 effective 4-1-11 fr S Free 12-11 2" xfId="5495"/>
    <cellStyle name="_DEM-WP(C) Costs not in AURORA 2006GRC_LSRWEP LGIA like Acctg Petition Aug 2010" xfId="5496"/>
    <cellStyle name="_DEM-WP(C) Costs not in AURORA 2006GRC_LSRWEP LGIA like Acctg Petition Aug 2010 2" xfId="5497"/>
    <cellStyle name="_DEM-WP(C) Costs not in AURORA 2006GRC_Mint Farm Generation BPA" xfId="5498"/>
    <cellStyle name="_DEM-WP(C) Costs not in AURORA 2006GRC_NIM Summary" xfId="5499"/>
    <cellStyle name="_DEM-WP(C) Costs not in AURORA 2006GRC_NIM Summary 09GRC" xfId="5500"/>
    <cellStyle name="_DEM-WP(C) Costs not in AURORA 2006GRC_NIM Summary 09GRC 2" xfId="5501"/>
    <cellStyle name="_DEM-WP(C) Costs not in AURORA 2006GRC_NIM Summary 09GRC 2 2" xfId="5502"/>
    <cellStyle name="_DEM-WP(C) Costs not in AURORA 2006GRC_NIM Summary 09GRC 2 2 2" xfId="5503"/>
    <cellStyle name="_DEM-WP(C) Costs not in AURORA 2006GRC_NIM Summary 09GRC 2 3" xfId="5504"/>
    <cellStyle name="_DEM-WP(C) Costs not in AURORA 2006GRC_NIM Summary 09GRC 3" xfId="5505"/>
    <cellStyle name="_DEM-WP(C) Costs not in AURORA 2006GRC_NIM Summary 09GRC 3 2" xfId="5506"/>
    <cellStyle name="_DEM-WP(C) Costs not in AURORA 2006GRC_NIM Summary 09GRC 4" xfId="5507"/>
    <cellStyle name="_DEM-WP(C) Costs not in AURORA 2006GRC_NIM Summary 09GRC_DEM-WP(C) ENERG10C--ctn Mid-C_042010 2010GRC" xfId="5508"/>
    <cellStyle name="_DEM-WP(C) Costs not in AURORA 2006GRC_NIM Summary 09GRC_DEM-WP(C) ENERG10C--ctn Mid-C_042010 2010GRC 2" xfId="5509"/>
    <cellStyle name="_DEM-WP(C) Costs not in AURORA 2006GRC_NIM Summary 10" xfId="5510"/>
    <cellStyle name="_DEM-WP(C) Costs not in AURORA 2006GRC_NIM Summary 10 2" xfId="5511"/>
    <cellStyle name="_DEM-WP(C) Costs not in AURORA 2006GRC_NIM Summary 11" xfId="5512"/>
    <cellStyle name="_DEM-WP(C) Costs not in AURORA 2006GRC_NIM Summary 11 2" xfId="5513"/>
    <cellStyle name="_DEM-WP(C) Costs not in AURORA 2006GRC_NIM Summary 12" xfId="5514"/>
    <cellStyle name="_DEM-WP(C) Costs not in AURORA 2006GRC_NIM Summary 12 2" xfId="5515"/>
    <cellStyle name="_DEM-WP(C) Costs not in AURORA 2006GRC_NIM Summary 13" xfId="5516"/>
    <cellStyle name="_DEM-WP(C) Costs not in AURORA 2006GRC_NIM Summary 13 2" xfId="5517"/>
    <cellStyle name="_DEM-WP(C) Costs not in AURORA 2006GRC_NIM Summary 14" xfId="5518"/>
    <cellStyle name="_DEM-WP(C) Costs not in AURORA 2006GRC_NIM Summary 14 2" xfId="5519"/>
    <cellStyle name="_DEM-WP(C) Costs not in AURORA 2006GRC_NIM Summary 15" xfId="5520"/>
    <cellStyle name="_DEM-WP(C) Costs not in AURORA 2006GRC_NIM Summary 15 2" xfId="5521"/>
    <cellStyle name="_DEM-WP(C) Costs not in AURORA 2006GRC_NIM Summary 16" xfId="5522"/>
    <cellStyle name="_DEM-WP(C) Costs not in AURORA 2006GRC_NIM Summary 16 2" xfId="5523"/>
    <cellStyle name="_DEM-WP(C) Costs not in AURORA 2006GRC_NIM Summary 17" xfId="5524"/>
    <cellStyle name="_DEM-WP(C) Costs not in AURORA 2006GRC_NIM Summary 17 2" xfId="5525"/>
    <cellStyle name="_DEM-WP(C) Costs not in AURORA 2006GRC_NIM Summary 18" xfId="5526"/>
    <cellStyle name="_DEM-WP(C) Costs not in AURORA 2006GRC_NIM Summary 18 2" xfId="5527"/>
    <cellStyle name="_DEM-WP(C) Costs not in AURORA 2006GRC_NIM Summary 19" xfId="5528"/>
    <cellStyle name="_DEM-WP(C) Costs not in AURORA 2006GRC_NIM Summary 19 2" xfId="5529"/>
    <cellStyle name="_DEM-WP(C) Costs not in AURORA 2006GRC_NIM Summary 2" xfId="5530"/>
    <cellStyle name="_DEM-WP(C) Costs not in AURORA 2006GRC_NIM Summary 2 2" xfId="5531"/>
    <cellStyle name="_DEM-WP(C) Costs not in AURORA 2006GRC_NIM Summary 2 2 2" xfId="5532"/>
    <cellStyle name="_DEM-WP(C) Costs not in AURORA 2006GRC_NIM Summary 2 3" xfId="5533"/>
    <cellStyle name="_DEM-WP(C) Costs not in AURORA 2006GRC_NIM Summary 20" xfId="5534"/>
    <cellStyle name="_DEM-WP(C) Costs not in AURORA 2006GRC_NIM Summary 20 2" xfId="5535"/>
    <cellStyle name="_DEM-WP(C) Costs not in AURORA 2006GRC_NIM Summary 21" xfId="5536"/>
    <cellStyle name="_DEM-WP(C) Costs not in AURORA 2006GRC_NIM Summary 21 2" xfId="5537"/>
    <cellStyle name="_DEM-WP(C) Costs not in AURORA 2006GRC_NIM Summary 22" xfId="5538"/>
    <cellStyle name="_DEM-WP(C) Costs not in AURORA 2006GRC_NIM Summary 22 2" xfId="5539"/>
    <cellStyle name="_DEM-WP(C) Costs not in AURORA 2006GRC_NIM Summary 23" xfId="5540"/>
    <cellStyle name="_DEM-WP(C) Costs not in AURORA 2006GRC_NIM Summary 23 2" xfId="5541"/>
    <cellStyle name="_DEM-WP(C) Costs not in AURORA 2006GRC_NIM Summary 24" xfId="5542"/>
    <cellStyle name="_DEM-WP(C) Costs not in AURORA 2006GRC_NIM Summary 24 2" xfId="5543"/>
    <cellStyle name="_DEM-WP(C) Costs not in AURORA 2006GRC_NIM Summary 25" xfId="5544"/>
    <cellStyle name="_DEM-WP(C) Costs not in AURORA 2006GRC_NIM Summary 25 2" xfId="5545"/>
    <cellStyle name="_DEM-WP(C) Costs not in AURORA 2006GRC_NIM Summary 26" xfId="5546"/>
    <cellStyle name="_DEM-WP(C) Costs not in AURORA 2006GRC_NIM Summary 26 2" xfId="5547"/>
    <cellStyle name="_DEM-WP(C) Costs not in AURORA 2006GRC_NIM Summary 27" xfId="5548"/>
    <cellStyle name="_DEM-WP(C) Costs not in AURORA 2006GRC_NIM Summary 27 2" xfId="5549"/>
    <cellStyle name="_DEM-WP(C) Costs not in AURORA 2006GRC_NIM Summary 28" xfId="5550"/>
    <cellStyle name="_DEM-WP(C) Costs not in AURORA 2006GRC_NIM Summary 28 2" xfId="5551"/>
    <cellStyle name="_DEM-WP(C) Costs not in AURORA 2006GRC_NIM Summary 29" xfId="5552"/>
    <cellStyle name="_DEM-WP(C) Costs not in AURORA 2006GRC_NIM Summary 29 2" xfId="5553"/>
    <cellStyle name="_DEM-WP(C) Costs not in AURORA 2006GRC_NIM Summary 3" xfId="5554"/>
    <cellStyle name="_DEM-WP(C) Costs not in AURORA 2006GRC_NIM Summary 3 2" xfId="5555"/>
    <cellStyle name="_DEM-WP(C) Costs not in AURORA 2006GRC_NIM Summary 30" xfId="5556"/>
    <cellStyle name="_DEM-WP(C) Costs not in AURORA 2006GRC_NIM Summary 30 2" xfId="5557"/>
    <cellStyle name="_DEM-WP(C) Costs not in AURORA 2006GRC_NIM Summary 31" xfId="5558"/>
    <cellStyle name="_DEM-WP(C) Costs not in AURORA 2006GRC_NIM Summary 31 2" xfId="5559"/>
    <cellStyle name="_DEM-WP(C) Costs not in AURORA 2006GRC_NIM Summary 32" xfId="5560"/>
    <cellStyle name="_DEM-WP(C) Costs not in AURORA 2006GRC_NIM Summary 32 2" xfId="5561"/>
    <cellStyle name="_DEM-WP(C) Costs not in AURORA 2006GRC_NIM Summary 33" xfId="5562"/>
    <cellStyle name="_DEM-WP(C) Costs not in AURORA 2006GRC_NIM Summary 33 2" xfId="5563"/>
    <cellStyle name="_DEM-WP(C) Costs not in AURORA 2006GRC_NIM Summary 34" xfId="5564"/>
    <cellStyle name="_DEM-WP(C) Costs not in AURORA 2006GRC_NIM Summary 34 2" xfId="5565"/>
    <cellStyle name="_DEM-WP(C) Costs not in AURORA 2006GRC_NIM Summary 35" xfId="5566"/>
    <cellStyle name="_DEM-WP(C) Costs not in AURORA 2006GRC_NIM Summary 35 2" xfId="5567"/>
    <cellStyle name="_DEM-WP(C) Costs not in AURORA 2006GRC_NIM Summary 36" xfId="5568"/>
    <cellStyle name="_DEM-WP(C) Costs not in AURORA 2006GRC_NIM Summary 36 2" xfId="5569"/>
    <cellStyle name="_DEM-WP(C) Costs not in AURORA 2006GRC_NIM Summary 37" xfId="5570"/>
    <cellStyle name="_DEM-WP(C) Costs not in AURORA 2006GRC_NIM Summary 37 2" xfId="5571"/>
    <cellStyle name="_DEM-WP(C) Costs not in AURORA 2006GRC_NIM Summary 38" xfId="5572"/>
    <cellStyle name="_DEM-WP(C) Costs not in AURORA 2006GRC_NIM Summary 38 2" xfId="5573"/>
    <cellStyle name="_DEM-WP(C) Costs not in AURORA 2006GRC_NIM Summary 39" xfId="5574"/>
    <cellStyle name="_DEM-WP(C) Costs not in AURORA 2006GRC_NIM Summary 39 2" xfId="5575"/>
    <cellStyle name="_DEM-WP(C) Costs not in AURORA 2006GRC_NIM Summary 4" xfId="5576"/>
    <cellStyle name="_DEM-WP(C) Costs not in AURORA 2006GRC_NIM Summary 4 2" xfId="5577"/>
    <cellStyle name="_DEM-WP(C) Costs not in AURORA 2006GRC_NIM Summary 40" xfId="5578"/>
    <cellStyle name="_DEM-WP(C) Costs not in AURORA 2006GRC_NIM Summary 40 2" xfId="5579"/>
    <cellStyle name="_DEM-WP(C) Costs not in AURORA 2006GRC_NIM Summary 41" xfId="5580"/>
    <cellStyle name="_DEM-WP(C) Costs not in AURORA 2006GRC_NIM Summary 41 2" xfId="5581"/>
    <cellStyle name="_DEM-WP(C) Costs not in AURORA 2006GRC_NIM Summary 42" xfId="5582"/>
    <cellStyle name="_DEM-WP(C) Costs not in AURORA 2006GRC_NIM Summary 42 2" xfId="5583"/>
    <cellStyle name="_DEM-WP(C) Costs not in AURORA 2006GRC_NIM Summary 43" xfId="5584"/>
    <cellStyle name="_DEM-WP(C) Costs not in AURORA 2006GRC_NIM Summary 43 2" xfId="5585"/>
    <cellStyle name="_DEM-WP(C) Costs not in AURORA 2006GRC_NIM Summary 44" xfId="5586"/>
    <cellStyle name="_DEM-WP(C) Costs not in AURORA 2006GRC_NIM Summary 44 2" xfId="5587"/>
    <cellStyle name="_DEM-WP(C) Costs not in AURORA 2006GRC_NIM Summary 45" xfId="5588"/>
    <cellStyle name="_DEM-WP(C) Costs not in AURORA 2006GRC_NIM Summary 45 2" xfId="5589"/>
    <cellStyle name="_DEM-WP(C) Costs not in AURORA 2006GRC_NIM Summary 46" xfId="5590"/>
    <cellStyle name="_DEM-WP(C) Costs not in AURORA 2006GRC_NIM Summary 46 2" xfId="5591"/>
    <cellStyle name="_DEM-WP(C) Costs not in AURORA 2006GRC_NIM Summary 47" xfId="5592"/>
    <cellStyle name="_DEM-WP(C) Costs not in AURORA 2006GRC_NIM Summary 47 2" xfId="5593"/>
    <cellStyle name="_DEM-WP(C) Costs not in AURORA 2006GRC_NIM Summary 48" xfId="5594"/>
    <cellStyle name="_DEM-WP(C) Costs not in AURORA 2006GRC_NIM Summary 49" xfId="5595"/>
    <cellStyle name="_DEM-WP(C) Costs not in AURORA 2006GRC_NIM Summary 5" xfId="5596"/>
    <cellStyle name="_DEM-WP(C) Costs not in AURORA 2006GRC_NIM Summary 5 2" xfId="5597"/>
    <cellStyle name="_DEM-WP(C) Costs not in AURORA 2006GRC_NIM Summary 50" xfId="5598"/>
    <cellStyle name="_DEM-WP(C) Costs not in AURORA 2006GRC_NIM Summary 51" xfId="5599"/>
    <cellStyle name="_DEM-WP(C) Costs not in AURORA 2006GRC_NIM Summary 52" xfId="5600"/>
    <cellStyle name="_DEM-WP(C) Costs not in AURORA 2006GRC_NIM Summary 6" xfId="5601"/>
    <cellStyle name="_DEM-WP(C) Costs not in AURORA 2006GRC_NIM Summary 6 2" xfId="5602"/>
    <cellStyle name="_DEM-WP(C) Costs not in AURORA 2006GRC_NIM Summary 7" xfId="5603"/>
    <cellStyle name="_DEM-WP(C) Costs not in AURORA 2006GRC_NIM Summary 7 2" xfId="5604"/>
    <cellStyle name="_DEM-WP(C) Costs not in AURORA 2006GRC_NIM Summary 8" xfId="5605"/>
    <cellStyle name="_DEM-WP(C) Costs not in AURORA 2006GRC_NIM Summary 8 2" xfId="5606"/>
    <cellStyle name="_DEM-WP(C) Costs not in AURORA 2006GRC_NIM Summary 9" xfId="5607"/>
    <cellStyle name="_DEM-WP(C) Costs not in AURORA 2006GRC_NIM Summary 9 2" xfId="5608"/>
    <cellStyle name="_DEM-WP(C) Costs not in AURORA 2006GRC_NIM Summary_DEM-WP(C) ENERG10C--ctn Mid-C_042010 2010GRC" xfId="5609"/>
    <cellStyle name="_DEM-WP(C) Costs not in AURORA 2006GRC_NIM Summary_DEM-WP(C) ENERG10C--ctn Mid-C_042010 2010GRC 2" xfId="5610"/>
    <cellStyle name="_DEM-WP(C) Costs not in AURORA 2006GRC_PCA 10 -  Exhibit D Dec 2011" xfId="5611"/>
    <cellStyle name="_DEM-WP(C) Costs not in AURORA 2006GRC_PCA 10 -  Exhibit D Dec 2011 2" xfId="5612"/>
    <cellStyle name="_DEM-WP(C) Costs not in AURORA 2006GRC_PCA 10 -  Exhibit D from A Kellogg Jan 2011" xfId="5613"/>
    <cellStyle name="_DEM-WP(C) Costs not in AURORA 2006GRC_PCA 10 -  Exhibit D from A Kellogg Jan 2011 2" xfId="5614"/>
    <cellStyle name="_DEM-WP(C) Costs not in AURORA 2006GRC_PCA 10 -  Exhibit D from A Kellogg July 2011" xfId="5615"/>
    <cellStyle name="_DEM-WP(C) Costs not in AURORA 2006GRC_PCA 10 -  Exhibit D from A Kellogg July 2011 2" xfId="5616"/>
    <cellStyle name="_DEM-WP(C) Costs not in AURORA 2006GRC_PCA 10 -  Exhibit D from S Free Rcv'd 12-11" xfId="5617"/>
    <cellStyle name="_DEM-WP(C) Costs not in AURORA 2006GRC_PCA 10 -  Exhibit D from S Free Rcv'd 12-11 2" xfId="5618"/>
    <cellStyle name="_DEM-WP(C) Costs not in AURORA 2006GRC_PCA 11 -  Exhibit D Jan 2012 fr A Kellogg" xfId="5619"/>
    <cellStyle name="_DEM-WP(C) Costs not in AURORA 2006GRC_PCA 11 -  Exhibit D Jan 2012 fr A Kellogg 2" xfId="5620"/>
    <cellStyle name="_DEM-WP(C) Costs not in AURORA 2006GRC_PCA 11 -  Exhibit D Jan 2012 WF" xfId="5621"/>
    <cellStyle name="_DEM-WP(C) Costs not in AURORA 2006GRC_PCA 11 -  Exhibit D Jan 2012 WF 2" xfId="5622"/>
    <cellStyle name="_DEM-WP(C) Costs not in AURORA 2006GRC_PCA 9 -  Exhibit D April 2010" xfId="5623"/>
    <cellStyle name="_DEM-WP(C) Costs not in AURORA 2006GRC_PCA 9 -  Exhibit D April 2010 (3)" xfId="5624"/>
    <cellStyle name="_DEM-WP(C) Costs not in AURORA 2006GRC_PCA 9 -  Exhibit D April 2010 (3) 2" xfId="5625"/>
    <cellStyle name="_DEM-WP(C) Costs not in AURORA 2006GRC_PCA 9 -  Exhibit D April 2010 (3) 2 2" xfId="5626"/>
    <cellStyle name="_DEM-WP(C) Costs not in AURORA 2006GRC_PCA 9 -  Exhibit D April 2010 (3) 2 2 2" xfId="5627"/>
    <cellStyle name="_DEM-WP(C) Costs not in AURORA 2006GRC_PCA 9 -  Exhibit D April 2010 (3) 2 3" xfId="5628"/>
    <cellStyle name="_DEM-WP(C) Costs not in AURORA 2006GRC_PCA 9 -  Exhibit D April 2010 (3) 3" xfId="5629"/>
    <cellStyle name="_DEM-WP(C) Costs not in AURORA 2006GRC_PCA 9 -  Exhibit D April 2010 (3) 3 2" xfId="5630"/>
    <cellStyle name="_DEM-WP(C) Costs not in AURORA 2006GRC_PCA 9 -  Exhibit D April 2010 (3) 4" xfId="5631"/>
    <cellStyle name="_DEM-WP(C) Costs not in AURORA 2006GRC_PCA 9 -  Exhibit D April 2010 (3)_DEM-WP(C) ENERG10C--ctn Mid-C_042010 2010GRC" xfId="5632"/>
    <cellStyle name="_DEM-WP(C) Costs not in AURORA 2006GRC_PCA 9 -  Exhibit D April 2010 (3)_DEM-WP(C) ENERG10C--ctn Mid-C_042010 2010GRC 2" xfId="5633"/>
    <cellStyle name="_DEM-WP(C) Costs not in AURORA 2006GRC_PCA 9 -  Exhibit D April 2010 2" xfId="5634"/>
    <cellStyle name="_DEM-WP(C) Costs not in AURORA 2006GRC_PCA 9 -  Exhibit D April 2010 2 2" xfId="5635"/>
    <cellStyle name="_DEM-WP(C) Costs not in AURORA 2006GRC_PCA 9 -  Exhibit D April 2010 3" xfId="5636"/>
    <cellStyle name="_DEM-WP(C) Costs not in AURORA 2006GRC_PCA 9 -  Exhibit D April 2010 3 2" xfId="5637"/>
    <cellStyle name="_DEM-WP(C) Costs not in AURORA 2006GRC_PCA 9 -  Exhibit D April 2010 4" xfId="5638"/>
    <cellStyle name="_DEM-WP(C) Costs not in AURORA 2006GRC_PCA 9 -  Exhibit D April 2010 4 2" xfId="5639"/>
    <cellStyle name="_DEM-WP(C) Costs not in AURORA 2006GRC_PCA 9 -  Exhibit D April 2010 5" xfId="5640"/>
    <cellStyle name="_DEM-WP(C) Costs not in AURORA 2006GRC_PCA 9 -  Exhibit D April 2010 5 2" xfId="5641"/>
    <cellStyle name="_DEM-WP(C) Costs not in AURORA 2006GRC_PCA 9 -  Exhibit D April 2010 6" xfId="5642"/>
    <cellStyle name="_DEM-WP(C) Costs not in AURORA 2006GRC_PCA 9 -  Exhibit D April 2010 6 2" xfId="5643"/>
    <cellStyle name="_DEM-WP(C) Costs not in AURORA 2006GRC_PCA 9 -  Exhibit D April 2010 7" xfId="5644"/>
    <cellStyle name="_DEM-WP(C) Costs not in AURORA 2006GRC_PCA 9 -  Exhibit D Nov 2010" xfId="5645"/>
    <cellStyle name="_DEM-WP(C) Costs not in AURORA 2006GRC_PCA 9 -  Exhibit D Nov 2010 2" xfId="5646"/>
    <cellStyle name="_DEM-WP(C) Costs not in AURORA 2006GRC_PCA 9 -  Exhibit D Nov 2010 2 2" xfId="5647"/>
    <cellStyle name="_DEM-WP(C) Costs not in AURORA 2006GRC_PCA 9 -  Exhibit D Nov 2010 3" xfId="5648"/>
    <cellStyle name="_DEM-WP(C) Costs not in AURORA 2006GRC_PCA 9 - Exhibit D at August 2010" xfId="5649"/>
    <cellStyle name="_DEM-WP(C) Costs not in AURORA 2006GRC_PCA 9 - Exhibit D at August 2010 2" xfId="5650"/>
    <cellStyle name="_DEM-WP(C) Costs not in AURORA 2006GRC_PCA 9 - Exhibit D at August 2010 2 2" xfId="5651"/>
    <cellStyle name="_DEM-WP(C) Costs not in AURORA 2006GRC_PCA 9 - Exhibit D at August 2010 3" xfId="5652"/>
    <cellStyle name="_DEM-WP(C) Costs not in AURORA 2006GRC_PCA 9 - Exhibit D June 2010 GRC" xfId="5653"/>
    <cellStyle name="_DEM-WP(C) Costs not in AURORA 2006GRC_PCA 9 - Exhibit D June 2010 GRC 2" xfId="5654"/>
    <cellStyle name="_DEM-WP(C) Costs not in AURORA 2006GRC_PCA 9 - Exhibit D June 2010 GRC 2 2" xfId="5655"/>
    <cellStyle name="_DEM-WP(C) Costs not in AURORA 2006GRC_PCA 9 - Exhibit D June 2010 GRC 3" xfId="5656"/>
    <cellStyle name="_DEM-WP(C) Costs not in AURORA 2006GRC_Power Costs - Comparison bx Rbtl-Staff-Jt-PC" xfId="5657"/>
    <cellStyle name="_DEM-WP(C) Costs not in AURORA 2006GRC_Power Costs - Comparison bx Rbtl-Staff-Jt-PC 2" xfId="5658"/>
    <cellStyle name="_DEM-WP(C) Costs not in AURORA 2006GRC_Power Costs - Comparison bx Rbtl-Staff-Jt-PC 2 2" xfId="5659"/>
    <cellStyle name="_DEM-WP(C) Costs not in AURORA 2006GRC_Power Costs - Comparison bx Rbtl-Staff-Jt-PC 2 2 2" xfId="5660"/>
    <cellStyle name="_DEM-WP(C) Costs not in AURORA 2006GRC_Power Costs - Comparison bx Rbtl-Staff-Jt-PC 2 3" xfId="5661"/>
    <cellStyle name="_DEM-WP(C) Costs not in AURORA 2006GRC_Power Costs - Comparison bx Rbtl-Staff-Jt-PC 3" xfId="5662"/>
    <cellStyle name="_DEM-WP(C) Costs not in AURORA 2006GRC_Power Costs - Comparison bx Rbtl-Staff-Jt-PC 3 2" xfId="5663"/>
    <cellStyle name="_DEM-WP(C) Costs not in AURORA 2006GRC_Power Costs - Comparison bx Rbtl-Staff-Jt-PC 4" xfId="5664"/>
    <cellStyle name="_DEM-WP(C) Costs not in AURORA 2006GRC_Power Costs - Comparison bx Rbtl-Staff-Jt-PC_Adj Bench DR 3 for Initial Briefs (Electric)" xfId="5665"/>
    <cellStyle name="_DEM-WP(C) Costs not in AURORA 2006GRC_Power Costs - Comparison bx Rbtl-Staff-Jt-PC_Adj Bench DR 3 for Initial Briefs (Electric) 2" xfId="5666"/>
    <cellStyle name="_DEM-WP(C) Costs not in AURORA 2006GRC_Power Costs - Comparison bx Rbtl-Staff-Jt-PC_Adj Bench DR 3 for Initial Briefs (Electric) 2 2" xfId="5667"/>
    <cellStyle name="_DEM-WP(C) Costs not in AURORA 2006GRC_Power Costs - Comparison bx Rbtl-Staff-Jt-PC_Adj Bench DR 3 for Initial Briefs (Electric) 2 2 2" xfId="5668"/>
    <cellStyle name="_DEM-WP(C) Costs not in AURORA 2006GRC_Power Costs - Comparison bx Rbtl-Staff-Jt-PC_Adj Bench DR 3 for Initial Briefs (Electric) 2 3" xfId="5669"/>
    <cellStyle name="_DEM-WP(C) Costs not in AURORA 2006GRC_Power Costs - Comparison bx Rbtl-Staff-Jt-PC_Adj Bench DR 3 for Initial Briefs (Electric) 3" xfId="5670"/>
    <cellStyle name="_DEM-WP(C) Costs not in AURORA 2006GRC_Power Costs - Comparison bx Rbtl-Staff-Jt-PC_Adj Bench DR 3 for Initial Briefs (Electric) 3 2" xfId="5671"/>
    <cellStyle name="_DEM-WP(C) Costs not in AURORA 2006GRC_Power Costs - Comparison bx Rbtl-Staff-Jt-PC_Adj Bench DR 3 for Initial Briefs (Electric) 4" xfId="5672"/>
    <cellStyle name="_DEM-WP(C) Costs not in AURORA 2006GRC_Power Costs - Comparison bx Rbtl-Staff-Jt-PC_Adj Bench DR 3 for Initial Briefs (Electric)_DEM-WP(C) ENERG10C--ctn Mid-C_042010 2010GRC" xfId="5673"/>
    <cellStyle name="_DEM-WP(C) Costs not in AURORA 2006GRC_Power Costs - Comparison bx Rbtl-Staff-Jt-PC_Adj Bench DR 3 for Initial Briefs (Electric)_DEM-WP(C) ENERG10C--ctn Mid-C_042010 2010GRC 2" xfId="5674"/>
    <cellStyle name="_DEM-WP(C) Costs not in AURORA 2006GRC_Power Costs - Comparison bx Rbtl-Staff-Jt-PC_DEM-WP(C) ENERG10C--ctn Mid-C_042010 2010GRC" xfId="5675"/>
    <cellStyle name="_DEM-WP(C) Costs not in AURORA 2006GRC_Power Costs - Comparison bx Rbtl-Staff-Jt-PC_DEM-WP(C) ENERG10C--ctn Mid-C_042010 2010GRC 2" xfId="5676"/>
    <cellStyle name="_DEM-WP(C) Costs not in AURORA 2006GRC_Power Costs - Comparison bx Rbtl-Staff-Jt-PC_Electric Rev Req Model (2009 GRC) Rebuttal" xfId="5677"/>
    <cellStyle name="_DEM-WP(C) Costs not in AURORA 2006GRC_Power Costs - Comparison bx Rbtl-Staff-Jt-PC_Electric Rev Req Model (2009 GRC) Rebuttal 2" xfId="5678"/>
    <cellStyle name="_DEM-WP(C) Costs not in AURORA 2006GRC_Power Costs - Comparison bx Rbtl-Staff-Jt-PC_Electric Rev Req Model (2009 GRC) Rebuttal 2 2" xfId="5679"/>
    <cellStyle name="_DEM-WP(C) Costs not in AURORA 2006GRC_Power Costs - Comparison bx Rbtl-Staff-Jt-PC_Electric Rev Req Model (2009 GRC) Rebuttal 3" xfId="5680"/>
    <cellStyle name="_DEM-WP(C) Costs not in AURORA 2006GRC_Power Costs - Comparison bx Rbtl-Staff-Jt-PC_Electric Rev Req Model (2009 GRC) Rebuttal REmoval of New  WH Solar AdjustMI" xfId="5681"/>
    <cellStyle name="_DEM-WP(C) Costs not in AURORA 2006GRC_Power Costs - Comparison bx Rbtl-Staff-Jt-PC_Electric Rev Req Model (2009 GRC) Rebuttal REmoval of New  WH Solar AdjustMI 2" xfId="5682"/>
    <cellStyle name="_DEM-WP(C) Costs not in AURORA 2006GRC_Power Costs - Comparison bx Rbtl-Staff-Jt-PC_Electric Rev Req Model (2009 GRC) Rebuttal REmoval of New  WH Solar AdjustMI 2 2" xfId="5683"/>
    <cellStyle name="_DEM-WP(C) Costs not in AURORA 2006GRC_Power Costs - Comparison bx Rbtl-Staff-Jt-PC_Electric Rev Req Model (2009 GRC) Rebuttal REmoval of New  WH Solar AdjustMI 2 2 2" xfId="5684"/>
    <cellStyle name="_DEM-WP(C) Costs not in AURORA 2006GRC_Power Costs - Comparison bx Rbtl-Staff-Jt-PC_Electric Rev Req Model (2009 GRC) Rebuttal REmoval of New  WH Solar AdjustMI 2 3" xfId="5685"/>
    <cellStyle name="_DEM-WP(C) Costs not in AURORA 2006GRC_Power Costs - Comparison bx Rbtl-Staff-Jt-PC_Electric Rev Req Model (2009 GRC) Rebuttal REmoval of New  WH Solar AdjustMI 3" xfId="5686"/>
    <cellStyle name="_DEM-WP(C) Costs not in AURORA 2006GRC_Power Costs - Comparison bx Rbtl-Staff-Jt-PC_Electric Rev Req Model (2009 GRC) Rebuttal REmoval of New  WH Solar AdjustMI 3 2" xfId="5687"/>
    <cellStyle name="_DEM-WP(C) Costs not in AURORA 2006GRC_Power Costs - Comparison bx Rbtl-Staff-Jt-PC_Electric Rev Req Model (2009 GRC) Rebuttal REmoval of New  WH Solar AdjustMI 4" xfId="5688"/>
    <cellStyle name="_DEM-WP(C) Costs not in AURORA 2006GRC_Power Costs - Comparison bx Rbtl-Staff-Jt-PC_Electric Rev Req Model (2009 GRC) Rebuttal REmoval of New  WH Solar AdjustMI_DEM-WP(C) ENERG10C--ctn Mid-C_042010 2010GRC" xfId="5689"/>
    <cellStyle name="_DEM-WP(C) Costs not in AURORA 2006GRC_Power Costs - Comparison bx Rbtl-Staff-Jt-PC_Electric Rev Req Model (2009 GRC) Rebuttal REmoval of New  WH Solar AdjustMI_DEM-WP(C) ENERG10C--ctn Mid-C_042010 2010GRC 2" xfId="5690"/>
    <cellStyle name="_DEM-WP(C) Costs not in AURORA 2006GRC_Power Costs - Comparison bx Rbtl-Staff-Jt-PC_Electric Rev Req Model (2009 GRC) Revised 01-18-2010" xfId="5691"/>
    <cellStyle name="_DEM-WP(C) Costs not in AURORA 2006GRC_Power Costs - Comparison bx Rbtl-Staff-Jt-PC_Electric Rev Req Model (2009 GRC) Revised 01-18-2010 2" xfId="5692"/>
    <cellStyle name="_DEM-WP(C) Costs not in AURORA 2006GRC_Power Costs - Comparison bx Rbtl-Staff-Jt-PC_Electric Rev Req Model (2009 GRC) Revised 01-18-2010 2 2" xfId="5693"/>
    <cellStyle name="_DEM-WP(C) Costs not in AURORA 2006GRC_Power Costs - Comparison bx Rbtl-Staff-Jt-PC_Electric Rev Req Model (2009 GRC) Revised 01-18-2010 2 2 2" xfId="5694"/>
    <cellStyle name="_DEM-WP(C) Costs not in AURORA 2006GRC_Power Costs - Comparison bx Rbtl-Staff-Jt-PC_Electric Rev Req Model (2009 GRC) Revised 01-18-2010 2 3" xfId="5695"/>
    <cellStyle name="_DEM-WP(C) Costs not in AURORA 2006GRC_Power Costs - Comparison bx Rbtl-Staff-Jt-PC_Electric Rev Req Model (2009 GRC) Revised 01-18-2010 3" xfId="5696"/>
    <cellStyle name="_DEM-WP(C) Costs not in AURORA 2006GRC_Power Costs - Comparison bx Rbtl-Staff-Jt-PC_Electric Rev Req Model (2009 GRC) Revised 01-18-2010 3 2" xfId="5697"/>
    <cellStyle name="_DEM-WP(C) Costs not in AURORA 2006GRC_Power Costs - Comparison bx Rbtl-Staff-Jt-PC_Electric Rev Req Model (2009 GRC) Revised 01-18-2010 4" xfId="5698"/>
    <cellStyle name="_DEM-WP(C) Costs not in AURORA 2006GRC_Power Costs - Comparison bx Rbtl-Staff-Jt-PC_Electric Rev Req Model (2009 GRC) Revised 01-18-2010_DEM-WP(C) ENERG10C--ctn Mid-C_042010 2010GRC" xfId="5699"/>
    <cellStyle name="_DEM-WP(C) Costs not in AURORA 2006GRC_Power Costs - Comparison bx Rbtl-Staff-Jt-PC_Electric Rev Req Model (2009 GRC) Revised 01-18-2010_DEM-WP(C) ENERG10C--ctn Mid-C_042010 2010GRC 2" xfId="5700"/>
    <cellStyle name="_DEM-WP(C) Costs not in AURORA 2006GRC_Power Costs - Comparison bx Rbtl-Staff-Jt-PC_Final Order Electric EXHIBIT A-1" xfId="5701"/>
    <cellStyle name="_DEM-WP(C) Costs not in AURORA 2006GRC_Power Costs - Comparison bx Rbtl-Staff-Jt-PC_Final Order Electric EXHIBIT A-1 2" xfId="5702"/>
    <cellStyle name="_DEM-WP(C) Costs not in AURORA 2006GRC_Power Costs - Comparison bx Rbtl-Staff-Jt-PC_Final Order Electric EXHIBIT A-1 2 2" xfId="5703"/>
    <cellStyle name="_DEM-WP(C) Costs not in AURORA 2006GRC_Power Costs - Comparison bx Rbtl-Staff-Jt-PC_Final Order Electric EXHIBIT A-1 3" xfId="5704"/>
    <cellStyle name="_DEM-WP(C) Costs not in AURORA 2006GRC_Production Adj 4.37" xfId="21265"/>
    <cellStyle name="_DEM-WP(C) Costs not in AURORA 2006GRC_Purchased Power Adj 4.03" xfId="21266"/>
    <cellStyle name="_DEM-WP(C) Costs not in AURORA 2006GRC_Rebuttal Power Costs" xfId="5705"/>
    <cellStyle name="_DEM-WP(C) Costs not in AURORA 2006GRC_Rebuttal Power Costs 2" xfId="5706"/>
    <cellStyle name="_DEM-WP(C) Costs not in AURORA 2006GRC_Rebuttal Power Costs 2 2" xfId="5707"/>
    <cellStyle name="_DEM-WP(C) Costs not in AURORA 2006GRC_Rebuttal Power Costs 2 2 2" xfId="5708"/>
    <cellStyle name="_DEM-WP(C) Costs not in AURORA 2006GRC_Rebuttal Power Costs 2 3" xfId="5709"/>
    <cellStyle name="_DEM-WP(C) Costs not in AURORA 2006GRC_Rebuttal Power Costs 3" xfId="5710"/>
    <cellStyle name="_DEM-WP(C) Costs not in AURORA 2006GRC_Rebuttal Power Costs 3 2" xfId="5711"/>
    <cellStyle name="_DEM-WP(C) Costs not in AURORA 2006GRC_Rebuttal Power Costs 4" xfId="5712"/>
    <cellStyle name="_DEM-WP(C) Costs not in AURORA 2006GRC_Rebuttal Power Costs_Adj Bench DR 3 for Initial Briefs (Electric)" xfId="5713"/>
    <cellStyle name="_DEM-WP(C) Costs not in AURORA 2006GRC_Rebuttal Power Costs_Adj Bench DR 3 for Initial Briefs (Electric) 2" xfId="5714"/>
    <cellStyle name="_DEM-WP(C) Costs not in AURORA 2006GRC_Rebuttal Power Costs_Adj Bench DR 3 for Initial Briefs (Electric) 2 2" xfId="5715"/>
    <cellStyle name="_DEM-WP(C) Costs not in AURORA 2006GRC_Rebuttal Power Costs_Adj Bench DR 3 for Initial Briefs (Electric) 2 2 2" xfId="5716"/>
    <cellStyle name="_DEM-WP(C) Costs not in AURORA 2006GRC_Rebuttal Power Costs_Adj Bench DR 3 for Initial Briefs (Electric) 2 3" xfId="5717"/>
    <cellStyle name="_DEM-WP(C) Costs not in AURORA 2006GRC_Rebuttal Power Costs_Adj Bench DR 3 for Initial Briefs (Electric) 3" xfId="5718"/>
    <cellStyle name="_DEM-WP(C) Costs not in AURORA 2006GRC_Rebuttal Power Costs_Adj Bench DR 3 for Initial Briefs (Electric) 3 2" xfId="5719"/>
    <cellStyle name="_DEM-WP(C) Costs not in AURORA 2006GRC_Rebuttal Power Costs_Adj Bench DR 3 for Initial Briefs (Electric) 4" xfId="5720"/>
    <cellStyle name="_DEM-WP(C) Costs not in AURORA 2006GRC_Rebuttal Power Costs_Adj Bench DR 3 for Initial Briefs (Electric)_DEM-WP(C) ENERG10C--ctn Mid-C_042010 2010GRC" xfId="5721"/>
    <cellStyle name="_DEM-WP(C) Costs not in AURORA 2006GRC_Rebuttal Power Costs_Adj Bench DR 3 for Initial Briefs (Electric)_DEM-WP(C) ENERG10C--ctn Mid-C_042010 2010GRC 2" xfId="5722"/>
    <cellStyle name="_DEM-WP(C) Costs not in AURORA 2006GRC_Rebuttal Power Costs_DEM-WP(C) ENERG10C--ctn Mid-C_042010 2010GRC" xfId="5723"/>
    <cellStyle name="_DEM-WP(C) Costs not in AURORA 2006GRC_Rebuttal Power Costs_DEM-WP(C) ENERG10C--ctn Mid-C_042010 2010GRC 2" xfId="5724"/>
    <cellStyle name="_DEM-WP(C) Costs not in AURORA 2006GRC_Rebuttal Power Costs_Electric Rev Req Model (2009 GRC) Rebuttal" xfId="5725"/>
    <cellStyle name="_DEM-WP(C) Costs not in AURORA 2006GRC_Rebuttal Power Costs_Electric Rev Req Model (2009 GRC) Rebuttal 2" xfId="5726"/>
    <cellStyle name="_DEM-WP(C) Costs not in AURORA 2006GRC_Rebuttal Power Costs_Electric Rev Req Model (2009 GRC) Rebuttal 2 2" xfId="5727"/>
    <cellStyle name="_DEM-WP(C) Costs not in AURORA 2006GRC_Rebuttal Power Costs_Electric Rev Req Model (2009 GRC) Rebuttal 3" xfId="5728"/>
    <cellStyle name="_DEM-WP(C) Costs not in AURORA 2006GRC_Rebuttal Power Costs_Electric Rev Req Model (2009 GRC) Rebuttal REmoval of New  WH Solar AdjustMI" xfId="5729"/>
    <cellStyle name="_DEM-WP(C) Costs not in AURORA 2006GRC_Rebuttal Power Costs_Electric Rev Req Model (2009 GRC) Rebuttal REmoval of New  WH Solar AdjustMI 2" xfId="5730"/>
    <cellStyle name="_DEM-WP(C) Costs not in AURORA 2006GRC_Rebuttal Power Costs_Electric Rev Req Model (2009 GRC) Rebuttal REmoval of New  WH Solar AdjustMI 2 2" xfId="5731"/>
    <cellStyle name="_DEM-WP(C) Costs not in AURORA 2006GRC_Rebuttal Power Costs_Electric Rev Req Model (2009 GRC) Rebuttal REmoval of New  WH Solar AdjustMI 2 2 2" xfId="5732"/>
    <cellStyle name="_DEM-WP(C) Costs not in AURORA 2006GRC_Rebuttal Power Costs_Electric Rev Req Model (2009 GRC) Rebuttal REmoval of New  WH Solar AdjustMI 2 3" xfId="5733"/>
    <cellStyle name="_DEM-WP(C) Costs not in AURORA 2006GRC_Rebuttal Power Costs_Electric Rev Req Model (2009 GRC) Rebuttal REmoval of New  WH Solar AdjustMI 3" xfId="5734"/>
    <cellStyle name="_DEM-WP(C) Costs not in AURORA 2006GRC_Rebuttal Power Costs_Electric Rev Req Model (2009 GRC) Rebuttal REmoval of New  WH Solar AdjustMI 3 2" xfId="5735"/>
    <cellStyle name="_DEM-WP(C) Costs not in AURORA 2006GRC_Rebuttal Power Costs_Electric Rev Req Model (2009 GRC) Rebuttal REmoval of New  WH Solar AdjustMI 4" xfId="5736"/>
    <cellStyle name="_DEM-WP(C) Costs not in AURORA 2006GRC_Rebuttal Power Costs_Electric Rev Req Model (2009 GRC) Rebuttal REmoval of New  WH Solar AdjustMI_DEM-WP(C) ENERG10C--ctn Mid-C_042010 2010GRC" xfId="5737"/>
    <cellStyle name="_DEM-WP(C) Costs not in AURORA 2006GRC_Rebuttal Power Costs_Electric Rev Req Model (2009 GRC) Rebuttal REmoval of New  WH Solar AdjustMI_DEM-WP(C) ENERG10C--ctn Mid-C_042010 2010GRC 2" xfId="5738"/>
    <cellStyle name="_DEM-WP(C) Costs not in AURORA 2006GRC_Rebuttal Power Costs_Electric Rev Req Model (2009 GRC) Revised 01-18-2010" xfId="5739"/>
    <cellStyle name="_DEM-WP(C) Costs not in AURORA 2006GRC_Rebuttal Power Costs_Electric Rev Req Model (2009 GRC) Revised 01-18-2010 2" xfId="5740"/>
    <cellStyle name="_DEM-WP(C) Costs not in AURORA 2006GRC_Rebuttal Power Costs_Electric Rev Req Model (2009 GRC) Revised 01-18-2010 2 2" xfId="5741"/>
    <cellStyle name="_DEM-WP(C) Costs not in AURORA 2006GRC_Rebuttal Power Costs_Electric Rev Req Model (2009 GRC) Revised 01-18-2010 2 2 2" xfId="5742"/>
    <cellStyle name="_DEM-WP(C) Costs not in AURORA 2006GRC_Rebuttal Power Costs_Electric Rev Req Model (2009 GRC) Revised 01-18-2010 2 3" xfId="5743"/>
    <cellStyle name="_DEM-WP(C) Costs not in AURORA 2006GRC_Rebuttal Power Costs_Electric Rev Req Model (2009 GRC) Revised 01-18-2010 3" xfId="5744"/>
    <cellStyle name="_DEM-WP(C) Costs not in AURORA 2006GRC_Rebuttal Power Costs_Electric Rev Req Model (2009 GRC) Revised 01-18-2010 3 2" xfId="5745"/>
    <cellStyle name="_DEM-WP(C) Costs not in AURORA 2006GRC_Rebuttal Power Costs_Electric Rev Req Model (2009 GRC) Revised 01-18-2010 4" xfId="5746"/>
    <cellStyle name="_DEM-WP(C) Costs not in AURORA 2006GRC_Rebuttal Power Costs_Electric Rev Req Model (2009 GRC) Revised 01-18-2010_DEM-WP(C) ENERG10C--ctn Mid-C_042010 2010GRC" xfId="5747"/>
    <cellStyle name="_DEM-WP(C) Costs not in AURORA 2006GRC_Rebuttal Power Costs_Electric Rev Req Model (2009 GRC) Revised 01-18-2010_DEM-WP(C) ENERG10C--ctn Mid-C_042010 2010GRC 2" xfId="5748"/>
    <cellStyle name="_DEM-WP(C) Costs not in AURORA 2006GRC_Rebuttal Power Costs_Final Order Electric EXHIBIT A-1" xfId="5749"/>
    <cellStyle name="_DEM-WP(C) Costs not in AURORA 2006GRC_Rebuttal Power Costs_Final Order Electric EXHIBIT A-1 2" xfId="5750"/>
    <cellStyle name="_DEM-WP(C) Costs not in AURORA 2006GRC_Rebuttal Power Costs_Final Order Electric EXHIBIT A-1 2 2" xfId="5751"/>
    <cellStyle name="_DEM-WP(C) Costs not in AURORA 2006GRC_Rebuttal Power Costs_Final Order Electric EXHIBIT A-1 3" xfId="5752"/>
    <cellStyle name="_DEM-WP(C) Costs not in AURORA 2006GRC_ROR 5.02" xfId="21267"/>
    <cellStyle name="_DEM-WP(C) Costs not in AURORA 2006GRC_Transmission Workbook for May BOD" xfId="5753"/>
    <cellStyle name="_DEM-WP(C) Costs not in AURORA 2006GRC_Transmission Workbook for May BOD 2" xfId="5754"/>
    <cellStyle name="_DEM-WP(C) Costs not in AURORA 2006GRC_Transmission Workbook for May BOD 2 2" xfId="5755"/>
    <cellStyle name="_DEM-WP(C) Costs not in AURORA 2006GRC_Transmission Workbook for May BOD 2 2 2" xfId="5756"/>
    <cellStyle name="_DEM-WP(C) Costs not in AURORA 2006GRC_Transmission Workbook for May BOD 2 3" xfId="5757"/>
    <cellStyle name="_DEM-WP(C) Costs not in AURORA 2006GRC_Transmission Workbook for May BOD 3" xfId="5758"/>
    <cellStyle name="_DEM-WP(C) Costs not in AURORA 2006GRC_Transmission Workbook for May BOD 3 2" xfId="5759"/>
    <cellStyle name="_DEM-WP(C) Costs not in AURORA 2006GRC_Transmission Workbook for May BOD 4" xfId="5760"/>
    <cellStyle name="_DEM-WP(C) Costs not in AURORA 2006GRC_Transmission Workbook for May BOD_DEM-WP(C) ENERG10C--ctn Mid-C_042010 2010GRC" xfId="5761"/>
    <cellStyle name="_DEM-WP(C) Costs not in AURORA 2006GRC_Transmission Workbook for May BOD_DEM-WP(C) ENERG10C--ctn Mid-C_042010 2010GRC 2" xfId="5762"/>
    <cellStyle name="_DEM-WP(C) Costs not in AURORA 2006GRC_Wind Integration 10GRC" xfId="5763"/>
    <cellStyle name="_DEM-WP(C) Costs not in AURORA 2006GRC_Wind Integration 10GRC 2" xfId="5764"/>
    <cellStyle name="_DEM-WP(C) Costs not in AURORA 2006GRC_Wind Integration 10GRC 2 2" xfId="5765"/>
    <cellStyle name="_DEM-WP(C) Costs not in AURORA 2006GRC_Wind Integration 10GRC 2 2 2" xfId="5766"/>
    <cellStyle name="_DEM-WP(C) Costs not in AURORA 2006GRC_Wind Integration 10GRC 2 3" xfId="5767"/>
    <cellStyle name="_DEM-WP(C) Costs not in AURORA 2006GRC_Wind Integration 10GRC 3" xfId="5768"/>
    <cellStyle name="_DEM-WP(C) Costs not in AURORA 2006GRC_Wind Integration 10GRC 3 2" xfId="5769"/>
    <cellStyle name="_DEM-WP(C) Costs not in AURORA 2006GRC_Wind Integration 10GRC 4" xfId="5770"/>
    <cellStyle name="_DEM-WP(C) Costs not in AURORA 2006GRC_Wind Integration 10GRC_DEM-WP(C) ENERG10C--ctn Mid-C_042010 2010GRC" xfId="5771"/>
    <cellStyle name="_DEM-WP(C) Costs not in AURORA 2006GRC_Wind Integration 10GRC_DEM-WP(C) ENERG10C--ctn Mid-C_042010 2010GRC 2" xfId="5772"/>
    <cellStyle name="_DEM-WP(C) Costs not in AURORA 2007GRC" xfId="5773"/>
    <cellStyle name="_DEM-WP(C) Costs not in AURORA 2007GRC 2" xfId="5774"/>
    <cellStyle name="_DEM-WP(C) Costs not in AURORA 2007GRC 2 2" xfId="5775"/>
    <cellStyle name="_DEM-WP(C) Costs not in AURORA 2007GRC 2 2 2" xfId="5776"/>
    <cellStyle name="_DEM-WP(C) Costs not in AURORA 2007GRC 2 3" xfId="5777"/>
    <cellStyle name="_DEM-WP(C) Costs not in AURORA 2007GRC 3" xfId="5778"/>
    <cellStyle name="_DEM-WP(C) Costs not in AURORA 2007GRC 3 2" xfId="5779"/>
    <cellStyle name="_DEM-WP(C) Costs not in AURORA 2007GRC 4" xfId="5780"/>
    <cellStyle name="_DEM-WP(C) Costs not in AURORA 2007GRC Update" xfId="5781"/>
    <cellStyle name="_DEM-WP(C) Costs not in AURORA 2007GRC Update 2" xfId="5782"/>
    <cellStyle name="_DEM-WP(C) Costs not in AURORA 2007GRC Update 2 2" xfId="5783"/>
    <cellStyle name="_DEM-WP(C) Costs not in AURORA 2007GRC Update 2 2 2" xfId="5784"/>
    <cellStyle name="_DEM-WP(C) Costs not in AURORA 2007GRC Update 2 3" xfId="5785"/>
    <cellStyle name="_DEM-WP(C) Costs not in AURORA 2007GRC Update 3" xfId="5786"/>
    <cellStyle name="_DEM-WP(C) Costs not in AURORA 2007GRC Update 3 2" xfId="5787"/>
    <cellStyle name="_DEM-WP(C) Costs not in AURORA 2007GRC Update 4" xfId="5788"/>
    <cellStyle name="_DEM-WP(C) Costs not in AURORA 2007GRC Update_DEM-WP(C) ENERG10C--ctn Mid-C_042010 2010GRC" xfId="5789"/>
    <cellStyle name="_DEM-WP(C) Costs not in AURORA 2007GRC Update_DEM-WP(C) ENERG10C--ctn Mid-C_042010 2010GRC 2" xfId="5790"/>
    <cellStyle name="_DEM-WP(C) Costs not in AURORA 2007GRC Update_NIM Summary" xfId="5791"/>
    <cellStyle name="_DEM-WP(C) Costs not in AURORA 2007GRC Update_NIM Summary 2" xfId="5792"/>
    <cellStyle name="_DEM-WP(C) Costs not in AURORA 2007GRC Update_NIM Summary 2 2" xfId="5793"/>
    <cellStyle name="_DEM-WP(C) Costs not in AURORA 2007GRC Update_NIM Summary 2 2 2" xfId="5794"/>
    <cellStyle name="_DEM-WP(C) Costs not in AURORA 2007GRC Update_NIM Summary 2 3" xfId="5795"/>
    <cellStyle name="_DEM-WP(C) Costs not in AURORA 2007GRC Update_NIM Summary 3" xfId="5796"/>
    <cellStyle name="_DEM-WP(C) Costs not in AURORA 2007GRC Update_NIM Summary 3 2" xfId="5797"/>
    <cellStyle name="_DEM-WP(C) Costs not in AURORA 2007GRC Update_NIM Summary 4" xfId="5798"/>
    <cellStyle name="_DEM-WP(C) Costs not in AURORA 2007GRC Update_NIM Summary_DEM-WP(C) ENERG10C--ctn Mid-C_042010 2010GRC" xfId="5799"/>
    <cellStyle name="_DEM-WP(C) Costs not in AURORA 2007GRC Update_NIM Summary_DEM-WP(C) ENERG10C--ctn Mid-C_042010 2010GRC 2" xfId="5800"/>
    <cellStyle name="_DEM-WP(C) Costs not in AURORA 2007GRC_16.37E Wild Horse Expansion DeferralRevwrkingfile SF" xfId="5801"/>
    <cellStyle name="_DEM-WP(C) Costs not in AURORA 2007GRC_16.37E Wild Horse Expansion DeferralRevwrkingfile SF 2" xfId="5802"/>
    <cellStyle name="_DEM-WP(C) Costs not in AURORA 2007GRC_16.37E Wild Horse Expansion DeferralRevwrkingfile SF 2 2" xfId="5803"/>
    <cellStyle name="_DEM-WP(C) Costs not in AURORA 2007GRC_16.37E Wild Horse Expansion DeferralRevwrkingfile SF 2 2 2" xfId="5804"/>
    <cellStyle name="_DEM-WP(C) Costs not in AURORA 2007GRC_16.37E Wild Horse Expansion DeferralRevwrkingfile SF 2 3" xfId="5805"/>
    <cellStyle name="_DEM-WP(C) Costs not in AURORA 2007GRC_16.37E Wild Horse Expansion DeferralRevwrkingfile SF 3" xfId="5806"/>
    <cellStyle name="_DEM-WP(C) Costs not in AURORA 2007GRC_16.37E Wild Horse Expansion DeferralRevwrkingfile SF 3 2" xfId="5807"/>
    <cellStyle name="_DEM-WP(C) Costs not in AURORA 2007GRC_16.37E Wild Horse Expansion DeferralRevwrkingfile SF 4" xfId="5808"/>
    <cellStyle name="_DEM-WP(C) Costs not in AURORA 2007GRC_16.37E Wild Horse Expansion DeferralRevwrkingfile SF_DEM-WP(C) ENERG10C--ctn Mid-C_042010 2010GRC" xfId="5809"/>
    <cellStyle name="_DEM-WP(C) Costs not in AURORA 2007GRC_16.37E Wild Horse Expansion DeferralRevwrkingfile SF_DEM-WP(C) ENERG10C--ctn Mid-C_042010 2010GRC 2" xfId="5810"/>
    <cellStyle name="_DEM-WP(C) Costs not in AURORA 2007GRC_2009 GRC Compl Filing - Exhibit D" xfId="5811"/>
    <cellStyle name="_DEM-WP(C) Costs not in AURORA 2007GRC_2009 GRC Compl Filing - Exhibit D 2" xfId="5812"/>
    <cellStyle name="_DEM-WP(C) Costs not in AURORA 2007GRC_2009 GRC Compl Filing - Exhibit D 2 2" xfId="5813"/>
    <cellStyle name="_DEM-WP(C) Costs not in AURORA 2007GRC_2009 GRC Compl Filing - Exhibit D 2 2 2" xfId="5814"/>
    <cellStyle name="_DEM-WP(C) Costs not in AURORA 2007GRC_2009 GRC Compl Filing - Exhibit D 2 3" xfId="5815"/>
    <cellStyle name="_DEM-WP(C) Costs not in AURORA 2007GRC_2009 GRC Compl Filing - Exhibit D 3" xfId="5816"/>
    <cellStyle name="_DEM-WP(C) Costs not in AURORA 2007GRC_2009 GRC Compl Filing - Exhibit D 3 2" xfId="5817"/>
    <cellStyle name="_DEM-WP(C) Costs not in AURORA 2007GRC_2009 GRC Compl Filing - Exhibit D 4" xfId="5818"/>
    <cellStyle name="_DEM-WP(C) Costs not in AURORA 2007GRC_2009 GRC Compl Filing - Exhibit D_DEM-WP(C) ENERG10C--ctn Mid-C_042010 2010GRC" xfId="5819"/>
    <cellStyle name="_DEM-WP(C) Costs not in AURORA 2007GRC_2009 GRC Compl Filing - Exhibit D_DEM-WP(C) ENERG10C--ctn Mid-C_042010 2010GRC 2" xfId="5820"/>
    <cellStyle name="_DEM-WP(C) Costs not in AURORA 2007GRC_Adj Bench DR 3 for Initial Briefs (Electric)" xfId="5821"/>
    <cellStyle name="_DEM-WP(C) Costs not in AURORA 2007GRC_Adj Bench DR 3 for Initial Briefs (Electric) 2" xfId="5822"/>
    <cellStyle name="_DEM-WP(C) Costs not in AURORA 2007GRC_Adj Bench DR 3 for Initial Briefs (Electric) 2 2" xfId="5823"/>
    <cellStyle name="_DEM-WP(C) Costs not in AURORA 2007GRC_Adj Bench DR 3 for Initial Briefs (Electric) 2 2 2" xfId="5824"/>
    <cellStyle name="_DEM-WP(C) Costs not in AURORA 2007GRC_Adj Bench DR 3 for Initial Briefs (Electric) 2 3" xfId="5825"/>
    <cellStyle name="_DEM-WP(C) Costs not in AURORA 2007GRC_Adj Bench DR 3 for Initial Briefs (Electric) 3" xfId="5826"/>
    <cellStyle name="_DEM-WP(C) Costs not in AURORA 2007GRC_Adj Bench DR 3 for Initial Briefs (Electric) 3 2" xfId="5827"/>
    <cellStyle name="_DEM-WP(C) Costs not in AURORA 2007GRC_Adj Bench DR 3 for Initial Briefs (Electric) 4" xfId="5828"/>
    <cellStyle name="_DEM-WP(C) Costs not in AURORA 2007GRC_Adj Bench DR 3 for Initial Briefs (Electric)_DEM-WP(C) ENERG10C--ctn Mid-C_042010 2010GRC" xfId="5829"/>
    <cellStyle name="_DEM-WP(C) Costs not in AURORA 2007GRC_Adj Bench DR 3 for Initial Briefs (Electric)_DEM-WP(C) ENERG10C--ctn Mid-C_042010 2010GRC 2" xfId="5830"/>
    <cellStyle name="_DEM-WP(C) Costs not in AURORA 2007GRC_Book1" xfId="5831"/>
    <cellStyle name="_DEM-WP(C) Costs not in AURORA 2007GRC_Book1 2" xfId="5832"/>
    <cellStyle name="_DEM-WP(C) Costs not in AURORA 2007GRC_Book2" xfId="5833"/>
    <cellStyle name="_DEM-WP(C) Costs not in AURORA 2007GRC_Book2 2" xfId="5834"/>
    <cellStyle name="_DEM-WP(C) Costs not in AURORA 2007GRC_Book2 2 2" xfId="5835"/>
    <cellStyle name="_DEM-WP(C) Costs not in AURORA 2007GRC_Book2 2 2 2" xfId="5836"/>
    <cellStyle name="_DEM-WP(C) Costs not in AURORA 2007GRC_Book2 2 3" xfId="5837"/>
    <cellStyle name="_DEM-WP(C) Costs not in AURORA 2007GRC_Book2 3" xfId="5838"/>
    <cellStyle name="_DEM-WP(C) Costs not in AURORA 2007GRC_Book2 3 2" xfId="5839"/>
    <cellStyle name="_DEM-WP(C) Costs not in AURORA 2007GRC_Book2 4" xfId="5840"/>
    <cellStyle name="_DEM-WP(C) Costs not in AURORA 2007GRC_Book2_DEM-WP(C) ENERG10C--ctn Mid-C_042010 2010GRC" xfId="5841"/>
    <cellStyle name="_DEM-WP(C) Costs not in AURORA 2007GRC_Book2_DEM-WP(C) ENERG10C--ctn Mid-C_042010 2010GRC 2" xfId="5842"/>
    <cellStyle name="_DEM-WP(C) Costs not in AURORA 2007GRC_Book4" xfId="5843"/>
    <cellStyle name="_DEM-WP(C) Costs not in AURORA 2007GRC_Book4 2" xfId="5844"/>
    <cellStyle name="_DEM-WP(C) Costs not in AURORA 2007GRC_Book4 2 2" xfId="5845"/>
    <cellStyle name="_DEM-WP(C) Costs not in AURORA 2007GRC_Book4 2 2 2" xfId="5846"/>
    <cellStyle name="_DEM-WP(C) Costs not in AURORA 2007GRC_Book4 2 3" xfId="5847"/>
    <cellStyle name="_DEM-WP(C) Costs not in AURORA 2007GRC_Book4 3" xfId="5848"/>
    <cellStyle name="_DEM-WP(C) Costs not in AURORA 2007GRC_Book4 3 2" xfId="5849"/>
    <cellStyle name="_DEM-WP(C) Costs not in AURORA 2007GRC_Book4 4" xfId="5850"/>
    <cellStyle name="_DEM-WP(C) Costs not in AURORA 2007GRC_Book4_DEM-WP(C) ENERG10C--ctn Mid-C_042010 2010GRC" xfId="5851"/>
    <cellStyle name="_DEM-WP(C) Costs not in AURORA 2007GRC_Book4_DEM-WP(C) ENERG10C--ctn Mid-C_042010 2010GRC 2" xfId="5852"/>
    <cellStyle name="_DEM-WP(C) Costs not in AURORA 2007GRC_DEM-WP(C) ENERG10C--ctn Mid-C_042010 2010GRC" xfId="5853"/>
    <cellStyle name="_DEM-WP(C) Costs not in AURORA 2007GRC_DEM-WP(C) ENERG10C--ctn Mid-C_042010 2010GRC 2" xfId="5854"/>
    <cellStyle name="_DEM-WP(C) Costs not in AURORA 2007GRC_Electric Rev Req Model (2009 GRC) " xfId="5855"/>
    <cellStyle name="_DEM-WP(C) Costs not in AURORA 2007GRC_Electric Rev Req Model (2009 GRC)  2" xfId="5856"/>
    <cellStyle name="_DEM-WP(C) Costs not in AURORA 2007GRC_Electric Rev Req Model (2009 GRC)  2 2" xfId="5857"/>
    <cellStyle name="_DEM-WP(C) Costs not in AURORA 2007GRC_Electric Rev Req Model (2009 GRC)  2 2 2" xfId="5858"/>
    <cellStyle name="_DEM-WP(C) Costs not in AURORA 2007GRC_Electric Rev Req Model (2009 GRC)  2 3" xfId="5859"/>
    <cellStyle name="_DEM-WP(C) Costs not in AURORA 2007GRC_Electric Rev Req Model (2009 GRC)  3" xfId="5860"/>
    <cellStyle name="_DEM-WP(C) Costs not in AURORA 2007GRC_Electric Rev Req Model (2009 GRC)  3 2" xfId="5861"/>
    <cellStyle name="_DEM-WP(C) Costs not in AURORA 2007GRC_Electric Rev Req Model (2009 GRC)  4" xfId="5862"/>
    <cellStyle name="_DEM-WP(C) Costs not in AURORA 2007GRC_Electric Rev Req Model (2009 GRC) _DEM-WP(C) ENERG10C--ctn Mid-C_042010 2010GRC" xfId="5863"/>
    <cellStyle name="_DEM-WP(C) Costs not in AURORA 2007GRC_Electric Rev Req Model (2009 GRC) _DEM-WP(C) ENERG10C--ctn Mid-C_042010 2010GRC 2" xfId="5864"/>
    <cellStyle name="_DEM-WP(C) Costs not in AURORA 2007GRC_Electric Rev Req Model (2009 GRC) Rebuttal" xfId="5865"/>
    <cellStyle name="_DEM-WP(C) Costs not in AURORA 2007GRC_Electric Rev Req Model (2009 GRC) Rebuttal 2" xfId="5866"/>
    <cellStyle name="_DEM-WP(C) Costs not in AURORA 2007GRC_Electric Rev Req Model (2009 GRC) Rebuttal 2 2" xfId="5867"/>
    <cellStyle name="_DEM-WP(C) Costs not in AURORA 2007GRC_Electric Rev Req Model (2009 GRC) Rebuttal 3" xfId="5868"/>
    <cellStyle name="_DEM-WP(C) Costs not in AURORA 2007GRC_Electric Rev Req Model (2009 GRC) Rebuttal REmoval of New  WH Solar AdjustMI" xfId="5869"/>
    <cellStyle name="_DEM-WP(C) Costs not in AURORA 2007GRC_Electric Rev Req Model (2009 GRC) Rebuttal REmoval of New  WH Solar AdjustMI 2" xfId="5870"/>
    <cellStyle name="_DEM-WP(C) Costs not in AURORA 2007GRC_Electric Rev Req Model (2009 GRC) Rebuttal REmoval of New  WH Solar AdjustMI 2 2" xfId="5871"/>
    <cellStyle name="_DEM-WP(C) Costs not in AURORA 2007GRC_Electric Rev Req Model (2009 GRC) Rebuttal REmoval of New  WH Solar AdjustMI 2 2 2" xfId="5872"/>
    <cellStyle name="_DEM-WP(C) Costs not in AURORA 2007GRC_Electric Rev Req Model (2009 GRC) Rebuttal REmoval of New  WH Solar AdjustMI 2 3" xfId="5873"/>
    <cellStyle name="_DEM-WP(C) Costs not in AURORA 2007GRC_Electric Rev Req Model (2009 GRC) Rebuttal REmoval of New  WH Solar AdjustMI 3" xfId="5874"/>
    <cellStyle name="_DEM-WP(C) Costs not in AURORA 2007GRC_Electric Rev Req Model (2009 GRC) Rebuttal REmoval of New  WH Solar AdjustMI 3 2" xfId="5875"/>
    <cellStyle name="_DEM-WP(C) Costs not in AURORA 2007GRC_Electric Rev Req Model (2009 GRC) Rebuttal REmoval of New  WH Solar AdjustMI 4" xfId="5876"/>
    <cellStyle name="_DEM-WP(C) Costs not in AURORA 2007GRC_Electric Rev Req Model (2009 GRC) Rebuttal REmoval of New  WH Solar AdjustMI_DEM-WP(C) ENERG10C--ctn Mid-C_042010 2010GRC" xfId="5877"/>
    <cellStyle name="_DEM-WP(C) Costs not in AURORA 2007GRC_Electric Rev Req Model (2009 GRC) Rebuttal REmoval of New  WH Solar AdjustMI_DEM-WP(C) ENERG10C--ctn Mid-C_042010 2010GRC 2" xfId="5878"/>
    <cellStyle name="_DEM-WP(C) Costs not in AURORA 2007GRC_Electric Rev Req Model (2009 GRC) Revised 01-18-2010" xfId="5879"/>
    <cellStyle name="_DEM-WP(C) Costs not in AURORA 2007GRC_Electric Rev Req Model (2009 GRC) Revised 01-18-2010 2" xfId="5880"/>
    <cellStyle name="_DEM-WP(C) Costs not in AURORA 2007GRC_Electric Rev Req Model (2009 GRC) Revised 01-18-2010 2 2" xfId="5881"/>
    <cellStyle name="_DEM-WP(C) Costs not in AURORA 2007GRC_Electric Rev Req Model (2009 GRC) Revised 01-18-2010 2 2 2" xfId="5882"/>
    <cellStyle name="_DEM-WP(C) Costs not in AURORA 2007GRC_Electric Rev Req Model (2009 GRC) Revised 01-18-2010 2 3" xfId="5883"/>
    <cellStyle name="_DEM-WP(C) Costs not in AURORA 2007GRC_Electric Rev Req Model (2009 GRC) Revised 01-18-2010 3" xfId="5884"/>
    <cellStyle name="_DEM-WP(C) Costs not in AURORA 2007GRC_Electric Rev Req Model (2009 GRC) Revised 01-18-2010 3 2" xfId="5885"/>
    <cellStyle name="_DEM-WP(C) Costs not in AURORA 2007GRC_Electric Rev Req Model (2009 GRC) Revised 01-18-2010 4" xfId="5886"/>
    <cellStyle name="_DEM-WP(C) Costs not in AURORA 2007GRC_Electric Rev Req Model (2009 GRC) Revised 01-18-2010_DEM-WP(C) ENERG10C--ctn Mid-C_042010 2010GRC" xfId="5887"/>
    <cellStyle name="_DEM-WP(C) Costs not in AURORA 2007GRC_Electric Rev Req Model (2009 GRC) Revised 01-18-2010_DEM-WP(C) ENERG10C--ctn Mid-C_042010 2010GRC 2" xfId="5888"/>
    <cellStyle name="_DEM-WP(C) Costs not in AURORA 2007GRC_Electric Rev Req Model (2010 GRC)" xfId="5889"/>
    <cellStyle name="_DEM-WP(C) Costs not in AURORA 2007GRC_Electric Rev Req Model (2010 GRC) 2" xfId="5890"/>
    <cellStyle name="_DEM-WP(C) Costs not in AURORA 2007GRC_Electric Rev Req Model (2010 GRC) SF" xfId="5891"/>
    <cellStyle name="_DEM-WP(C) Costs not in AURORA 2007GRC_Electric Rev Req Model (2010 GRC) SF 2" xfId="5892"/>
    <cellStyle name="_DEM-WP(C) Costs not in AURORA 2007GRC_Final Order Electric EXHIBIT A-1" xfId="5893"/>
    <cellStyle name="_DEM-WP(C) Costs not in AURORA 2007GRC_Final Order Electric EXHIBIT A-1 2" xfId="5894"/>
    <cellStyle name="_DEM-WP(C) Costs not in AURORA 2007GRC_Final Order Electric EXHIBIT A-1 2 2" xfId="5895"/>
    <cellStyle name="_DEM-WP(C) Costs not in AURORA 2007GRC_Final Order Electric EXHIBIT A-1 3" xfId="5896"/>
    <cellStyle name="_DEM-WP(C) Costs not in AURORA 2007GRC_NIM Summary" xfId="5897"/>
    <cellStyle name="_DEM-WP(C) Costs not in AURORA 2007GRC_NIM Summary 2" xfId="5898"/>
    <cellStyle name="_DEM-WP(C) Costs not in AURORA 2007GRC_NIM Summary 2 2" xfId="5899"/>
    <cellStyle name="_DEM-WP(C) Costs not in AURORA 2007GRC_NIM Summary 2 2 2" xfId="5900"/>
    <cellStyle name="_DEM-WP(C) Costs not in AURORA 2007GRC_NIM Summary 2 3" xfId="5901"/>
    <cellStyle name="_DEM-WP(C) Costs not in AURORA 2007GRC_NIM Summary 3" xfId="5902"/>
    <cellStyle name="_DEM-WP(C) Costs not in AURORA 2007GRC_NIM Summary 3 2" xfId="5903"/>
    <cellStyle name="_DEM-WP(C) Costs not in AURORA 2007GRC_NIM Summary 4" xfId="5904"/>
    <cellStyle name="_DEM-WP(C) Costs not in AURORA 2007GRC_NIM Summary_DEM-WP(C) ENERG10C--ctn Mid-C_042010 2010GRC" xfId="5905"/>
    <cellStyle name="_DEM-WP(C) Costs not in AURORA 2007GRC_NIM Summary_DEM-WP(C) ENERG10C--ctn Mid-C_042010 2010GRC 2" xfId="5906"/>
    <cellStyle name="_DEM-WP(C) Costs not in AURORA 2007GRC_NIM+O&amp;M Monthly" xfId="5907"/>
    <cellStyle name="_DEM-WP(C) Costs not in AURORA 2007GRC_NIM+O&amp;M Monthly 2" xfId="5908"/>
    <cellStyle name="_DEM-WP(C) Costs not in AURORA 2007GRC_Power Costs - Comparison bx Rbtl-Staff-Jt-PC" xfId="5909"/>
    <cellStyle name="_DEM-WP(C) Costs not in AURORA 2007GRC_Power Costs - Comparison bx Rbtl-Staff-Jt-PC 2" xfId="5910"/>
    <cellStyle name="_DEM-WP(C) Costs not in AURORA 2007GRC_Power Costs - Comparison bx Rbtl-Staff-Jt-PC 2 2" xfId="5911"/>
    <cellStyle name="_DEM-WP(C) Costs not in AURORA 2007GRC_Power Costs - Comparison bx Rbtl-Staff-Jt-PC 2 2 2" xfId="5912"/>
    <cellStyle name="_DEM-WP(C) Costs not in AURORA 2007GRC_Power Costs - Comparison bx Rbtl-Staff-Jt-PC 2 3" xfId="5913"/>
    <cellStyle name="_DEM-WP(C) Costs not in AURORA 2007GRC_Power Costs - Comparison bx Rbtl-Staff-Jt-PC 3" xfId="5914"/>
    <cellStyle name="_DEM-WP(C) Costs not in AURORA 2007GRC_Power Costs - Comparison bx Rbtl-Staff-Jt-PC 3 2" xfId="5915"/>
    <cellStyle name="_DEM-WP(C) Costs not in AURORA 2007GRC_Power Costs - Comparison bx Rbtl-Staff-Jt-PC 4" xfId="5916"/>
    <cellStyle name="_DEM-WP(C) Costs not in AURORA 2007GRC_Power Costs - Comparison bx Rbtl-Staff-Jt-PC_DEM-WP(C) ENERG10C--ctn Mid-C_042010 2010GRC" xfId="5917"/>
    <cellStyle name="_DEM-WP(C) Costs not in AURORA 2007GRC_Power Costs - Comparison bx Rbtl-Staff-Jt-PC_DEM-WP(C) ENERG10C--ctn Mid-C_042010 2010GRC 2" xfId="5918"/>
    <cellStyle name="_DEM-WP(C) Costs not in AURORA 2007GRC_Rebuttal Power Costs" xfId="5919"/>
    <cellStyle name="_DEM-WP(C) Costs not in AURORA 2007GRC_Rebuttal Power Costs 2" xfId="5920"/>
    <cellStyle name="_DEM-WP(C) Costs not in AURORA 2007GRC_Rebuttal Power Costs 2 2" xfId="5921"/>
    <cellStyle name="_DEM-WP(C) Costs not in AURORA 2007GRC_Rebuttal Power Costs 2 2 2" xfId="5922"/>
    <cellStyle name="_DEM-WP(C) Costs not in AURORA 2007GRC_Rebuttal Power Costs 2 3" xfId="5923"/>
    <cellStyle name="_DEM-WP(C) Costs not in AURORA 2007GRC_Rebuttal Power Costs 3" xfId="5924"/>
    <cellStyle name="_DEM-WP(C) Costs not in AURORA 2007GRC_Rebuttal Power Costs 3 2" xfId="5925"/>
    <cellStyle name="_DEM-WP(C) Costs not in AURORA 2007GRC_Rebuttal Power Costs 4" xfId="5926"/>
    <cellStyle name="_DEM-WP(C) Costs not in AURORA 2007GRC_Rebuttal Power Costs_DEM-WP(C) ENERG10C--ctn Mid-C_042010 2010GRC" xfId="5927"/>
    <cellStyle name="_DEM-WP(C) Costs not in AURORA 2007GRC_Rebuttal Power Costs_DEM-WP(C) ENERG10C--ctn Mid-C_042010 2010GRC 2" xfId="5928"/>
    <cellStyle name="_DEM-WP(C) Costs not in AURORA 2007GRC_TENASKA REGULATORY ASSET" xfId="5929"/>
    <cellStyle name="_DEM-WP(C) Costs not in AURORA 2007GRC_TENASKA REGULATORY ASSET 2" xfId="5930"/>
    <cellStyle name="_DEM-WP(C) Costs not in AURORA 2007GRC_TENASKA REGULATORY ASSET 2 2" xfId="5931"/>
    <cellStyle name="_DEM-WP(C) Costs not in AURORA 2007GRC_TENASKA REGULATORY ASSET 3" xfId="5932"/>
    <cellStyle name="_DEM-WP(C) Costs not in AURORA 2007PCORC" xfId="5933"/>
    <cellStyle name="_DEM-WP(C) Costs not in AURORA 2007PCORC 2" xfId="5934"/>
    <cellStyle name="_DEM-WP(C) Costs not in AURORA 2007PCORC 2 2" xfId="5935"/>
    <cellStyle name="_DEM-WP(C) Costs not in AURORA 2007PCORC 2 2 2" xfId="5936"/>
    <cellStyle name="_DEM-WP(C) Costs not in AURORA 2007PCORC 2 3" xfId="5937"/>
    <cellStyle name="_DEM-WP(C) Costs not in AURORA 2007PCORC 3" xfId="5938"/>
    <cellStyle name="_DEM-WP(C) Costs not in AURORA 2007PCORC 3 2" xfId="5939"/>
    <cellStyle name="_DEM-WP(C) Costs not in AURORA 2007PCORC 4" xfId="5940"/>
    <cellStyle name="_DEM-WP(C) Costs not in AURORA 2007PCORC_Chelan PUD Power Costs (8-10)" xfId="5941"/>
    <cellStyle name="_DEM-WP(C) Costs not in AURORA 2007PCORC_Chelan PUD Power Costs (8-10) 2" xfId="5942"/>
    <cellStyle name="_DEM-WP(C) Costs not in AURORA 2007PCORC_DEM-WP(C) ENERG10C--ctn Mid-C_042010 2010GRC" xfId="5943"/>
    <cellStyle name="_DEM-WP(C) Costs not in AURORA 2007PCORC_DEM-WP(C) ENERG10C--ctn Mid-C_042010 2010GRC 2" xfId="5944"/>
    <cellStyle name="_DEM-WP(C) Costs not in AURORA 2007PCORC_NIM Summary" xfId="5945"/>
    <cellStyle name="_DEM-WP(C) Costs not in AURORA 2007PCORC_NIM Summary 2" xfId="5946"/>
    <cellStyle name="_DEM-WP(C) Costs not in AURORA 2007PCORC_NIM Summary 2 2" xfId="5947"/>
    <cellStyle name="_DEM-WP(C) Costs not in AURORA 2007PCORC_NIM Summary 2 2 2" xfId="5948"/>
    <cellStyle name="_DEM-WP(C) Costs not in AURORA 2007PCORC_NIM Summary 2 3" xfId="5949"/>
    <cellStyle name="_DEM-WP(C) Costs not in AURORA 2007PCORC_NIM Summary 3" xfId="5950"/>
    <cellStyle name="_DEM-WP(C) Costs not in AURORA 2007PCORC_NIM Summary 3 2" xfId="5951"/>
    <cellStyle name="_DEM-WP(C) Costs not in AURORA 2007PCORC_NIM Summary 4" xfId="5952"/>
    <cellStyle name="_DEM-WP(C) Costs not in AURORA 2007PCORC_NIM Summary_DEM-WP(C) ENERG10C--ctn Mid-C_042010 2010GRC" xfId="5953"/>
    <cellStyle name="_DEM-WP(C) Costs not in AURORA 2007PCORC_NIM Summary_DEM-WP(C) ENERG10C--ctn Mid-C_042010 2010GRC 2" xfId="5954"/>
    <cellStyle name="_DEM-WP(C) Costs not in AURORA 2007PCORC-5.07Update" xfId="5955"/>
    <cellStyle name="_DEM-WP(C) Costs not in AURORA 2007PCORC-5.07Update 2" xfId="5956"/>
    <cellStyle name="_DEM-WP(C) Costs not in AURORA 2007PCORC-5.07Update 2 2" xfId="5957"/>
    <cellStyle name="_DEM-WP(C) Costs not in AURORA 2007PCORC-5.07Update 2 2 2" xfId="5958"/>
    <cellStyle name="_DEM-WP(C) Costs not in AURORA 2007PCORC-5.07Update 2 3" xfId="5959"/>
    <cellStyle name="_DEM-WP(C) Costs not in AURORA 2007PCORC-5.07Update 3" xfId="5960"/>
    <cellStyle name="_DEM-WP(C) Costs not in AURORA 2007PCORC-5.07Update 3 2" xfId="5961"/>
    <cellStyle name="_DEM-WP(C) Costs not in AURORA 2007PCORC-5.07Update 4" xfId="5962"/>
    <cellStyle name="_DEM-WP(C) Costs not in AURORA 2007PCORC-5.07Update 4 2" xfId="5963"/>
    <cellStyle name="_DEM-WP(C) Costs not in AURORA 2007PCORC-5.07Update 5" xfId="5964"/>
    <cellStyle name="_DEM-WP(C) Costs not in AURORA 2007PCORC-5.07Update 5 2" xfId="5965"/>
    <cellStyle name="_DEM-WP(C) Costs not in AURORA 2007PCORC-5.07Update 6" xfId="5966"/>
    <cellStyle name="_DEM-WP(C) Costs not in AURORA 2007PCORC-5.07Update 6 2" xfId="5967"/>
    <cellStyle name="_DEM-WP(C) Costs not in AURORA 2007PCORC-5.07Update_16.37E Wild Horse Expansion DeferralRevwrkingfile SF" xfId="5968"/>
    <cellStyle name="_DEM-WP(C) Costs not in AURORA 2007PCORC-5.07Update_16.37E Wild Horse Expansion DeferralRevwrkingfile SF 2" xfId="5969"/>
    <cellStyle name="_DEM-WP(C) Costs not in AURORA 2007PCORC-5.07Update_16.37E Wild Horse Expansion DeferralRevwrkingfile SF 2 2" xfId="5970"/>
    <cellStyle name="_DEM-WP(C) Costs not in AURORA 2007PCORC-5.07Update_16.37E Wild Horse Expansion DeferralRevwrkingfile SF 2 2 2" xfId="5971"/>
    <cellStyle name="_DEM-WP(C) Costs not in AURORA 2007PCORC-5.07Update_16.37E Wild Horse Expansion DeferralRevwrkingfile SF 2 3" xfId="5972"/>
    <cellStyle name="_DEM-WP(C) Costs not in AURORA 2007PCORC-5.07Update_16.37E Wild Horse Expansion DeferralRevwrkingfile SF 3" xfId="5973"/>
    <cellStyle name="_DEM-WP(C) Costs not in AURORA 2007PCORC-5.07Update_16.37E Wild Horse Expansion DeferralRevwrkingfile SF 3 2" xfId="5974"/>
    <cellStyle name="_DEM-WP(C) Costs not in AURORA 2007PCORC-5.07Update_16.37E Wild Horse Expansion DeferralRevwrkingfile SF 4" xfId="5975"/>
    <cellStyle name="_DEM-WP(C) Costs not in AURORA 2007PCORC-5.07Update_16.37E Wild Horse Expansion DeferralRevwrkingfile SF_DEM-WP(C) ENERG10C--ctn Mid-C_042010 2010GRC" xfId="5976"/>
    <cellStyle name="_DEM-WP(C) Costs not in AURORA 2007PCORC-5.07Update_16.37E Wild Horse Expansion DeferralRevwrkingfile SF_DEM-WP(C) ENERG10C--ctn Mid-C_042010 2010GRC 2" xfId="5977"/>
    <cellStyle name="_DEM-WP(C) Costs not in AURORA 2007PCORC-5.07Update_2009 GRC Compl Filing - Exhibit D" xfId="5978"/>
    <cellStyle name="_DEM-WP(C) Costs not in AURORA 2007PCORC-5.07Update_2009 GRC Compl Filing - Exhibit D 2" xfId="5979"/>
    <cellStyle name="_DEM-WP(C) Costs not in AURORA 2007PCORC-5.07Update_2009 GRC Compl Filing - Exhibit D 2 2" xfId="5980"/>
    <cellStyle name="_DEM-WP(C) Costs not in AURORA 2007PCORC-5.07Update_2009 GRC Compl Filing - Exhibit D 2 2 2" xfId="5981"/>
    <cellStyle name="_DEM-WP(C) Costs not in AURORA 2007PCORC-5.07Update_2009 GRC Compl Filing - Exhibit D 2 3" xfId="5982"/>
    <cellStyle name="_DEM-WP(C) Costs not in AURORA 2007PCORC-5.07Update_2009 GRC Compl Filing - Exhibit D 3" xfId="5983"/>
    <cellStyle name="_DEM-WP(C) Costs not in AURORA 2007PCORC-5.07Update_2009 GRC Compl Filing - Exhibit D 3 2" xfId="5984"/>
    <cellStyle name="_DEM-WP(C) Costs not in AURORA 2007PCORC-5.07Update_2009 GRC Compl Filing - Exhibit D 4" xfId="5985"/>
    <cellStyle name="_DEM-WP(C) Costs not in AURORA 2007PCORC-5.07Update_2009 GRC Compl Filing - Exhibit D_DEM-WP(C) ENERG10C--ctn Mid-C_042010 2010GRC" xfId="5986"/>
    <cellStyle name="_DEM-WP(C) Costs not in AURORA 2007PCORC-5.07Update_2009 GRC Compl Filing - Exhibit D_DEM-WP(C) ENERG10C--ctn Mid-C_042010 2010GRC 2" xfId="5987"/>
    <cellStyle name="_DEM-WP(C) Costs not in AURORA 2007PCORC-5.07Update_Adj Bench DR 3 for Initial Briefs (Electric)" xfId="5988"/>
    <cellStyle name="_DEM-WP(C) Costs not in AURORA 2007PCORC-5.07Update_Adj Bench DR 3 for Initial Briefs (Electric) 2" xfId="5989"/>
    <cellStyle name="_DEM-WP(C) Costs not in AURORA 2007PCORC-5.07Update_Adj Bench DR 3 for Initial Briefs (Electric) 2 2" xfId="5990"/>
    <cellStyle name="_DEM-WP(C) Costs not in AURORA 2007PCORC-5.07Update_Adj Bench DR 3 for Initial Briefs (Electric) 2 2 2" xfId="5991"/>
    <cellStyle name="_DEM-WP(C) Costs not in AURORA 2007PCORC-5.07Update_Adj Bench DR 3 for Initial Briefs (Electric) 2 3" xfId="5992"/>
    <cellStyle name="_DEM-WP(C) Costs not in AURORA 2007PCORC-5.07Update_Adj Bench DR 3 for Initial Briefs (Electric) 3" xfId="5993"/>
    <cellStyle name="_DEM-WP(C) Costs not in AURORA 2007PCORC-5.07Update_Adj Bench DR 3 for Initial Briefs (Electric) 3 2" xfId="5994"/>
    <cellStyle name="_DEM-WP(C) Costs not in AURORA 2007PCORC-5.07Update_Adj Bench DR 3 for Initial Briefs (Electric) 4" xfId="5995"/>
    <cellStyle name="_DEM-WP(C) Costs not in AURORA 2007PCORC-5.07Update_Adj Bench DR 3 for Initial Briefs (Electric)_DEM-WP(C) ENERG10C--ctn Mid-C_042010 2010GRC" xfId="5996"/>
    <cellStyle name="_DEM-WP(C) Costs not in AURORA 2007PCORC-5.07Update_Adj Bench DR 3 for Initial Briefs (Electric)_DEM-WP(C) ENERG10C--ctn Mid-C_042010 2010GRC 2" xfId="5997"/>
    <cellStyle name="_DEM-WP(C) Costs not in AURORA 2007PCORC-5.07Update_Book1" xfId="5998"/>
    <cellStyle name="_DEM-WP(C) Costs not in AURORA 2007PCORC-5.07Update_Book1 2" xfId="5999"/>
    <cellStyle name="_DEM-WP(C) Costs not in AURORA 2007PCORC-5.07Update_Book2" xfId="6000"/>
    <cellStyle name="_DEM-WP(C) Costs not in AURORA 2007PCORC-5.07Update_Book2 2" xfId="6001"/>
    <cellStyle name="_DEM-WP(C) Costs not in AURORA 2007PCORC-5.07Update_Book2 2 2" xfId="6002"/>
    <cellStyle name="_DEM-WP(C) Costs not in AURORA 2007PCORC-5.07Update_Book2 2 2 2" xfId="6003"/>
    <cellStyle name="_DEM-WP(C) Costs not in AURORA 2007PCORC-5.07Update_Book2 2 3" xfId="6004"/>
    <cellStyle name="_DEM-WP(C) Costs not in AURORA 2007PCORC-5.07Update_Book2 3" xfId="6005"/>
    <cellStyle name="_DEM-WP(C) Costs not in AURORA 2007PCORC-5.07Update_Book2 3 2" xfId="6006"/>
    <cellStyle name="_DEM-WP(C) Costs not in AURORA 2007PCORC-5.07Update_Book2 4" xfId="6007"/>
    <cellStyle name="_DEM-WP(C) Costs not in AURORA 2007PCORC-5.07Update_Book2_DEM-WP(C) ENERG10C--ctn Mid-C_042010 2010GRC" xfId="6008"/>
    <cellStyle name="_DEM-WP(C) Costs not in AURORA 2007PCORC-5.07Update_Book2_DEM-WP(C) ENERG10C--ctn Mid-C_042010 2010GRC 2" xfId="6009"/>
    <cellStyle name="_DEM-WP(C) Costs not in AURORA 2007PCORC-5.07Update_Book4" xfId="6010"/>
    <cellStyle name="_DEM-WP(C) Costs not in AURORA 2007PCORC-5.07Update_Book4 2" xfId="6011"/>
    <cellStyle name="_DEM-WP(C) Costs not in AURORA 2007PCORC-5.07Update_Book4 2 2" xfId="6012"/>
    <cellStyle name="_DEM-WP(C) Costs not in AURORA 2007PCORC-5.07Update_Book4 2 2 2" xfId="6013"/>
    <cellStyle name="_DEM-WP(C) Costs not in AURORA 2007PCORC-5.07Update_Book4 2 3" xfId="6014"/>
    <cellStyle name="_DEM-WP(C) Costs not in AURORA 2007PCORC-5.07Update_Book4 3" xfId="6015"/>
    <cellStyle name="_DEM-WP(C) Costs not in AURORA 2007PCORC-5.07Update_Book4 3 2" xfId="6016"/>
    <cellStyle name="_DEM-WP(C) Costs not in AURORA 2007PCORC-5.07Update_Book4 4" xfId="6017"/>
    <cellStyle name="_DEM-WP(C) Costs not in AURORA 2007PCORC-5.07Update_Book4_DEM-WP(C) ENERG10C--ctn Mid-C_042010 2010GRC" xfId="6018"/>
    <cellStyle name="_DEM-WP(C) Costs not in AURORA 2007PCORC-5.07Update_Book4_DEM-WP(C) ENERG10C--ctn Mid-C_042010 2010GRC 2" xfId="6019"/>
    <cellStyle name="_DEM-WP(C) Costs not in AURORA 2007PCORC-5.07Update_Chelan PUD Power Costs (8-10)" xfId="6020"/>
    <cellStyle name="_DEM-WP(C) Costs not in AURORA 2007PCORC-5.07Update_Chelan PUD Power Costs (8-10) 2" xfId="6021"/>
    <cellStyle name="_DEM-WP(C) Costs not in AURORA 2007PCORC-5.07Update_Colstrip 1&amp;2 Annual O&amp;M Budgets" xfId="6022"/>
    <cellStyle name="_DEM-WP(C) Costs not in AURORA 2007PCORC-5.07Update_Colstrip 1&amp;2 Annual O&amp;M Budgets 2" xfId="6023"/>
    <cellStyle name="_DEM-WP(C) Costs not in AURORA 2007PCORC-5.07Update_Colstrip 1&amp;2 Annual O&amp;M Budgets 3" xfId="6024"/>
    <cellStyle name="_DEM-WP(C) Costs not in AURORA 2007PCORC-5.07Update_Confidential Material" xfId="6025"/>
    <cellStyle name="_DEM-WP(C) Costs not in AURORA 2007PCORC-5.07Update_Confidential Material 2" xfId="6026"/>
    <cellStyle name="_DEM-WP(C) Costs not in AURORA 2007PCORC-5.07Update_DEM-WP(C) Colstrip 12 Coal Cost Forecast 2010GRC" xfId="6027"/>
    <cellStyle name="_DEM-WP(C) Costs not in AURORA 2007PCORC-5.07Update_DEM-WP(C) Colstrip 12 Coal Cost Forecast 2010GRC 2" xfId="6028"/>
    <cellStyle name="_DEM-WP(C) Costs not in AURORA 2007PCORC-5.07Update_DEM-WP(C) ENERG10C--ctn Mid-C_042010 2010GRC" xfId="6029"/>
    <cellStyle name="_DEM-WP(C) Costs not in AURORA 2007PCORC-5.07Update_DEM-WP(C) ENERG10C--ctn Mid-C_042010 2010GRC 2" xfId="6030"/>
    <cellStyle name="_DEM-WP(C) Costs not in AURORA 2007PCORC-5.07Update_DEM-WP(C) Production O&amp;M 2009GRC Rebuttal" xfId="6031"/>
    <cellStyle name="_DEM-WP(C) Costs not in AURORA 2007PCORC-5.07Update_DEM-WP(C) Production O&amp;M 2009GRC Rebuttal 2" xfId="6032"/>
    <cellStyle name="_DEM-WP(C) Costs not in AURORA 2007PCORC-5.07Update_DEM-WP(C) Production O&amp;M 2009GRC Rebuttal 2 2" xfId="6033"/>
    <cellStyle name="_DEM-WP(C) Costs not in AURORA 2007PCORC-5.07Update_DEM-WP(C) Production O&amp;M 2009GRC Rebuttal 2 2 2" xfId="6034"/>
    <cellStyle name="_DEM-WP(C) Costs not in AURORA 2007PCORC-5.07Update_DEM-WP(C) Production O&amp;M 2009GRC Rebuttal 2 3" xfId="6035"/>
    <cellStyle name="_DEM-WP(C) Costs not in AURORA 2007PCORC-5.07Update_DEM-WP(C) Production O&amp;M 2009GRC Rebuttal 3" xfId="6036"/>
    <cellStyle name="_DEM-WP(C) Costs not in AURORA 2007PCORC-5.07Update_DEM-WP(C) Production O&amp;M 2009GRC Rebuttal 3 2" xfId="6037"/>
    <cellStyle name="_DEM-WP(C) Costs not in AURORA 2007PCORC-5.07Update_DEM-WP(C) Production O&amp;M 2009GRC Rebuttal 4" xfId="6038"/>
    <cellStyle name="_DEM-WP(C) Costs not in AURORA 2007PCORC-5.07Update_DEM-WP(C) Production O&amp;M 2009GRC Rebuttal_Adj Bench DR 3 for Initial Briefs (Electric)" xfId="6039"/>
    <cellStyle name="_DEM-WP(C) Costs not in AURORA 2007PCORC-5.07Update_DEM-WP(C) Production O&amp;M 2009GRC Rebuttal_Adj Bench DR 3 for Initial Briefs (Electric) 2" xfId="6040"/>
    <cellStyle name="_DEM-WP(C) Costs not in AURORA 2007PCORC-5.07Update_DEM-WP(C) Production O&amp;M 2009GRC Rebuttal_Adj Bench DR 3 for Initial Briefs (Electric) 2 2" xfId="6041"/>
    <cellStyle name="_DEM-WP(C) Costs not in AURORA 2007PCORC-5.07Update_DEM-WP(C) Production O&amp;M 2009GRC Rebuttal_Adj Bench DR 3 for Initial Briefs (Electric) 2 2 2" xfId="6042"/>
    <cellStyle name="_DEM-WP(C) Costs not in AURORA 2007PCORC-5.07Update_DEM-WP(C) Production O&amp;M 2009GRC Rebuttal_Adj Bench DR 3 for Initial Briefs (Electric) 2 3" xfId="6043"/>
    <cellStyle name="_DEM-WP(C) Costs not in AURORA 2007PCORC-5.07Update_DEM-WP(C) Production O&amp;M 2009GRC Rebuttal_Adj Bench DR 3 for Initial Briefs (Electric) 3" xfId="6044"/>
    <cellStyle name="_DEM-WP(C) Costs not in AURORA 2007PCORC-5.07Update_DEM-WP(C) Production O&amp;M 2009GRC Rebuttal_Adj Bench DR 3 for Initial Briefs (Electric) 3 2" xfId="6045"/>
    <cellStyle name="_DEM-WP(C) Costs not in AURORA 2007PCORC-5.07Update_DEM-WP(C) Production O&amp;M 2009GRC Rebuttal_Adj Bench DR 3 for Initial Briefs (Electric) 4" xfId="6046"/>
    <cellStyle name="_DEM-WP(C) Costs not in AURORA 2007PCORC-5.07Update_DEM-WP(C) Production O&amp;M 2009GRC Rebuttal_Adj Bench DR 3 for Initial Briefs (Electric)_DEM-WP(C) ENERG10C--ctn Mid-C_042010 2010GRC" xfId="6047"/>
    <cellStyle name="_DEM-WP(C) Costs not in AURORA 2007PCORC-5.07Update_DEM-WP(C) Production O&amp;M 2009GRC Rebuttal_Adj Bench DR 3 for Initial Briefs (Electric)_DEM-WP(C) ENERG10C--ctn Mid-C_042010 2010GRC 2" xfId="6048"/>
    <cellStyle name="_DEM-WP(C) Costs not in AURORA 2007PCORC-5.07Update_DEM-WP(C) Production O&amp;M 2009GRC Rebuttal_Book2" xfId="6049"/>
    <cellStyle name="_DEM-WP(C) Costs not in AURORA 2007PCORC-5.07Update_DEM-WP(C) Production O&amp;M 2009GRC Rebuttal_Book2 2" xfId="6050"/>
    <cellStyle name="_DEM-WP(C) Costs not in AURORA 2007PCORC-5.07Update_DEM-WP(C) Production O&amp;M 2009GRC Rebuttal_Book2 2 2" xfId="6051"/>
    <cellStyle name="_DEM-WP(C) Costs not in AURORA 2007PCORC-5.07Update_DEM-WP(C) Production O&amp;M 2009GRC Rebuttal_Book2 2 2 2" xfId="6052"/>
    <cellStyle name="_DEM-WP(C) Costs not in AURORA 2007PCORC-5.07Update_DEM-WP(C) Production O&amp;M 2009GRC Rebuttal_Book2 2 3" xfId="6053"/>
    <cellStyle name="_DEM-WP(C) Costs not in AURORA 2007PCORC-5.07Update_DEM-WP(C) Production O&amp;M 2009GRC Rebuttal_Book2 3" xfId="6054"/>
    <cellStyle name="_DEM-WP(C) Costs not in AURORA 2007PCORC-5.07Update_DEM-WP(C) Production O&amp;M 2009GRC Rebuttal_Book2 3 2" xfId="6055"/>
    <cellStyle name="_DEM-WP(C) Costs not in AURORA 2007PCORC-5.07Update_DEM-WP(C) Production O&amp;M 2009GRC Rebuttal_Book2 4" xfId="6056"/>
    <cellStyle name="_DEM-WP(C) Costs not in AURORA 2007PCORC-5.07Update_DEM-WP(C) Production O&amp;M 2009GRC Rebuttal_Book2_Adj Bench DR 3 for Initial Briefs (Electric)" xfId="6057"/>
    <cellStyle name="_DEM-WP(C) Costs not in AURORA 2007PCORC-5.07Update_DEM-WP(C) Production O&amp;M 2009GRC Rebuttal_Book2_Adj Bench DR 3 for Initial Briefs (Electric) 2" xfId="6058"/>
    <cellStyle name="_DEM-WP(C) Costs not in AURORA 2007PCORC-5.07Update_DEM-WP(C) Production O&amp;M 2009GRC Rebuttal_Book2_Adj Bench DR 3 for Initial Briefs (Electric) 2 2" xfId="6059"/>
    <cellStyle name="_DEM-WP(C) Costs not in AURORA 2007PCORC-5.07Update_DEM-WP(C) Production O&amp;M 2009GRC Rebuttal_Book2_Adj Bench DR 3 for Initial Briefs (Electric) 2 2 2" xfId="6060"/>
    <cellStyle name="_DEM-WP(C) Costs not in AURORA 2007PCORC-5.07Update_DEM-WP(C) Production O&amp;M 2009GRC Rebuttal_Book2_Adj Bench DR 3 for Initial Briefs (Electric) 2 3" xfId="6061"/>
    <cellStyle name="_DEM-WP(C) Costs not in AURORA 2007PCORC-5.07Update_DEM-WP(C) Production O&amp;M 2009GRC Rebuttal_Book2_Adj Bench DR 3 for Initial Briefs (Electric) 3" xfId="6062"/>
    <cellStyle name="_DEM-WP(C) Costs not in AURORA 2007PCORC-5.07Update_DEM-WP(C) Production O&amp;M 2009GRC Rebuttal_Book2_Adj Bench DR 3 for Initial Briefs (Electric) 3 2" xfId="6063"/>
    <cellStyle name="_DEM-WP(C) Costs not in AURORA 2007PCORC-5.07Update_DEM-WP(C) Production O&amp;M 2009GRC Rebuttal_Book2_Adj Bench DR 3 for Initial Briefs (Electric) 4" xfId="6064"/>
    <cellStyle name="_DEM-WP(C) Costs not in AURORA 2007PCORC-5.07Update_DEM-WP(C) Production O&amp;M 2009GRC Rebuttal_Book2_Adj Bench DR 3 for Initial Briefs (Electric)_DEM-WP(C) ENERG10C--ctn Mid-C_042010 2010GRC" xfId="6065"/>
    <cellStyle name="_DEM-WP(C) Costs not in AURORA 2007PCORC-5.07Update_DEM-WP(C) Production O&amp;M 2009GRC Rebuttal_Book2_Adj Bench DR 3 for Initial Briefs (Electric)_DEM-WP(C) ENERG10C--ctn Mid-C_042010 2010GRC 2" xfId="6066"/>
    <cellStyle name="_DEM-WP(C) Costs not in AURORA 2007PCORC-5.07Update_DEM-WP(C) Production O&amp;M 2009GRC Rebuttal_Book2_DEM-WP(C) ENERG10C--ctn Mid-C_042010 2010GRC" xfId="6067"/>
    <cellStyle name="_DEM-WP(C) Costs not in AURORA 2007PCORC-5.07Update_DEM-WP(C) Production O&amp;M 2009GRC Rebuttal_Book2_DEM-WP(C) ENERG10C--ctn Mid-C_042010 2010GRC 2" xfId="6068"/>
    <cellStyle name="_DEM-WP(C) Costs not in AURORA 2007PCORC-5.07Update_DEM-WP(C) Production O&amp;M 2009GRC Rebuttal_Book2_Electric Rev Req Model (2009 GRC) Rebuttal" xfId="6069"/>
    <cellStyle name="_DEM-WP(C) Costs not in AURORA 2007PCORC-5.07Update_DEM-WP(C) Production O&amp;M 2009GRC Rebuttal_Book2_Electric Rev Req Model (2009 GRC) Rebuttal 2" xfId="6070"/>
    <cellStyle name="_DEM-WP(C) Costs not in AURORA 2007PCORC-5.07Update_DEM-WP(C) Production O&amp;M 2009GRC Rebuttal_Book2_Electric Rev Req Model (2009 GRC) Rebuttal 2 2" xfId="6071"/>
    <cellStyle name="_DEM-WP(C) Costs not in AURORA 2007PCORC-5.07Update_DEM-WP(C) Production O&amp;M 2009GRC Rebuttal_Book2_Electric Rev Req Model (2009 GRC) Rebuttal 3" xfId="6072"/>
    <cellStyle name="_DEM-WP(C) Costs not in AURORA 2007PCORC-5.07Update_DEM-WP(C) Production O&amp;M 2009GRC Rebuttal_Book2_Electric Rev Req Model (2009 GRC) Rebuttal REmoval of New  WH Solar AdjustMI" xfId="6073"/>
    <cellStyle name="_DEM-WP(C) Costs not in AURORA 2007PCORC-5.07Update_DEM-WP(C) Production O&amp;M 2009GRC Rebuttal_Book2_Electric Rev Req Model (2009 GRC) Rebuttal REmoval of New  WH Solar AdjustMI 2" xfId="6074"/>
    <cellStyle name="_DEM-WP(C) Costs not in AURORA 2007PCORC-5.07Update_DEM-WP(C) Production O&amp;M 2009GRC Rebuttal_Book2_Electric Rev Req Model (2009 GRC) Rebuttal REmoval of New  WH Solar AdjustMI 2 2" xfId="6075"/>
    <cellStyle name="_DEM-WP(C) Costs not in AURORA 2007PCORC-5.07Update_DEM-WP(C) Production O&amp;M 2009GRC Rebuttal_Book2_Electric Rev Req Model (2009 GRC) Rebuttal REmoval of New  WH Solar AdjustMI 2 2 2" xfId="6076"/>
    <cellStyle name="_DEM-WP(C) Costs not in AURORA 2007PCORC-5.07Update_DEM-WP(C) Production O&amp;M 2009GRC Rebuttal_Book2_Electric Rev Req Model (2009 GRC) Rebuttal REmoval of New  WH Solar AdjustMI 2 3" xfId="6077"/>
    <cellStyle name="_DEM-WP(C) Costs not in AURORA 2007PCORC-5.07Update_DEM-WP(C) Production O&amp;M 2009GRC Rebuttal_Book2_Electric Rev Req Model (2009 GRC) Rebuttal REmoval of New  WH Solar AdjustMI 3" xfId="6078"/>
    <cellStyle name="_DEM-WP(C) Costs not in AURORA 2007PCORC-5.07Update_DEM-WP(C) Production O&amp;M 2009GRC Rebuttal_Book2_Electric Rev Req Model (2009 GRC) Rebuttal REmoval of New  WH Solar AdjustMI 3 2" xfId="6079"/>
    <cellStyle name="_DEM-WP(C) Costs not in AURORA 2007PCORC-5.07Update_DEM-WP(C) Production O&amp;M 2009GRC Rebuttal_Book2_Electric Rev Req Model (2009 GRC) Rebuttal REmoval of New  WH Solar AdjustMI 4" xfId="6080"/>
    <cellStyle name="_DEM-WP(C) Costs not in AURORA 2007PCORC-5.07Update_DEM-WP(C) Production O&amp;M 2009GRC Rebuttal_Book2_Electric Rev Req Model (2009 GRC) Rebuttal REmoval of New  WH Solar AdjustMI_DEM-WP(C) ENERG10C--ctn Mid-C_042010 2010GRC" xfId="6081"/>
    <cellStyle name="_DEM-WP(C) Costs not in AURORA 2007PCORC-5.07Update_DEM-WP(C) Production O&amp;M 2009GRC Rebuttal_Book2_Electric Rev Req Model (2009 GRC) Rebuttal REmoval of New  WH Solar AdjustMI_DEM-WP(C) ENERG10C--ctn Mid-C_042010 2010GRC 2" xfId="6082"/>
    <cellStyle name="_DEM-WP(C) Costs not in AURORA 2007PCORC-5.07Update_DEM-WP(C) Production O&amp;M 2009GRC Rebuttal_Book2_Electric Rev Req Model (2009 GRC) Revised 01-18-2010" xfId="6083"/>
    <cellStyle name="_DEM-WP(C) Costs not in AURORA 2007PCORC-5.07Update_DEM-WP(C) Production O&amp;M 2009GRC Rebuttal_Book2_Electric Rev Req Model (2009 GRC) Revised 01-18-2010 2" xfId="6084"/>
    <cellStyle name="_DEM-WP(C) Costs not in AURORA 2007PCORC-5.07Update_DEM-WP(C) Production O&amp;M 2009GRC Rebuttal_Book2_Electric Rev Req Model (2009 GRC) Revised 01-18-2010 2 2" xfId="6085"/>
    <cellStyle name="_DEM-WP(C) Costs not in AURORA 2007PCORC-5.07Update_DEM-WP(C) Production O&amp;M 2009GRC Rebuttal_Book2_Electric Rev Req Model (2009 GRC) Revised 01-18-2010 2 2 2" xfId="6086"/>
    <cellStyle name="_DEM-WP(C) Costs not in AURORA 2007PCORC-5.07Update_DEM-WP(C) Production O&amp;M 2009GRC Rebuttal_Book2_Electric Rev Req Model (2009 GRC) Revised 01-18-2010 2 3" xfId="6087"/>
    <cellStyle name="_DEM-WP(C) Costs not in AURORA 2007PCORC-5.07Update_DEM-WP(C) Production O&amp;M 2009GRC Rebuttal_Book2_Electric Rev Req Model (2009 GRC) Revised 01-18-2010 3" xfId="6088"/>
    <cellStyle name="_DEM-WP(C) Costs not in AURORA 2007PCORC-5.07Update_DEM-WP(C) Production O&amp;M 2009GRC Rebuttal_Book2_Electric Rev Req Model (2009 GRC) Revised 01-18-2010 3 2" xfId="6089"/>
    <cellStyle name="_DEM-WP(C) Costs not in AURORA 2007PCORC-5.07Update_DEM-WP(C) Production O&amp;M 2009GRC Rebuttal_Book2_Electric Rev Req Model (2009 GRC) Revised 01-18-2010 4" xfId="6090"/>
    <cellStyle name="_DEM-WP(C) Costs not in AURORA 2007PCORC-5.07Update_DEM-WP(C) Production O&amp;M 2009GRC Rebuttal_Book2_Electric Rev Req Model (2009 GRC) Revised 01-18-2010_DEM-WP(C) ENERG10C--ctn Mid-C_042010 2010GRC" xfId="6091"/>
    <cellStyle name="_DEM-WP(C) Costs not in AURORA 2007PCORC-5.07Update_DEM-WP(C) Production O&amp;M 2009GRC Rebuttal_Book2_Electric Rev Req Model (2009 GRC) Revised 01-18-2010_DEM-WP(C) ENERG10C--ctn Mid-C_042010 2010GRC 2" xfId="6092"/>
    <cellStyle name="_DEM-WP(C) Costs not in AURORA 2007PCORC-5.07Update_DEM-WP(C) Production O&amp;M 2009GRC Rebuttal_Book2_Final Order Electric EXHIBIT A-1" xfId="6093"/>
    <cellStyle name="_DEM-WP(C) Costs not in AURORA 2007PCORC-5.07Update_DEM-WP(C) Production O&amp;M 2009GRC Rebuttal_Book2_Final Order Electric EXHIBIT A-1 2" xfId="6094"/>
    <cellStyle name="_DEM-WP(C) Costs not in AURORA 2007PCORC-5.07Update_DEM-WP(C) Production O&amp;M 2009GRC Rebuttal_Book2_Final Order Electric EXHIBIT A-1 2 2" xfId="6095"/>
    <cellStyle name="_DEM-WP(C) Costs not in AURORA 2007PCORC-5.07Update_DEM-WP(C) Production O&amp;M 2009GRC Rebuttal_Book2_Final Order Electric EXHIBIT A-1 3" xfId="6096"/>
    <cellStyle name="_DEM-WP(C) Costs not in AURORA 2007PCORC-5.07Update_DEM-WP(C) Production O&amp;M 2009GRC Rebuttal_DEM-WP(C) ENERG10C--ctn Mid-C_042010 2010GRC" xfId="6097"/>
    <cellStyle name="_DEM-WP(C) Costs not in AURORA 2007PCORC-5.07Update_DEM-WP(C) Production O&amp;M 2009GRC Rebuttal_DEM-WP(C) ENERG10C--ctn Mid-C_042010 2010GRC 2" xfId="6098"/>
    <cellStyle name="_DEM-WP(C) Costs not in AURORA 2007PCORC-5.07Update_DEM-WP(C) Production O&amp;M 2009GRC Rebuttal_Electric Rev Req Model (2009 GRC) Rebuttal" xfId="6099"/>
    <cellStyle name="_DEM-WP(C) Costs not in AURORA 2007PCORC-5.07Update_DEM-WP(C) Production O&amp;M 2009GRC Rebuttal_Electric Rev Req Model (2009 GRC) Rebuttal 2" xfId="6100"/>
    <cellStyle name="_DEM-WP(C) Costs not in AURORA 2007PCORC-5.07Update_DEM-WP(C) Production O&amp;M 2009GRC Rebuttal_Electric Rev Req Model (2009 GRC) Rebuttal 2 2" xfId="6101"/>
    <cellStyle name="_DEM-WP(C) Costs not in AURORA 2007PCORC-5.07Update_DEM-WP(C) Production O&amp;M 2009GRC Rebuttal_Electric Rev Req Model (2009 GRC) Rebuttal 3" xfId="6102"/>
    <cellStyle name="_DEM-WP(C) Costs not in AURORA 2007PCORC-5.07Update_DEM-WP(C) Production O&amp;M 2009GRC Rebuttal_Electric Rev Req Model (2009 GRC) Rebuttal REmoval of New  WH Solar AdjustMI" xfId="6103"/>
    <cellStyle name="_DEM-WP(C) Costs not in AURORA 2007PCORC-5.07Update_DEM-WP(C) Production O&amp;M 2009GRC Rebuttal_Electric Rev Req Model (2009 GRC) Rebuttal REmoval of New  WH Solar AdjustMI 2" xfId="6104"/>
    <cellStyle name="_DEM-WP(C) Costs not in AURORA 2007PCORC-5.07Update_DEM-WP(C) Production O&amp;M 2009GRC Rebuttal_Electric Rev Req Model (2009 GRC) Rebuttal REmoval of New  WH Solar AdjustMI 2 2" xfId="6105"/>
    <cellStyle name="_DEM-WP(C) Costs not in AURORA 2007PCORC-5.07Update_DEM-WP(C) Production O&amp;M 2009GRC Rebuttal_Electric Rev Req Model (2009 GRC) Rebuttal REmoval of New  WH Solar AdjustMI 2 2 2" xfId="6106"/>
    <cellStyle name="_DEM-WP(C) Costs not in AURORA 2007PCORC-5.07Update_DEM-WP(C) Production O&amp;M 2009GRC Rebuttal_Electric Rev Req Model (2009 GRC) Rebuttal REmoval of New  WH Solar AdjustMI 2 3" xfId="6107"/>
    <cellStyle name="_DEM-WP(C) Costs not in AURORA 2007PCORC-5.07Update_DEM-WP(C) Production O&amp;M 2009GRC Rebuttal_Electric Rev Req Model (2009 GRC) Rebuttal REmoval of New  WH Solar AdjustMI 3" xfId="6108"/>
    <cellStyle name="_DEM-WP(C) Costs not in AURORA 2007PCORC-5.07Update_DEM-WP(C) Production O&amp;M 2009GRC Rebuttal_Electric Rev Req Model (2009 GRC) Rebuttal REmoval of New  WH Solar AdjustMI 3 2" xfId="6109"/>
    <cellStyle name="_DEM-WP(C) Costs not in AURORA 2007PCORC-5.07Update_DEM-WP(C) Production O&amp;M 2009GRC Rebuttal_Electric Rev Req Model (2009 GRC) Rebuttal REmoval of New  WH Solar AdjustMI 4" xfId="6110"/>
    <cellStyle name="_DEM-WP(C) Costs not in AURORA 2007PCORC-5.07Update_DEM-WP(C) Production O&amp;M 2009GRC Rebuttal_Electric Rev Req Model (2009 GRC) Rebuttal REmoval of New  WH Solar AdjustMI_DEM-WP(C) ENERG10C--ctn Mid-C_042010 2010GRC" xfId="6111"/>
    <cellStyle name="_DEM-WP(C) Costs not in AURORA 2007PCORC-5.07Update_DEM-WP(C) Production O&amp;M 2009GRC Rebuttal_Electric Rev Req Model (2009 GRC) Rebuttal REmoval of New  WH Solar AdjustMI_DEM-WP(C) ENERG10C--ctn Mid-C_042010 2010GRC 2" xfId="6112"/>
    <cellStyle name="_DEM-WP(C) Costs not in AURORA 2007PCORC-5.07Update_DEM-WP(C) Production O&amp;M 2009GRC Rebuttal_Electric Rev Req Model (2009 GRC) Revised 01-18-2010" xfId="6113"/>
    <cellStyle name="_DEM-WP(C) Costs not in AURORA 2007PCORC-5.07Update_DEM-WP(C) Production O&amp;M 2009GRC Rebuttal_Electric Rev Req Model (2009 GRC) Revised 01-18-2010 2" xfId="6114"/>
    <cellStyle name="_DEM-WP(C) Costs not in AURORA 2007PCORC-5.07Update_DEM-WP(C) Production O&amp;M 2009GRC Rebuttal_Electric Rev Req Model (2009 GRC) Revised 01-18-2010 2 2" xfId="6115"/>
    <cellStyle name="_DEM-WP(C) Costs not in AURORA 2007PCORC-5.07Update_DEM-WP(C) Production O&amp;M 2009GRC Rebuttal_Electric Rev Req Model (2009 GRC) Revised 01-18-2010 2 2 2" xfId="6116"/>
    <cellStyle name="_DEM-WP(C) Costs not in AURORA 2007PCORC-5.07Update_DEM-WP(C) Production O&amp;M 2009GRC Rebuttal_Electric Rev Req Model (2009 GRC) Revised 01-18-2010 2 3" xfId="6117"/>
    <cellStyle name="_DEM-WP(C) Costs not in AURORA 2007PCORC-5.07Update_DEM-WP(C) Production O&amp;M 2009GRC Rebuttal_Electric Rev Req Model (2009 GRC) Revised 01-18-2010 3" xfId="6118"/>
    <cellStyle name="_DEM-WP(C) Costs not in AURORA 2007PCORC-5.07Update_DEM-WP(C) Production O&amp;M 2009GRC Rebuttal_Electric Rev Req Model (2009 GRC) Revised 01-18-2010 3 2" xfId="6119"/>
    <cellStyle name="_DEM-WP(C) Costs not in AURORA 2007PCORC-5.07Update_DEM-WP(C) Production O&amp;M 2009GRC Rebuttal_Electric Rev Req Model (2009 GRC) Revised 01-18-2010 4" xfId="6120"/>
    <cellStyle name="_DEM-WP(C) Costs not in AURORA 2007PCORC-5.07Update_DEM-WP(C) Production O&amp;M 2009GRC Rebuttal_Electric Rev Req Model (2009 GRC) Revised 01-18-2010_DEM-WP(C) ENERG10C--ctn Mid-C_042010 2010GRC" xfId="6121"/>
    <cellStyle name="_DEM-WP(C) Costs not in AURORA 2007PCORC-5.07Update_DEM-WP(C) Production O&amp;M 2009GRC Rebuttal_Electric Rev Req Model (2009 GRC) Revised 01-18-2010_DEM-WP(C) ENERG10C--ctn Mid-C_042010 2010GRC 2" xfId="6122"/>
    <cellStyle name="_DEM-WP(C) Costs not in AURORA 2007PCORC-5.07Update_DEM-WP(C) Production O&amp;M 2009GRC Rebuttal_Final Order Electric EXHIBIT A-1" xfId="6123"/>
    <cellStyle name="_DEM-WP(C) Costs not in AURORA 2007PCORC-5.07Update_DEM-WP(C) Production O&amp;M 2009GRC Rebuttal_Final Order Electric EXHIBIT A-1 2" xfId="6124"/>
    <cellStyle name="_DEM-WP(C) Costs not in AURORA 2007PCORC-5.07Update_DEM-WP(C) Production O&amp;M 2009GRC Rebuttal_Final Order Electric EXHIBIT A-1 2 2" xfId="6125"/>
    <cellStyle name="_DEM-WP(C) Costs not in AURORA 2007PCORC-5.07Update_DEM-WP(C) Production O&amp;M 2009GRC Rebuttal_Final Order Electric EXHIBIT A-1 3" xfId="6126"/>
    <cellStyle name="_DEM-WP(C) Costs not in AURORA 2007PCORC-5.07Update_DEM-WP(C) Production O&amp;M 2009GRC Rebuttal_Rebuttal Power Costs" xfId="6127"/>
    <cellStyle name="_DEM-WP(C) Costs not in AURORA 2007PCORC-5.07Update_DEM-WP(C) Production O&amp;M 2009GRC Rebuttal_Rebuttal Power Costs 2" xfId="6128"/>
    <cellStyle name="_DEM-WP(C) Costs not in AURORA 2007PCORC-5.07Update_DEM-WP(C) Production O&amp;M 2009GRC Rebuttal_Rebuttal Power Costs 2 2" xfId="6129"/>
    <cellStyle name="_DEM-WP(C) Costs not in AURORA 2007PCORC-5.07Update_DEM-WP(C) Production O&amp;M 2009GRC Rebuttal_Rebuttal Power Costs 2 2 2" xfId="6130"/>
    <cellStyle name="_DEM-WP(C) Costs not in AURORA 2007PCORC-5.07Update_DEM-WP(C) Production O&amp;M 2009GRC Rebuttal_Rebuttal Power Costs 2 3" xfId="6131"/>
    <cellStyle name="_DEM-WP(C) Costs not in AURORA 2007PCORC-5.07Update_DEM-WP(C) Production O&amp;M 2009GRC Rebuttal_Rebuttal Power Costs 3" xfId="6132"/>
    <cellStyle name="_DEM-WP(C) Costs not in AURORA 2007PCORC-5.07Update_DEM-WP(C) Production O&amp;M 2009GRC Rebuttal_Rebuttal Power Costs 3 2" xfId="6133"/>
    <cellStyle name="_DEM-WP(C) Costs not in AURORA 2007PCORC-5.07Update_DEM-WP(C) Production O&amp;M 2009GRC Rebuttal_Rebuttal Power Costs 4" xfId="6134"/>
    <cellStyle name="_DEM-WP(C) Costs not in AURORA 2007PCORC-5.07Update_DEM-WP(C) Production O&amp;M 2009GRC Rebuttal_Rebuttal Power Costs_Adj Bench DR 3 for Initial Briefs (Electric)" xfId="6135"/>
    <cellStyle name="_DEM-WP(C) Costs not in AURORA 2007PCORC-5.07Update_DEM-WP(C) Production O&amp;M 2009GRC Rebuttal_Rebuttal Power Costs_Adj Bench DR 3 for Initial Briefs (Electric) 2" xfId="6136"/>
    <cellStyle name="_DEM-WP(C) Costs not in AURORA 2007PCORC-5.07Update_DEM-WP(C) Production O&amp;M 2009GRC Rebuttal_Rebuttal Power Costs_Adj Bench DR 3 for Initial Briefs (Electric) 2 2" xfId="6137"/>
    <cellStyle name="_DEM-WP(C) Costs not in AURORA 2007PCORC-5.07Update_DEM-WP(C) Production O&amp;M 2009GRC Rebuttal_Rebuttal Power Costs_Adj Bench DR 3 for Initial Briefs (Electric) 2 2 2" xfId="6138"/>
    <cellStyle name="_DEM-WP(C) Costs not in AURORA 2007PCORC-5.07Update_DEM-WP(C) Production O&amp;M 2009GRC Rebuttal_Rebuttal Power Costs_Adj Bench DR 3 for Initial Briefs (Electric) 2 3" xfId="6139"/>
    <cellStyle name="_DEM-WP(C) Costs not in AURORA 2007PCORC-5.07Update_DEM-WP(C) Production O&amp;M 2009GRC Rebuttal_Rebuttal Power Costs_Adj Bench DR 3 for Initial Briefs (Electric) 3" xfId="6140"/>
    <cellStyle name="_DEM-WP(C) Costs not in AURORA 2007PCORC-5.07Update_DEM-WP(C) Production O&amp;M 2009GRC Rebuttal_Rebuttal Power Costs_Adj Bench DR 3 for Initial Briefs (Electric) 3 2" xfId="6141"/>
    <cellStyle name="_DEM-WP(C) Costs not in AURORA 2007PCORC-5.07Update_DEM-WP(C) Production O&amp;M 2009GRC Rebuttal_Rebuttal Power Costs_Adj Bench DR 3 for Initial Briefs (Electric) 4" xfId="6142"/>
    <cellStyle name="_DEM-WP(C) Costs not in AURORA 2007PCORC-5.07Update_DEM-WP(C) Production O&amp;M 2009GRC Rebuttal_Rebuttal Power Costs_Adj Bench DR 3 for Initial Briefs (Electric)_DEM-WP(C) ENERG10C--ctn Mid-C_042010 2010GRC" xfId="6143"/>
    <cellStyle name="_DEM-WP(C) Costs not in AURORA 2007PCORC-5.07Update_DEM-WP(C) Production O&amp;M 2009GRC Rebuttal_Rebuttal Power Costs_Adj Bench DR 3 for Initial Briefs (Electric)_DEM-WP(C) ENERG10C--ctn Mid-C_042010 2010GRC 2" xfId="6144"/>
    <cellStyle name="_DEM-WP(C) Costs not in AURORA 2007PCORC-5.07Update_DEM-WP(C) Production O&amp;M 2009GRC Rebuttal_Rebuttal Power Costs_DEM-WP(C) ENERG10C--ctn Mid-C_042010 2010GRC" xfId="6145"/>
    <cellStyle name="_DEM-WP(C) Costs not in AURORA 2007PCORC-5.07Update_DEM-WP(C) Production O&amp;M 2009GRC Rebuttal_Rebuttal Power Costs_DEM-WP(C) ENERG10C--ctn Mid-C_042010 2010GRC 2" xfId="6146"/>
    <cellStyle name="_DEM-WP(C) Costs not in AURORA 2007PCORC-5.07Update_DEM-WP(C) Production O&amp;M 2009GRC Rebuttal_Rebuttal Power Costs_Electric Rev Req Model (2009 GRC) Rebuttal" xfId="6147"/>
    <cellStyle name="_DEM-WP(C) Costs not in AURORA 2007PCORC-5.07Update_DEM-WP(C) Production O&amp;M 2009GRC Rebuttal_Rebuttal Power Costs_Electric Rev Req Model (2009 GRC) Rebuttal 2" xfId="6148"/>
    <cellStyle name="_DEM-WP(C) Costs not in AURORA 2007PCORC-5.07Update_DEM-WP(C) Production O&amp;M 2009GRC Rebuttal_Rebuttal Power Costs_Electric Rev Req Model (2009 GRC) Rebuttal 2 2" xfId="6149"/>
    <cellStyle name="_DEM-WP(C) Costs not in AURORA 2007PCORC-5.07Update_DEM-WP(C) Production O&amp;M 2009GRC Rebuttal_Rebuttal Power Costs_Electric Rev Req Model (2009 GRC) Rebuttal 3" xfId="6150"/>
    <cellStyle name="_DEM-WP(C) Costs not in AURORA 2007PCORC-5.07Update_DEM-WP(C) Production O&amp;M 2009GRC Rebuttal_Rebuttal Power Costs_Electric Rev Req Model (2009 GRC) Rebuttal REmoval of New  WH Solar AdjustMI" xfId="6151"/>
    <cellStyle name="_DEM-WP(C) Costs not in AURORA 2007PCORC-5.07Update_DEM-WP(C) Production O&amp;M 2009GRC Rebuttal_Rebuttal Power Costs_Electric Rev Req Model (2009 GRC) Rebuttal REmoval of New  WH Solar AdjustMI 2" xfId="6152"/>
    <cellStyle name="_DEM-WP(C) Costs not in AURORA 2007PCORC-5.07Update_DEM-WP(C) Production O&amp;M 2009GRC Rebuttal_Rebuttal Power Costs_Electric Rev Req Model (2009 GRC) Rebuttal REmoval of New  WH Solar AdjustMI 2 2" xfId="6153"/>
    <cellStyle name="_DEM-WP(C) Costs not in AURORA 2007PCORC-5.07Update_DEM-WP(C) Production O&amp;M 2009GRC Rebuttal_Rebuttal Power Costs_Electric Rev Req Model (2009 GRC) Rebuttal REmoval of New  WH Solar AdjustMI 2 2 2" xfId="6154"/>
    <cellStyle name="_DEM-WP(C) Costs not in AURORA 2007PCORC-5.07Update_DEM-WP(C) Production O&amp;M 2009GRC Rebuttal_Rebuttal Power Costs_Electric Rev Req Model (2009 GRC) Rebuttal REmoval of New  WH Solar AdjustMI 2 3" xfId="6155"/>
    <cellStyle name="_DEM-WP(C) Costs not in AURORA 2007PCORC-5.07Update_DEM-WP(C) Production O&amp;M 2009GRC Rebuttal_Rebuttal Power Costs_Electric Rev Req Model (2009 GRC) Rebuttal REmoval of New  WH Solar AdjustMI 3" xfId="6156"/>
    <cellStyle name="_DEM-WP(C) Costs not in AURORA 2007PCORC-5.07Update_DEM-WP(C) Production O&amp;M 2009GRC Rebuttal_Rebuttal Power Costs_Electric Rev Req Model (2009 GRC) Rebuttal REmoval of New  WH Solar AdjustMI 3 2" xfId="6157"/>
    <cellStyle name="_DEM-WP(C) Costs not in AURORA 2007PCORC-5.07Update_DEM-WP(C) Production O&amp;M 2009GRC Rebuttal_Rebuttal Power Costs_Electric Rev Req Model (2009 GRC) Rebuttal REmoval of New  WH Solar AdjustMI 4" xfId="6158"/>
    <cellStyle name="_DEM-WP(C) Costs not in AURORA 2007PCORC-5.07Update_DEM-WP(C) Production O&amp;M 2009GRC Rebuttal_Rebuttal Power Costs_Electric Rev Req Model (2009 GRC) Rebuttal REmoval of New  WH Solar AdjustMI_DEM-WP(C) ENERG10C--ctn Mid-C_042010 2010GRC" xfId="6159"/>
    <cellStyle name="_DEM-WP(C) Costs not in AURORA 2007PCORC-5.07Update_DEM-WP(C) Production O&amp;M 2009GRC Rebuttal_Rebuttal Power Costs_Electric Rev Req Model (2009 GRC) Rebuttal REmoval of New  WH Solar AdjustMI_DEM-WP(C) ENERG10C--ctn Mid-C_042010 2010GRC 2" xfId="6160"/>
    <cellStyle name="_DEM-WP(C) Costs not in AURORA 2007PCORC-5.07Update_DEM-WP(C) Production O&amp;M 2009GRC Rebuttal_Rebuttal Power Costs_Electric Rev Req Model (2009 GRC) Revised 01-18-2010" xfId="6161"/>
    <cellStyle name="_DEM-WP(C) Costs not in AURORA 2007PCORC-5.07Update_DEM-WP(C) Production O&amp;M 2009GRC Rebuttal_Rebuttal Power Costs_Electric Rev Req Model (2009 GRC) Revised 01-18-2010 2" xfId="6162"/>
    <cellStyle name="_DEM-WP(C) Costs not in AURORA 2007PCORC-5.07Update_DEM-WP(C) Production O&amp;M 2009GRC Rebuttal_Rebuttal Power Costs_Electric Rev Req Model (2009 GRC) Revised 01-18-2010 2 2" xfId="6163"/>
    <cellStyle name="_DEM-WP(C) Costs not in AURORA 2007PCORC-5.07Update_DEM-WP(C) Production O&amp;M 2009GRC Rebuttal_Rebuttal Power Costs_Electric Rev Req Model (2009 GRC) Revised 01-18-2010 2 2 2" xfId="6164"/>
    <cellStyle name="_DEM-WP(C) Costs not in AURORA 2007PCORC-5.07Update_DEM-WP(C) Production O&amp;M 2009GRC Rebuttal_Rebuttal Power Costs_Electric Rev Req Model (2009 GRC) Revised 01-18-2010 2 3" xfId="6165"/>
    <cellStyle name="_DEM-WP(C) Costs not in AURORA 2007PCORC-5.07Update_DEM-WP(C) Production O&amp;M 2009GRC Rebuttal_Rebuttal Power Costs_Electric Rev Req Model (2009 GRC) Revised 01-18-2010 3" xfId="6166"/>
    <cellStyle name="_DEM-WP(C) Costs not in AURORA 2007PCORC-5.07Update_DEM-WP(C) Production O&amp;M 2009GRC Rebuttal_Rebuttal Power Costs_Electric Rev Req Model (2009 GRC) Revised 01-18-2010 3 2" xfId="6167"/>
    <cellStyle name="_DEM-WP(C) Costs not in AURORA 2007PCORC-5.07Update_DEM-WP(C) Production O&amp;M 2009GRC Rebuttal_Rebuttal Power Costs_Electric Rev Req Model (2009 GRC) Revised 01-18-2010 4" xfId="6168"/>
    <cellStyle name="_DEM-WP(C) Costs not in AURORA 2007PCORC-5.07Update_DEM-WP(C) Production O&amp;M 2009GRC Rebuttal_Rebuttal Power Costs_Electric Rev Req Model (2009 GRC) Revised 01-18-2010_DEM-WP(C) ENERG10C--ctn Mid-C_042010 2010GRC" xfId="6169"/>
    <cellStyle name="_DEM-WP(C) Costs not in AURORA 2007PCORC-5.07Update_DEM-WP(C) Production O&amp;M 2009GRC Rebuttal_Rebuttal Power Costs_Electric Rev Req Model (2009 GRC) Revised 01-18-2010_DEM-WP(C) ENERG10C--ctn Mid-C_042010 2010GRC 2" xfId="6170"/>
    <cellStyle name="_DEM-WP(C) Costs not in AURORA 2007PCORC-5.07Update_DEM-WP(C) Production O&amp;M 2009GRC Rebuttal_Rebuttal Power Costs_Final Order Electric EXHIBIT A-1" xfId="6171"/>
    <cellStyle name="_DEM-WP(C) Costs not in AURORA 2007PCORC-5.07Update_DEM-WP(C) Production O&amp;M 2009GRC Rebuttal_Rebuttal Power Costs_Final Order Electric EXHIBIT A-1 2" xfId="6172"/>
    <cellStyle name="_DEM-WP(C) Costs not in AURORA 2007PCORC-5.07Update_DEM-WP(C) Production O&amp;M 2009GRC Rebuttal_Rebuttal Power Costs_Final Order Electric EXHIBIT A-1 2 2" xfId="6173"/>
    <cellStyle name="_DEM-WP(C) Costs not in AURORA 2007PCORC-5.07Update_DEM-WP(C) Production O&amp;M 2009GRC Rebuttal_Rebuttal Power Costs_Final Order Electric EXHIBIT A-1 3" xfId="6174"/>
    <cellStyle name="_DEM-WP(C) Costs not in AURORA 2007PCORC-5.07Update_DEM-WP(C) Production O&amp;M 2010GRC As-Filed" xfId="6175"/>
    <cellStyle name="_DEM-WP(C) Costs not in AURORA 2007PCORC-5.07Update_DEM-WP(C) Production O&amp;M 2010GRC As-Filed 2" xfId="6176"/>
    <cellStyle name="_DEM-WP(C) Costs not in AURORA 2007PCORC-5.07Update_DEM-WP(C) Production O&amp;M 2010GRC As-Filed 2 2" xfId="6177"/>
    <cellStyle name="_DEM-WP(C) Costs not in AURORA 2007PCORC-5.07Update_DEM-WP(C) Production O&amp;M 2010GRC As-Filed 2 3" xfId="6178"/>
    <cellStyle name="_DEM-WP(C) Costs not in AURORA 2007PCORC-5.07Update_DEM-WP(C) Production O&amp;M 2010GRC As-Filed 3" xfId="6179"/>
    <cellStyle name="_DEM-WP(C) Costs not in AURORA 2007PCORC-5.07Update_DEM-WP(C) Production O&amp;M 2010GRC As-Filed 3 2" xfId="6180"/>
    <cellStyle name="_DEM-WP(C) Costs not in AURORA 2007PCORC-5.07Update_DEM-WP(C) Production O&amp;M 2010GRC As-Filed 4" xfId="6181"/>
    <cellStyle name="_DEM-WP(C) Costs not in AURORA 2007PCORC-5.07Update_DEM-WP(C) Production O&amp;M 2010GRC As-Filed 4 2" xfId="6182"/>
    <cellStyle name="_DEM-WP(C) Costs not in AURORA 2007PCORC-5.07Update_DEM-WP(C) Production O&amp;M 2010GRC As-Filed 5" xfId="6183"/>
    <cellStyle name="_DEM-WP(C) Costs not in AURORA 2007PCORC-5.07Update_DEM-WP(C) Production O&amp;M 2010GRC As-Filed 5 2" xfId="6184"/>
    <cellStyle name="_DEM-WP(C) Costs not in AURORA 2007PCORC-5.07Update_DEM-WP(C) Production O&amp;M 2010GRC As-Filed 6" xfId="6185"/>
    <cellStyle name="_DEM-WP(C) Costs not in AURORA 2007PCORC-5.07Update_DEM-WP(C) Production O&amp;M 2010GRC As-Filed 6 2" xfId="6186"/>
    <cellStyle name="_DEM-WP(C) Costs not in AURORA 2007PCORC-5.07Update_Electric Rev Req Model (2009 GRC) " xfId="6187"/>
    <cellStyle name="_DEM-WP(C) Costs not in AURORA 2007PCORC-5.07Update_Electric Rev Req Model (2009 GRC)  2" xfId="6188"/>
    <cellStyle name="_DEM-WP(C) Costs not in AURORA 2007PCORC-5.07Update_Electric Rev Req Model (2009 GRC)  2 2" xfId="6189"/>
    <cellStyle name="_DEM-WP(C) Costs not in AURORA 2007PCORC-5.07Update_Electric Rev Req Model (2009 GRC)  2 2 2" xfId="6190"/>
    <cellStyle name="_DEM-WP(C) Costs not in AURORA 2007PCORC-5.07Update_Electric Rev Req Model (2009 GRC)  2 3" xfId="6191"/>
    <cellStyle name="_DEM-WP(C) Costs not in AURORA 2007PCORC-5.07Update_Electric Rev Req Model (2009 GRC)  3" xfId="6192"/>
    <cellStyle name="_DEM-WP(C) Costs not in AURORA 2007PCORC-5.07Update_Electric Rev Req Model (2009 GRC)  3 2" xfId="6193"/>
    <cellStyle name="_DEM-WP(C) Costs not in AURORA 2007PCORC-5.07Update_Electric Rev Req Model (2009 GRC)  4" xfId="6194"/>
    <cellStyle name="_DEM-WP(C) Costs not in AURORA 2007PCORC-5.07Update_Electric Rev Req Model (2009 GRC) _DEM-WP(C) ENERG10C--ctn Mid-C_042010 2010GRC" xfId="6195"/>
    <cellStyle name="_DEM-WP(C) Costs not in AURORA 2007PCORC-5.07Update_Electric Rev Req Model (2009 GRC) _DEM-WP(C) ENERG10C--ctn Mid-C_042010 2010GRC 2" xfId="6196"/>
    <cellStyle name="_DEM-WP(C) Costs not in AURORA 2007PCORC-5.07Update_Electric Rev Req Model (2009 GRC) Rebuttal" xfId="6197"/>
    <cellStyle name="_DEM-WP(C) Costs not in AURORA 2007PCORC-5.07Update_Electric Rev Req Model (2009 GRC) Rebuttal 2" xfId="6198"/>
    <cellStyle name="_DEM-WP(C) Costs not in AURORA 2007PCORC-5.07Update_Electric Rev Req Model (2009 GRC) Rebuttal 2 2" xfId="6199"/>
    <cellStyle name="_DEM-WP(C) Costs not in AURORA 2007PCORC-5.07Update_Electric Rev Req Model (2009 GRC) Rebuttal 3" xfId="6200"/>
    <cellStyle name="_DEM-WP(C) Costs not in AURORA 2007PCORC-5.07Update_Electric Rev Req Model (2009 GRC) Rebuttal REmoval of New  WH Solar AdjustMI" xfId="6201"/>
    <cellStyle name="_DEM-WP(C) Costs not in AURORA 2007PCORC-5.07Update_Electric Rev Req Model (2009 GRC) Rebuttal REmoval of New  WH Solar AdjustMI 2" xfId="6202"/>
    <cellStyle name="_DEM-WP(C) Costs not in AURORA 2007PCORC-5.07Update_Electric Rev Req Model (2009 GRC) Rebuttal REmoval of New  WH Solar AdjustMI 2 2" xfId="6203"/>
    <cellStyle name="_DEM-WP(C) Costs not in AURORA 2007PCORC-5.07Update_Electric Rev Req Model (2009 GRC) Rebuttal REmoval of New  WH Solar AdjustMI 2 2 2" xfId="6204"/>
    <cellStyle name="_DEM-WP(C) Costs not in AURORA 2007PCORC-5.07Update_Electric Rev Req Model (2009 GRC) Rebuttal REmoval of New  WH Solar AdjustMI 2 3" xfId="6205"/>
    <cellStyle name="_DEM-WP(C) Costs not in AURORA 2007PCORC-5.07Update_Electric Rev Req Model (2009 GRC) Rebuttal REmoval of New  WH Solar AdjustMI 3" xfId="6206"/>
    <cellStyle name="_DEM-WP(C) Costs not in AURORA 2007PCORC-5.07Update_Electric Rev Req Model (2009 GRC) Rebuttal REmoval of New  WH Solar AdjustMI 3 2" xfId="6207"/>
    <cellStyle name="_DEM-WP(C) Costs not in AURORA 2007PCORC-5.07Update_Electric Rev Req Model (2009 GRC) Rebuttal REmoval of New  WH Solar AdjustMI 4" xfId="6208"/>
    <cellStyle name="_DEM-WP(C) Costs not in AURORA 2007PCORC-5.07Update_Electric Rev Req Model (2009 GRC) Rebuttal REmoval of New  WH Solar AdjustMI_DEM-WP(C) ENERG10C--ctn Mid-C_042010 2010GRC" xfId="6209"/>
    <cellStyle name="_DEM-WP(C) Costs not in AURORA 2007PCORC-5.07Update_Electric Rev Req Model (2009 GRC) Rebuttal REmoval of New  WH Solar AdjustMI_DEM-WP(C) ENERG10C--ctn Mid-C_042010 2010GRC 2" xfId="6210"/>
    <cellStyle name="_DEM-WP(C) Costs not in AURORA 2007PCORC-5.07Update_Electric Rev Req Model (2009 GRC) Revised 01-18-2010" xfId="6211"/>
    <cellStyle name="_DEM-WP(C) Costs not in AURORA 2007PCORC-5.07Update_Electric Rev Req Model (2009 GRC) Revised 01-18-2010 2" xfId="6212"/>
    <cellStyle name="_DEM-WP(C) Costs not in AURORA 2007PCORC-5.07Update_Electric Rev Req Model (2009 GRC) Revised 01-18-2010 2 2" xfId="6213"/>
    <cellStyle name="_DEM-WP(C) Costs not in AURORA 2007PCORC-5.07Update_Electric Rev Req Model (2009 GRC) Revised 01-18-2010 2 2 2" xfId="6214"/>
    <cellStyle name="_DEM-WP(C) Costs not in AURORA 2007PCORC-5.07Update_Electric Rev Req Model (2009 GRC) Revised 01-18-2010 2 3" xfId="6215"/>
    <cellStyle name="_DEM-WP(C) Costs not in AURORA 2007PCORC-5.07Update_Electric Rev Req Model (2009 GRC) Revised 01-18-2010 3" xfId="6216"/>
    <cellStyle name="_DEM-WP(C) Costs not in AURORA 2007PCORC-5.07Update_Electric Rev Req Model (2009 GRC) Revised 01-18-2010 3 2" xfId="6217"/>
    <cellStyle name="_DEM-WP(C) Costs not in AURORA 2007PCORC-5.07Update_Electric Rev Req Model (2009 GRC) Revised 01-18-2010 4" xfId="6218"/>
    <cellStyle name="_DEM-WP(C) Costs not in AURORA 2007PCORC-5.07Update_Electric Rev Req Model (2009 GRC) Revised 01-18-2010_DEM-WP(C) ENERG10C--ctn Mid-C_042010 2010GRC" xfId="6219"/>
    <cellStyle name="_DEM-WP(C) Costs not in AURORA 2007PCORC-5.07Update_Electric Rev Req Model (2009 GRC) Revised 01-18-2010_DEM-WP(C) ENERG10C--ctn Mid-C_042010 2010GRC 2" xfId="6220"/>
    <cellStyle name="_DEM-WP(C) Costs not in AURORA 2007PCORC-5.07Update_Electric Rev Req Model (2010 GRC)" xfId="6221"/>
    <cellStyle name="_DEM-WP(C) Costs not in AURORA 2007PCORC-5.07Update_Electric Rev Req Model (2010 GRC) 2" xfId="6222"/>
    <cellStyle name="_DEM-WP(C) Costs not in AURORA 2007PCORC-5.07Update_Electric Rev Req Model (2010 GRC) SF" xfId="6223"/>
    <cellStyle name="_DEM-WP(C) Costs not in AURORA 2007PCORC-5.07Update_Electric Rev Req Model (2010 GRC) SF 2" xfId="6224"/>
    <cellStyle name="_DEM-WP(C) Costs not in AURORA 2007PCORC-5.07Update_Final Order Electric EXHIBIT A-1" xfId="6225"/>
    <cellStyle name="_DEM-WP(C) Costs not in AURORA 2007PCORC-5.07Update_Final Order Electric EXHIBIT A-1 2" xfId="6226"/>
    <cellStyle name="_DEM-WP(C) Costs not in AURORA 2007PCORC-5.07Update_Final Order Electric EXHIBIT A-1 2 2" xfId="6227"/>
    <cellStyle name="_DEM-WP(C) Costs not in AURORA 2007PCORC-5.07Update_Final Order Electric EXHIBIT A-1 3" xfId="6228"/>
    <cellStyle name="_DEM-WP(C) Costs not in AURORA 2007PCORC-5.07Update_NIM Summary" xfId="6229"/>
    <cellStyle name="_DEM-WP(C) Costs not in AURORA 2007PCORC-5.07Update_NIM Summary 09GRC" xfId="6230"/>
    <cellStyle name="_DEM-WP(C) Costs not in AURORA 2007PCORC-5.07Update_NIM Summary 09GRC 2" xfId="6231"/>
    <cellStyle name="_DEM-WP(C) Costs not in AURORA 2007PCORC-5.07Update_NIM Summary 09GRC 2 2" xfId="6232"/>
    <cellStyle name="_DEM-WP(C) Costs not in AURORA 2007PCORC-5.07Update_NIM Summary 09GRC 2 2 2" xfId="6233"/>
    <cellStyle name="_DEM-WP(C) Costs not in AURORA 2007PCORC-5.07Update_NIM Summary 09GRC 2 3" xfId="6234"/>
    <cellStyle name="_DEM-WP(C) Costs not in AURORA 2007PCORC-5.07Update_NIM Summary 09GRC 3" xfId="6235"/>
    <cellStyle name="_DEM-WP(C) Costs not in AURORA 2007PCORC-5.07Update_NIM Summary 09GRC 3 2" xfId="6236"/>
    <cellStyle name="_DEM-WP(C) Costs not in AURORA 2007PCORC-5.07Update_NIM Summary 09GRC 4" xfId="6237"/>
    <cellStyle name="_DEM-WP(C) Costs not in AURORA 2007PCORC-5.07Update_NIM Summary 09GRC_DEM-WP(C) ENERG10C--ctn Mid-C_042010 2010GRC" xfId="6238"/>
    <cellStyle name="_DEM-WP(C) Costs not in AURORA 2007PCORC-5.07Update_NIM Summary 09GRC_DEM-WP(C) ENERG10C--ctn Mid-C_042010 2010GRC 2" xfId="6239"/>
    <cellStyle name="_DEM-WP(C) Costs not in AURORA 2007PCORC-5.07Update_NIM Summary 09GRC_NIM Summary" xfId="6240"/>
    <cellStyle name="_DEM-WP(C) Costs not in AURORA 2007PCORC-5.07Update_NIM Summary 09GRC_NIM Summary 2" xfId="6241"/>
    <cellStyle name="_DEM-WP(C) Costs not in AURORA 2007PCORC-5.07Update_NIM Summary 09GRC_NIM Summary 2 2" xfId="6242"/>
    <cellStyle name="_DEM-WP(C) Costs not in AURORA 2007PCORC-5.07Update_NIM Summary 09GRC_NIM Summary 2 2 2" xfId="6243"/>
    <cellStyle name="_DEM-WP(C) Costs not in AURORA 2007PCORC-5.07Update_NIM Summary 09GRC_NIM Summary 2 3" xfId="6244"/>
    <cellStyle name="_DEM-WP(C) Costs not in AURORA 2007PCORC-5.07Update_NIM Summary 09GRC_NIM Summary 3" xfId="6245"/>
    <cellStyle name="_DEM-WP(C) Costs not in AURORA 2007PCORC-5.07Update_NIM Summary 09GRC_NIM Summary 3 2" xfId="6246"/>
    <cellStyle name="_DEM-WP(C) Costs not in AURORA 2007PCORC-5.07Update_NIM Summary 09GRC_NIM Summary 4" xfId="6247"/>
    <cellStyle name="_DEM-WP(C) Costs not in AURORA 2007PCORC-5.07Update_NIM Summary 09GRC_NIM Summary_DEM-WP(C) ENERG10C--ctn Mid-C_042010 2010GRC" xfId="6248"/>
    <cellStyle name="_DEM-WP(C) Costs not in AURORA 2007PCORC-5.07Update_NIM Summary 09GRC_NIM Summary_DEM-WP(C) ENERG10C--ctn Mid-C_042010 2010GRC 2" xfId="6249"/>
    <cellStyle name="_DEM-WP(C) Costs not in AURORA 2007PCORC-5.07Update_NIM Summary 10" xfId="6250"/>
    <cellStyle name="_DEM-WP(C) Costs not in AURORA 2007PCORC-5.07Update_NIM Summary 10 2" xfId="6251"/>
    <cellStyle name="_DEM-WP(C) Costs not in AURORA 2007PCORC-5.07Update_NIM Summary 11" xfId="6252"/>
    <cellStyle name="_DEM-WP(C) Costs not in AURORA 2007PCORC-5.07Update_NIM Summary 11 2" xfId="6253"/>
    <cellStyle name="_DEM-WP(C) Costs not in AURORA 2007PCORC-5.07Update_NIM Summary 12" xfId="6254"/>
    <cellStyle name="_DEM-WP(C) Costs not in AURORA 2007PCORC-5.07Update_NIM Summary 12 2" xfId="6255"/>
    <cellStyle name="_DEM-WP(C) Costs not in AURORA 2007PCORC-5.07Update_NIM Summary 13" xfId="6256"/>
    <cellStyle name="_DEM-WP(C) Costs not in AURORA 2007PCORC-5.07Update_NIM Summary 13 2" xfId="6257"/>
    <cellStyle name="_DEM-WP(C) Costs not in AURORA 2007PCORC-5.07Update_NIM Summary 14" xfId="6258"/>
    <cellStyle name="_DEM-WP(C) Costs not in AURORA 2007PCORC-5.07Update_NIM Summary 14 2" xfId="6259"/>
    <cellStyle name="_DEM-WP(C) Costs not in AURORA 2007PCORC-5.07Update_NIM Summary 15" xfId="6260"/>
    <cellStyle name="_DEM-WP(C) Costs not in AURORA 2007PCORC-5.07Update_NIM Summary 15 2" xfId="6261"/>
    <cellStyle name="_DEM-WP(C) Costs not in AURORA 2007PCORC-5.07Update_NIM Summary 16" xfId="6262"/>
    <cellStyle name="_DEM-WP(C) Costs not in AURORA 2007PCORC-5.07Update_NIM Summary 16 2" xfId="6263"/>
    <cellStyle name="_DEM-WP(C) Costs not in AURORA 2007PCORC-5.07Update_NIM Summary 17" xfId="6264"/>
    <cellStyle name="_DEM-WP(C) Costs not in AURORA 2007PCORC-5.07Update_NIM Summary 17 2" xfId="6265"/>
    <cellStyle name="_DEM-WP(C) Costs not in AURORA 2007PCORC-5.07Update_NIM Summary 18" xfId="6266"/>
    <cellStyle name="_DEM-WP(C) Costs not in AURORA 2007PCORC-5.07Update_NIM Summary 18 2" xfId="6267"/>
    <cellStyle name="_DEM-WP(C) Costs not in AURORA 2007PCORC-5.07Update_NIM Summary 19" xfId="6268"/>
    <cellStyle name="_DEM-WP(C) Costs not in AURORA 2007PCORC-5.07Update_NIM Summary 19 2" xfId="6269"/>
    <cellStyle name="_DEM-WP(C) Costs not in AURORA 2007PCORC-5.07Update_NIM Summary 2" xfId="6270"/>
    <cellStyle name="_DEM-WP(C) Costs not in AURORA 2007PCORC-5.07Update_NIM Summary 2 2" xfId="6271"/>
    <cellStyle name="_DEM-WP(C) Costs not in AURORA 2007PCORC-5.07Update_NIM Summary 2 2 2" xfId="6272"/>
    <cellStyle name="_DEM-WP(C) Costs not in AURORA 2007PCORC-5.07Update_NIM Summary 2 3" xfId="6273"/>
    <cellStyle name="_DEM-WP(C) Costs not in AURORA 2007PCORC-5.07Update_NIM Summary 20" xfId="6274"/>
    <cellStyle name="_DEM-WP(C) Costs not in AURORA 2007PCORC-5.07Update_NIM Summary 20 2" xfId="6275"/>
    <cellStyle name="_DEM-WP(C) Costs not in AURORA 2007PCORC-5.07Update_NIM Summary 21" xfId="6276"/>
    <cellStyle name="_DEM-WP(C) Costs not in AURORA 2007PCORC-5.07Update_NIM Summary 21 2" xfId="6277"/>
    <cellStyle name="_DEM-WP(C) Costs not in AURORA 2007PCORC-5.07Update_NIM Summary 22" xfId="6278"/>
    <cellStyle name="_DEM-WP(C) Costs not in AURORA 2007PCORC-5.07Update_NIM Summary 22 2" xfId="6279"/>
    <cellStyle name="_DEM-WP(C) Costs not in AURORA 2007PCORC-5.07Update_NIM Summary 23" xfId="6280"/>
    <cellStyle name="_DEM-WP(C) Costs not in AURORA 2007PCORC-5.07Update_NIM Summary 23 2" xfId="6281"/>
    <cellStyle name="_DEM-WP(C) Costs not in AURORA 2007PCORC-5.07Update_NIM Summary 24" xfId="6282"/>
    <cellStyle name="_DEM-WP(C) Costs not in AURORA 2007PCORC-5.07Update_NIM Summary 24 2" xfId="6283"/>
    <cellStyle name="_DEM-WP(C) Costs not in AURORA 2007PCORC-5.07Update_NIM Summary 25" xfId="6284"/>
    <cellStyle name="_DEM-WP(C) Costs not in AURORA 2007PCORC-5.07Update_NIM Summary 25 2" xfId="6285"/>
    <cellStyle name="_DEM-WP(C) Costs not in AURORA 2007PCORC-5.07Update_NIM Summary 26" xfId="6286"/>
    <cellStyle name="_DEM-WP(C) Costs not in AURORA 2007PCORC-5.07Update_NIM Summary 26 2" xfId="6287"/>
    <cellStyle name="_DEM-WP(C) Costs not in AURORA 2007PCORC-5.07Update_NIM Summary 27" xfId="6288"/>
    <cellStyle name="_DEM-WP(C) Costs not in AURORA 2007PCORC-5.07Update_NIM Summary 27 2" xfId="6289"/>
    <cellStyle name="_DEM-WP(C) Costs not in AURORA 2007PCORC-5.07Update_NIM Summary 28" xfId="6290"/>
    <cellStyle name="_DEM-WP(C) Costs not in AURORA 2007PCORC-5.07Update_NIM Summary 28 2" xfId="6291"/>
    <cellStyle name="_DEM-WP(C) Costs not in AURORA 2007PCORC-5.07Update_NIM Summary 29" xfId="6292"/>
    <cellStyle name="_DEM-WP(C) Costs not in AURORA 2007PCORC-5.07Update_NIM Summary 29 2" xfId="6293"/>
    <cellStyle name="_DEM-WP(C) Costs not in AURORA 2007PCORC-5.07Update_NIM Summary 3" xfId="6294"/>
    <cellStyle name="_DEM-WP(C) Costs not in AURORA 2007PCORC-5.07Update_NIM Summary 3 2" xfId="6295"/>
    <cellStyle name="_DEM-WP(C) Costs not in AURORA 2007PCORC-5.07Update_NIM Summary 30" xfId="6296"/>
    <cellStyle name="_DEM-WP(C) Costs not in AURORA 2007PCORC-5.07Update_NIM Summary 30 2" xfId="6297"/>
    <cellStyle name="_DEM-WP(C) Costs not in AURORA 2007PCORC-5.07Update_NIM Summary 31" xfId="6298"/>
    <cellStyle name="_DEM-WP(C) Costs not in AURORA 2007PCORC-5.07Update_NIM Summary 31 2" xfId="6299"/>
    <cellStyle name="_DEM-WP(C) Costs not in AURORA 2007PCORC-5.07Update_NIM Summary 32" xfId="6300"/>
    <cellStyle name="_DEM-WP(C) Costs not in AURORA 2007PCORC-5.07Update_NIM Summary 32 2" xfId="6301"/>
    <cellStyle name="_DEM-WP(C) Costs not in AURORA 2007PCORC-5.07Update_NIM Summary 33" xfId="6302"/>
    <cellStyle name="_DEM-WP(C) Costs not in AURORA 2007PCORC-5.07Update_NIM Summary 33 2" xfId="6303"/>
    <cellStyle name="_DEM-WP(C) Costs not in AURORA 2007PCORC-5.07Update_NIM Summary 34" xfId="6304"/>
    <cellStyle name="_DEM-WP(C) Costs not in AURORA 2007PCORC-5.07Update_NIM Summary 34 2" xfId="6305"/>
    <cellStyle name="_DEM-WP(C) Costs not in AURORA 2007PCORC-5.07Update_NIM Summary 35" xfId="6306"/>
    <cellStyle name="_DEM-WP(C) Costs not in AURORA 2007PCORC-5.07Update_NIM Summary 35 2" xfId="6307"/>
    <cellStyle name="_DEM-WP(C) Costs not in AURORA 2007PCORC-5.07Update_NIM Summary 36" xfId="6308"/>
    <cellStyle name="_DEM-WP(C) Costs not in AURORA 2007PCORC-5.07Update_NIM Summary 36 2" xfId="6309"/>
    <cellStyle name="_DEM-WP(C) Costs not in AURORA 2007PCORC-5.07Update_NIM Summary 37" xfId="6310"/>
    <cellStyle name="_DEM-WP(C) Costs not in AURORA 2007PCORC-5.07Update_NIM Summary 37 2" xfId="6311"/>
    <cellStyle name="_DEM-WP(C) Costs not in AURORA 2007PCORC-5.07Update_NIM Summary 38" xfId="6312"/>
    <cellStyle name="_DEM-WP(C) Costs not in AURORA 2007PCORC-5.07Update_NIM Summary 38 2" xfId="6313"/>
    <cellStyle name="_DEM-WP(C) Costs not in AURORA 2007PCORC-5.07Update_NIM Summary 39" xfId="6314"/>
    <cellStyle name="_DEM-WP(C) Costs not in AURORA 2007PCORC-5.07Update_NIM Summary 39 2" xfId="6315"/>
    <cellStyle name="_DEM-WP(C) Costs not in AURORA 2007PCORC-5.07Update_NIM Summary 4" xfId="6316"/>
    <cellStyle name="_DEM-WP(C) Costs not in AURORA 2007PCORC-5.07Update_NIM Summary 4 2" xfId="6317"/>
    <cellStyle name="_DEM-WP(C) Costs not in AURORA 2007PCORC-5.07Update_NIM Summary 40" xfId="6318"/>
    <cellStyle name="_DEM-WP(C) Costs not in AURORA 2007PCORC-5.07Update_NIM Summary 40 2" xfId="6319"/>
    <cellStyle name="_DEM-WP(C) Costs not in AURORA 2007PCORC-5.07Update_NIM Summary 41" xfId="6320"/>
    <cellStyle name="_DEM-WP(C) Costs not in AURORA 2007PCORC-5.07Update_NIM Summary 41 2" xfId="6321"/>
    <cellStyle name="_DEM-WP(C) Costs not in AURORA 2007PCORC-5.07Update_NIM Summary 42" xfId="6322"/>
    <cellStyle name="_DEM-WP(C) Costs not in AURORA 2007PCORC-5.07Update_NIM Summary 42 2" xfId="6323"/>
    <cellStyle name="_DEM-WP(C) Costs not in AURORA 2007PCORC-5.07Update_NIM Summary 43" xfId="6324"/>
    <cellStyle name="_DEM-WP(C) Costs not in AURORA 2007PCORC-5.07Update_NIM Summary 43 2" xfId="6325"/>
    <cellStyle name="_DEM-WP(C) Costs not in AURORA 2007PCORC-5.07Update_NIM Summary 44" xfId="6326"/>
    <cellStyle name="_DEM-WP(C) Costs not in AURORA 2007PCORC-5.07Update_NIM Summary 44 2" xfId="6327"/>
    <cellStyle name="_DEM-WP(C) Costs not in AURORA 2007PCORC-5.07Update_NIM Summary 45" xfId="6328"/>
    <cellStyle name="_DEM-WP(C) Costs not in AURORA 2007PCORC-5.07Update_NIM Summary 45 2" xfId="6329"/>
    <cellStyle name="_DEM-WP(C) Costs not in AURORA 2007PCORC-5.07Update_NIM Summary 46" xfId="6330"/>
    <cellStyle name="_DEM-WP(C) Costs not in AURORA 2007PCORC-5.07Update_NIM Summary 46 2" xfId="6331"/>
    <cellStyle name="_DEM-WP(C) Costs not in AURORA 2007PCORC-5.07Update_NIM Summary 47" xfId="6332"/>
    <cellStyle name="_DEM-WP(C) Costs not in AURORA 2007PCORC-5.07Update_NIM Summary 47 2" xfId="6333"/>
    <cellStyle name="_DEM-WP(C) Costs not in AURORA 2007PCORC-5.07Update_NIM Summary 48" xfId="6334"/>
    <cellStyle name="_DEM-WP(C) Costs not in AURORA 2007PCORC-5.07Update_NIM Summary 49" xfId="6335"/>
    <cellStyle name="_DEM-WP(C) Costs not in AURORA 2007PCORC-5.07Update_NIM Summary 5" xfId="6336"/>
    <cellStyle name="_DEM-WP(C) Costs not in AURORA 2007PCORC-5.07Update_NIM Summary 5 2" xfId="6337"/>
    <cellStyle name="_DEM-WP(C) Costs not in AURORA 2007PCORC-5.07Update_NIM Summary 50" xfId="6338"/>
    <cellStyle name="_DEM-WP(C) Costs not in AURORA 2007PCORC-5.07Update_NIM Summary 51" xfId="6339"/>
    <cellStyle name="_DEM-WP(C) Costs not in AURORA 2007PCORC-5.07Update_NIM Summary 52" xfId="6340"/>
    <cellStyle name="_DEM-WP(C) Costs not in AURORA 2007PCORC-5.07Update_NIM Summary 6" xfId="6341"/>
    <cellStyle name="_DEM-WP(C) Costs not in AURORA 2007PCORC-5.07Update_NIM Summary 6 2" xfId="6342"/>
    <cellStyle name="_DEM-WP(C) Costs not in AURORA 2007PCORC-5.07Update_NIM Summary 7" xfId="6343"/>
    <cellStyle name="_DEM-WP(C) Costs not in AURORA 2007PCORC-5.07Update_NIM Summary 7 2" xfId="6344"/>
    <cellStyle name="_DEM-WP(C) Costs not in AURORA 2007PCORC-5.07Update_NIM Summary 8" xfId="6345"/>
    <cellStyle name="_DEM-WP(C) Costs not in AURORA 2007PCORC-5.07Update_NIM Summary 8 2" xfId="6346"/>
    <cellStyle name="_DEM-WP(C) Costs not in AURORA 2007PCORC-5.07Update_NIM Summary 9" xfId="6347"/>
    <cellStyle name="_DEM-WP(C) Costs not in AURORA 2007PCORC-5.07Update_NIM Summary 9 2" xfId="6348"/>
    <cellStyle name="_DEM-WP(C) Costs not in AURORA 2007PCORC-5.07Update_NIM Summary_DEM-WP(C) ENERG10C--ctn Mid-C_042010 2010GRC" xfId="6349"/>
    <cellStyle name="_DEM-WP(C) Costs not in AURORA 2007PCORC-5.07Update_NIM Summary_DEM-WP(C) ENERG10C--ctn Mid-C_042010 2010GRC 2" xfId="6350"/>
    <cellStyle name="_DEM-WP(C) Costs not in AURORA 2007PCORC-5.07Update_NIM+O&amp;M Monthly" xfId="6351"/>
    <cellStyle name="_DEM-WP(C) Costs not in AURORA 2007PCORC-5.07Update_NIM+O&amp;M Monthly 2" xfId="6352"/>
    <cellStyle name="_DEM-WP(C) Costs not in AURORA 2007PCORC-5.07Update_Power Costs - Comparison bx Rbtl-Staff-Jt-PC" xfId="6353"/>
    <cellStyle name="_DEM-WP(C) Costs not in AURORA 2007PCORC-5.07Update_Power Costs - Comparison bx Rbtl-Staff-Jt-PC 2" xfId="6354"/>
    <cellStyle name="_DEM-WP(C) Costs not in AURORA 2007PCORC-5.07Update_Power Costs - Comparison bx Rbtl-Staff-Jt-PC 2 2" xfId="6355"/>
    <cellStyle name="_DEM-WP(C) Costs not in AURORA 2007PCORC-5.07Update_Power Costs - Comparison bx Rbtl-Staff-Jt-PC 2 2 2" xfId="6356"/>
    <cellStyle name="_DEM-WP(C) Costs not in AURORA 2007PCORC-5.07Update_Power Costs - Comparison bx Rbtl-Staff-Jt-PC 2 3" xfId="6357"/>
    <cellStyle name="_DEM-WP(C) Costs not in AURORA 2007PCORC-5.07Update_Power Costs - Comparison bx Rbtl-Staff-Jt-PC 3" xfId="6358"/>
    <cellStyle name="_DEM-WP(C) Costs not in AURORA 2007PCORC-5.07Update_Power Costs - Comparison bx Rbtl-Staff-Jt-PC 3 2" xfId="6359"/>
    <cellStyle name="_DEM-WP(C) Costs not in AURORA 2007PCORC-5.07Update_Power Costs - Comparison bx Rbtl-Staff-Jt-PC 4" xfId="6360"/>
    <cellStyle name="_DEM-WP(C) Costs not in AURORA 2007PCORC-5.07Update_Power Costs - Comparison bx Rbtl-Staff-Jt-PC_DEM-WP(C) ENERG10C--ctn Mid-C_042010 2010GRC" xfId="6361"/>
    <cellStyle name="_DEM-WP(C) Costs not in AURORA 2007PCORC-5.07Update_Power Costs - Comparison bx Rbtl-Staff-Jt-PC_DEM-WP(C) ENERG10C--ctn Mid-C_042010 2010GRC 2" xfId="6362"/>
    <cellStyle name="_DEM-WP(C) Costs not in AURORA 2007PCORC-5.07Update_Rebuttal Power Costs" xfId="6363"/>
    <cellStyle name="_DEM-WP(C) Costs not in AURORA 2007PCORC-5.07Update_Rebuttal Power Costs 2" xfId="6364"/>
    <cellStyle name="_DEM-WP(C) Costs not in AURORA 2007PCORC-5.07Update_Rebuttal Power Costs 2 2" xfId="6365"/>
    <cellStyle name="_DEM-WP(C) Costs not in AURORA 2007PCORC-5.07Update_Rebuttal Power Costs 2 2 2" xfId="6366"/>
    <cellStyle name="_DEM-WP(C) Costs not in AURORA 2007PCORC-5.07Update_Rebuttal Power Costs 2 3" xfId="6367"/>
    <cellStyle name="_DEM-WP(C) Costs not in AURORA 2007PCORC-5.07Update_Rebuttal Power Costs 3" xfId="6368"/>
    <cellStyle name="_DEM-WP(C) Costs not in AURORA 2007PCORC-5.07Update_Rebuttal Power Costs 3 2" xfId="6369"/>
    <cellStyle name="_DEM-WP(C) Costs not in AURORA 2007PCORC-5.07Update_Rebuttal Power Costs 4" xfId="6370"/>
    <cellStyle name="_DEM-WP(C) Costs not in AURORA 2007PCORC-5.07Update_Rebuttal Power Costs_DEM-WP(C) ENERG10C--ctn Mid-C_042010 2010GRC" xfId="6371"/>
    <cellStyle name="_DEM-WP(C) Costs not in AURORA 2007PCORC-5.07Update_Rebuttal Power Costs_DEM-WP(C) ENERG10C--ctn Mid-C_042010 2010GRC 2" xfId="6372"/>
    <cellStyle name="_DEM-WP(C) Costs not in AURORA 2007PCORC-5.07Update_TENASKA REGULATORY ASSET" xfId="6373"/>
    <cellStyle name="_DEM-WP(C) Costs not in AURORA 2007PCORC-5.07Update_TENASKA REGULATORY ASSET 2" xfId="6374"/>
    <cellStyle name="_DEM-WP(C) Costs not in AURORA 2007PCORC-5.07Update_TENASKA REGULATORY ASSET 2 2" xfId="6375"/>
    <cellStyle name="_DEM-WP(C) Costs not in AURORA 2007PCORC-5.07Update_TENASKA REGULATORY ASSET 3" xfId="6376"/>
    <cellStyle name="_DEM-WP(C) Costs Not In AURORA 2009GRC" xfId="6377"/>
    <cellStyle name="_DEM-WP(C) Costs Not In AURORA 2009GRC 2" xfId="6378"/>
    <cellStyle name="_x0013__DEM-WP(C) ENERG10C--ctn Mid-C_042010 2010GRC" xfId="6379"/>
    <cellStyle name="_x0013__DEM-WP(C) ENERG10C--ctn Mid-C_042010 2010GRC 2" xfId="6380"/>
    <cellStyle name="_DEM-WP(C) Prod O&amp;M 2007GRC" xfId="6381"/>
    <cellStyle name="_DEM-WP(C) Prod O&amp;M 2007GRC 2" xfId="6382"/>
    <cellStyle name="_DEM-WP(C) Prod O&amp;M 2007GRC 2 2" xfId="6383"/>
    <cellStyle name="_DEM-WP(C) Prod O&amp;M 2007GRC 2 2 2" xfId="6384"/>
    <cellStyle name="_DEM-WP(C) Prod O&amp;M 2007GRC 2 3" xfId="6385"/>
    <cellStyle name="_DEM-WP(C) Prod O&amp;M 2007GRC 3" xfId="6386"/>
    <cellStyle name="_DEM-WP(C) Prod O&amp;M 2007GRC 3 2" xfId="6387"/>
    <cellStyle name="_DEM-WP(C) Prod O&amp;M 2007GRC 4" xfId="6388"/>
    <cellStyle name="_DEM-WP(C) Prod O&amp;M 2007GRC 4 2" xfId="6389"/>
    <cellStyle name="_DEM-WP(C) Prod O&amp;M 2007GRC 5" xfId="6390"/>
    <cellStyle name="_DEM-WP(C) Prod O&amp;M 2007GRC 5 2" xfId="6391"/>
    <cellStyle name="_DEM-WP(C) Prod O&amp;M 2007GRC 6" xfId="6392"/>
    <cellStyle name="_DEM-WP(C) Prod O&amp;M 2007GRC 6 2" xfId="6393"/>
    <cellStyle name="_DEM-WP(C) Prod O&amp;M 2007GRC_Adj Bench DR 3 for Initial Briefs (Electric)" xfId="6394"/>
    <cellStyle name="_DEM-WP(C) Prod O&amp;M 2007GRC_Adj Bench DR 3 for Initial Briefs (Electric) 2" xfId="6395"/>
    <cellStyle name="_DEM-WP(C) Prod O&amp;M 2007GRC_Adj Bench DR 3 for Initial Briefs (Electric) 2 2" xfId="6396"/>
    <cellStyle name="_DEM-WP(C) Prod O&amp;M 2007GRC_Adj Bench DR 3 for Initial Briefs (Electric) 2 2 2" xfId="6397"/>
    <cellStyle name="_DEM-WP(C) Prod O&amp;M 2007GRC_Adj Bench DR 3 for Initial Briefs (Electric) 2 3" xfId="6398"/>
    <cellStyle name="_DEM-WP(C) Prod O&amp;M 2007GRC_Adj Bench DR 3 for Initial Briefs (Electric) 3" xfId="6399"/>
    <cellStyle name="_DEM-WP(C) Prod O&amp;M 2007GRC_Adj Bench DR 3 for Initial Briefs (Electric) 3 2" xfId="6400"/>
    <cellStyle name="_DEM-WP(C) Prod O&amp;M 2007GRC_Adj Bench DR 3 for Initial Briefs (Electric) 4" xfId="6401"/>
    <cellStyle name="_DEM-WP(C) Prod O&amp;M 2007GRC_Adj Bench DR 3 for Initial Briefs (Electric)_DEM-WP(C) ENERG10C--ctn Mid-C_042010 2010GRC" xfId="6402"/>
    <cellStyle name="_DEM-WP(C) Prod O&amp;M 2007GRC_Adj Bench DR 3 for Initial Briefs (Electric)_DEM-WP(C) ENERG10C--ctn Mid-C_042010 2010GRC 2" xfId="6403"/>
    <cellStyle name="_DEM-WP(C) Prod O&amp;M 2007GRC_Book2" xfId="6404"/>
    <cellStyle name="_DEM-WP(C) Prod O&amp;M 2007GRC_Book2 2" xfId="6405"/>
    <cellStyle name="_DEM-WP(C) Prod O&amp;M 2007GRC_Book2 2 2" xfId="6406"/>
    <cellStyle name="_DEM-WP(C) Prod O&amp;M 2007GRC_Book2 2 2 2" xfId="6407"/>
    <cellStyle name="_DEM-WP(C) Prod O&amp;M 2007GRC_Book2 2 3" xfId="6408"/>
    <cellStyle name="_DEM-WP(C) Prod O&amp;M 2007GRC_Book2 3" xfId="6409"/>
    <cellStyle name="_DEM-WP(C) Prod O&amp;M 2007GRC_Book2 3 2" xfId="6410"/>
    <cellStyle name="_DEM-WP(C) Prod O&amp;M 2007GRC_Book2 4" xfId="6411"/>
    <cellStyle name="_DEM-WP(C) Prod O&amp;M 2007GRC_Book2_Adj Bench DR 3 for Initial Briefs (Electric)" xfId="6412"/>
    <cellStyle name="_DEM-WP(C) Prod O&amp;M 2007GRC_Book2_Adj Bench DR 3 for Initial Briefs (Electric) 2" xfId="6413"/>
    <cellStyle name="_DEM-WP(C) Prod O&amp;M 2007GRC_Book2_Adj Bench DR 3 for Initial Briefs (Electric) 2 2" xfId="6414"/>
    <cellStyle name="_DEM-WP(C) Prod O&amp;M 2007GRC_Book2_Adj Bench DR 3 for Initial Briefs (Electric) 2 2 2" xfId="6415"/>
    <cellStyle name="_DEM-WP(C) Prod O&amp;M 2007GRC_Book2_Adj Bench DR 3 for Initial Briefs (Electric) 2 3" xfId="6416"/>
    <cellStyle name="_DEM-WP(C) Prod O&amp;M 2007GRC_Book2_Adj Bench DR 3 for Initial Briefs (Electric) 3" xfId="6417"/>
    <cellStyle name="_DEM-WP(C) Prod O&amp;M 2007GRC_Book2_Adj Bench DR 3 for Initial Briefs (Electric) 3 2" xfId="6418"/>
    <cellStyle name="_DEM-WP(C) Prod O&amp;M 2007GRC_Book2_Adj Bench DR 3 for Initial Briefs (Electric) 4" xfId="6419"/>
    <cellStyle name="_DEM-WP(C) Prod O&amp;M 2007GRC_Book2_Adj Bench DR 3 for Initial Briefs (Electric)_DEM-WP(C) ENERG10C--ctn Mid-C_042010 2010GRC" xfId="6420"/>
    <cellStyle name="_DEM-WP(C) Prod O&amp;M 2007GRC_Book2_Adj Bench DR 3 for Initial Briefs (Electric)_DEM-WP(C) ENERG10C--ctn Mid-C_042010 2010GRC 2" xfId="6421"/>
    <cellStyle name="_DEM-WP(C) Prod O&amp;M 2007GRC_Book2_DEM-WP(C) ENERG10C--ctn Mid-C_042010 2010GRC" xfId="6422"/>
    <cellStyle name="_DEM-WP(C) Prod O&amp;M 2007GRC_Book2_DEM-WP(C) ENERG10C--ctn Mid-C_042010 2010GRC 2" xfId="6423"/>
    <cellStyle name="_DEM-WP(C) Prod O&amp;M 2007GRC_Book2_Electric Rev Req Model (2009 GRC) Rebuttal" xfId="6424"/>
    <cellStyle name="_DEM-WP(C) Prod O&amp;M 2007GRC_Book2_Electric Rev Req Model (2009 GRC) Rebuttal 2" xfId="6425"/>
    <cellStyle name="_DEM-WP(C) Prod O&amp;M 2007GRC_Book2_Electric Rev Req Model (2009 GRC) Rebuttal 2 2" xfId="6426"/>
    <cellStyle name="_DEM-WP(C) Prod O&amp;M 2007GRC_Book2_Electric Rev Req Model (2009 GRC) Rebuttal 3" xfId="6427"/>
    <cellStyle name="_DEM-WP(C) Prod O&amp;M 2007GRC_Book2_Electric Rev Req Model (2009 GRC) Rebuttal REmoval of New  WH Solar AdjustMI" xfId="6428"/>
    <cellStyle name="_DEM-WP(C) Prod O&amp;M 2007GRC_Book2_Electric Rev Req Model (2009 GRC) Rebuttal REmoval of New  WH Solar AdjustMI 2" xfId="6429"/>
    <cellStyle name="_DEM-WP(C) Prod O&amp;M 2007GRC_Book2_Electric Rev Req Model (2009 GRC) Rebuttal REmoval of New  WH Solar AdjustMI 2 2" xfId="6430"/>
    <cellStyle name="_DEM-WP(C) Prod O&amp;M 2007GRC_Book2_Electric Rev Req Model (2009 GRC) Rebuttal REmoval of New  WH Solar AdjustMI 2 2 2" xfId="6431"/>
    <cellStyle name="_DEM-WP(C) Prod O&amp;M 2007GRC_Book2_Electric Rev Req Model (2009 GRC) Rebuttal REmoval of New  WH Solar AdjustMI 2 3" xfId="6432"/>
    <cellStyle name="_DEM-WP(C) Prod O&amp;M 2007GRC_Book2_Electric Rev Req Model (2009 GRC) Rebuttal REmoval of New  WH Solar AdjustMI 3" xfId="6433"/>
    <cellStyle name="_DEM-WP(C) Prod O&amp;M 2007GRC_Book2_Electric Rev Req Model (2009 GRC) Rebuttal REmoval of New  WH Solar AdjustMI 3 2" xfId="6434"/>
    <cellStyle name="_DEM-WP(C) Prod O&amp;M 2007GRC_Book2_Electric Rev Req Model (2009 GRC) Rebuttal REmoval of New  WH Solar AdjustMI 4" xfId="6435"/>
    <cellStyle name="_DEM-WP(C) Prod O&amp;M 2007GRC_Book2_Electric Rev Req Model (2009 GRC) Rebuttal REmoval of New  WH Solar AdjustMI_DEM-WP(C) ENERG10C--ctn Mid-C_042010 2010GRC" xfId="6436"/>
    <cellStyle name="_DEM-WP(C) Prod O&amp;M 2007GRC_Book2_Electric Rev Req Model (2009 GRC) Rebuttal REmoval of New  WH Solar AdjustMI_DEM-WP(C) ENERG10C--ctn Mid-C_042010 2010GRC 2" xfId="6437"/>
    <cellStyle name="_DEM-WP(C) Prod O&amp;M 2007GRC_Book2_Electric Rev Req Model (2009 GRC) Revised 01-18-2010" xfId="6438"/>
    <cellStyle name="_DEM-WP(C) Prod O&amp;M 2007GRC_Book2_Electric Rev Req Model (2009 GRC) Revised 01-18-2010 2" xfId="6439"/>
    <cellStyle name="_DEM-WP(C) Prod O&amp;M 2007GRC_Book2_Electric Rev Req Model (2009 GRC) Revised 01-18-2010 2 2" xfId="6440"/>
    <cellStyle name="_DEM-WP(C) Prod O&amp;M 2007GRC_Book2_Electric Rev Req Model (2009 GRC) Revised 01-18-2010 2 2 2" xfId="6441"/>
    <cellStyle name="_DEM-WP(C) Prod O&amp;M 2007GRC_Book2_Electric Rev Req Model (2009 GRC) Revised 01-18-2010 2 3" xfId="6442"/>
    <cellStyle name="_DEM-WP(C) Prod O&amp;M 2007GRC_Book2_Electric Rev Req Model (2009 GRC) Revised 01-18-2010 3" xfId="6443"/>
    <cellStyle name="_DEM-WP(C) Prod O&amp;M 2007GRC_Book2_Electric Rev Req Model (2009 GRC) Revised 01-18-2010 3 2" xfId="6444"/>
    <cellStyle name="_DEM-WP(C) Prod O&amp;M 2007GRC_Book2_Electric Rev Req Model (2009 GRC) Revised 01-18-2010 4" xfId="6445"/>
    <cellStyle name="_DEM-WP(C) Prod O&amp;M 2007GRC_Book2_Electric Rev Req Model (2009 GRC) Revised 01-18-2010_DEM-WP(C) ENERG10C--ctn Mid-C_042010 2010GRC" xfId="6446"/>
    <cellStyle name="_DEM-WP(C) Prod O&amp;M 2007GRC_Book2_Electric Rev Req Model (2009 GRC) Revised 01-18-2010_DEM-WP(C) ENERG10C--ctn Mid-C_042010 2010GRC 2" xfId="6447"/>
    <cellStyle name="_DEM-WP(C) Prod O&amp;M 2007GRC_Book2_Final Order Electric EXHIBIT A-1" xfId="6448"/>
    <cellStyle name="_DEM-WP(C) Prod O&amp;M 2007GRC_Book2_Final Order Electric EXHIBIT A-1 2" xfId="6449"/>
    <cellStyle name="_DEM-WP(C) Prod O&amp;M 2007GRC_Book2_Final Order Electric EXHIBIT A-1 2 2" xfId="6450"/>
    <cellStyle name="_DEM-WP(C) Prod O&amp;M 2007GRC_Book2_Final Order Electric EXHIBIT A-1 3" xfId="6451"/>
    <cellStyle name="_DEM-WP(C) Prod O&amp;M 2007GRC_Colstrip 1&amp;2 Annual O&amp;M Budgets" xfId="6452"/>
    <cellStyle name="_DEM-WP(C) Prod O&amp;M 2007GRC_Colstrip 1&amp;2 Annual O&amp;M Budgets 2" xfId="6453"/>
    <cellStyle name="_DEM-WP(C) Prod O&amp;M 2007GRC_Colstrip 1&amp;2 Annual O&amp;M Budgets 3" xfId="6454"/>
    <cellStyle name="_DEM-WP(C) Prod O&amp;M 2007GRC_Confidential Material" xfId="6455"/>
    <cellStyle name="_DEM-WP(C) Prod O&amp;M 2007GRC_Confidential Material 2" xfId="6456"/>
    <cellStyle name="_DEM-WP(C) Prod O&amp;M 2007GRC_DEM-WP(C) Colstrip 12 Coal Cost Forecast 2010GRC" xfId="6457"/>
    <cellStyle name="_DEM-WP(C) Prod O&amp;M 2007GRC_DEM-WP(C) Colstrip 12 Coal Cost Forecast 2010GRC 2" xfId="6458"/>
    <cellStyle name="_DEM-WP(C) Prod O&amp;M 2007GRC_DEM-WP(C) ENERG10C--ctn Mid-C_042010 2010GRC" xfId="6459"/>
    <cellStyle name="_DEM-WP(C) Prod O&amp;M 2007GRC_DEM-WP(C) ENERG10C--ctn Mid-C_042010 2010GRC 2" xfId="6460"/>
    <cellStyle name="_DEM-WP(C) Prod O&amp;M 2007GRC_DEM-WP(C) Production O&amp;M 2010GRC As-Filed" xfId="6461"/>
    <cellStyle name="_DEM-WP(C) Prod O&amp;M 2007GRC_DEM-WP(C) Production O&amp;M 2010GRC As-Filed 2" xfId="6462"/>
    <cellStyle name="_DEM-WP(C) Prod O&amp;M 2007GRC_DEM-WP(C) Production O&amp;M 2010GRC As-Filed 2 2" xfId="6463"/>
    <cellStyle name="_DEM-WP(C) Prod O&amp;M 2007GRC_DEM-WP(C) Production O&amp;M 2010GRC As-Filed 2 3" xfId="6464"/>
    <cellStyle name="_DEM-WP(C) Prod O&amp;M 2007GRC_DEM-WP(C) Production O&amp;M 2010GRC As-Filed 3" xfId="6465"/>
    <cellStyle name="_DEM-WP(C) Prod O&amp;M 2007GRC_DEM-WP(C) Production O&amp;M 2010GRC As-Filed 3 2" xfId="6466"/>
    <cellStyle name="_DEM-WP(C) Prod O&amp;M 2007GRC_DEM-WP(C) Production O&amp;M 2010GRC As-Filed 4" xfId="6467"/>
    <cellStyle name="_DEM-WP(C) Prod O&amp;M 2007GRC_DEM-WP(C) Production O&amp;M 2010GRC As-Filed 4 2" xfId="6468"/>
    <cellStyle name="_DEM-WP(C) Prod O&amp;M 2007GRC_DEM-WP(C) Production O&amp;M 2010GRC As-Filed 5" xfId="6469"/>
    <cellStyle name="_DEM-WP(C) Prod O&amp;M 2007GRC_DEM-WP(C) Production O&amp;M 2010GRC As-Filed 5 2" xfId="6470"/>
    <cellStyle name="_DEM-WP(C) Prod O&amp;M 2007GRC_DEM-WP(C) Production O&amp;M 2010GRC As-Filed 6" xfId="6471"/>
    <cellStyle name="_DEM-WP(C) Prod O&amp;M 2007GRC_DEM-WP(C) Production O&amp;M 2010GRC As-Filed 6 2" xfId="6472"/>
    <cellStyle name="_DEM-WP(C) Prod O&amp;M 2007GRC_Electric Rev Req Model (2009 GRC) Rebuttal" xfId="6473"/>
    <cellStyle name="_DEM-WP(C) Prod O&amp;M 2007GRC_Electric Rev Req Model (2009 GRC) Rebuttal 2" xfId="6474"/>
    <cellStyle name="_DEM-WP(C) Prod O&amp;M 2007GRC_Electric Rev Req Model (2009 GRC) Rebuttal 2 2" xfId="6475"/>
    <cellStyle name="_DEM-WP(C) Prod O&amp;M 2007GRC_Electric Rev Req Model (2009 GRC) Rebuttal 3" xfId="6476"/>
    <cellStyle name="_DEM-WP(C) Prod O&amp;M 2007GRC_Electric Rev Req Model (2009 GRC) Rebuttal REmoval of New  WH Solar AdjustMI" xfId="6477"/>
    <cellStyle name="_DEM-WP(C) Prod O&amp;M 2007GRC_Electric Rev Req Model (2009 GRC) Rebuttal REmoval of New  WH Solar AdjustMI 2" xfId="6478"/>
    <cellStyle name="_DEM-WP(C) Prod O&amp;M 2007GRC_Electric Rev Req Model (2009 GRC) Rebuttal REmoval of New  WH Solar AdjustMI 2 2" xfId="6479"/>
    <cellStyle name="_DEM-WP(C) Prod O&amp;M 2007GRC_Electric Rev Req Model (2009 GRC) Rebuttal REmoval of New  WH Solar AdjustMI 2 2 2" xfId="6480"/>
    <cellStyle name="_DEM-WP(C) Prod O&amp;M 2007GRC_Electric Rev Req Model (2009 GRC) Rebuttal REmoval of New  WH Solar AdjustMI 2 3" xfId="6481"/>
    <cellStyle name="_DEM-WP(C) Prod O&amp;M 2007GRC_Electric Rev Req Model (2009 GRC) Rebuttal REmoval of New  WH Solar AdjustMI 3" xfId="6482"/>
    <cellStyle name="_DEM-WP(C) Prod O&amp;M 2007GRC_Electric Rev Req Model (2009 GRC) Rebuttal REmoval of New  WH Solar AdjustMI 3 2" xfId="6483"/>
    <cellStyle name="_DEM-WP(C) Prod O&amp;M 2007GRC_Electric Rev Req Model (2009 GRC) Rebuttal REmoval of New  WH Solar AdjustMI 4" xfId="6484"/>
    <cellStyle name="_DEM-WP(C) Prod O&amp;M 2007GRC_Electric Rev Req Model (2009 GRC) Rebuttal REmoval of New  WH Solar AdjustMI_DEM-WP(C) ENERG10C--ctn Mid-C_042010 2010GRC" xfId="6485"/>
    <cellStyle name="_DEM-WP(C) Prod O&amp;M 2007GRC_Electric Rev Req Model (2009 GRC) Rebuttal REmoval of New  WH Solar AdjustMI_DEM-WP(C) ENERG10C--ctn Mid-C_042010 2010GRC 2" xfId="6486"/>
    <cellStyle name="_DEM-WP(C) Prod O&amp;M 2007GRC_Electric Rev Req Model (2009 GRC) Revised 01-18-2010" xfId="6487"/>
    <cellStyle name="_DEM-WP(C) Prod O&amp;M 2007GRC_Electric Rev Req Model (2009 GRC) Revised 01-18-2010 2" xfId="6488"/>
    <cellStyle name="_DEM-WP(C) Prod O&amp;M 2007GRC_Electric Rev Req Model (2009 GRC) Revised 01-18-2010 2 2" xfId="6489"/>
    <cellStyle name="_DEM-WP(C) Prod O&amp;M 2007GRC_Electric Rev Req Model (2009 GRC) Revised 01-18-2010 2 2 2" xfId="6490"/>
    <cellStyle name="_DEM-WP(C) Prod O&amp;M 2007GRC_Electric Rev Req Model (2009 GRC) Revised 01-18-2010 2 3" xfId="6491"/>
    <cellStyle name="_DEM-WP(C) Prod O&amp;M 2007GRC_Electric Rev Req Model (2009 GRC) Revised 01-18-2010 3" xfId="6492"/>
    <cellStyle name="_DEM-WP(C) Prod O&amp;M 2007GRC_Electric Rev Req Model (2009 GRC) Revised 01-18-2010 3 2" xfId="6493"/>
    <cellStyle name="_DEM-WP(C) Prod O&amp;M 2007GRC_Electric Rev Req Model (2009 GRC) Revised 01-18-2010 4" xfId="6494"/>
    <cellStyle name="_DEM-WP(C) Prod O&amp;M 2007GRC_Electric Rev Req Model (2009 GRC) Revised 01-18-2010_DEM-WP(C) ENERG10C--ctn Mid-C_042010 2010GRC" xfId="6495"/>
    <cellStyle name="_DEM-WP(C) Prod O&amp;M 2007GRC_Electric Rev Req Model (2009 GRC) Revised 01-18-2010_DEM-WP(C) ENERG10C--ctn Mid-C_042010 2010GRC 2" xfId="6496"/>
    <cellStyle name="_DEM-WP(C) Prod O&amp;M 2007GRC_Final Order Electric EXHIBIT A-1" xfId="6497"/>
    <cellStyle name="_DEM-WP(C) Prod O&amp;M 2007GRC_Final Order Electric EXHIBIT A-1 2" xfId="6498"/>
    <cellStyle name="_DEM-WP(C) Prod O&amp;M 2007GRC_Final Order Electric EXHIBIT A-1 2 2" xfId="6499"/>
    <cellStyle name="_DEM-WP(C) Prod O&amp;M 2007GRC_Final Order Electric EXHIBIT A-1 3" xfId="6500"/>
    <cellStyle name="_DEM-WP(C) Prod O&amp;M 2007GRC_Rebuttal Power Costs" xfId="6501"/>
    <cellStyle name="_DEM-WP(C) Prod O&amp;M 2007GRC_Rebuttal Power Costs 2" xfId="6502"/>
    <cellStyle name="_DEM-WP(C) Prod O&amp;M 2007GRC_Rebuttal Power Costs 2 2" xfId="6503"/>
    <cellStyle name="_DEM-WP(C) Prod O&amp;M 2007GRC_Rebuttal Power Costs 2 2 2" xfId="6504"/>
    <cellStyle name="_DEM-WP(C) Prod O&amp;M 2007GRC_Rebuttal Power Costs 2 3" xfId="6505"/>
    <cellStyle name="_DEM-WP(C) Prod O&amp;M 2007GRC_Rebuttal Power Costs 3" xfId="6506"/>
    <cellStyle name="_DEM-WP(C) Prod O&amp;M 2007GRC_Rebuttal Power Costs 3 2" xfId="6507"/>
    <cellStyle name="_DEM-WP(C) Prod O&amp;M 2007GRC_Rebuttal Power Costs 4" xfId="6508"/>
    <cellStyle name="_DEM-WP(C) Prod O&amp;M 2007GRC_Rebuttal Power Costs_Adj Bench DR 3 for Initial Briefs (Electric)" xfId="6509"/>
    <cellStyle name="_DEM-WP(C) Prod O&amp;M 2007GRC_Rebuttal Power Costs_Adj Bench DR 3 for Initial Briefs (Electric) 2" xfId="6510"/>
    <cellStyle name="_DEM-WP(C) Prod O&amp;M 2007GRC_Rebuttal Power Costs_Adj Bench DR 3 for Initial Briefs (Electric) 2 2" xfId="6511"/>
    <cellStyle name="_DEM-WP(C) Prod O&amp;M 2007GRC_Rebuttal Power Costs_Adj Bench DR 3 for Initial Briefs (Electric) 2 2 2" xfId="6512"/>
    <cellStyle name="_DEM-WP(C) Prod O&amp;M 2007GRC_Rebuttal Power Costs_Adj Bench DR 3 for Initial Briefs (Electric) 2 3" xfId="6513"/>
    <cellStyle name="_DEM-WP(C) Prod O&amp;M 2007GRC_Rebuttal Power Costs_Adj Bench DR 3 for Initial Briefs (Electric) 3" xfId="6514"/>
    <cellStyle name="_DEM-WP(C) Prod O&amp;M 2007GRC_Rebuttal Power Costs_Adj Bench DR 3 for Initial Briefs (Electric) 3 2" xfId="6515"/>
    <cellStyle name="_DEM-WP(C) Prod O&amp;M 2007GRC_Rebuttal Power Costs_Adj Bench DR 3 for Initial Briefs (Electric) 4" xfId="6516"/>
    <cellStyle name="_DEM-WP(C) Prod O&amp;M 2007GRC_Rebuttal Power Costs_Adj Bench DR 3 for Initial Briefs (Electric)_DEM-WP(C) ENERG10C--ctn Mid-C_042010 2010GRC" xfId="6517"/>
    <cellStyle name="_DEM-WP(C) Prod O&amp;M 2007GRC_Rebuttal Power Costs_Adj Bench DR 3 for Initial Briefs (Electric)_DEM-WP(C) ENERG10C--ctn Mid-C_042010 2010GRC 2" xfId="6518"/>
    <cellStyle name="_DEM-WP(C) Prod O&amp;M 2007GRC_Rebuttal Power Costs_DEM-WP(C) ENERG10C--ctn Mid-C_042010 2010GRC" xfId="6519"/>
    <cellStyle name="_DEM-WP(C) Prod O&amp;M 2007GRC_Rebuttal Power Costs_DEM-WP(C) ENERG10C--ctn Mid-C_042010 2010GRC 2" xfId="6520"/>
    <cellStyle name="_DEM-WP(C) Prod O&amp;M 2007GRC_Rebuttal Power Costs_Electric Rev Req Model (2009 GRC) Rebuttal" xfId="6521"/>
    <cellStyle name="_DEM-WP(C) Prod O&amp;M 2007GRC_Rebuttal Power Costs_Electric Rev Req Model (2009 GRC) Rebuttal 2" xfId="6522"/>
    <cellStyle name="_DEM-WP(C) Prod O&amp;M 2007GRC_Rebuttal Power Costs_Electric Rev Req Model (2009 GRC) Rebuttal 2 2" xfId="6523"/>
    <cellStyle name="_DEM-WP(C) Prod O&amp;M 2007GRC_Rebuttal Power Costs_Electric Rev Req Model (2009 GRC) Rebuttal 3" xfId="6524"/>
    <cellStyle name="_DEM-WP(C) Prod O&amp;M 2007GRC_Rebuttal Power Costs_Electric Rev Req Model (2009 GRC) Rebuttal REmoval of New  WH Solar AdjustMI" xfId="6525"/>
    <cellStyle name="_DEM-WP(C) Prod O&amp;M 2007GRC_Rebuttal Power Costs_Electric Rev Req Model (2009 GRC) Rebuttal REmoval of New  WH Solar AdjustMI 2" xfId="6526"/>
    <cellStyle name="_DEM-WP(C) Prod O&amp;M 2007GRC_Rebuttal Power Costs_Electric Rev Req Model (2009 GRC) Rebuttal REmoval of New  WH Solar AdjustMI 2 2" xfId="6527"/>
    <cellStyle name="_DEM-WP(C) Prod O&amp;M 2007GRC_Rebuttal Power Costs_Electric Rev Req Model (2009 GRC) Rebuttal REmoval of New  WH Solar AdjustMI 2 2 2" xfId="6528"/>
    <cellStyle name="_DEM-WP(C) Prod O&amp;M 2007GRC_Rebuttal Power Costs_Electric Rev Req Model (2009 GRC) Rebuttal REmoval of New  WH Solar AdjustMI 2 3" xfId="6529"/>
    <cellStyle name="_DEM-WP(C) Prod O&amp;M 2007GRC_Rebuttal Power Costs_Electric Rev Req Model (2009 GRC) Rebuttal REmoval of New  WH Solar AdjustMI 3" xfId="6530"/>
    <cellStyle name="_DEM-WP(C) Prod O&amp;M 2007GRC_Rebuttal Power Costs_Electric Rev Req Model (2009 GRC) Rebuttal REmoval of New  WH Solar AdjustMI 3 2" xfId="6531"/>
    <cellStyle name="_DEM-WP(C) Prod O&amp;M 2007GRC_Rebuttal Power Costs_Electric Rev Req Model (2009 GRC) Rebuttal REmoval of New  WH Solar AdjustMI 4" xfId="6532"/>
    <cellStyle name="_DEM-WP(C) Prod O&amp;M 2007GRC_Rebuttal Power Costs_Electric Rev Req Model (2009 GRC) Rebuttal REmoval of New  WH Solar AdjustMI_DEM-WP(C) ENERG10C--ctn Mid-C_042010 2010GRC" xfId="6533"/>
    <cellStyle name="_DEM-WP(C) Prod O&amp;M 2007GRC_Rebuttal Power Costs_Electric Rev Req Model (2009 GRC) Rebuttal REmoval of New  WH Solar AdjustMI_DEM-WP(C) ENERG10C--ctn Mid-C_042010 2010GRC 2" xfId="6534"/>
    <cellStyle name="_DEM-WP(C) Prod O&amp;M 2007GRC_Rebuttal Power Costs_Electric Rev Req Model (2009 GRC) Revised 01-18-2010" xfId="6535"/>
    <cellStyle name="_DEM-WP(C) Prod O&amp;M 2007GRC_Rebuttal Power Costs_Electric Rev Req Model (2009 GRC) Revised 01-18-2010 2" xfId="6536"/>
    <cellStyle name="_DEM-WP(C) Prod O&amp;M 2007GRC_Rebuttal Power Costs_Electric Rev Req Model (2009 GRC) Revised 01-18-2010 2 2" xfId="6537"/>
    <cellStyle name="_DEM-WP(C) Prod O&amp;M 2007GRC_Rebuttal Power Costs_Electric Rev Req Model (2009 GRC) Revised 01-18-2010 2 2 2" xfId="6538"/>
    <cellStyle name="_DEM-WP(C) Prod O&amp;M 2007GRC_Rebuttal Power Costs_Electric Rev Req Model (2009 GRC) Revised 01-18-2010 2 3" xfId="6539"/>
    <cellStyle name="_DEM-WP(C) Prod O&amp;M 2007GRC_Rebuttal Power Costs_Electric Rev Req Model (2009 GRC) Revised 01-18-2010 3" xfId="6540"/>
    <cellStyle name="_DEM-WP(C) Prod O&amp;M 2007GRC_Rebuttal Power Costs_Electric Rev Req Model (2009 GRC) Revised 01-18-2010 3 2" xfId="6541"/>
    <cellStyle name="_DEM-WP(C) Prod O&amp;M 2007GRC_Rebuttal Power Costs_Electric Rev Req Model (2009 GRC) Revised 01-18-2010 4" xfId="6542"/>
    <cellStyle name="_DEM-WP(C) Prod O&amp;M 2007GRC_Rebuttal Power Costs_Electric Rev Req Model (2009 GRC) Revised 01-18-2010_DEM-WP(C) ENERG10C--ctn Mid-C_042010 2010GRC" xfId="6543"/>
    <cellStyle name="_DEM-WP(C) Prod O&amp;M 2007GRC_Rebuttal Power Costs_Electric Rev Req Model (2009 GRC) Revised 01-18-2010_DEM-WP(C) ENERG10C--ctn Mid-C_042010 2010GRC 2" xfId="6544"/>
    <cellStyle name="_DEM-WP(C) Prod O&amp;M 2007GRC_Rebuttal Power Costs_Final Order Electric EXHIBIT A-1" xfId="6545"/>
    <cellStyle name="_DEM-WP(C) Prod O&amp;M 2007GRC_Rebuttal Power Costs_Final Order Electric EXHIBIT A-1 2" xfId="6546"/>
    <cellStyle name="_DEM-WP(C) Prod O&amp;M 2007GRC_Rebuttal Power Costs_Final Order Electric EXHIBIT A-1 2 2" xfId="6547"/>
    <cellStyle name="_DEM-WP(C) Prod O&amp;M 2007GRC_Rebuttal Power Costs_Final Order Electric EXHIBIT A-1 3" xfId="6548"/>
    <cellStyle name="_x0013__DEM-WP(C) Production O&amp;M 2010GRC As-Filed" xfId="6549"/>
    <cellStyle name="_x0013__DEM-WP(C) Production O&amp;M 2010GRC As-Filed 2" xfId="6550"/>
    <cellStyle name="_x0013__DEM-WP(C) Production O&amp;M 2010GRC As-Filed 2 2" xfId="6551"/>
    <cellStyle name="_x0013__DEM-WP(C) Production O&amp;M 2010GRC As-Filed 2 3" xfId="6552"/>
    <cellStyle name="_x0013__DEM-WP(C) Production O&amp;M 2010GRC As-Filed 3" xfId="6553"/>
    <cellStyle name="_x0013__DEM-WP(C) Production O&amp;M 2010GRC As-Filed 3 2" xfId="6554"/>
    <cellStyle name="_x0013__DEM-WP(C) Production O&amp;M 2010GRC As-Filed 4" xfId="6555"/>
    <cellStyle name="_x0013__DEM-WP(C) Production O&amp;M 2010GRC As-Filed 4 2" xfId="6556"/>
    <cellStyle name="_x0013__DEM-WP(C) Production O&amp;M 2010GRC As-Filed 5" xfId="6557"/>
    <cellStyle name="_x0013__DEM-WP(C) Production O&amp;M 2010GRC As-Filed 5 2" xfId="6558"/>
    <cellStyle name="_x0013__DEM-WP(C) Production O&amp;M 2010GRC As-Filed 6" xfId="6559"/>
    <cellStyle name="_x0013__DEM-WP(C) Production O&amp;M 2010GRC As-Filed 6 2" xfId="6560"/>
    <cellStyle name="_DEM-WP(C) Rate Year Sumas by Month Update Corrected" xfId="6561"/>
    <cellStyle name="_DEM-WP(C) Rate Year Sumas by Month Update Corrected 2" xfId="6562"/>
    <cellStyle name="_DEM-WP(C) ST Power Contracts 3102008" xfId="6563"/>
    <cellStyle name="_DEM-WP(C) ST Power Contracts 3102008 2" xfId="6564"/>
    <cellStyle name="_DEM-WP(C) ST Power Contracts 3102008 2 2" xfId="6565"/>
    <cellStyle name="_DEM-WP(C) ST Power Contracts 3102008 3" xfId="6566"/>
    <cellStyle name="_DEM-WP(C) ST Power Contracts 3102008 3 2" xfId="6567"/>
    <cellStyle name="_DEM-WP(C) ST Power Contracts 3102008 3 2 2" xfId="6568"/>
    <cellStyle name="_DEM-WP(C) ST Power Contracts 3102008 3 3" xfId="6569"/>
    <cellStyle name="_DEM-WP(C) ST Power Contracts 3102008 4" xfId="6570"/>
    <cellStyle name="_DEM-WP(C) Sumas Proforma 11.14.07" xfId="6571"/>
    <cellStyle name="_DEM-WP(C) Sumas Proforma 11.14.07 2" xfId="6572"/>
    <cellStyle name="_DEM-WP(C) Sumas Proforma 11.5.07" xfId="6573"/>
    <cellStyle name="_DEM-WP(C) Sumas Proforma 11.5.07 2" xfId="6574"/>
    <cellStyle name="_DEM-WP(C) Wells_Power_Cost" xfId="6575"/>
    <cellStyle name="_DEM-WP(C) Wells_Power_Cost 2" xfId="6576"/>
    <cellStyle name="_DEM-WP(C) Wells_Power_Cost 2 2" xfId="6577"/>
    <cellStyle name="_DEM-WP(C) Wells_Power_Cost 2 2 2" xfId="6578"/>
    <cellStyle name="_DEM-WP(C) Wells_Power_Cost 2 3" xfId="6579"/>
    <cellStyle name="_DEM-WP(C) Wells_Power_Cost 3" xfId="6580"/>
    <cellStyle name="_DEM-WP(C) Westside Hydro Data_051007" xfId="6581"/>
    <cellStyle name="_DEM-WP(C) Westside Hydro Data_051007 2" xfId="6582"/>
    <cellStyle name="_DEM-WP(C) Westside Hydro Data_051007 2 2" xfId="6583"/>
    <cellStyle name="_DEM-WP(C) Westside Hydro Data_051007 2 2 2" xfId="6584"/>
    <cellStyle name="_DEM-WP(C) Westside Hydro Data_051007 2 3" xfId="6585"/>
    <cellStyle name="_DEM-WP(C) Westside Hydro Data_051007 3" xfId="6586"/>
    <cellStyle name="_DEM-WP(C) Westside Hydro Data_051007 3 2" xfId="6587"/>
    <cellStyle name="_DEM-WP(C) Westside Hydro Data_051007 4" xfId="6588"/>
    <cellStyle name="_DEM-WP(C) Westside Hydro Data_051007_16.37E Wild Horse Expansion DeferralRevwrkingfile SF" xfId="6589"/>
    <cellStyle name="_DEM-WP(C) Westside Hydro Data_051007_16.37E Wild Horse Expansion DeferralRevwrkingfile SF 2" xfId="6590"/>
    <cellStyle name="_DEM-WP(C) Westside Hydro Data_051007_16.37E Wild Horse Expansion DeferralRevwrkingfile SF 2 2" xfId="6591"/>
    <cellStyle name="_DEM-WP(C) Westside Hydro Data_051007_16.37E Wild Horse Expansion DeferralRevwrkingfile SF 2 2 2" xfId="6592"/>
    <cellStyle name="_DEM-WP(C) Westside Hydro Data_051007_16.37E Wild Horse Expansion DeferralRevwrkingfile SF 2 3" xfId="6593"/>
    <cellStyle name="_DEM-WP(C) Westside Hydro Data_051007_16.37E Wild Horse Expansion DeferralRevwrkingfile SF 3" xfId="6594"/>
    <cellStyle name="_DEM-WP(C) Westside Hydro Data_051007_16.37E Wild Horse Expansion DeferralRevwrkingfile SF 3 2" xfId="6595"/>
    <cellStyle name="_DEM-WP(C) Westside Hydro Data_051007_16.37E Wild Horse Expansion DeferralRevwrkingfile SF 4" xfId="6596"/>
    <cellStyle name="_DEM-WP(C) Westside Hydro Data_051007_16.37E Wild Horse Expansion DeferralRevwrkingfile SF_DEM-WP(C) ENERG10C--ctn Mid-C_042010 2010GRC" xfId="6597"/>
    <cellStyle name="_DEM-WP(C) Westside Hydro Data_051007_16.37E Wild Horse Expansion DeferralRevwrkingfile SF_DEM-WP(C) ENERG10C--ctn Mid-C_042010 2010GRC 2" xfId="6598"/>
    <cellStyle name="_DEM-WP(C) Westside Hydro Data_051007_2009 GRC Compl Filing - Exhibit D" xfId="6599"/>
    <cellStyle name="_DEM-WP(C) Westside Hydro Data_051007_2009 GRC Compl Filing - Exhibit D 2" xfId="6600"/>
    <cellStyle name="_DEM-WP(C) Westside Hydro Data_051007_2009 GRC Compl Filing - Exhibit D 2 2" xfId="6601"/>
    <cellStyle name="_DEM-WP(C) Westside Hydro Data_051007_2009 GRC Compl Filing - Exhibit D 2 2 2" xfId="6602"/>
    <cellStyle name="_DEM-WP(C) Westside Hydro Data_051007_2009 GRC Compl Filing - Exhibit D 2 3" xfId="6603"/>
    <cellStyle name="_DEM-WP(C) Westside Hydro Data_051007_2009 GRC Compl Filing - Exhibit D 3" xfId="6604"/>
    <cellStyle name="_DEM-WP(C) Westside Hydro Data_051007_2009 GRC Compl Filing - Exhibit D 3 2" xfId="6605"/>
    <cellStyle name="_DEM-WP(C) Westside Hydro Data_051007_2009 GRC Compl Filing - Exhibit D 4" xfId="6606"/>
    <cellStyle name="_DEM-WP(C) Westside Hydro Data_051007_2009 GRC Compl Filing - Exhibit D_DEM-WP(C) ENERG10C--ctn Mid-C_042010 2010GRC" xfId="6607"/>
    <cellStyle name="_DEM-WP(C) Westside Hydro Data_051007_2009 GRC Compl Filing - Exhibit D_DEM-WP(C) ENERG10C--ctn Mid-C_042010 2010GRC 2" xfId="6608"/>
    <cellStyle name="_DEM-WP(C) Westside Hydro Data_051007_Adj Bench DR 3 for Initial Briefs (Electric)" xfId="6609"/>
    <cellStyle name="_DEM-WP(C) Westside Hydro Data_051007_Adj Bench DR 3 for Initial Briefs (Electric) 2" xfId="6610"/>
    <cellStyle name="_DEM-WP(C) Westside Hydro Data_051007_Adj Bench DR 3 for Initial Briefs (Electric) 2 2" xfId="6611"/>
    <cellStyle name="_DEM-WP(C) Westside Hydro Data_051007_Adj Bench DR 3 for Initial Briefs (Electric) 2 2 2" xfId="6612"/>
    <cellStyle name="_DEM-WP(C) Westside Hydro Data_051007_Adj Bench DR 3 for Initial Briefs (Electric) 2 3" xfId="6613"/>
    <cellStyle name="_DEM-WP(C) Westside Hydro Data_051007_Adj Bench DR 3 for Initial Briefs (Electric) 3" xfId="6614"/>
    <cellStyle name="_DEM-WP(C) Westside Hydro Data_051007_Adj Bench DR 3 for Initial Briefs (Electric) 3 2" xfId="6615"/>
    <cellStyle name="_DEM-WP(C) Westside Hydro Data_051007_Adj Bench DR 3 for Initial Briefs (Electric) 4" xfId="6616"/>
    <cellStyle name="_DEM-WP(C) Westside Hydro Data_051007_Adj Bench DR 3 for Initial Briefs (Electric)_DEM-WP(C) ENERG10C--ctn Mid-C_042010 2010GRC" xfId="6617"/>
    <cellStyle name="_DEM-WP(C) Westside Hydro Data_051007_Adj Bench DR 3 for Initial Briefs (Electric)_DEM-WP(C) ENERG10C--ctn Mid-C_042010 2010GRC 2" xfId="6618"/>
    <cellStyle name="_DEM-WP(C) Westside Hydro Data_051007_Book1" xfId="6619"/>
    <cellStyle name="_DEM-WP(C) Westside Hydro Data_051007_Book1 2" xfId="6620"/>
    <cellStyle name="_DEM-WP(C) Westside Hydro Data_051007_Book2" xfId="6621"/>
    <cellStyle name="_DEM-WP(C) Westside Hydro Data_051007_Book2 2" xfId="6622"/>
    <cellStyle name="_DEM-WP(C) Westside Hydro Data_051007_Book2 2 2" xfId="6623"/>
    <cellStyle name="_DEM-WP(C) Westside Hydro Data_051007_Book2 2 2 2" xfId="6624"/>
    <cellStyle name="_DEM-WP(C) Westside Hydro Data_051007_Book2 2 3" xfId="6625"/>
    <cellStyle name="_DEM-WP(C) Westside Hydro Data_051007_Book2 3" xfId="6626"/>
    <cellStyle name="_DEM-WP(C) Westside Hydro Data_051007_Book2 3 2" xfId="6627"/>
    <cellStyle name="_DEM-WP(C) Westside Hydro Data_051007_Book2 4" xfId="6628"/>
    <cellStyle name="_DEM-WP(C) Westside Hydro Data_051007_Book2_DEM-WP(C) ENERG10C--ctn Mid-C_042010 2010GRC" xfId="6629"/>
    <cellStyle name="_DEM-WP(C) Westside Hydro Data_051007_Book2_DEM-WP(C) ENERG10C--ctn Mid-C_042010 2010GRC 2" xfId="6630"/>
    <cellStyle name="_DEM-WP(C) Westside Hydro Data_051007_Book4" xfId="6631"/>
    <cellStyle name="_DEM-WP(C) Westside Hydro Data_051007_Book4 2" xfId="6632"/>
    <cellStyle name="_DEM-WP(C) Westside Hydro Data_051007_Book4 2 2" xfId="6633"/>
    <cellStyle name="_DEM-WP(C) Westside Hydro Data_051007_Book4 2 2 2" xfId="6634"/>
    <cellStyle name="_DEM-WP(C) Westside Hydro Data_051007_Book4 2 3" xfId="6635"/>
    <cellStyle name="_DEM-WP(C) Westside Hydro Data_051007_Book4 3" xfId="6636"/>
    <cellStyle name="_DEM-WP(C) Westside Hydro Data_051007_Book4 3 2" xfId="6637"/>
    <cellStyle name="_DEM-WP(C) Westside Hydro Data_051007_Book4 4" xfId="6638"/>
    <cellStyle name="_DEM-WP(C) Westside Hydro Data_051007_Book4_DEM-WP(C) ENERG10C--ctn Mid-C_042010 2010GRC" xfId="6639"/>
    <cellStyle name="_DEM-WP(C) Westside Hydro Data_051007_Book4_DEM-WP(C) ENERG10C--ctn Mid-C_042010 2010GRC 2" xfId="6640"/>
    <cellStyle name="_DEM-WP(C) Westside Hydro Data_051007_DEM-WP(C) ENERG10C--ctn Mid-C_042010 2010GRC" xfId="6641"/>
    <cellStyle name="_DEM-WP(C) Westside Hydro Data_051007_DEM-WP(C) ENERG10C--ctn Mid-C_042010 2010GRC 2" xfId="6642"/>
    <cellStyle name="_DEM-WP(C) Westside Hydro Data_051007_Electric Rev Req Model (2009 GRC) " xfId="6643"/>
    <cellStyle name="_DEM-WP(C) Westside Hydro Data_051007_Electric Rev Req Model (2009 GRC)  2" xfId="6644"/>
    <cellStyle name="_DEM-WP(C) Westside Hydro Data_051007_Electric Rev Req Model (2009 GRC)  2 2" xfId="6645"/>
    <cellStyle name="_DEM-WP(C) Westside Hydro Data_051007_Electric Rev Req Model (2009 GRC)  2 2 2" xfId="6646"/>
    <cellStyle name="_DEM-WP(C) Westside Hydro Data_051007_Electric Rev Req Model (2009 GRC)  2 3" xfId="6647"/>
    <cellStyle name="_DEM-WP(C) Westside Hydro Data_051007_Electric Rev Req Model (2009 GRC)  3" xfId="6648"/>
    <cellStyle name="_DEM-WP(C) Westside Hydro Data_051007_Electric Rev Req Model (2009 GRC)  3 2" xfId="6649"/>
    <cellStyle name="_DEM-WP(C) Westside Hydro Data_051007_Electric Rev Req Model (2009 GRC)  4" xfId="6650"/>
    <cellStyle name="_DEM-WP(C) Westside Hydro Data_051007_Electric Rev Req Model (2009 GRC) _DEM-WP(C) ENERG10C--ctn Mid-C_042010 2010GRC" xfId="6651"/>
    <cellStyle name="_DEM-WP(C) Westside Hydro Data_051007_Electric Rev Req Model (2009 GRC) _DEM-WP(C) ENERG10C--ctn Mid-C_042010 2010GRC 2" xfId="6652"/>
    <cellStyle name="_DEM-WP(C) Westside Hydro Data_051007_Electric Rev Req Model (2009 GRC) Rebuttal" xfId="6653"/>
    <cellStyle name="_DEM-WP(C) Westside Hydro Data_051007_Electric Rev Req Model (2009 GRC) Rebuttal 2" xfId="6654"/>
    <cellStyle name="_DEM-WP(C) Westside Hydro Data_051007_Electric Rev Req Model (2009 GRC) Rebuttal 2 2" xfId="6655"/>
    <cellStyle name="_DEM-WP(C) Westside Hydro Data_051007_Electric Rev Req Model (2009 GRC) Rebuttal 3" xfId="6656"/>
    <cellStyle name="_DEM-WP(C) Westside Hydro Data_051007_Electric Rev Req Model (2009 GRC) Rebuttal REmoval of New  WH Solar AdjustMI" xfId="6657"/>
    <cellStyle name="_DEM-WP(C) Westside Hydro Data_051007_Electric Rev Req Model (2009 GRC) Rebuttal REmoval of New  WH Solar AdjustMI 2" xfId="6658"/>
    <cellStyle name="_DEM-WP(C) Westside Hydro Data_051007_Electric Rev Req Model (2009 GRC) Rebuttal REmoval of New  WH Solar AdjustMI 2 2" xfId="6659"/>
    <cellStyle name="_DEM-WP(C) Westside Hydro Data_051007_Electric Rev Req Model (2009 GRC) Rebuttal REmoval of New  WH Solar AdjustMI 2 2 2" xfId="6660"/>
    <cellStyle name="_DEM-WP(C) Westside Hydro Data_051007_Electric Rev Req Model (2009 GRC) Rebuttal REmoval of New  WH Solar AdjustMI 2 3" xfId="6661"/>
    <cellStyle name="_DEM-WP(C) Westside Hydro Data_051007_Electric Rev Req Model (2009 GRC) Rebuttal REmoval of New  WH Solar AdjustMI 3" xfId="6662"/>
    <cellStyle name="_DEM-WP(C) Westside Hydro Data_051007_Electric Rev Req Model (2009 GRC) Rebuttal REmoval of New  WH Solar AdjustMI 3 2" xfId="6663"/>
    <cellStyle name="_DEM-WP(C) Westside Hydro Data_051007_Electric Rev Req Model (2009 GRC) Rebuttal REmoval of New  WH Solar AdjustMI 4" xfId="6664"/>
    <cellStyle name="_DEM-WP(C) Westside Hydro Data_051007_Electric Rev Req Model (2009 GRC) Rebuttal REmoval of New  WH Solar AdjustMI_DEM-WP(C) ENERG10C--ctn Mid-C_042010 2010GRC" xfId="6665"/>
    <cellStyle name="_DEM-WP(C) Westside Hydro Data_051007_Electric Rev Req Model (2009 GRC) Rebuttal REmoval of New  WH Solar AdjustMI_DEM-WP(C) ENERG10C--ctn Mid-C_042010 2010GRC 2" xfId="6666"/>
    <cellStyle name="_DEM-WP(C) Westside Hydro Data_051007_Electric Rev Req Model (2009 GRC) Revised 01-18-2010" xfId="6667"/>
    <cellStyle name="_DEM-WP(C) Westside Hydro Data_051007_Electric Rev Req Model (2009 GRC) Revised 01-18-2010 2" xfId="6668"/>
    <cellStyle name="_DEM-WP(C) Westside Hydro Data_051007_Electric Rev Req Model (2009 GRC) Revised 01-18-2010 2 2" xfId="6669"/>
    <cellStyle name="_DEM-WP(C) Westside Hydro Data_051007_Electric Rev Req Model (2009 GRC) Revised 01-18-2010 2 2 2" xfId="6670"/>
    <cellStyle name="_DEM-WP(C) Westside Hydro Data_051007_Electric Rev Req Model (2009 GRC) Revised 01-18-2010 2 3" xfId="6671"/>
    <cellStyle name="_DEM-WP(C) Westside Hydro Data_051007_Electric Rev Req Model (2009 GRC) Revised 01-18-2010 3" xfId="6672"/>
    <cellStyle name="_DEM-WP(C) Westside Hydro Data_051007_Electric Rev Req Model (2009 GRC) Revised 01-18-2010 3 2" xfId="6673"/>
    <cellStyle name="_DEM-WP(C) Westside Hydro Data_051007_Electric Rev Req Model (2009 GRC) Revised 01-18-2010 4" xfId="6674"/>
    <cellStyle name="_DEM-WP(C) Westside Hydro Data_051007_Electric Rev Req Model (2009 GRC) Revised 01-18-2010_DEM-WP(C) ENERG10C--ctn Mid-C_042010 2010GRC" xfId="6675"/>
    <cellStyle name="_DEM-WP(C) Westside Hydro Data_051007_Electric Rev Req Model (2009 GRC) Revised 01-18-2010_DEM-WP(C) ENERG10C--ctn Mid-C_042010 2010GRC 2" xfId="6676"/>
    <cellStyle name="_DEM-WP(C) Westside Hydro Data_051007_Electric Rev Req Model (2010 GRC)" xfId="6677"/>
    <cellStyle name="_DEM-WP(C) Westside Hydro Data_051007_Electric Rev Req Model (2010 GRC) 2" xfId="6678"/>
    <cellStyle name="_DEM-WP(C) Westside Hydro Data_051007_Electric Rev Req Model (2010 GRC) SF" xfId="6679"/>
    <cellStyle name="_DEM-WP(C) Westside Hydro Data_051007_Electric Rev Req Model (2010 GRC) SF 2" xfId="6680"/>
    <cellStyle name="_DEM-WP(C) Westside Hydro Data_051007_Final Order Electric EXHIBIT A-1" xfId="6681"/>
    <cellStyle name="_DEM-WP(C) Westside Hydro Data_051007_Final Order Electric EXHIBIT A-1 2" xfId="6682"/>
    <cellStyle name="_DEM-WP(C) Westside Hydro Data_051007_Final Order Electric EXHIBIT A-1 2 2" xfId="6683"/>
    <cellStyle name="_DEM-WP(C) Westside Hydro Data_051007_Final Order Electric EXHIBIT A-1 3" xfId="6684"/>
    <cellStyle name="_DEM-WP(C) Westside Hydro Data_051007_NIM Summary" xfId="6685"/>
    <cellStyle name="_DEM-WP(C) Westside Hydro Data_051007_NIM Summary 2" xfId="6686"/>
    <cellStyle name="_DEM-WP(C) Westside Hydro Data_051007_NIM Summary 2 2" xfId="6687"/>
    <cellStyle name="_DEM-WP(C) Westside Hydro Data_051007_NIM Summary 2 2 2" xfId="6688"/>
    <cellStyle name="_DEM-WP(C) Westside Hydro Data_051007_NIM Summary 2 3" xfId="6689"/>
    <cellStyle name="_DEM-WP(C) Westside Hydro Data_051007_NIM Summary 3" xfId="6690"/>
    <cellStyle name="_DEM-WP(C) Westside Hydro Data_051007_NIM Summary 3 2" xfId="6691"/>
    <cellStyle name="_DEM-WP(C) Westside Hydro Data_051007_NIM Summary 4" xfId="6692"/>
    <cellStyle name="_DEM-WP(C) Westside Hydro Data_051007_NIM Summary_DEM-WP(C) ENERG10C--ctn Mid-C_042010 2010GRC" xfId="6693"/>
    <cellStyle name="_DEM-WP(C) Westside Hydro Data_051007_NIM Summary_DEM-WP(C) ENERG10C--ctn Mid-C_042010 2010GRC 2" xfId="6694"/>
    <cellStyle name="_DEM-WP(C) Westside Hydro Data_051007_Power Costs - Comparison bx Rbtl-Staff-Jt-PC" xfId="6695"/>
    <cellStyle name="_DEM-WP(C) Westside Hydro Data_051007_Power Costs - Comparison bx Rbtl-Staff-Jt-PC 2" xfId="6696"/>
    <cellStyle name="_DEM-WP(C) Westside Hydro Data_051007_Power Costs - Comparison bx Rbtl-Staff-Jt-PC 2 2" xfId="6697"/>
    <cellStyle name="_DEM-WP(C) Westside Hydro Data_051007_Power Costs - Comparison bx Rbtl-Staff-Jt-PC 2 2 2" xfId="6698"/>
    <cellStyle name="_DEM-WP(C) Westside Hydro Data_051007_Power Costs - Comparison bx Rbtl-Staff-Jt-PC 2 3" xfId="6699"/>
    <cellStyle name="_DEM-WP(C) Westside Hydro Data_051007_Power Costs - Comparison bx Rbtl-Staff-Jt-PC 3" xfId="6700"/>
    <cellStyle name="_DEM-WP(C) Westside Hydro Data_051007_Power Costs - Comparison bx Rbtl-Staff-Jt-PC 3 2" xfId="6701"/>
    <cellStyle name="_DEM-WP(C) Westside Hydro Data_051007_Power Costs - Comparison bx Rbtl-Staff-Jt-PC 4" xfId="6702"/>
    <cellStyle name="_DEM-WP(C) Westside Hydro Data_051007_Power Costs - Comparison bx Rbtl-Staff-Jt-PC_DEM-WP(C) ENERG10C--ctn Mid-C_042010 2010GRC" xfId="6703"/>
    <cellStyle name="_DEM-WP(C) Westside Hydro Data_051007_Power Costs - Comparison bx Rbtl-Staff-Jt-PC_DEM-WP(C) ENERG10C--ctn Mid-C_042010 2010GRC 2" xfId="6704"/>
    <cellStyle name="_DEM-WP(C) Westside Hydro Data_051007_Rebuttal Power Costs" xfId="6705"/>
    <cellStyle name="_DEM-WP(C) Westside Hydro Data_051007_Rebuttal Power Costs 2" xfId="6706"/>
    <cellStyle name="_DEM-WP(C) Westside Hydro Data_051007_Rebuttal Power Costs 2 2" xfId="6707"/>
    <cellStyle name="_DEM-WP(C) Westside Hydro Data_051007_Rebuttal Power Costs 2 2 2" xfId="6708"/>
    <cellStyle name="_DEM-WP(C) Westside Hydro Data_051007_Rebuttal Power Costs 2 3" xfId="6709"/>
    <cellStyle name="_DEM-WP(C) Westside Hydro Data_051007_Rebuttal Power Costs 3" xfId="6710"/>
    <cellStyle name="_DEM-WP(C) Westside Hydro Data_051007_Rebuttal Power Costs 3 2" xfId="6711"/>
    <cellStyle name="_DEM-WP(C) Westside Hydro Data_051007_Rebuttal Power Costs 4" xfId="6712"/>
    <cellStyle name="_DEM-WP(C) Westside Hydro Data_051007_Rebuttal Power Costs_DEM-WP(C) ENERG10C--ctn Mid-C_042010 2010GRC" xfId="6713"/>
    <cellStyle name="_DEM-WP(C) Westside Hydro Data_051007_Rebuttal Power Costs_DEM-WP(C) ENERG10C--ctn Mid-C_042010 2010GRC 2" xfId="6714"/>
    <cellStyle name="_DEM-WP(C) Westside Hydro Data_051007_TENASKA REGULATORY ASSET" xfId="6715"/>
    <cellStyle name="_DEM-WP(C) Westside Hydro Data_051007_TENASKA REGULATORY ASSET 2" xfId="6716"/>
    <cellStyle name="_DEM-WP(C) Westside Hydro Data_051007_TENASKA REGULATORY ASSET 2 2" xfId="6717"/>
    <cellStyle name="_DEM-WP(C) Westside Hydro Data_051007_TENASKA REGULATORY ASSET 3" xfId="6718"/>
    <cellStyle name="_Elec Peak Capacity Need_2008-2029_032709_Wind 5% Cap" xfId="6719"/>
    <cellStyle name="_Elec Peak Capacity Need_2008-2029_032709_Wind 5% Cap 2" xfId="6720"/>
    <cellStyle name="_Elec Peak Capacity Need_2008-2029_032709_Wind 5% Cap 2 2" xfId="6721"/>
    <cellStyle name="_Elec Peak Capacity Need_2008-2029_032709_Wind 5% Cap 2 2 2" xfId="6722"/>
    <cellStyle name="_Elec Peak Capacity Need_2008-2029_032709_Wind 5% Cap 2 3" xfId="6723"/>
    <cellStyle name="_Elec Peak Capacity Need_2008-2029_032709_Wind 5% Cap 3" xfId="6724"/>
    <cellStyle name="_Elec Peak Capacity Need_2008-2029_032709_Wind 5% Cap 3 2" xfId="6725"/>
    <cellStyle name="_Elec Peak Capacity Need_2008-2029_032709_Wind 5% Cap 4" xfId="6726"/>
    <cellStyle name="_Elec Peak Capacity Need_2008-2029_032709_Wind 5% Cap_DEM-WP(C) ENERG10C--ctn Mid-C_042010 2010GRC" xfId="6727"/>
    <cellStyle name="_Elec Peak Capacity Need_2008-2029_032709_Wind 5% Cap_DEM-WP(C) ENERG10C--ctn Mid-C_042010 2010GRC 2" xfId="6728"/>
    <cellStyle name="_Elec Peak Capacity Need_2008-2029_032709_Wind 5% Cap_NIM Summary" xfId="6729"/>
    <cellStyle name="_Elec Peak Capacity Need_2008-2029_032709_Wind 5% Cap_NIM Summary 2" xfId="6730"/>
    <cellStyle name="_Elec Peak Capacity Need_2008-2029_032709_Wind 5% Cap_NIM Summary 2 2" xfId="6731"/>
    <cellStyle name="_Elec Peak Capacity Need_2008-2029_032709_Wind 5% Cap_NIM Summary 2 2 2" xfId="6732"/>
    <cellStyle name="_Elec Peak Capacity Need_2008-2029_032709_Wind 5% Cap_NIM Summary 2 3" xfId="6733"/>
    <cellStyle name="_Elec Peak Capacity Need_2008-2029_032709_Wind 5% Cap_NIM Summary 3" xfId="6734"/>
    <cellStyle name="_Elec Peak Capacity Need_2008-2029_032709_Wind 5% Cap_NIM Summary 3 2" xfId="6735"/>
    <cellStyle name="_Elec Peak Capacity Need_2008-2029_032709_Wind 5% Cap_NIM Summary 4" xfId="6736"/>
    <cellStyle name="_Elec Peak Capacity Need_2008-2029_032709_Wind 5% Cap_NIM Summary_DEM-WP(C) ENERG10C--ctn Mid-C_042010 2010GRC" xfId="6737"/>
    <cellStyle name="_Elec Peak Capacity Need_2008-2029_032709_Wind 5% Cap_NIM Summary_DEM-WP(C) ENERG10C--ctn Mid-C_042010 2010GRC 2" xfId="6738"/>
    <cellStyle name="_Elec Peak Capacity Need_2008-2029_032709_Wind 5% Cap-ST-Adj-PJP1" xfId="6739"/>
    <cellStyle name="_Elec Peak Capacity Need_2008-2029_032709_Wind 5% Cap-ST-Adj-PJP1 2" xfId="6740"/>
    <cellStyle name="_Elec Peak Capacity Need_2008-2029_032709_Wind 5% Cap-ST-Adj-PJP1 2 2" xfId="6741"/>
    <cellStyle name="_Elec Peak Capacity Need_2008-2029_032709_Wind 5% Cap-ST-Adj-PJP1 2 2 2" xfId="6742"/>
    <cellStyle name="_Elec Peak Capacity Need_2008-2029_032709_Wind 5% Cap-ST-Adj-PJP1 2 3" xfId="6743"/>
    <cellStyle name="_Elec Peak Capacity Need_2008-2029_032709_Wind 5% Cap-ST-Adj-PJP1 3" xfId="6744"/>
    <cellStyle name="_Elec Peak Capacity Need_2008-2029_032709_Wind 5% Cap-ST-Adj-PJP1 3 2" xfId="6745"/>
    <cellStyle name="_Elec Peak Capacity Need_2008-2029_032709_Wind 5% Cap-ST-Adj-PJP1 4" xfId="6746"/>
    <cellStyle name="_Elec Peak Capacity Need_2008-2029_032709_Wind 5% Cap-ST-Adj-PJP1_DEM-WP(C) ENERG10C--ctn Mid-C_042010 2010GRC" xfId="6747"/>
    <cellStyle name="_Elec Peak Capacity Need_2008-2029_032709_Wind 5% Cap-ST-Adj-PJP1_DEM-WP(C) ENERG10C--ctn Mid-C_042010 2010GRC 2" xfId="6748"/>
    <cellStyle name="_Elec Peak Capacity Need_2008-2029_032709_Wind 5% Cap-ST-Adj-PJP1_NIM Summary" xfId="6749"/>
    <cellStyle name="_Elec Peak Capacity Need_2008-2029_032709_Wind 5% Cap-ST-Adj-PJP1_NIM Summary 2" xfId="6750"/>
    <cellStyle name="_Elec Peak Capacity Need_2008-2029_032709_Wind 5% Cap-ST-Adj-PJP1_NIM Summary 2 2" xfId="6751"/>
    <cellStyle name="_Elec Peak Capacity Need_2008-2029_032709_Wind 5% Cap-ST-Adj-PJP1_NIM Summary 2 2 2" xfId="6752"/>
    <cellStyle name="_Elec Peak Capacity Need_2008-2029_032709_Wind 5% Cap-ST-Adj-PJP1_NIM Summary 2 3" xfId="6753"/>
    <cellStyle name="_Elec Peak Capacity Need_2008-2029_032709_Wind 5% Cap-ST-Adj-PJP1_NIM Summary 3" xfId="6754"/>
    <cellStyle name="_Elec Peak Capacity Need_2008-2029_032709_Wind 5% Cap-ST-Adj-PJP1_NIM Summary 3 2" xfId="6755"/>
    <cellStyle name="_Elec Peak Capacity Need_2008-2029_032709_Wind 5% Cap-ST-Adj-PJP1_NIM Summary 4" xfId="6756"/>
    <cellStyle name="_Elec Peak Capacity Need_2008-2029_032709_Wind 5% Cap-ST-Adj-PJP1_NIM Summary_DEM-WP(C) ENERG10C--ctn Mid-C_042010 2010GRC" xfId="6757"/>
    <cellStyle name="_Elec Peak Capacity Need_2008-2029_032709_Wind 5% Cap-ST-Adj-PJP1_NIM Summary_DEM-WP(C) ENERG10C--ctn Mid-C_042010 2010GRC 2" xfId="6758"/>
    <cellStyle name="_Elec Peak Capacity Need_2008-2029_120908_Wind 5% Cap_Low" xfId="6759"/>
    <cellStyle name="_Elec Peak Capacity Need_2008-2029_120908_Wind 5% Cap_Low 2" xfId="6760"/>
    <cellStyle name="_Elec Peak Capacity Need_2008-2029_120908_Wind 5% Cap_Low 2 2" xfId="6761"/>
    <cellStyle name="_Elec Peak Capacity Need_2008-2029_120908_Wind 5% Cap_Low 2 2 2" xfId="6762"/>
    <cellStyle name="_Elec Peak Capacity Need_2008-2029_120908_Wind 5% Cap_Low 2 3" xfId="6763"/>
    <cellStyle name="_Elec Peak Capacity Need_2008-2029_120908_Wind 5% Cap_Low 3" xfId="6764"/>
    <cellStyle name="_Elec Peak Capacity Need_2008-2029_120908_Wind 5% Cap_Low 3 2" xfId="6765"/>
    <cellStyle name="_Elec Peak Capacity Need_2008-2029_120908_Wind 5% Cap_Low 4" xfId="6766"/>
    <cellStyle name="_Elec Peak Capacity Need_2008-2029_120908_Wind 5% Cap_Low_DEM-WP(C) ENERG10C--ctn Mid-C_042010 2010GRC" xfId="6767"/>
    <cellStyle name="_Elec Peak Capacity Need_2008-2029_120908_Wind 5% Cap_Low_DEM-WP(C) ENERG10C--ctn Mid-C_042010 2010GRC 2" xfId="6768"/>
    <cellStyle name="_Elec Peak Capacity Need_2008-2029_120908_Wind 5% Cap_Low_NIM Summary" xfId="6769"/>
    <cellStyle name="_Elec Peak Capacity Need_2008-2029_120908_Wind 5% Cap_Low_NIM Summary 2" xfId="6770"/>
    <cellStyle name="_Elec Peak Capacity Need_2008-2029_120908_Wind 5% Cap_Low_NIM Summary 2 2" xfId="6771"/>
    <cellStyle name="_Elec Peak Capacity Need_2008-2029_120908_Wind 5% Cap_Low_NIM Summary 2 2 2" xfId="6772"/>
    <cellStyle name="_Elec Peak Capacity Need_2008-2029_120908_Wind 5% Cap_Low_NIM Summary 2 3" xfId="6773"/>
    <cellStyle name="_Elec Peak Capacity Need_2008-2029_120908_Wind 5% Cap_Low_NIM Summary 3" xfId="6774"/>
    <cellStyle name="_Elec Peak Capacity Need_2008-2029_120908_Wind 5% Cap_Low_NIM Summary 3 2" xfId="6775"/>
    <cellStyle name="_Elec Peak Capacity Need_2008-2029_120908_Wind 5% Cap_Low_NIM Summary 4" xfId="6776"/>
    <cellStyle name="_Elec Peak Capacity Need_2008-2029_120908_Wind 5% Cap_Low_NIM Summary_DEM-WP(C) ENERG10C--ctn Mid-C_042010 2010GRC" xfId="6777"/>
    <cellStyle name="_Elec Peak Capacity Need_2008-2029_120908_Wind 5% Cap_Low_NIM Summary_DEM-WP(C) ENERG10C--ctn Mid-C_042010 2010GRC 2" xfId="6778"/>
    <cellStyle name="_Elec Peak Capacity Need_2008-2029_Wind 5% Cap_050809" xfId="6779"/>
    <cellStyle name="_Elec Peak Capacity Need_2008-2029_Wind 5% Cap_050809 2" xfId="6780"/>
    <cellStyle name="_Elec Peak Capacity Need_2008-2029_Wind 5% Cap_050809 2 2" xfId="6781"/>
    <cellStyle name="_Elec Peak Capacity Need_2008-2029_Wind 5% Cap_050809 2 2 2" xfId="6782"/>
    <cellStyle name="_Elec Peak Capacity Need_2008-2029_Wind 5% Cap_050809 2 3" xfId="6783"/>
    <cellStyle name="_Elec Peak Capacity Need_2008-2029_Wind 5% Cap_050809 3" xfId="6784"/>
    <cellStyle name="_Elec Peak Capacity Need_2008-2029_Wind 5% Cap_050809 3 2" xfId="6785"/>
    <cellStyle name="_Elec Peak Capacity Need_2008-2029_Wind 5% Cap_050809 4" xfId="6786"/>
    <cellStyle name="_Elec Peak Capacity Need_2008-2029_Wind 5% Cap_050809_DEM-WP(C) ENERG10C--ctn Mid-C_042010 2010GRC" xfId="6787"/>
    <cellStyle name="_Elec Peak Capacity Need_2008-2029_Wind 5% Cap_050809_DEM-WP(C) ENERG10C--ctn Mid-C_042010 2010GRC 2" xfId="6788"/>
    <cellStyle name="_Elec Peak Capacity Need_2008-2029_Wind 5% Cap_050809_NIM Summary" xfId="6789"/>
    <cellStyle name="_Elec Peak Capacity Need_2008-2029_Wind 5% Cap_050809_NIM Summary 2" xfId="6790"/>
    <cellStyle name="_Elec Peak Capacity Need_2008-2029_Wind 5% Cap_050809_NIM Summary 2 2" xfId="6791"/>
    <cellStyle name="_Elec Peak Capacity Need_2008-2029_Wind 5% Cap_050809_NIM Summary 2 2 2" xfId="6792"/>
    <cellStyle name="_Elec Peak Capacity Need_2008-2029_Wind 5% Cap_050809_NIM Summary 2 3" xfId="6793"/>
    <cellStyle name="_Elec Peak Capacity Need_2008-2029_Wind 5% Cap_050809_NIM Summary 3" xfId="6794"/>
    <cellStyle name="_Elec Peak Capacity Need_2008-2029_Wind 5% Cap_050809_NIM Summary 3 2" xfId="6795"/>
    <cellStyle name="_Elec Peak Capacity Need_2008-2029_Wind 5% Cap_050809_NIM Summary 4" xfId="6796"/>
    <cellStyle name="_Elec Peak Capacity Need_2008-2029_Wind 5% Cap_050809_NIM Summary_DEM-WP(C) ENERG10C--ctn Mid-C_042010 2010GRC" xfId="6797"/>
    <cellStyle name="_Elec Peak Capacity Need_2008-2029_Wind 5% Cap_050809_NIM Summary_DEM-WP(C) ENERG10C--ctn Mid-C_042010 2010GRC 2" xfId="6798"/>
    <cellStyle name="_x0013__Electric Rev Req Model (2009 GRC) " xfId="6799"/>
    <cellStyle name="_x0013__Electric Rev Req Model (2009 GRC)  2" xfId="6800"/>
    <cellStyle name="_x0013__Electric Rev Req Model (2009 GRC)  2 2" xfId="6801"/>
    <cellStyle name="_x0013__Electric Rev Req Model (2009 GRC)  2 2 2" xfId="6802"/>
    <cellStyle name="_x0013__Electric Rev Req Model (2009 GRC)  2 3" xfId="6803"/>
    <cellStyle name="_x0013__Electric Rev Req Model (2009 GRC)  3" xfId="6804"/>
    <cellStyle name="_x0013__Electric Rev Req Model (2009 GRC)  3 2" xfId="6805"/>
    <cellStyle name="_x0013__Electric Rev Req Model (2009 GRC)  4" xfId="6806"/>
    <cellStyle name="_x0013__Electric Rev Req Model (2009 GRC) _DEM-WP(C) ENERG10C--ctn Mid-C_042010 2010GRC" xfId="6807"/>
    <cellStyle name="_x0013__Electric Rev Req Model (2009 GRC) _DEM-WP(C) ENERG10C--ctn Mid-C_042010 2010GRC 2" xfId="6808"/>
    <cellStyle name="_x0013__Electric Rev Req Model (2009 GRC) Rebuttal" xfId="6809"/>
    <cellStyle name="_x0013__Electric Rev Req Model (2009 GRC) Rebuttal 2" xfId="6810"/>
    <cellStyle name="_x0013__Electric Rev Req Model (2009 GRC) Rebuttal 2 2" xfId="6811"/>
    <cellStyle name="_x0013__Electric Rev Req Model (2009 GRC) Rebuttal 3" xfId="6812"/>
    <cellStyle name="_x0013__Electric Rev Req Model (2009 GRC) Rebuttal REmoval of New  WH Solar AdjustMI" xfId="6813"/>
    <cellStyle name="_x0013__Electric Rev Req Model (2009 GRC) Rebuttal REmoval of New  WH Solar AdjustMI 2" xfId="6814"/>
    <cellStyle name="_x0013__Electric Rev Req Model (2009 GRC) Rebuttal REmoval of New  WH Solar AdjustMI 2 2" xfId="6815"/>
    <cellStyle name="_x0013__Electric Rev Req Model (2009 GRC) Rebuttal REmoval of New  WH Solar AdjustMI 2 2 2" xfId="6816"/>
    <cellStyle name="_x0013__Electric Rev Req Model (2009 GRC) Rebuttal REmoval of New  WH Solar AdjustMI 2 3" xfId="6817"/>
    <cellStyle name="_x0013__Electric Rev Req Model (2009 GRC) Rebuttal REmoval of New  WH Solar AdjustMI 3" xfId="6818"/>
    <cellStyle name="_x0013__Electric Rev Req Model (2009 GRC) Rebuttal REmoval of New  WH Solar AdjustMI 3 2" xfId="6819"/>
    <cellStyle name="_x0013__Electric Rev Req Model (2009 GRC) Rebuttal REmoval of New  WH Solar AdjustMI 4" xfId="6820"/>
    <cellStyle name="_x0013__Electric Rev Req Model (2009 GRC) Rebuttal REmoval of New  WH Solar AdjustMI_DEM-WP(C) ENERG10C--ctn Mid-C_042010 2010GRC" xfId="6821"/>
    <cellStyle name="_x0013__Electric Rev Req Model (2009 GRC) Rebuttal REmoval of New  WH Solar AdjustMI_DEM-WP(C) ENERG10C--ctn Mid-C_042010 2010GRC 2" xfId="6822"/>
    <cellStyle name="_x0013__Electric Rev Req Model (2009 GRC) Revised 01-18-2010" xfId="6823"/>
    <cellStyle name="_x0013__Electric Rev Req Model (2009 GRC) Revised 01-18-2010 2" xfId="6824"/>
    <cellStyle name="_x0013__Electric Rev Req Model (2009 GRC) Revised 01-18-2010 2 2" xfId="6825"/>
    <cellStyle name="_x0013__Electric Rev Req Model (2009 GRC) Revised 01-18-2010 2 2 2" xfId="6826"/>
    <cellStyle name="_x0013__Electric Rev Req Model (2009 GRC) Revised 01-18-2010 2 3" xfId="6827"/>
    <cellStyle name="_x0013__Electric Rev Req Model (2009 GRC) Revised 01-18-2010 3" xfId="6828"/>
    <cellStyle name="_x0013__Electric Rev Req Model (2009 GRC) Revised 01-18-2010 3 2" xfId="6829"/>
    <cellStyle name="_x0013__Electric Rev Req Model (2009 GRC) Revised 01-18-2010 4" xfId="6830"/>
    <cellStyle name="_x0013__Electric Rev Req Model (2009 GRC) Revised 01-18-2010_DEM-WP(C) ENERG10C--ctn Mid-C_042010 2010GRC" xfId="6831"/>
    <cellStyle name="_x0013__Electric Rev Req Model (2009 GRC) Revised 01-18-2010_DEM-WP(C) ENERG10C--ctn Mid-C_042010 2010GRC 2" xfId="6832"/>
    <cellStyle name="_x0013__Electric Rev Req Model (2010 GRC)" xfId="6833"/>
    <cellStyle name="_x0013__Electric Rev Req Model (2010 GRC) 2" xfId="6834"/>
    <cellStyle name="_x0013__Electric Rev Req Model (2010 GRC) SF" xfId="6835"/>
    <cellStyle name="_x0013__Electric Rev Req Model (2010 GRC) SF 2" xfId="6836"/>
    <cellStyle name="_ENCOGEN_WBOOK" xfId="6837"/>
    <cellStyle name="_ENCOGEN_WBOOK 2" xfId="6838"/>
    <cellStyle name="_ENCOGEN_WBOOK 2 2" xfId="6839"/>
    <cellStyle name="_ENCOGEN_WBOOK 2 2 2" xfId="6840"/>
    <cellStyle name="_ENCOGEN_WBOOK 2 3" xfId="6841"/>
    <cellStyle name="_ENCOGEN_WBOOK 3" xfId="6842"/>
    <cellStyle name="_ENCOGEN_WBOOK 3 2" xfId="6843"/>
    <cellStyle name="_ENCOGEN_WBOOK 4" xfId="6844"/>
    <cellStyle name="_ENCOGEN_WBOOK_DEM-WP(C) ENERG10C--ctn Mid-C_042010 2010GRC" xfId="6845"/>
    <cellStyle name="_ENCOGEN_WBOOK_DEM-WP(C) ENERG10C--ctn Mid-C_042010 2010GRC 2" xfId="6846"/>
    <cellStyle name="_ENCOGEN_WBOOK_NIM Summary" xfId="6847"/>
    <cellStyle name="_ENCOGEN_WBOOK_NIM Summary 2" xfId="6848"/>
    <cellStyle name="_ENCOGEN_WBOOK_NIM Summary 2 2" xfId="6849"/>
    <cellStyle name="_ENCOGEN_WBOOK_NIM Summary 2 2 2" xfId="6850"/>
    <cellStyle name="_ENCOGEN_WBOOK_NIM Summary 2 3" xfId="6851"/>
    <cellStyle name="_ENCOGEN_WBOOK_NIM Summary 3" xfId="6852"/>
    <cellStyle name="_ENCOGEN_WBOOK_NIM Summary 3 2" xfId="6853"/>
    <cellStyle name="_ENCOGEN_WBOOK_NIM Summary 4" xfId="6854"/>
    <cellStyle name="_ENCOGEN_WBOOK_NIM Summary_DEM-WP(C) ENERG10C--ctn Mid-C_042010 2010GRC" xfId="6855"/>
    <cellStyle name="_ENCOGEN_WBOOK_NIM Summary_DEM-WP(C) ENERG10C--ctn Mid-C_042010 2010GRC 2" xfId="6856"/>
    <cellStyle name="_x0013__Final Order Electric EXHIBIT A-1" xfId="6857"/>
    <cellStyle name="_x0013__Final Order Electric EXHIBIT A-1 2" xfId="6858"/>
    <cellStyle name="_x0013__Final Order Electric EXHIBIT A-1 2 2" xfId="6859"/>
    <cellStyle name="_x0013__Final Order Electric EXHIBIT A-1 3" xfId="6860"/>
    <cellStyle name="_Fixed Gas Transport 1 19 09" xfId="6861"/>
    <cellStyle name="_Fixed Gas Transport 1 19 09 2" xfId="6862"/>
    <cellStyle name="_Fixed Gas Transport 1 19 09 2 2" xfId="6863"/>
    <cellStyle name="_Fixed Gas Transport 1 19 09 2 2 2" xfId="6864"/>
    <cellStyle name="_Fixed Gas Transport 1 19 09 2 3" xfId="6865"/>
    <cellStyle name="_Fixed Gas Transport 1 19 09 3" xfId="6866"/>
    <cellStyle name="_Fixed Gas Transport 1 19 09 3 2" xfId="6867"/>
    <cellStyle name="_Fixed Gas Transport 1 19 09 4" xfId="6868"/>
    <cellStyle name="_Fixed Gas Transport 1 19 09_DEM-WP(C) ENERG10C--ctn Mid-C_042010 2010GRC" xfId="6869"/>
    <cellStyle name="_Fixed Gas Transport 1 19 09_DEM-WP(C) ENERG10C--ctn Mid-C_042010 2010GRC 2" xfId="6870"/>
    <cellStyle name="_Fuel Prices 4-14" xfId="6871"/>
    <cellStyle name="_Fuel Prices 4-14 2" xfId="6872"/>
    <cellStyle name="_Fuel Prices 4-14 2 2" xfId="6873"/>
    <cellStyle name="_Fuel Prices 4-14 2 2 2" xfId="6874"/>
    <cellStyle name="_Fuel Prices 4-14 2 2 2 2" xfId="6875"/>
    <cellStyle name="_Fuel Prices 4-14 2 2 3" xfId="6876"/>
    <cellStyle name="_Fuel Prices 4-14 2 3" xfId="6877"/>
    <cellStyle name="_Fuel Prices 4-14 2 3 2" xfId="6878"/>
    <cellStyle name="_Fuel Prices 4-14 2 4" xfId="6879"/>
    <cellStyle name="_Fuel Prices 4-14 3" xfId="6880"/>
    <cellStyle name="_Fuel Prices 4-14 3 2" xfId="6881"/>
    <cellStyle name="_Fuel Prices 4-14 3 2 2" xfId="6882"/>
    <cellStyle name="_Fuel Prices 4-14 3 3" xfId="6883"/>
    <cellStyle name="_Fuel Prices 4-14 4" xfId="6884"/>
    <cellStyle name="_Fuel Prices 4-14 4 2" xfId="6885"/>
    <cellStyle name="_Fuel Prices 4-14 4 2 2" xfId="6886"/>
    <cellStyle name="_Fuel Prices 4-14 4 3" xfId="6887"/>
    <cellStyle name="_Fuel Prices 4-14 5" xfId="6888"/>
    <cellStyle name="_Fuel Prices 4-14 5 2" xfId="6889"/>
    <cellStyle name="_Fuel Prices 4-14 5 2 2" xfId="6890"/>
    <cellStyle name="_Fuel Prices 4-14 5 3" xfId="6891"/>
    <cellStyle name="_Fuel Prices 4-14 5 3 2" xfId="6892"/>
    <cellStyle name="_Fuel Prices 4-14 5 4" xfId="6893"/>
    <cellStyle name="_Fuel Prices 4-14 6" xfId="6894"/>
    <cellStyle name="_Fuel Prices 4-14 6 2" xfId="6895"/>
    <cellStyle name="_Fuel Prices 4-14 7" xfId="6896"/>
    <cellStyle name="_Fuel Prices 4-14 7 2" xfId="6897"/>
    <cellStyle name="_Fuel Prices 4-14 7 2 2" xfId="6898"/>
    <cellStyle name="_Fuel Prices 4-14 7 3" xfId="6899"/>
    <cellStyle name="_Fuel Prices 4-14 8" xfId="6900"/>
    <cellStyle name="_Fuel Prices 4-14 8 2" xfId="6901"/>
    <cellStyle name="_Fuel Prices 4-14 8 2 2" xfId="6902"/>
    <cellStyle name="_Fuel Prices 4-14 8 3" xfId="6903"/>
    <cellStyle name="_Fuel Prices 4-14 9" xfId="6904"/>
    <cellStyle name="_Fuel Prices 4-14_04 07E Wild Horse Wind Expansion (C) (2)" xfId="6905"/>
    <cellStyle name="_Fuel Prices 4-14_04 07E Wild Horse Wind Expansion (C) (2) 2" xfId="6906"/>
    <cellStyle name="_Fuel Prices 4-14_04 07E Wild Horse Wind Expansion (C) (2) 2 2" xfId="6907"/>
    <cellStyle name="_Fuel Prices 4-14_04 07E Wild Horse Wind Expansion (C) (2) 2 2 2" xfId="6908"/>
    <cellStyle name="_Fuel Prices 4-14_04 07E Wild Horse Wind Expansion (C) (2) 2 3" xfId="6909"/>
    <cellStyle name="_Fuel Prices 4-14_04 07E Wild Horse Wind Expansion (C) (2) 3" xfId="6910"/>
    <cellStyle name="_Fuel Prices 4-14_04 07E Wild Horse Wind Expansion (C) (2) 3 2" xfId="6911"/>
    <cellStyle name="_Fuel Prices 4-14_04 07E Wild Horse Wind Expansion (C) (2) 4" xfId="6912"/>
    <cellStyle name="_Fuel Prices 4-14_04 07E Wild Horse Wind Expansion (C) (2)_Adj Bench DR 3 for Initial Briefs (Electric)" xfId="6913"/>
    <cellStyle name="_Fuel Prices 4-14_04 07E Wild Horse Wind Expansion (C) (2)_Adj Bench DR 3 for Initial Briefs (Electric) 2" xfId="6914"/>
    <cellStyle name="_Fuel Prices 4-14_04 07E Wild Horse Wind Expansion (C) (2)_Adj Bench DR 3 for Initial Briefs (Electric) 2 2" xfId="6915"/>
    <cellStyle name="_Fuel Prices 4-14_04 07E Wild Horse Wind Expansion (C) (2)_Adj Bench DR 3 for Initial Briefs (Electric) 2 2 2" xfId="6916"/>
    <cellStyle name="_Fuel Prices 4-14_04 07E Wild Horse Wind Expansion (C) (2)_Adj Bench DR 3 for Initial Briefs (Electric) 2 3" xfId="6917"/>
    <cellStyle name="_Fuel Prices 4-14_04 07E Wild Horse Wind Expansion (C) (2)_Adj Bench DR 3 for Initial Briefs (Electric) 3" xfId="6918"/>
    <cellStyle name="_Fuel Prices 4-14_04 07E Wild Horse Wind Expansion (C) (2)_Adj Bench DR 3 for Initial Briefs (Electric) 3 2" xfId="6919"/>
    <cellStyle name="_Fuel Prices 4-14_04 07E Wild Horse Wind Expansion (C) (2)_Adj Bench DR 3 for Initial Briefs (Electric) 4" xfId="6920"/>
    <cellStyle name="_Fuel Prices 4-14_04 07E Wild Horse Wind Expansion (C) (2)_Adj Bench DR 3 for Initial Briefs (Electric)_DEM-WP(C) ENERG10C--ctn Mid-C_042010 2010GRC" xfId="6921"/>
    <cellStyle name="_Fuel Prices 4-14_04 07E Wild Horse Wind Expansion (C) (2)_Adj Bench DR 3 for Initial Briefs (Electric)_DEM-WP(C) ENERG10C--ctn Mid-C_042010 2010GRC 2" xfId="6922"/>
    <cellStyle name="_Fuel Prices 4-14_04 07E Wild Horse Wind Expansion (C) (2)_Book1" xfId="6923"/>
    <cellStyle name="_Fuel Prices 4-14_04 07E Wild Horse Wind Expansion (C) (2)_Book1 2" xfId="6924"/>
    <cellStyle name="_Fuel Prices 4-14_04 07E Wild Horse Wind Expansion (C) (2)_DEM-WP(C) ENERG10C--ctn Mid-C_042010 2010GRC" xfId="6925"/>
    <cellStyle name="_Fuel Prices 4-14_04 07E Wild Horse Wind Expansion (C) (2)_DEM-WP(C) ENERG10C--ctn Mid-C_042010 2010GRC 2" xfId="6926"/>
    <cellStyle name="_Fuel Prices 4-14_04 07E Wild Horse Wind Expansion (C) (2)_Electric Rev Req Model (2009 GRC) " xfId="6927"/>
    <cellStyle name="_Fuel Prices 4-14_04 07E Wild Horse Wind Expansion (C) (2)_Electric Rev Req Model (2009 GRC)  2" xfId="6928"/>
    <cellStyle name="_Fuel Prices 4-14_04 07E Wild Horse Wind Expansion (C) (2)_Electric Rev Req Model (2009 GRC)  2 2" xfId="6929"/>
    <cellStyle name="_Fuel Prices 4-14_04 07E Wild Horse Wind Expansion (C) (2)_Electric Rev Req Model (2009 GRC)  2 2 2" xfId="6930"/>
    <cellStyle name="_Fuel Prices 4-14_04 07E Wild Horse Wind Expansion (C) (2)_Electric Rev Req Model (2009 GRC)  2 3" xfId="6931"/>
    <cellStyle name="_Fuel Prices 4-14_04 07E Wild Horse Wind Expansion (C) (2)_Electric Rev Req Model (2009 GRC)  3" xfId="6932"/>
    <cellStyle name="_Fuel Prices 4-14_04 07E Wild Horse Wind Expansion (C) (2)_Electric Rev Req Model (2009 GRC)  3 2" xfId="6933"/>
    <cellStyle name="_Fuel Prices 4-14_04 07E Wild Horse Wind Expansion (C) (2)_Electric Rev Req Model (2009 GRC)  4" xfId="6934"/>
    <cellStyle name="_Fuel Prices 4-14_04 07E Wild Horse Wind Expansion (C) (2)_Electric Rev Req Model (2009 GRC) _DEM-WP(C) ENERG10C--ctn Mid-C_042010 2010GRC" xfId="6935"/>
    <cellStyle name="_Fuel Prices 4-14_04 07E Wild Horse Wind Expansion (C) (2)_Electric Rev Req Model (2009 GRC) _DEM-WP(C) ENERG10C--ctn Mid-C_042010 2010GRC 2" xfId="6936"/>
    <cellStyle name="_Fuel Prices 4-14_04 07E Wild Horse Wind Expansion (C) (2)_Electric Rev Req Model (2009 GRC) Rebuttal" xfId="6937"/>
    <cellStyle name="_Fuel Prices 4-14_04 07E Wild Horse Wind Expansion (C) (2)_Electric Rev Req Model (2009 GRC) Rebuttal 2" xfId="6938"/>
    <cellStyle name="_Fuel Prices 4-14_04 07E Wild Horse Wind Expansion (C) (2)_Electric Rev Req Model (2009 GRC) Rebuttal 2 2" xfId="6939"/>
    <cellStyle name="_Fuel Prices 4-14_04 07E Wild Horse Wind Expansion (C) (2)_Electric Rev Req Model (2009 GRC) Rebuttal 3" xfId="6940"/>
    <cellStyle name="_Fuel Prices 4-14_04 07E Wild Horse Wind Expansion (C) (2)_Electric Rev Req Model (2009 GRC) Rebuttal REmoval of New  WH Solar AdjustMI" xfId="6941"/>
    <cellStyle name="_Fuel Prices 4-14_04 07E Wild Horse Wind Expansion (C) (2)_Electric Rev Req Model (2009 GRC) Rebuttal REmoval of New  WH Solar AdjustMI 2" xfId="6942"/>
    <cellStyle name="_Fuel Prices 4-14_04 07E Wild Horse Wind Expansion (C) (2)_Electric Rev Req Model (2009 GRC) Rebuttal REmoval of New  WH Solar AdjustMI 2 2" xfId="6943"/>
    <cellStyle name="_Fuel Prices 4-14_04 07E Wild Horse Wind Expansion (C) (2)_Electric Rev Req Model (2009 GRC) Rebuttal REmoval of New  WH Solar AdjustMI 2 2 2" xfId="6944"/>
    <cellStyle name="_Fuel Prices 4-14_04 07E Wild Horse Wind Expansion (C) (2)_Electric Rev Req Model (2009 GRC) Rebuttal REmoval of New  WH Solar AdjustMI 2 3" xfId="6945"/>
    <cellStyle name="_Fuel Prices 4-14_04 07E Wild Horse Wind Expansion (C) (2)_Electric Rev Req Model (2009 GRC) Rebuttal REmoval of New  WH Solar AdjustMI 3" xfId="6946"/>
    <cellStyle name="_Fuel Prices 4-14_04 07E Wild Horse Wind Expansion (C) (2)_Electric Rev Req Model (2009 GRC) Rebuttal REmoval of New  WH Solar AdjustMI 3 2" xfId="6947"/>
    <cellStyle name="_Fuel Prices 4-14_04 07E Wild Horse Wind Expansion (C) (2)_Electric Rev Req Model (2009 GRC) Rebuttal REmoval of New  WH Solar AdjustMI 4" xfId="6948"/>
    <cellStyle name="_Fuel Prices 4-14_04 07E Wild Horse Wind Expansion (C) (2)_Electric Rev Req Model (2009 GRC) Rebuttal REmoval of New  WH Solar AdjustMI_DEM-WP(C) ENERG10C--ctn Mid-C_042010 2010GRC" xfId="6949"/>
    <cellStyle name="_Fuel Prices 4-14_04 07E Wild Horse Wind Expansion (C) (2)_Electric Rev Req Model (2009 GRC) Rebuttal REmoval of New  WH Solar AdjustMI_DEM-WP(C) ENERG10C--ctn Mid-C_042010 2010GRC 2" xfId="6950"/>
    <cellStyle name="_Fuel Prices 4-14_04 07E Wild Horse Wind Expansion (C) (2)_Electric Rev Req Model (2009 GRC) Revised 01-18-2010" xfId="6951"/>
    <cellStyle name="_Fuel Prices 4-14_04 07E Wild Horse Wind Expansion (C) (2)_Electric Rev Req Model (2009 GRC) Revised 01-18-2010 2" xfId="6952"/>
    <cellStyle name="_Fuel Prices 4-14_04 07E Wild Horse Wind Expansion (C) (2)_Electric Rev Req Model (2009 GRC) Revised 01-18-2010 2 2" xfId="6953"/>
    <cellStyle name="_Fuel Prices 4-14_04 07E Wild Horse Wind Expansion (C) (2)_Electric Rev Req Model (2009 GRC) Revised 01-18-2010 2 2 2" xfId="6954"/>
    <cellStyle name="_Fuel Prices 4-14_04 07E Wild Horse Wind Expansion (C) (2)_Electric Rev Req Model (2009 GRC) Revised 01-18-2010 2 3" xfId="6955"/>
    <cellStyle name="_Fuel Prices 4-14_04 07E Wild Horse Wind Expansion (C) (2)_Electric Rev Req Model (2009 GRC) Revised 01-18-2010 3" xfId="6956"/>
    <cellStyle name="_Fuel Prices 4-14_04 07E Wild Horse Wind Expansion (C) (2)_Electric Rev Req Model (2009 GRC) Revised 01-18-2010 3 2" xfId="6957"/>
    <cellStyle name="_Fuel Prices 4-14_04 07E Wild Horse Wind Expansion (C) (2)_Electric Rev Req Model (2009 GRC) Revised 01-18-2010 4" xfId="6958"/>
    <cellStyle name="_Fuel Prices 4-14_04 07E Wild Horse Wind Expansion (C) (2)_Electric Rev Req Model (2009 GRC) Revised 01-18-2010_DEM-WP(C) ENERG10C--ctn Mid-C_042010 2010GRC" xfId="6959"/>
    <cellStyle name="_Fuel Prices 4-14_04 07E Wild Horse Wind Expansion (C) (2)_Electric Rev Req Model (2009 GRC) Revised 01-18-2010_DEM-WP(C) ENERG10C--ctn Mid-C_042010 2010GRC 2" xfId="6960"/>
    <cellStyle name="_Fuel Prices 4-14_04 07E Wild Horse Wind Expansion (C) (2)_Electric Rev Req Model (2010 GRC)" xfId="6961"/>
    <cellStyle name="_Fuel Prices 4-14_04 07E Wild Horse Wind Expansion (C) (2)_Electric Rev Req Model (2010 GRC) 2" xfId="6962"/>
    <cellStyle name="_Fuel Prices 4-14_04 07E Wild Horse Wind Expansion (C) (2)_Electric Rev Req Model (2010 GRC) SF" xfId="6963"/>
    <cellStyle name="_Fuel Prices 4-14_04 07E Wild Horse Wind Expansion (C) (2)_Electric Rev Req Model (2010 GRC) SF 2" xfId="6964"/>
    <cellStyle name="_Fuel Prices 4-14_04 07E Wild Horse Wind Expansion (C) (2)_Final Order Electric EXHIBIT A-1" xfId="6965"/>
    <cellStyle name="_Fuel Prices 4-14_04 07E Wild Horse Wind Expansion (C) (2)_Final Order Electric EXHIBIT A-1 2" xfId="6966"/>
    <cellStyle name="_Fuel Prices 4-14_04 07E Wild Horse Wind Expansion (C) (2)_Final Order Electric EXHIBIT A-1 2 2" xfId="6967"/>
    <cellStyle name="_Fuel Prices 4-14_04 07E Wild Horse Wind Expansion (C) (2)_Final Order Electric EXHIBIT A-1 3" xfId="6968"/>
    <cellStyle name="_Fuel Prices 4-14_04 07E Wild Horse Wind Expansion (C) (2)_TENASKA REGULATORY ASSET" xfId="6969"/>
    <cellStyle name="_Fuel Prices 4-14_04 07E Wild Horse Wind Expansion (C) (2)_TENASKA REGULATORY ASSET 2" xfId="6970"/>
    <cellStyle name="_Fuel Prices 4-14_04 07E Wild Horse Wind Expansion (C) (2)_TENASKA REGULATORY ASSET 2 2" xfId="6971"/>
    <cellStyle name="_Fuel Prices 4-14_04 07E Wild Horse Wind Expansion (C) (2)_TENASKA REGULATORY ASSET 3" xfId="6972"/>
    <cellStyle name="_Fuel Prices 4-14_16.37E Wild Horse Expansion DeferralRevwrkingfile SF" xfId="6973"/>
    <cellStyle name="_Fuel Prices 4-14_16.37E Wild Horse Expansion DeferralRevwrkingfile SF 2" xfId="6974"/>
    <cellStyle name="_Fuel Prices 4-14_16.37E Wild Horse Expansion DeferralRevwrkingfile SF 2 2" xfId="6975"/>
    <cellStyle name="_Fuel Prices 4-14_16.37E Wild Horse Expansion DeferralRevwrkingfile SF 2 2 2" xfId="6976"/>
    <cellStyle name="_Fuel Prices 4-14_16.37E Wild Horse Expansion DeferralRevwrkingfile SF 2 3" xfId="6977"/>
    <cellStyle name="_Fuel Prices 4-14_16.37E Wild Horse Expansion DeferralRevwrkingfile SF 3" xfId="6978"/>
    <cellStyle name="_Fuel Prices 4-14_16.37E Wild Horse Expansion DeferralRevwrkingfile SF 3 2" xfId="6979"/>
    <cellStyle name="_Fuel Prices 4-14_16.37E Wild Horse Expansion DeferralRevwrkingfile SF 4" xfId="6980"/>
    <cellStyle name="_Fuel Prices 4-14_16.37E Wild Horse Expansion DeferralRevwrkingfile SF_DEM-WP(C) ENERG10C--ctn Mid-C_042010 2010GRC" xfId="6981"/>
    <cellStyle name="_Fuel Prices 4-14_16.37E Wild Horse Expansion DeferralRevwrkingfile SF_DEM-WP(C) ENERG10C--ctn Mid-C_042010 2010GRC 2" xfId="6982"/>
    <cellStyle name="_Fuel Prices 4-14_2009 Compliance Filing PCA Exhibits for GRC" xfId="6983"/>
    <cellStyle name="_Fuel Prices 4-14_2009 Compliance Filing PCA Exhibits for GRC 2" xfId="6984"/>
    <cellStyle name="_Fuel Prices 4-14_2009 Compliance Filing PCA Exhibits for GRC 2 2" xfId="6985"/>
    <cellStyle name="_Fuel Prices 4-14_2009 Compliance Filing PCA Exhibits for GRC 3" xfId="6986"/>
    <cellStyle name="_Fuel Prices 4-14_2009 GRC Compl Filing - Exhibit D" xfId="6987"/>
    <cellStyle name="_Fuel Prices 4-14_2009 GRC Compl Filing - Exhibit D 2" xfId="6988"/>
    <cellStyle name="_Fuel Prices 4-14_2009 GRC Compl Filing - Exhibit D 2 2" xfId="6989"/>
    <cellStyle name="_Fuel Prices 4-14_2009 GRC Compl Filing - Exhibit D 2 2 2" xfId="6990"/>
    <cellStyle name="_Fuel Prices 4-14_2009 GRC Compl Filing - Exhibit D 2 3" xfId="6991"/>
    <cellStyle name="_Fuel Prices 4-14_2009 GRC Compl Filing - Exhibit D 3" xfId="6992"/>
    <cellStyle name="_Fuel Prices 4-14_2009 GRC Compl Filing - Exhibit D 3 2" xfId="6993"/>
    <cellStyle name="_Fuel Prices 4-14_2009 GRC Compl Filing - Exhibit D 4" xfId="6994"/>
    <cellStyle name="_Fuel Prices 4-14_2009 GRC Compl Filing - Exhibit D_DEM-WP(C) ENERG10C--ctn Mid-C_042010 2010GRC" xfId="6995"/>
    <cellStyle name="_Fuel Prices 4-14_2009 GRC Compl Filing - Exhibit D_DEM-WP(C) ENERG10C--ctn Mid-C_042010 2010GRC 2" xfId="6996"/>
    <cellStyle name="_Fuel Prices 4-14_3.01 Income Statement" xfId="6997"/>
    <cellStyle name="_Fuel Prices 4-14_4 31 Regulatory Assets and Liabilities  7 06- Exhibit D" xfId="6998"/>
    <cellStyle name="_Fuel Prices 4-14_4 31 Regulatory Assets and Liabilities  7 06- Exhibit D 2" xfId="6999"/>
    <cellStyle name="_Fuel Prices 4-14_4 31 Regulatory Assets and Liabilities  7 06- Exhibit D 2 2" xfId="7000"/>
    <cellStyle name="_Fuel Prices 4-14_4 31 Regulatory Assets and Liabilities  7 06- Exhibit D 2 2 2" xfId="7001"/>
    <cellStyle name="_Fuel Prices 4-14_4 31 Regulatory Assets and Liabilities  7 06- Exhibit D 2 2 2 2" xfId="7002"/>
    <cellStyle name="_Fuel Prices 4-14_4 31 Regulatory Assets and Liabilities  7 06- Exhibit D 2 2 3" xfId="7003"/>
    <cellStyle name="_Fuel Prices 4-14_4 31 Regulatory Assets and Liabilities  7 06- Exhibit D 2 3" xfId="7004"/>
    <cellStyle name="_Fuel Prices 4-14_4 31 Regulatory Assets and Liabilities  7 06- Exhibit D 3" xfId="7005"/>
    <cellStyle name="_Fuel Prices 4-14_4 31 Regulatory Assets and Liabilities  7 06- Exhibit D 3 2" xfId="7006"/>
    <cellStyle name="_Fuel Prices 4-14_4 31 Regulatory Assets and Liabilities  7 06- Exhibit D 4" xfId="7007"/>
    <cellStyle name="_Fuel Prices 4-14_4 31 Regulatory Assets and Liabilities  7 06- Exhibit D_DEM-WP(C) ENERG10C--ctn Mid-C_042010 2010GRC" xfId="7008"/>
    <cellStyle name="_Fuel Prices 4-14_4 31 Regulatory Assets and Liabilities  7 06- Exhibit D_DEM-WP(C) ENERG10C--ctn Mid-C_042010 2010GRC 2" xfId="7009"/>
    <cellStyle name="_Fuel Prices 4-14_4 31 Regulatory Assets and Liabilities  7 06- Exhibit D_NIM Summary" xfId="7010"/>
    <cellStyle name="_Fuel Prices 4-14_4 31 Regulatory Assets and Liabilities  7 06- Exhibit D_NIM Summary 2" xfId="7011"/>
    <cellStyle name="_Fuel Prices 4-14_4 31 Regulatory Assets and Liabilities  7 06- Exhibit D_NIM Summary 2 2" xfId="7012"/>
    <cellStyle name="_Fuel Prices 4-14_4 31 Regulatory Assets and Liabilities  7 06- Exhibit D_NIM Summary 2 2 2" xfId="7013"/>
    <cellStyle name="_Fuel Prices 4-14_4 31 Regulatory Assets and Liabilities  7 06- Exhibit D_NIM Summary 2 3" xfId="7014"/>
    <cellStyle name="_Fuel Prices 4-14_4 31 Regulatory Assets and Liabilities  7 06- Exhibit D_NIM Summary 3" xfId="7015"/>
    <cellStyle name="_Fuel Prices 4-14_4 31 Regulatory Assets and Liabilities  7 06- Exhibit D_NIM Summary 3 2" xfId="7016"/>
    <cellStyle name="_Fuel Prices 4-14_4 31 Regulatory Assets and Liabilities  7 06- Exhibit D_NIM Summary 4" xfId="7017"/>
    <cellStyle name="_Fuel Prices 4-14_4 31 Regulatory Assets and Liabilities  7 06- Exhibit D_NIM Summary_DEM-WP(C) ENERG10C--ctn Mid-C_042010 2010GRC" xfId="7018"/>
    <cellStyle name="_Fuel Prices 4-14_4 31 Regulatory Assets and Liabilities  7 06- Exhibit D_NIM Summary_DEM-WP(C) ENERG10C--ctn Mid-C_042010 2010GRC 2" xfId="7019"/>
    <cellStyle name="_Fuel Prices 4-14_4 31 Regulatory Assets and Liabilities  7 06- Exhibit D_NIM+O&amp;M" xfId="7020"/>
    <cellStyle name="_Fuel Prices 4-14_4 31 Regulatory Assets and Liabilities  7 06- Exhibit D_NIM+O&amp;M 2" xfId="7021"/>
    <cellStyle name="_Fuel Prices 4-14_4 31 Regulatory Assets and Liabilities  7 06- Exhibit D_NIM+O&amp;M Monthly" xfId="7022"/>
    <cellStyle name="_Fuel Prices 4-14_4 31 Regulatory Assets and Liabilities  7 06- Exhibit D_NIM+O&amp;M Monthly 2" xfId="7023"/>
    <cellStyle name="_Fuel Prices 4-14_4 31E Reg Asset  Liab and EXH D" xfId="7024"/>
    <cellStyle name="_Fuel Prices 4-14_4 31E Reg Asset  Liab and EXH D _ Aug 10 Filing (2)" xfId="7025"/>
    <cellStyle name="_Fuel Prices 4-14_4 31E Reg Asset  Liab and EXH D _ Aug 10 Filing (2) 2" xfId="7026"/>
    <cellStyle name="_Fuel Prices 4-14_4 31E Reg Asset  Liab and EXH D 2" xfId="7027"/>
    <cellStyle name="_Fuel Prices 4-14_4 31E Reg Asset  Liab and EXH D 3" xfId="7028"/>
    <cellStyle name="_Fuel Prices 4-14_4 32 Regulatory Assets and Liabilities  7 06- Exhibit D" xfId="7029"/>
    <cellStyle name="_Fuel Prices 4-14_4 32 Regulatory Assets and Liabilities  7 06- Exhibit D 2" xfId="7030"/>
    <cellStyle name="_Fuel Prices 4-14_4 32 Regulatory Assets and Liabilities  7 06- Exhibit D 2 2" xfId="7031"/>
    <cellStyle name="_Fuel Prices 4-14_4 32 Regulatory Assets and Liabilities  7 06- Exhibit D 2 2 2" xfId="7032"/>
    <cellStyle name="_Fuel Prices 4-14_4 32 Regulatory Assets and Liabilities  7 06- Exhibit D 2 2 2 2" xfId="7033"/>
    <cellStyle name="_Fuel Prices 4-14_4 32 Regulatory Assets and Liabilities  7 06- Exhibit D 2 2 3" xfId="7034"/>
    <cellStyle name="_Fuel Prices 4-14_4 32 Regulatory Assets and Liabilities  7 06- Exhibit D 2 3" xfId="7035"/>
    <cellStyle name="_Fuel Prices 4-14_4 32 Regulatory Assets and Liabilities  7 06- Exhibit D 3" xfId="7036"/>
    <cellStyle name="_Fuel Prices 4-14_4 32 Regulatory Assets and Liabilities  7 06- Exhibit D 3 2" xfId="7037"/>
    <cellStyle name="_Fuel Prices 4-14_4 32 Regulatory Assets and Liabilities  7 06- Exhibit D 4" xfId="7038"/>
    <cellStyle name="_Fuel Prices 4-14_4 32 Regulatory Assets and Liabilities  7 06- Exhibit D_DEM-WP(C) ENERG10C--ctn Mid-C_042010 2010GRC" xfId="7039"/>
    <cellStyle name="_Fuel Prices 4-14_4 32 Regulatory Assets and Liabilities  7 06- Exhibit D_DEM-WP(C) ENERG10C--ctn Mid-C_042010 2010GRC 2" xfId="7040"/>
    <cellStyle name="_Fuel Prices 4-14_4 32 Regulatory Assets and Liabilities  7 06- Exhibit D_NIM Summary" xfId="7041"/>
    <cellStyle name="_Fuel Prices 4-14_4 32 Regulatory Assets and Liabilities  7 06- Exhibit D_NIM Summary 2" xfId="7042"/>
    <cellStyle name="_Fuel Prices 4-14_4 32 Regulatory Assets and Liabilities  7 06- Exhibit D_NIM Summary 2 2" xfId="7043"/>
    <cellStyle name="_Fuel Prices 4-14_4 32 Regulatory Assets and Liabilities  7 06- Exhibit D_NIM Summary 2 2 2" xfId="7044"/>
    <cellStyle name="_Fuel Prices 4-14_4 32 Regulatory Assets and Liabilities  7 06- Exhibit D_NIM Summary 2 3" xfId="7045"/>
    <cellStyle name="_Fuel Prices 4-14_4 32 Regulatory Assets and Liabilities  7 06- Exhibit D_NIM Summary 3" xfId="7046"/>
    <cellStyle name="_Fuel Prices 4-14_4 32 Regulatory Assets and Liabilities  7 06- Exhibit D_NIM Summary 3 2" xfId="7047"/>
    <cellStyle name="_Fuel Prices 4-14_4 32 Regulatory Assets and Liabilities  7 06- Exhibit D_NIM Summary 4" xfId="7048"/>
    <cellStyle name="_Fuel Prices 4-14_4 32 Regulatory Assets and Liabilities  7 06- Exhibit D_NIM Summary_DEM-WP(C) ENERG10C--ctn Mid-C_042010 2010GRC" xfId="7049"/>
    <cellStyle name="_Fuel Prices 4-14_4 32 Regulatory Assets and Liabilities  7 06- Exhibit D_NIM Summary_DEM-WP(C) ENERG10C--ctn Mid-C_042010 2010GRC 2" xfId="7050"/>
    <cellStyle name="_Fuel Prices 4-14_4 32 Regulatory Assets and Liabilities  7 06- Exhibit D_NIM+O&amp;M" xfId="7051"/>
    <cellStyle name="_Fuel Prices 4-14_4 32 Regulatory Assets and Liabilities  7 06- Exhibit D_NIM+O&amp;M 2" xfId="7052"/>
    <cellStyle name="_Fuel Prices 4-14_4 32 Regulatory Assets and Liabilities  7 06- Exhibit D_NIM+O&amp;M Monthly" xfId="7053"/>
    <cellStyle name="_Fuel Prices 4-14_4 32 Regulatory Assets and Liabilities  7 06- Exhibit D_NIM+O&amp;M Monthly 2" xfId="7054"/>
    <cellStyle name="_Fuel Prices 4-14_AURORA Total New" xfId="7055"/>
    <cellStyle name="_Fuel Prices 4-14_AURORA Total New 2" xfId="7056"/>
    <cellStyle name="_Fuel Prices 4-14_AURORA Total New 2 2" xfId="7057"/>
    <cellStyle name="_Fuel Prices 4-14_AURORA Total New 2 2 2" xfId="7058"/>
    <cellStyle name="_Fuel Prices 4-14_AURORA Total New 2 3" xfId="7059"/>
    <cellStyle name="_Fuel Prices 4-14_AURORA Total New 3" xfId="7060"/>
    <cellStyle name="_Fuel Prices 4-14_AURORA Total New 3 2" xfId="7061"/>
    <cellStyle name="_Fuel Prices 4-14_AURORA Total New 4" xfId="7062"/>
    <cellStyle name="_Fuel Prices 4-14_Book2" xfId="7063"/>
    <cellStyle name="_Fuel Prices 4-14_Book2 2" xfId="7064"/>
    <cellStyle name="_Fuel Prices 4-14_Book2 2 2" xfId="7065"/>
    <cellStyle name="_Fuel Prices 4-14_Book2 2 2 2" xfId="7066"/>
    <cellStyle name="_Fuel Prices 4-14_Book2 2 3" xfId="7067"/>
    <cellStyle name="_Fuel Prices 4-14_Book2 3" xfId="7068"/>
    <cellStyle name="_Fuel Prices 4-14_Book2 3 2" xfId="7069"/>
    <cellStyle name="_Fuel Prices 4-14_Book2 4" xfId="7070"/>
    <cellStyle name="_Fuel Prices 4-14_Book2_Adj Bench DR 3 for Initial Briefs (Electric)" xfId="7071"/>
    <cellStyle name="_Fuel Prices 4-14_Book2_Adj Bench DR 3 for Initial Briefs (Electric) 2" xfId="7072"/>
    <cellStyle name="_Fuel Prices 4-14_Book2_Adj Bench DR 3 for Initial Briefs (Electric) 2 2" xfId="7073"/>
    <cellStyle name="_Fuel Prices 4-14_Book2_Adj Bench DR 3 for Initial Briefs (Electric) 2 2 2" xfId="7074"/>
    <cellStyle name="_Fuel Prices 4-14_Book2_Adj Bench DR 3 for Initial Briefs (Electric) 2 3" xfId="7075"/>
    <cellStyle name="_Fuel Prices 4-14_Book2_Adj Bench DR 3 for Initial Briefs (Electric) 3" xfId="7076"/>
    <cellStyle name="_Fuel Prices 4-14_Book2_Adj Bench DR 3 for Initial Briefs (Electric) 3 2" xfId="7077"/>
    <cellStyle name="_Fuel Prices 4-14_Book2_Adj Bench DR 3 for Initial Briefs (Electric) 4" xfId="7078"/>
    <cellStyle name="_Fuel Prices 4-14_Book2_Adj Bench DR 3 for Initial Briefs (Electric)_DEM-WP(C) ENERG10C--ctn Mid-C_042010 2010GRC" xfId="7079"/>
    <cellStyle name="_Fuel Prices 4-14_Book2_Adj Bench DR 3 for Initial Briefs (Electric)_DEM-WP(C) ENERG10C--ctn Mid-C_042010 2010GRC 2" xfId="7080"/>
    <cellStyle name="_Fuel Prices 4-14_Book2_DEM-WP(C) ENERG10C--ctn Mid-C_042010 2010GRC" xfId="7081"/>
    <cellStyle name="_Fuel Prices 4-14_Book2_DEM-WP(C) ENERG10C--ctn Mid-C_042010 2010GRC 2" xfId="7082"/>
    <cellStyle name="_Fuel Prices 4-14_Book2_Electric Rev Req Model (2009 GRC) Rebuttal" xfId="7083"/>
    <cellStyle name="_Fuel Prices 4-14_Book2_Electric Rev Req Model (2009 GRC) Rebuttal 2" xfId="7084"/>
    <cellStyle name="_Fuel Prices 4-14_Book2_Electric Rev Req Model (2009 GRC) Rebuttal 2 2" xfId="7085"/>
    <cellStyle name="_Fuel Prices 4-14_Book2_Electric Rev Req Model (2009 GRC) Rebuttal 3" xfId="7086"/>
    <cellStyle name="_Fuel Prices 4-14_Book2_Electric Rev Req Model (2009 GRC) Rebuttal REmoval of New  WH Solar AdjustMI" xfId="7087"/>
    <cellStyle name="_Fuel Prices 4-14_Book2_Electric Rev Req Model (2009 GRC) Rebuttal REmoval of New  WH Solar AdjustMI 2" xfId="7088"/>
    <cellStyle name="_Fuel Prices 4-14_Book2_Electric Rev Req Model (2009 GRC) Rebuttal REmoval of New  WH Solar AdjustMI 2 2" xfId="7089"/>
    <cellStyle name="_Fuel Prices 4-14_Book2_Electric Rev Req Model (2009 GRC) Rebuttal REmoval of New  WH Solar AdjustMI 2 2 2" xfId="7090"/>
    <cellStyle name="_Fuel Prices 4-14_Book2_Electric Rev Req Model (2009 GRC) Rebuttal REmoval of New  WH Solar AdjustMI 2 3" xfId="7091"/>
    <cellStyle name="_Fuel Prices 4-14_Book2_Electric Rev Req Model (2009 GRC) Rebuttal REmoval of New  WH Solar AdjustMI 3" xfId="7092"/>
    <cellStyle name="_Fuel Prices 4-14_Book2_Electric Rev Req Model (2009 GRC) Rebuttal REmoval of New  WH Solar AdjustMI 3 2" xfId="7093"/>
    <cellStyle name="_Fuel Prices 4-14_Book2_Electric Rev Req Model (2009 GRC) Rebuttal REmoval of New  WH Solar AdjustMI 4" xfId="7094"/>
    <cellStyle name="_Fuel Prices 4-14_Book2_Electric Rev Req Model (2009 GRC) Rebuttal REmoval of New  WH Solar AdjustMI_DEM-WP(C) ENERG10C--ctn Mid-C_042010 2010GRC" xfId="7095"/>
    <cellStyle name="_Fuel Prices 4-14_Book2_Electric Rev Req Model (2009 GRC) Rebuttal REmoval of New  WH Solar AdjustMI_DEM-WP(C) ENERG10C--ctn Mid-C_042010 2010GRC 2" xfId="7096"/>
    <cellStyle name="_Fuel Prices 4-14_Book2_Electric Rev Req Model (2009 GRC) Revised 01-18-2010" xfId="7097"/>
    <cellStyle name="_Fuel Prices 4-14_Book2_Electric Rev Req Model (2009 GRC) Revised 01-18-2010 2" xfId="7098"/>
    <cellStyle name="_Fuel Prices 4-14_Book2_Electric Rev Req Model (2009 GRC) Revised 01-18-2010 2 2" xfId="7099"/>
    <cellStyle name="_Fuel Prices 4-14_Book2_Electric Rev Req Model (2009 GRC) Revised 01-18-2010 2 2 2" xfId="7100"/>
    <cellStyle name="_Fuel Prices 4-14_Book2_Electric Rev Req Model (2009 GRC) Revised 01-18-2010 2 3" xfId="7101"/>
    <cellStyle name="_Fuel Prices 4-14_Book2_Electric Rev Req Model (2009 GRC) Revised 01-18-2010 3" xfId="7102"/>
    <cellStyle name="_Fuel Prices 4-14_Book2_Electric Rev Req Model (2009 GRC) Revised 01-18-2010 3 2" xfId="7103"/>
    <cellStyle name="_Fuel Prices 4-14_Book2_Electric Rev Req Model (2009 GRC) Revised 01-18-2010 4" xfId="7104"/>
    <cellStyle name="_Fuel Prices 4-14_Book2_Electric Rev Req Model (2009 GRC) Revised 01-18-2010_DEM-WP(C) ENERG10C--ctn Mid-C_042010 2010GRC" xfId="7105"/>
    <cellStyle name="_Fuel Prices 4-14_Book2_Electric Rev Req Model (2009 GRC) Revised 01-18-2010_DEM-WP(C) ENERG10C--ctn Mid-C_042010 2010GRC 2" xfId="7106"/>
    <cellStyle name="_Fuel Prices 4-14_Book2_Final Order Electric EXHIBIT A-1" xfId="7107"/>
    <cellStyle name="_Fuel Prices 4-14_Book2_Final Order Electric EXHIBIT A-1 2" xfId="7108"/>
    <cellStyle name="_Fuel Prices 4-14_Book2_Final Order Electric EXHIBIT A-1 2 2" xfId="7109"/>
    <cellStyle name="_Fuel Prices 4-14_Book2_Final Order Electric EXHIBIT A-1 3" xfId="7110"/>
    <cellStyle name="_Fuel Prices 4-14_Book4" xfId="7111"/>
    <cellStyle name="_Fuel Prices 4-14_Book4 2" xfId="7112"/>
    <cellStyle name="_Fuel Prices 4-14_Book4 2 2" xfId="7113"/>
    <cellStyle name="_Fuel Prices 4-14_Book4 2 2 2" xfId="7114"/>
    <cellStyle name="_Fuel Prices 4-14_Book4 2 3" xfId="7115"/>
    <cellStyle name="_Fuel Prices 4-14_Book4 3" xfId="7116"/>
    <cellStyle name="_Fuel Prices 4-14_Book4 3 2" xfId="7117"/>
    <cellStyle name="_Fuel Prices 4-14_Book4 4" xfId="7118"/>
    <cellStyle name="_Fuel Prices 4-14_Book4_DEM-WP(C) ENERG10C--ctn Mid-C_042010 2010GRC" xfId="7119"/>
    <cellStyle name="_Fuel Prices 4-14_Book4_DEM-WP(C) ENERG10C--ctn Mid-C_042010 2010GRC 2" xfId="7120"/>
    <cellStyle name="_Fuel Prices 4-14_Book9" xfId="7121"/>
    <cellStyle name="_Fuel Prices 4-14_Book9 2" xfId="7122"/>
    <cellStyle name="_Fuel Prices 4-14_Book9 2 2" xfId="7123"/>
    <cellStyle name="_Fuel Prices 4-14_Book9 2 2 2" xfId="7124"/>
    <cellStyle name="_Fuel Prices 4-14_Book9 2 3" xfId="7125"/>
    <cellStyle name="_Fuel Prices 4-14_Book9 3" xfId="7126"/>
    <cellStyle name="_Fuel Prices 4-14_Book9 3 2" xfId="7127"/>
    <cellStyle name="_Fuel Prices 4-14_Book9 4" xfId="7128"/>
    <cellStyle name="_Fuel Prices 4-14_Book9_DEM-WP(C) ENERG10C--ctn Mid-C_042010 2010GRC" xfId="7129"/>
    <cellStyle name="_Fuel Prices 4-14_Book9_DEM-WP(C) ENERG10C--ctn Mid-C_042010 2010GRC 2" xfId="7130"/>
    <cellStyle name="_Fuel Prices 4-14_Chelan PUD Power Costs (8-10)" xfId="7131"/>
    <cellStyle name="_Fuel Prices 4-14_Chelan PUD Power Costs (8-10) 2" xfId="7132"/>
    <cellStyle name="_Fuel Prices 4-14_DEM-WP(C) Chelan Power Costs" xfId="7133"/>
    <cellStyle name="_Fuel Prices 4-14_DEM-WP(C) Chelan Power Costs 2" xfId="7134"/>
    <cellStyle name="_Fuel Prices 4-14_DEM-WP(C) ENERG10C--ctn Mid-C_042010 2010GRC" xfId="7135"/>
    <cellStyle name="_Fuel Prices 4-14_DEM-WP(C) ENERG10C--ctn Mid-C_042010 2010GRC 2" xfId="7136"/>
    <cellStyle name="_Fuel Prices 4-14_DEM-WP(C) Gas Transport 2010GRC" xfId="7137"/>
    <cellStyle name="_Fuel Prices 4-14_DEM-WP(C) Gas Transport 2010GRC 2" xfId="7138"/>
    <cellStyle name="_Fuel Prices 4-14_Exh A-1 resulting from UE-112050 effective Jan 1 2012" xfId="7139"/>
    <cellStyle name="_Fuel Prices 4-14_Exh A-1 resulting from UE-112050 effective Jan 1 2012 2" xfId="7140"/>
    <cellStyle name="_Fuel Prices 4-14_Exh G - Klamath Peaker PPA fr C Locke 2-12" xfId="7141"/>
    <cellStyle name="_Fuel Prices 4-14_Exh G - Klamath Peaker PPA fr C Locke 2-12 2" xfId="7142"/>
    <cellStyle name="_Fuel Prices 4-14_Exhibit A-1 effective 4-1-11 fr S Free 12-11" xfId="7143"/>
    <cellStyle name="_Fuel Prices 4-14_Exhibit A-1 effective 4-1-11 fr S Free 12-11 2" xfId="7144"/>
    <cellStyle name="_Fuel Prices 4-14_Mint Farm Generation BPA" xfId="7145"/>
    <cellStyle name="_Fuel Prices 4-14_NIM Summary" xfId="7146"/>
    <cellStyle name="_Fuel Prices 4-14_NIM Summary 09GRC" xfId="7147"/>
    <cellStyle name="_Fuel Prices 4-14_NIM Summary 09GRC 2" xfId="7148"/>
    <cellStyle name="_Fuel Prices 4-14_NIM Summary 09GRC 2 2" xfId="7149"/>
    <cellStyle name="_Fuel Prices 4-14_NIM Summary 09GRC 2 2 2" xfId="7150"/>
    <cellStyle name="_Fuel Prices 4-14_NIM Summary 09GRC 2 3" xfId="7151"/>
    <cellStyle name="_Fuel Prices 4-14_NIM Summary 09GRC 3" xfId="7152"/>
    <cellStyle name="_Fuel Prices 4-14_NIM Summary 09GRC 3 2" xfId="7153"/>
    <cellStyle name="_Fuel Prices 4-14_NIM Summary 09GRC 4" xfId="7154"/>
    <cellStyle name="_Fuel Prices 4-14_NIM Summary 09GRC_DEM-WP(C) ENERG10C--ctn Mid-C_042010 2010GRC" xfId="7155"/>
    <cellStyle name="_Fuel Prices 4-14_NIM Summary 09GRC_DEM-WP(C) ENERG10C--ctn Mid-C_042010 2010GRC 2" xfId="7156"/>
    <cellStyle name="_Fuel Prices 4-14_NIM Summary 10" xfId="7157"/>
    <cellStyle name="_Fuel Prices 4-14_NIM Summary 10 2" xfId="7158"/>
    <cellStyle name="_Fuel Prices 4-14_NIM Summary 11" xfId="7159"/>
    <cellStyle name="_Fuel Prices 4-14_NIM Summary 11 2" xfId="7160"/>
    <cellStyle name="_Fuel Prices 4-14_NIM Summary 12" xfId="7161"/>
    <cellStyle name="_Fuel Prices 4-14_NIM Summary 12 2" xfId="7162"/>
    <cellStyle name="_Fuel Prices 4-14_NIM Summary 13" xfId="7163"/>
    <cellStyle name="_Fuel Prices 4-14_NIM Summary 13 2" xfId="7164"/>
    <cellStyle name="_Fuel Prices 4-14_NIM Summary 14" xfId="7165"/>
    <cellStyle name="_Fuel Prices 4-14_NIM Summary 14 2" xfId="7166"/>
    <cellStyle name="_Fuel Prices 4-14_NIM Summary 15" xfId="7167"/>
    <cellStyle name="_Fuel Prices 4-14_NIM Summary 15 2" xfId="7168"/>
    <cellStyle name="_Fuel Prices 4-14_NIM Summary 16" xfId="7169"/>
    <cellStyle name="_Fuel Prices 4-14_NIM Summary 16 2" xfId="7170"/>
    <cellStyle name="_Fuel Prices 4-14_NIM Summary 17" xfId="7171"/>
    <cellStyle name="_Fuel Prices 4-14_NIM Summary 17 2" xfId="7172"/>
    <cellStyle name="_Fuel Prices 4-14_NIM Summary 18" xfId="7173"/>
    <cellStyle name="_Fuel Prices 4-14_NIM Summary 18 2" xfId="7174"/>
    <cellStyle name="_Fuel Prices 4-14_NIM Summary 19" xfId="7175"/>
    <cellStyle name="_Fuel Prices 4-14_NIM Summary 19 2" xfId="7176"/>
    <cellStyle name="_Fuel Prices 4-14_NIM Summary 2" xfId="7177"/>
    <cellStyle name="_Fuel Prices 4-14_NIM Summary 2 2" xfId="7178"/>
    <cellStyle name="_Fuel Prices 4-14_NIM Summary 2 2 2" xfId="7179"/>
    <cellStyle name="_Fuel Prices 4-14_NIM Summary 2 3" xfId="7180"/>
    <cellStyle name="_Fuel Prices 4-14_NIM Summary 20" xfId="7181"/>
    <cellStyle name="_Fuel Prices 4-14_NIM Summary 20 2" xfId="7182"/>
    <cellStyle name="_Fuel Prices 4-14_NIM Summary 21" xfId="7183"/>
    <cellStyle name="_Fuel Prices 4-14_NIM Summary 21 2" xfId="7184"/>
    <cellStyle name="_Fuel Prices 4-14_NIM Summary 22" xfId="7185"/>
    <cellStyle name="_Fuel Prices 4-14_NIM Summary 22 2" xfId="7186"/>
    <cellStyle name="_Fuel Prices 4-14_NIM Summary 23" xfId="7187"/>
    <cellStyle name="_Fuel Prices 4-14_NIM Summary 23 2" xfId="7188"/>
    <cellStyle name="_Fuel Prices 4-14_NIM Summary 24" xfId="7189"/>
    <cellStyle name="_Fuel Prices 4-14_NIM Summary 24 2" xfId="7190"/>
    <cellStyle name="_Fuel Prices 4-14_NIM Summary 25" xfId="7191"/>
    <cellStyle name="_Fuel Prices 4-14_NIM Summary 25 2" xfId="7192"/>
    <cellStyle name="_Fuel Prices 4-14_NIM Summary 26" xfId="7193"/>
    <cellStyle name="_Fuel Prices 4-14_NIM Summary 26 2" xfId="7194"/>
    <cellStyle name="_Fuel Prices 4-14_NIM Summary 27" xfId="7195"/>
    <cellStyle name="_Fuel Prices 4-14_NIM Summary 27 2" xfId="7196"/>
    <cellStyle name="_Fuel Prices 4-14_NIM Summary 28" xfId="7197"/>
    <cellStyle name="_Fuel Prices 4-14_NIM Summary 28 2" xfId="7198"/>
    <cellStyle name="_Fuel Prices 4-14_NIM Summary 29" xfId="7199"/>
    <cellStyle name="_Fuel Prices 4-14_NIM Summary 29 2" xfId="7200"/>
    <cellStyle name="_Fuel Prices 4-14_NIM Summary 3" xfId="7201"/>
    <cellStyle name="_Fuel Prices 4-14_NIM Summary 3 2" xfId="7202"/>
    <cellStyle name="_Fuel Prices 4-14_NIM Summary 30" xfId="7203"/>
    <cellStyle name="_Fuel Prices 4-14_NIM Summary 30 2" xfId="7204"/>
    <cellStyle name="_Fuel Prices 4-14_NIM Summary 31" xfId="7205"/>
    <cellStyle name="_Fuel Prices 4-14_NIM Summary 31 2" xfId="7206"/>
    <cellStyle name="_Fuel Prices 4-14_NIM Summary 32" xfId="7207"/>
    <cellStyle name="_Fuel Prices 4-14_NIM Summary 32 2" xfId="7208"/>
    <cellStyle name="_Fuel Prices 4-14_NIM Summary 33" xfId="7209"/>
    <cellStyle name="_Fuel Prices 4-14_NIM Summary 33 2" xfId="7210"/>
    <cellStyle name="_Fuel Prices 4-14_NIM Summary 34" xfId="7211"/>
    <cellStyle name="_Fuel Prices 4-14_NIM Summary 34 2" xfId="7212"/>
    <cellStyle name="_Fuel Prices 4-14_NIM Summary 35" xfId="7213"/>
    <cellStyle name="_Fuel Prices 4-14_NIM Summary 35 2" xfId="7214"/>
    <cellStyle name="_Fuel Prices 4-14_NIM Summary 36" xfId="7215"/>
    <cellStyle name="_Fuel Prices 4-14_NIM Summary 36 2" xfId="7216"/>
    <cellStyle name="_Fuel Prices 4-14_NIM Summary 37" xfId="7217"/>
    <cellStyle name="_Fuel Prices 4-14_NIM Summary 37 2" xfId="7218"/>
    <cellStyle name="_Fuel Prices 4-14_NIM Summary 38" xfId="7219"/>
    <cellStyle name="_Fuel Prices 4-14_NIM Summary 38 2" xfId="7220"/>
    <cellStyle name="_Fuel Prices 4-14_NIM Summary 39" xfId="7221"/>
    <cellStyle name="_Fuel Prices 4-14_NIM Summary 39 2" xfId="7222"/>
    <cellStyle name="_Fuel Prices 4-14_NIM Summary 4" xfId="7223"/>
    <cellStyle name="_Fuel Prices 4-14_NIM Summary 4 2" xfId="7224"/>
    <cellStyle name="_Fuel Prices 4-14_NIM Summary 40" xfId="7225"/>
    <cellStyle name="_Fuel Prices 4-14_NIM Summary 40 2" xfId="7226"/>
    <cellStyle name="_Fuel Prices 4-14_NIM Summary 41" xfId="7227"/>
    <cellStyle name="_Fuel Prices 4-14_NIM Summary 41 2" xfId="7228"/>
    <cellStyle name="_Fuel Prices 4-14_NIM Summary 42" xfId="7229"/>
    <cellStyle name="_Fuel Prices 4-14_NIM Summary 42 2" xfId="7230"/>
    <cellStyle name="_Fuel Prices 4-14_NIM Summary 43" xfId="7231"/>
    <cellStyle name="_Fuel Prices 4-14_NIM Summary 43 2" xfId="7232"/>
    <cellStyle name="_Fuel Prices 4-14_NIM Summary 44" xfId="7233"/>
    <cellStyle name="_Fuel Prices 4-14_NIM Summary 44 2" xfId="7234"/>
    <cellStyle name="_Fuel Prices 4-14_NIM Summary 45" xfId="7235"/>
    <cellStyle name="_Fuel Prices 4-14_NIM Summary 45 2" xfId="7236"/>
    <cellStyle name="_Fuel Prices 4-14_NIM Summary 46" xfId="7237"/>
    <cellStyle name="_Fuel Prices 4-14_NIM Summary 46 2" xfId="7238"/>
    <cellStyle name="_Fuel Prices 4-14_NIM Summary 47" xfId="7239"/>
    <cellStyle name="_Fuel Prices 4-14_NIM Summary 47 2" xfId="7240"/>
    <cellStyle name="_Fuel Prices 4-14_NIM Summary 48" xfId="7241"/>
    <cellStyle name="_Fuel Prices 4-14_NIM Summary 49" xfId="7242"/>
    <cellStyle name="_Fuel Prices 4-14_NIM Summary 5" xfId="7243"/>
    <cellStyle name="_Fuel Prices 4-14_NIM Summary 5 2" xfId="7244"/>
    <cellStyle name="_Fuel Prices 4-14_NIM Summary 50" xfId="7245"/>
    <cellStyle name="_Fuel Prices 4-14_NIM Summary 51" xfId="7246"/>
    <cellStyle name="_Fuel Prices 4-14_NIM Summary 52" xfId="7247"/>
    <cellStyle name="_Fuel Prices 4-14_NIM Summary 6" xfId="7248"/>
    <cellStyle name="_Fuel Prices 4-14_NIM Summary 6 2" xfId="7249"/>
    <cellStyle name="_Fuel Prices 4-14_NIM Summary 7" xfId="7250"/>
    <cellStyle name="_Fuel Prices 4-14_NIM Summary 7 2" xfId="7251"/>
    <cellStyle name="_Fuel Prices 4-14_NIM Summary 8" xfId="7252"/>
    <cellStyle name="_Fuel Prices 4-14_NIM Summary 8 2" xfId="7253"/>
    <cellStyle name="_Fuel Prices 4-14_NIM Summary 9" xfId="7254"/>
    <cellStyle name="_Fuel Prices 4-14_NIM Summary 9 2" xfId="7255"/>
    <cellStyle name="_Fuel Prices 4-14_NIM Summary_DEM-WP(C) ENERG10C--ctn Mid-C_042010 2010GRC" xfId="7256"/>
    <cellStyle name="_Fuel Prices 4-14_NIM Summary_DEM-WP(C) ENERG10C--ctn Mid-C_042010 2010GRC 2" xfId="7257"/>
    <cellStyle name="_Fuel Prices 4-14_NIM+O&amp;M" xfId="7258"/>
    <cellStyle name="_Fuel Prices 4-14_NIM+O&amp;M 2" xfId="7259"/>
    <cellStyle name="_Fuel Prices 4-14_NIM+O&amp;M 2 2" xfId="7260"/>
    <cellStyle name="_Fuel Prices 4-14_NIM+O&amp;M 3" xfId="7261"/>
    <cellStyle name="_Fuel Prices 4-14_NIM+O&amp;M Monthly" xfId="7262"/>
    <cellStyle name="_Fuel Prices 4-14_NIM+O&amp;M Monthly 2" xfId="7263"/>
    <cellStyle name="_Fuel Prices 4-14_NIM+O&amp;M Monthly 2 2" xfId="7264"/>
    <cellStyle name="_Fuel Prices 4-14_NIM+O&amp;M Monthly 3" xfId="7265"/>
    <cellStyle name="_Fuel Prices 4-14_PCA 10 -  Exhibit D Dec 2011" xfId="7266"/>
    <cellStyle name="_Fuel Prices 4-14_PCA 10 -  Exhibit D Dec 2011 2" xfId="7267"/>
    <cellStyle name="_Fuel Prices 4-14_PCA 10 -  Exhibit D from A Kellogg Jan 2011" xfId="7268"/>
    <cellStyle name="_Fuel Prices 4-14_PCA 10 -  Exhibit D from A Kellogg Jan 2011 2" xfId="7269"/>
    <cellStyle name="_Fuel Prices 4-14_PCA 10 -  Exhibit D from A Kellogg July 2011" xfId="7270"/>
    <cellStyle name="_Fuel Prices 4-14_PCA 10 -  Exhibit D from A Kellogg July 2011 2" xfId="7271"/>
    <cellStyle name="_Fuel Prices 4-14_PCA 10 -  Exhibit D from S Free Rcv'd 12-11" xfId="7272"/>
    <cellStyle name="_Fuel Prices 4-14_PCA 10 -  Exhibit D from S Free Rcv'd 12-11 2" xfId="7273"/>
    <cellStyle name="_Fuel Prices 4-14_PCA 11 -  Exhibit D Jan 2012 fr A Kellogg" xfId="7274"/>
    <cellStyle name="_Fuel Prices 4-14_PCA 11 -  Exhibit D Jan 2012 fr A Kellogg 2" xfId="7275"/>
    <cellStyle name="_Fuel Prices 4-14_PCA 11 -  Exhibit D Jan 2012 WF" xfId="7276"/>
    <cellStyle name="_Fuel Prices 4-14_PCA 11 -  Exhibit D Jan 2012 WF 2" xfId="7277"/>
    <cellStyle name="_Fuel Prices 4-14_PCA 9 -  Exhibit D April 2010" xfId="7278"/>
    <cellStyle name="_Fuel Prices 4-14_PCA 9 -  Exhibit D April 2010 (3)" xfId="7279"/>
    <cellStyle name="_Fuel Prices 4-14_PCA 9 -  Exhibit D April 2010 (3) 2" xfId="7280"/>
    <cellStyle name="_Fuel Prices 4-14_PCA 9 -  Exhibit D April 2010 (3) 2 2" xfId="7281"/>
    <cellStyle name="_Fuel Prices 4-14_PCA 9 -  Exhibit D April 2010 (3) 2 2 2" xfId="7282"/>
    <cellStyle name="_Fuel Prices 4-14_PCA 9 -  Exhibit D April 2010 (3) 2 3" xfId="7283"/>
    <cellStyle name="_Fuel Prices 4-14_PCA 9 -  Exhibit D April 2010 (3) 3" xfId="7284"/>
    <cellStyle name="_Fuel Prices 4-14_PCA 9 -  Exhibit D April 2010 (3) 3 2" xfId="7285"/>
    <cellStyle name="_Fuel Prices 4-14_PCA 9 -  Exhibit D April 2010 (3) 4" xfId="7286"/>
    <cellStyle name="_Fuel Prices 4-14_PCA 9 -  Exhibit D April 2010 (3)_DEM-WP(C) ENERG10C--ctn Mid-C_042010 2010GRC" xfId="7287"/>
    <cellStyle name="_Fuel Prices 4-14_PCA 9 -  Exhibit D April 2010 (3)_DEM-WP(C) ENERG10C--ctn Mid-C_042010 2010GRC 2" xfId="7288"/>
    <cellStyle name="_Fuel Prices 4-14_PCA 9 -  Exhibit D April 2010 2" xfId="7289"/>
    <cellStyle name="_Fuel Prices 4-14_PCA 9 -  Exhibit D April 2010 2 2" xfId="7290"/>
    <cellStyle name="_Fuel Prices 4-14_PCA 9 -  Exhibit D April 2010 3" xfId="7291"/>
    <cellStyle name="_Fuel Prices 4-14_PCA 9 -  Exhibit D April 2010 3 2" xfId="7292"/>
    <cellStyle name="_Fuel Prices 4-14_PCA 9 -  Exhibit D April 2010 4" xfId="7293"/>
    <cellStyle name="_Fuel Prices 4-14_PCA 9 -  Exhibit D April 2010 4 2" xfId="7294"/>
    <cellStyle name="_Fuel Prices 4-14_PCA 9 -  Exhibit D April 2010 5" xfId="7295"/>
    <cellStyle name="_Fuel Prices 4-14_PCA 9 -  Exhibit D April 2010 5 2" xfId="7296"/>
    <cellStyle name="_Fuel Prices 4-14_PCA 9 -  Exhibit D April 2010 6" xfId="7297"/>
    <cellStyle name="_Fuel Prices 4-14_PCA 9 -  Exhibit D April 2010 6 2" xfId="7298"/>
    <cellStyle name="_Fuel Prices 4-14_PCA 9 -  Exhibit D April 2010 7" xfId="7299"/>
    <cellStyle name="_Fuel Prices 4-14_PCA 9 -  Exhibit D Nov 2010" xfId="7300"/>
    <cellStyle name="_Fuel Prices 4-14_PCA 9 -  Exhibit D Nov 2010 2" xfId="7301"/>
    <cellStyle name="_Fuel Prices 4-14_PCA 9 -  Exhibit D Nov 2010 2 2" xfId="7302"/>
    <cellStyle name="_Fuel Prices 4-14_PCA 9 -  Exhibit D Nov 2010 3" xfId="7303"/>
    <cellStyle name="_Fuel Prices 4-14_PCA 9 - Exhibit D at August 2010" xfId="7304"/>
    <cellStyle name="_Fuel Prices 4-14_PCA 9 - Exhibit D at August 2010 2" xfId="7305"/>
    <cellStyle name="_Fuel Prices 4-14_PCA 9 - Exhibit D at August 2010 2 2" xfId="7306"/>
    <cellStyle name="_Fuel Prices 4-14_PCA 9 - Exhibit D at August 2010 3" xfId="7307"/>
    <cellStyle name="_Fuel Prices 4-14_PCA 9 - Exhibit D June 2010 GRC" xfId="7308"/>
    <cellStyle name="_Fuel Prices 4-14_PCA 9 - Exhibit D June 2010 GRC 2" xfId="7309"/>
    <cellStyle name="_Fuel Prices 4-14_PCA 9 - Exhibit D June 2010 GRC 2 2" xfId="7310"/>
    <cellStyle name="_Fuel Prices 4-14_PCA 9 - Exhibit D June 2010 GRC 3" xfId="7311"/>
    <cellStyle name="_Fuel Prices 4-14_Power Costs - Comparison bx Rbtl-Staff-Jt-PC" xfId="7312"/>
    <cellStyle name="_Fuel Prices 4-14_Power Costs - Comparison bx Rbtl-Staff-Jt-PC 2" xfId="7313"/>
    <cellStyle name="_Fuel Prices 4-14_Power Costs - Comparison bx Rbtl-Staff-Jt-PC 2 2" xfId="7314"/>
    <cellStyle name="_Fuel Prices 4-14_Power Costs - Comparison bx Rbtl-Staff-Jt-PC 2 2 2" xfId="7315"/>
    <cellStyle name="_Fuel Prices 4-14_Power Costs - Comparison bx Rbtl-Staff-Jt-PC 2 3" xfId="7316"/>
    <cellStyle name="_Fuel Prices 4-14_Power Costs - Comparison bx Rbtl-Staff-Jt-PC 3" xfId="7317"/>
    <cellStyle name="_Fuel Prices 4-14_Power Costs - Comparison bx Rbtl-Staff-Jt-PC 3 2" xfId="7318"/>
    <cellStyle name="_Fuel Prices 4-14_Power Costs - Comparison bx Rbtl-Staff-Jt-PC 4" xfId="7319"/>
    <cellStyle name="_Fuel Prices 4-14_Power Costs - Comparison bx Rbtl-Staff-Jt-PC_Adj Bench DR 3 for Initial Briefs (Electric)" xfId="7320"/>
    <cellStyle name="_Fuel Prices 4-14_Power Costs - Comparison bx Rbtl-Staff-Jt-PC_Adj Bench DR 3 for Initial Briefs (Electric) 2" xfId="7321"/>
    <cellStyle name="_Fuel Prices 4-14_Power Costs - Comparison bx Rbtl-Staff-Jt-PC_Adj Bench DR 3 for Initial Briefs (Electric) 2 2" xfId="7322"/>
    <cellStyle name="_Fuel Prices 4-14_Power Costs - Comparison bx Rbtl-Staff-Jt-PC_Adj Bench DR 3 for Initial Briefs (Electric) 2 2 2" xfId="7323"/>
    <cellStyle name="_Fuel Prices 4-14_Power Costs - Comparison bx Rbtl-Staff-Jt-PC_Adj Bench DR 3 for Initial Briefs (Electric) 2 3" xfId="7324"/>
    <cellStyle name="_Fuel Prices 4-14_Power Costs - Comparison bx Rbtl-Staff-Jt-PC_Adj Bench DR 3 for Initial Briefs (Electric) 3" xfId="7325"/>
    <cellStyle name="_Fuel Prices 4-14_Power Costs - Comparison bx Rbtl-Staff-Jt-PC_Adj Bench DR 3 for Initial Briefs (Electric) 3 2" xfId="7326"/>
    <cellStyle name="_Fuel Prices 4-14_Power Costs - Comparison bx Rbtl-Staff-Jt-PC_Adj Bench DR 3 for Initial Briefs (Electric) 4" xfId="7327"/>
    <cellStyle name="_Fuel Prices 4-14_Power Costs - Comparison bx Rbtl-Staff-Jt-PC_Adj Bench DR 3 for Initial Briefs (Electric)_DEM-WP(C) ENERG10C--ctn Mid-C_042010 2010GRC" xfId="7328"/>
    <cellStyle name="_Fuel Prices 4-14_Power Costs - Comparison bx Rbtl-Staff-Jt-PC_Adj Bench DR 3 for Initial Briefs (Electric)_DEM-WP(C) ENERG10C--ctn Mid-C_042010 2010GRC 2" xfId="7329"/>
    <cellStyle name="_Fuel Prices 4-14_Power Costs - Comparison bx Rbtl-Staff-Jt-PC_DEM-WP(C) ENERG10C--ctn Mid-C_042010 2010GRC" xfId="7330"/>
    <cellStyle name="_Fuel Prices 4-14_Power Costs - Comparison bx Rbtl-Staff-Jt-PC_DEM-WP(C) ENERG10C--ctn Mid-C_042010 2010GRC 2" xfId="7331"/>
    <cellStyle name="_Fuel Prices 4-14_Power Costs - Comparison bx Rbtl-Staff-Jt-PC_Electric Rev Req Model (2009 GRC) Rebuttal" xfId="7332"/>
    <cellStyle name="_Fuel Prices 4-14_Power Costs - Comparison bx Rbtl-Staff-Jt-PC_Electric Rev Req Model (2009 GRC) Rebuttal 2" xfId="7333"/>
    <cellStyle name="_Fuel Prices 4-14_Power Costs - Comparison bx Rbtl-Staff-Jt-PC_Electric Rev Req Model (2009 GRC) Rebuttal 2 2" xfId="7334"/>
    <cellStyle name="_Fuel Prices 4-14_Power Costs - Comparison bx Rbtl-Staff-Jt-PC_Electric Rev Req Model (2009 GRC) Rebuttal 3" xfId="7335"/>
    <cellStyle name="_Fuel Prices 4-14_Power Costs - Comparison bx Rbtl-Staff-Jt-PC_Electric Rev Req Model (2009 GRC) Rebuttal REmoval of New  WH Solar AdjustMI" xfId="7336"/>
    <cellStyle name="_Fuel Prices 4-14_Power Costs - Comparison bx Rbtl-Staff-Jt-PC_Electric Rev Req Model (2009 GRC) Rebuttal REmoval of New  WH Solar AdjustMI 2" xfId="7337"/>
    <cellStyle name="_Fuel Prices 4-14_Power Costs - Comparison bx Rbtl-Staff-Jt-PC_Electric Rev Req Model (2009 GRC) Rebuttal REmoval of New  WH Solar AdjustMI 2 2" xfId="7338"/>
    <cellStyle name="_Fuel Prices 4-14_Power Costs - Comparison bx Rbtl-Staff-Jt-PC_Electric Rev Req Model (2009 GRC) Rebuttal REmoval of New  WH Solar AdjustMI 2 2 2" xfId="7339"/>
    <cellStyle name="_Fuel Prices 4-14_Power Costs - Comparison bx Rbtl-Staff-Jt-PC_Electric Rev Req Model (2009 GRC) Rebuttal REmoval of New  WH Solar AdjustMI 2 3" xfId="7340"/>
    <cellStyle name="_Fuel Prices 4-14_Power Costs - Comparison bx Rbtl-Staff-Jt-PC_Electric Rev Req Model (2009 GRC) Rebuttal REmoval of New  WH Solar AdjustMI 3" xfId="7341"/>
    <cellStyle name="_Fuel Prices 4-14_Power Costs - Comparison bx Rbtl-Staff-Jt-PC_Electric Rev Req Model (2009 GRC) Rebuttal REmoval of New  WH Solar AdjustMI 3 2" xfId="7342"/>
    <cellStyle name="_Fuel Prices 4-14_Power Costs - Comparison bx Rbtl-Staff-Jt-PC_Electric Rev Req Model (2009 GRC) Rebuttal REmoval of New  WH Solar AdjustMI 4" xfId="7343"/>
    <cellStyle name="_Fuel Prices 4-14_Power Costs - Comparison bx Rbtl-Staff-Jt-PC_Electric Rev Req Model (2009 GRC) Rebuttal REmoval of New  WH Solar AdjustMI_DEM-WP(C) ENERG10C--ctn Mid-C_042010 2010GRC" xfId="7344"/>
    <cellStyle name="_Fuel Prices 4-14_Power Costs - Comparison bx Rbtl-Staff-Jt-PC_Electric Rev Req Model (2009 GRC) Rebuttal REmoval of New  WH Solar AdjustMI_DEM-WP(C) ENERG10C--ctn Mid-C_042010 2010GRC 2" xfId="7345"/>
    <cellStyle name="_Fuel Prices 4-14_Power Costs - Comparison bx Rbtl-Staff-Jt-PC_Electric Rev Req Model (2009 GRC) Revised 01-18-2010" xfId="7346"/>
    <cellStyle name="_Fuel Prices 4-14_Power Costs - Comparison bx Rbtl-Staff-Jt-PC_Electric Rev Req Model (2009 GRC) Revised 01-18-2010 2" xfId="7347"/>
    <cellStyle name="_Fuel Prices 4-14_Power Costs - Comparison bx Rbtl-Staff-Jt-PC_Electric Rev Req Model (2009 GRC) Revised 01-18-2010 2 2" xfId="7348"/>
    <cellStyle name="_Fuel Prices 4-14_Power Costs - Comparison bx Rbtl-Staff-Jt-PC_Electric Rev Req Model (2009 GRC) Revised 01-18-2010 2 2 2" xfId="7349"/>
    <cellStyle name="_Fuel Prices 4-14_Power Costs - Comparison bx Rbtl-Staff-Jt-PC_Electric Rev Req Model (2009 GRC) Revised 01-18-2010 2 3" xfId="7350"/>
    <cellStyle name="_Fuel Prices 4-14_Power Costs - Comparison bx Rbtl-Staff-Jt-PC_Electric Rev Req Model (2009 GRC) Revised 01-18-2010 3" xfId="7351"/>
    <cellStyle name="_Fuel Prices 4-14_Power Costs - Comparison bx Rbtl-Staff-Jt-PC_Electric Rev Req Model (2009 GRC) Revised 01-18-2010 3 2" xfId="7352"/>
    <cellStyle name="_Fuel Prices 4-14_Power Costs - Comparison bx Rbtl-Staff-Jt-PC_Electric Rev Req Model (2009 GRC) Revised 01-18-2010 4" xfId="7353"/>
    <cellStyle name="_Fuel Prices 4-14_Power Costs - Comparison bx Rbtl-Staff-Jt-PC_Electric Rev Req Model (2009 GRC) Revised 01-18-2010_DEM-WP(C) ENERG10C--ctn Mid-C_042010 2010GRC" xfId="7354"/>
    <cellStyle name="_Fuel Prices 4-14_Power Costs - Comparison bx Rbtl-Staff-Jt-PC_Electric Rev Req Model (2009 GRC) Revised 01-18-2010_DEM-WP(C) ENERG10C--ctn Mid-C_042010 2010GRC 2" xfId="7355"/>
    <cellStyle name="_Fuel Prices 4-14_Power Costs - Comparison bx Rbtl-Staff-Jt-PC_Final Order Electric EXHIBIT A-1" xfId="7356"/>
    <cellStyle name="_Fuel Prices 4-14_Power Costs - Comparison bx Rbtl-Staff-Jt-PC_Final Order Electric EXHIBIT A-1 2" xfId="7357"/>
    <cellStyle name="_Fuel Prices 4-14_Power Costs - Comparison bx Rbtl-Staff-Jt-PC_Final Order Electric EXHIBIT A-1 2 2" xfId="7358"/>
    <cellStyle name="_Fuel Prices 4-14_Power Costs - Comparison bx Rbtl-Staff-Jt-PC_Final Order Electric EXHIBIT A-1 3" xfId="7359"/>
    <cellStyle name="_Fuel Prices 4-14_Production Adj 4.37" xfId="21268"/>
    <cellStyle name="_Fuel Prices 4-14_Purchased Power Adj 4.03" xfId="21269"/>
    <cellStyle name="_Fuel Prices 4-14_Rebuttal Power Costs" xfId="7360"/>
    <cellStyle name="_Fuel Prices 4-14_Rebuttal Power Costs 2" xfId="7361"/>
    <cellStyle name="_Fuel Prices 4-14_Rebuttal Power Costs 2 2" xfId="7362"/>
    <cellStyle name="_Fuel Prices 4-14_Rebuttal Power Costs 2 2 2" xfId="7363"/>
    <cellStyle name="_Fuel Prices 4-14_Rebuttal Power Costs 2 3" xfId="7364"/>
    <cellStyle name="_Fuel Prices 4-14_Rebuttal Power Costs 3" xfId="7365"/>
    <cellStyle name="_Fuel Prices 4-14_Rebuttal Power Costs 3 2" xfId="7366"/>
    <cellStyle name="_Fuel Prices 4-14_Rebuttal Power Costs 4" xfId="7367"/>
    <cellStyle name="_Fuel Prices 4-14_Rebuttal Power Costs_Adj Bench DR 3 for Initial Briefs (Electric)" xfId="7368"/>
    <cellStyle name="_Fuel Prices 4-14_Rebuttal Power Costs_Adj Bench DR 3 for Initial Briefs (Electric) 2" xfId="7369"/>
    <cellStyle name="_Fuel Prices 4-14_Rebuttal Power Costs_Adj Bench DR 3 for Initial Briefs (Electric) 2 2" xfId="7370"/>
    <cellStyle name="_Fuel Prices 4-14_Rebuttal Power Costs_Adj Bench DR 3 for Initial Briefs (Electric) 2 2 2" xfId="7371"/>
    <cellStyle name="_Fuel Prices 4-14_Rebuttal Power Costs_Adj Bench DR 3 for Initial Briefs (Electric) 2 3" xfId="7372"/>
    <cellStyle name="_Fuel Prices 4-14_Rebuttal Power Costs_Adj Bench DR 3 for Initial Briefs (Electric) 3" xfId="7373"/>
    <cellStyle name="_Fuel Prices 4-14_Rebuttal Power Costs_Adj Bench DR 3 for Initial Briefs (Electric) 3 2" xfId="7374"/>
    <cellStyle name="_Fuel Prices 4-14_Rebuttal Power Costs_Adj Bench DR 3 for Initial Briefs (Electric) 4" xfId="7375"/>
    <cellStyle name="_Fuel Prices 4-14_Rebuttal Power Costs_Adj Bench DR 3 for Initial Briefs (Electric)_DEM-WP(C) ENERG10C--ctn Mid-C_042010 2010GRC" xfId="7376"/>
    <cellStyle name="_Fuel Prices 4-14_Rebuttal Power Costs_Adj Bench DR 3 for Initial Briefs (Electric)_DEM-WP(C) ENERG10C--ctn Mid-C_042010 2010GRC 2" xfId="7377"/>
    <cellStyle name="_Fuel Prices 4-14_Rebuttal Power Costs_DEM-WP(C) ENERG10C--ctn Mid-C_042010 2010GRC" xfId="7378"/>
    <cellStyle name="_Fuel Prices 4-14_Rebuttal Power Costs_DEM-WP(C) ENERG10C--ctn Mid-C_042010 2010GRC 2" xfId="7379"/>
    <cellStyle name="_Fuel Prices 4-14_Rebuttal Power Costs_Electric Rev Req Model (2009 GRC) Rebuttal" xfId="7380"/>
    <cellStyle name="_Fuel Prices 4-14_Rebuttal Power Costs_Electric Rev Req Model (2009 GRC) Rebuttal 2" xfId="7381"/>
    <cellStyle name="_Fuel Prices 4-14_Rebuttal Power Costs_Electric Rev Req Model (2009 GRC) Rebuttal 2 2" xfId="7382"/>
    <cellStyle name="_Fuel Prices 4-14_Rebuttal Power Costs_Electric Rev Req Model (2009 GRC) Rebuttal 3" xfId="7383"/>
    <cellStyle name="_Fuel Prices 4-14_Rebuttal Power Costs_Electric Rev Req Model (2009 GRC) Rebuttal REmoval of New  WH Solar AdjustMI" xfId="7384"/>
    <cellStyle name="_Fuel Prices 4-14_Rebuttal Power Costs_Electric Rev Req Model (2009 GRC) Rebuttal REmoval of New  WH Solar AdjustMI 2" xfId="7385"/>
    <cellStyle name="_Fuel Prices 4-14_Rebuttal Power Costs_Electric Rev Req Model (2009 GRC) Rebuttal REmoval of New  WH Solar AdjustMI 2 2" xfId="7386"/>
    <cellStyle name="_Fuel Prices 4-14_Rebuttal Power Costs_Electric Rev Req Model (2009 GRC) Rebuttal REmoval of New  WH Solar AdjustMI 2 2 2" xfId="7387"/>
    <cellStyle name="_Fuel Prices 4-14_Rebuttal Power Costs_Electric Rev Req Model (2009 GRC) Rebuttal REmoval of New  WH Solar AdjustMI 2 3" xfId="7388"/>
    <cellStyle name="_Fuel Prices 4-14_Rebuttal Power Costs_Electric Rev Req Model (2009 GRC) Rebuttal REmoval of New  WH Solar AdjustMI 3" xfId="7389"/>
    <cellStyle name="_Fuel Prices 4-14_Rebuttal Power Costs_Electric Rev Req Model (2009 GRC) Rebuttal REmoval of New  WH Solar AdjustMI 3 2" xfId="7390"/>
    <cellStyle name="_Fuel Prices 4-14_Rebuttal Power Costs_Electric Rev Req Model (2009 GRC) Rebuttal REmoval of New  WH Solar AdjustMI 4" xfId="7391"/>
    <cellStyle name="_Fuel Prices 4-14_Rebuttal Power Costs_Electric Rev Req Model (2009 GRC) Rebuttal REmoval of New  WH Solar AdjustMI_DEM-WP(C) ENERG10C--ctn Mid-C_042010 2010GRC" xfId="7392"/>
    <cellStyle name="_Fuel Prices 4-14_Rebuttal Power Costs_Electric Rev Req Model (2009 GRC) Rebuttal REmoval of New  WH Solar AdjustMI_DEM-WP(C) ENERG10C--ctn Mid-C_042010 2010GRC 2" xfId="7393"/>
    <cellStyle name="_Fuel Prices 4-14_Rebuttal Power Costs_Electric Rev Req Model (2009 GRC) Revised 01-18-2010" xfId="7394"/>
    <cellStyle name="_Fuel Prices 4-14_Rebuttal Power Costs_Electric Rev Req Model (2009 GRC) Revised 01-18-2010 2" xfId="7395"/>
    <cellStyle name="_Fuel Prices 4-14_Rebuttal Power Costs_Electric Rev Req Model (2009 GRC) Revised 01-18-2010 2 2" xfId="7396"/>
    <cellStyle name="_Fuel Prices 4-14_Rebuttal Power Costs_Electric Rev Req Model (2009 GRC) Revised 01-18-2010 2 2 2" xfId="7397"/>
    <cellStyle name="_Fuel Prices 4-14_Rebuttal Power Costs_Electric Rev Req Model (2009 GRC) Revised 01-18-2010 2 3" xfId="7398"/>
    <cellStyle name="_Fuel Prices 4-14_Rebuttal Power Costs_Electric Rev Req Model (2009 GRC) Revised 01-18-2010 3" xfId="7399"/>
    <cellStyle name="_Fuel Prices 4-14_Rebuttal Power Costs_Electric Rev Req Model (2009 GRC) Revised 01-18-2010 3 2" xfId="7400"/>
    <cellStyle name="_Fuel Prices 4-14_Rebuttal Power Costs_Electric Rev Req Model (2009 GRC) Revised 01-18-2010 4" xfId="7401"/>
    <cellStyle name="_Fuel Prices 4-14_Rebuttal Power Costs_Electric Rev Req Model (2009 GRC) Revised 01-18-2010_DEM-WP(C) ENERG10C--ctn Mid-C_042010 2010GRC" xfId="7402"/>
    <cellStyle name="_Fuel Prices 4-14_Rebuttal Power Costs_Electric Rev Req Model (2009 GRC) Revised 01-18-2010_DEM-WP(C) ENERG10C--ctn Mid-C_042010 2010GRC 2" xfId="7403"/>
    <cellStyle name="_Fuel Prices 4-14_Rebuttal Power Costs_Final Order Electric EXHIBIT A-1" xfId="7404"/>
    <cellStyle name="_Fuel Prices 4-14_Rebuttal Power Costs_Final Order Electric EXHIBIT A-1 2" xfId="7405"/>
    <cellStyle name="_Fuel Prices 4-14_Rebuttal Power Costs_Final Order Electric EXHIBIT A-1 2 2" xfId="7406"/>
    <cellStyle name="_Fuel Prices 4-14_Rebuttal Power Costs_Final Order Electric EXHIBIT A-1 3" xfId="7407"/>
    <cellStyle name="_Fuel Prices 4-14_ROR 5.02" xfId="21270"/>
    <cellStyle name="_Fuel Prices 4-14_Sch 40 Interim Energy Rates " xfId="18248"/>
    <cellStyle name="_Fuel Prices 4-14_Wind Integration 10GRC" xfId="7408"/>
    <cellStyle name="_Fuel Prices 4-14_Wind Integration 10GRC 2" xfId="7409"/>
    <cellStyle name="_Fuel Prices 4-14_Wind Integration 10GRC 2 2" xfId="7410"/>
    <cellStyle name="_Fuel Prices 4-14_Wind Integration 10GRC 2 2 2" xfId="7411"/>
    <cellStyle name="_Fuel Prices 4-14_Wind Integration 10GRC 2 3" xfId="7412"/>
    <cellStyle name="_Fuel Prices 4-14_Wind Integration 10GRC 3" xfId="7413"/>
    <cellStyle name="_Fuel Prices 4-14_Wind Integration 10GRC 3 2" xfId="7414"/>
    <cellStyle name="_Fuel Prices 4-14_Wind Integration 10GRC 4" xfId="7415"/>
    <cellStyle name="_Fuel Prices 4-14_Wind Integration 10GRC_DEM-WP(C) ENERG10C--ctn Mid-C_042010 2010GRC" xfId="7416"/>
    <cellStyle name="_Fuel Prices 4-14_Wind Integration 10GRC_DEM-WP(C) ENERG10C--ctn Mid-C_042010 2010GRC 2" xfId="7417"/>
    <cellStyle name="_Gas Transportation Charges_2009GRC_120308" xfId="7418"/>
    <cellStyle name="_Gas Transportation Charges_2009GRC_120308 2" xfId="7419"/>
    <cellStyle name="_Gas Transportation Charges_2009GRC_120308 2 2" xfId="7420"/>
    <cellStyle name="_Gas Transportation Charges_2009GRC_120308 2 2 2" xfId="7421"/>
    <cellStyle name="_Gas Transportation Charges_2009GRC_120308 2 2 2 2" xfId="7422"/>
    <cellStyle name="_Gas Transportation Charges_2009GRC_120308 2 2 3" xfId="7423"/>
    <cellStyle name="_Gas Transportation Charges_2009GRC_120308 2 3" xfId="7424"/>
    <cellStyle name="_Gas Transportation Charges_2009GRC_120308 3" xfId="7425"/>
    <cellStyle name="_Gas Transportation Charges_2009GRC_120308 3 2" xfId="7426"/>
    <cellStyle name="_Gas Transportation Charges_2009GRC_120308 4" xfId="7427"/>
    <cellStyle name="_Gas Transportation Charges_2009GRC_120308 4 2" xfId="7428"/>
    <cellStyle name="_Gas Transportation Charges_2009GRC_120308 4 2 2" xfId="7429"/>
    <cellStyle name="_Gas Transportation Charges_2009GRC_120308 4 3" xfId="7430"/>
    <cellStyle name="_Gas Transportation Charges_2009GRC_120308 5" xfId="7431"/>
    <cellStyle name="_Gas Transportation Charges_2009GRC_120308_4 31E Reg Asset  Liab and EXH D" xfId="7432"/>
    <cellStyle name="_Gas Transportation Charges_2009GRC_120308_4 31E Reg Asset  Liab and EXH D _ Aug 10 Filing (2)" xfId="7433"/>
    <cellStyle name="_Gas Transportation Charges_2009GRC_120308_4 31E Reg Asset  Liab and EXH D _ Aug 10 Filing (2) 2" xfId="7434"/>
    <cellStyle name="_Gas Transportation Charges_2009GRC_120308_4 31E Reg Asset  Liab and EXH D 2" xfId="7435"/>
    <cellStyle name="_Gas Transportation Charges_2009GRC_120308_4 31E Reg Asset  Liab and EXH D 3" xfId="7436"/>
    <cellStyle name="_Gas Transportation Charges_2009GRC_120308_Chelan PUD Power Costs (8-10)" xfId="7437"/>
    <cellStyle name="_Gas Transportation Charges_2009GRC_120308_Chelan PUD Power Costs (8-10) 2" xfId="7438"/>
    <cellStyle name="_Gas Transportation Charges_2009GRC_120308_compare wind integration" xfId="7439"/>
    <cellStyle name="_Gas Transportation Charges_2009GRC_120308_DEM-WP(C) Chelan Power Costs" xfId="7440"/>
    <cellStyle name="_Gas Transportation Charges_2009GRC_120308_DEM-WP(C) Chelan Power Costs 2" xfId="7441"/>
    <cellStyle name="_Gas Transportation Charges_2009GRC_120308_DEM-WP(C) Costs Not In AURORA 2010GRC As Filed" xfId="7442"/>
    <cellStyle name="_Gas Transportation Charges_2009GRC_120308_DEM-WP(C) Costs Not In AURORA 2010GRC As Filed 2" xfId="7443"/>
    <cellStyle name="_Gas Transportation Charges_2009GRC_120308_DEM-WP(C) Costs Not In AURORA 2010GRC As Filed 2 2" xfId="7444"/>
    <cellStyle name="_Gas Transportation Charges_2009GRC_120308_DEM-WP(C) Costs Not In AURORA 2010GRC As Filed 2 3" xfId="7445"/>
    <cellStyle name="_Gas Transportation Charges_2009GRC_120308_DEM-WP(C) Costs Not In AURORA 2010GRC As Filed 3" xfId="7446"/>
    <cellStyle name="_Gas Transportation Charges_2009GRC_120308_DEM-WP(C) Costs Not In AURORA 2010GRC As Filed 3 2" xfId="7447"/>
    <cellStyle name="_Gas Transportation Charges_2009GRC_120308_DEM-WP(C) Costs Not In AURORA 2010GRC As Filed 4" xfId="7448"/>
    <cellStyle name="_Gas Transportation Charges_2009GRC_120308_DEM-WP(C) Costs Not In AURORA 2010GRC As Filed 4 2" xfId="7449"/>
    <cellStyle name="_Gas Transportation Charges_2009GRC_120308_DEM-WP(C) Costs Not In AURORA 2010GRC As Filed 5" xfId="7450"/>
    <cellStyle name="_Gas Transportation Charges_2009GRC_120308_DEM-WP(C) Costs Not In AURORA 2010GRC As Filed 5 2" xfId="7451"/>
    <cellStyle name="_Gas Transportation Charges_2009GRC_120308_DEM-WP(C) Costs Not In AURORA 2010GRC As Filed 6" xfId="7452"/>
    <cellStyle name="_Gas Transportation Charges_2009GRC_120308_DEM-WP(C) Costs Not In AURORA 2010GRC As Filed 6 2" xfId="7453"/>
    <cellStyle name="_Gas Transportation Charges_2009GRC_120308_DEM-WP(C) Costs Not In AURORA 2010GRC As Filed_DEM-WP(C) ENERG10C--ctn Mid-C_042010 2010GRC" xfId="7454"/>
    <cellStyle name="_Gas Transportation Charges_2009GRC_120308_DEM-WP(C) Costs Not In AURORA 2010GRC As Filed_DEM-WP(C) ENERG10C--ctn Mid-C_042010 2010GRC 2" xfId="7455"/>
    <cellStyle name="_Gas Transportation Charges_2009GRC_120308_DEM-WP(C) ENERG10C--ctn Mid-C_042010 2010GRC" xfId="7456"/>
    <cellStyle name="_Gas Transportation Charges_2009GRC_120308_DEM-WP(C) ENERG10C--ctn Mid-C_042010 2010GRC 2" xfId="7457"/>
    <cellStyle name="_Gas Transportation Charges_2009GRC_120308_DEM-WP(C) Gas Transport 2010GRC" xfId="7458"/>
    <cellStyle name="_Gas Transportation Charges_2009GRC_120308_DEM-WP(C) Gas Transport 2010GRC 2" xfId="7459"/>
    <cellStyle name="_Gas Transportation Charges_2009GRC_120308_NIM Summary" xfId="7460"/>
    <cellStyle name="_Gas Transportation Charges_2009GRC_120308_NIM Summary 09GRC" xfId="7461"/>
    <cellStyle name="_Gas Transportation Charges_2009GRC_120308_NIM Summary 09GRC 2" xfId="7462"/>
    <cellStyle name="_Gas Transportation Charges_2009GRC_120308_NIM Summary 09GRC 2 2" xfId="7463"/>
    <cellStyle name="_Gas Transportation Charges_2009GRC_120308_NIM Summary 09GRC 2 2 2" xfId="7464"/>
    <cellStyle name="_Gas Transportation Charges_2009GRC_120308_NIM Summary 09GRC 2 3" xfId="7465"/>
    <cellStyle name="_Gas Transportation Charges_2009GRC_120308_NIM Summary 09GRC 3" xfId="7466"/>
    <cellStyle name="_Gas Transportation Charges_2009GRC_120308_NIM Summary 09GRC 3 2" xfId="7467"/>
    <cellStyle name="_Gas Transportation Charges_2009GRC_120308_NIM Summary 09GRC 4" xfId="7468"/>
    <cellStyle name="_Gas Transportation Charges_2009GRC_120308_NIM Summary 09GRC_DEM-WP(C) ENERG10C--ctn Mid-C_042010 2010GRC" xfId="7469"/>
    <cellStyle name="_Gas Transportation Charges_2009GRC_120308_NIM Summary 09GRC_DEM-WP(C) ENERG10C--ctn Mid-C_042010 2010GRC 2" xfId="7470"/>
    <cellStyle name="_Gas Transportation Charges_2009GRC_120308_NIM Summary 10" xfId="7471"/>
    <cellStyle name="_Gas Transportation Charges_2009GRC_120308_NIM Summary 10 2" xfId="7472"/>
    <cellStyle name="_Gas Transportation Charges_2009GRC_120308_NIM Summary 11" xfId="7473"/>
    <cellStyle name="_Gas Transportation Charges_2009GRC_120308_NIM Summary 11 2" xfId="7474"/>
    <cellStyle name="_Gas Transportation Charges_2009GRC_120308_NIM Summary 12" xfId="7475"/>
    <cellStyle name="_Gas Transportation Charges_2009GRC_120308_NIM Summary 12 2" xfId="7476"/>
    <cellStyle name="_Gas Transportation Charges_2009GRC_120308_NIM Summary 13" xfId="7477"/>
    <cellStyle name="_Gas Transportation Charges_2009GRC_120308_NIM Summary 13 2" xfId="7478"/>
    <cellStyle name="_Gas Transportation Charges_2009GRC_120308_NIM Summary 14" xfId="7479"/>
    <cellStyle name="_Gas Transportation Charges_2009GRC_120308_NIM Summary 14 2" xfId="7480"/>
    <cellStyle name="_Gas Transportation Charges_2009GRC_120308_NIM Summary 15" xfId="7481"/>
    <cellStyle name="_Gas Transportation Charges_2009GRC_120308_NIM Summary 15 2" xfId="7482"/>
    <cellStyle name="_Gas Transportation Charges_2009GRC_120308_NIM Summary 16" xfId="7483"/>
    <cellStyle name="_Gas Transportation Charges_2009GRC_120308_NIM Summary 16 2" xfId="7484"/>
    <cellStyle name="_Gas Transportation Charges_2009GRC_120308_NIM Summary 17" xfId="7485"/>
    <cellStyle name="_Gas Transportation Charges_2009GRC_120308_NIM Summary 17 2" xfId="7486"/>
    <cellStyle name="_Gas Transportation Charges_2009GRC_120308_NIM Summary 18" xfId="7487"/>
    <cellStyle name="_Gas Transportation Charges_2009GRC_120308_NIM Summary 18 2" xfId="7488"/>
    <cellStyle name="_Gas Transportation Charges_2009GRC_120308_NIM Summary 19" xfId="7489"/>
    <cellStyle name="_Gas Transportation Charges_2009GRC_120308_NIM Summary 19 2" xfId="7490"/>
    <cellStyle name="_Gas Transportation Charges_2009GRC_120308_NIM Summary 2" xfId="7491"/>
    <cellStyle name="_Gas Transportation Charges_2009GRC_120308_NIM Summary 2 2" xfId="7492"/>
    <cellStyle name="_Gas Transportation Charges_2009GRC_120308_NIM Summary 2 2 2" xfId="7493"/>
    <cellStyle name="_Gas Transportation Charges_2009GRC_120308_NIM Summary 2 3" xfId="7494"/>
    <cellStyle name="_Gas Transportation Charges_2009GRC_120308_NIM Summary 20" xfId="7495"/>
    <cellStyle name="_Gas Transportation Charges_2009GRC_120308_NIM Summary 20 2" xfId="7496"/>
    <cellStyle name="_Gas Transportation Charges_2009GRC_120308_NIM Summary 21" xfId="7497"/>
    <cellStyle name="_Gas Transportation Charges_2009GRC_120308_NIM Summary 21 2" xfId="7498"/>
    <cellStyle name="_Gas Transportation Charges_2009GRC_120308_NIM Summary 22" xfId="7499"/>
    <cellStyle name="_Gas Transportation Charges_2009GRC_120308_NIM Summary 22 2" xfId="7500"/>
    <cellStyle name="_Gas Transportation Charges_2009GRC_120308_NIM Summary 23" xfId="7501"/>
    <cellStyle name="_Gas Transportation Charges_2009GRC_120308_NIM Summary 23 2" xfId="7502"/>
    <cellStyle name="_Gas Transportation Charges_2009GRC_120308_NIM Summary 24" xfId="7503"/>
    <cellStyle name="_Gas Transportation Charges_2009GRC_120308_NIM Summary 24 2" xfId="7504"/>
    <cellStyle name="_Gas Transportation Charges_2009GRC_120308_NIM Summary 25" xfId="7505"/>
    <cellStyle name="_Gas Transportation Charges_2009GRC_120308_NIM Summary 25 2" xfId="7506"/>
    <cellStyle name="_Gas Transportation Charges_2009GRC_120308_NIM Summary 26" xfId="7507"/>
    <cellStyle name="_Gas Transportation Charges_2009GRC_120308_NIM Summary 26 2" xfId="7508"/>
    <cellStyle name="_Gas Transportation Charges_2009GRC_120308_NIM Summary 27" xfId="7509"/>
    <cellStyle name="_Gas Transportation Charges_2009GRC_120308_NIM Summary 27 2" xfId="7510"/>
    <cellStyle name="_Gas Transportation Charges_2009GRC_120308_NIM Summary 28" xfId="7511"/>
    <cellStyle name="_Gas Transportation Charges_2009GRC_120308_NIM Summary 28 2" xfId="7512"/>
    <cellStyle name="_Gas Transportation Charges_2009GRC_120308_NIM Summary 29" xfId="7513"/>
    <cellStyle name="_Gas Transportation Charges_2009GRC_120308_NIM Summary 29 2" xfId="7514"/>
    <cellStyle name="_Gas Transportation Charges_2009GRC_120308_NIM Summary 3" xfId="7515"/>
    <cellStyle name="_Gas Transportation Charges_2009GRC_120308_NIM Summary 3 2" xfId="7516"/>
    <cellStyle name="_Gas Transportation Charges_2009GRC_120308_NIM Summary 30" xfId="7517"/>
    <cellStyle name="_Gas Transportation Charges_2009GRC_120308_NIM Summary 30 2" xfId="7518"/>
    <cellStyle name="_Gas Transportation Charges_2009GRC_120308_NIM Summary 31" xfId="7519"/>
    <cellStyle name="_Gas Transportation Charges_2009GRC_120308_NIM Summary 31 2" xfId="7520"/>
    <cellStyle name="_Gas Transportation Charges_2009GRC_120308_NIM Summary 32" xfId="7521"/>
    <cellStyle name="_Gas Transportation Charges_2009GRC_120308_NIM Summary 32 2" xfId="7522"/>
    <cellStyle name="_Gas Transportation Charges_2009GRC_120308_NIM Summary 33" xfId="7523"/>
    <cellStyle name="_Gas Transportation Charges_2009GRC_120308_NIM Summary 33 2" xfId="7524"/>
    <cellStyle name="_Gas Transportation Charges_2009GRC_120308_NIM Summary 34" xfId="7525"/>
    <cellStyle name="_Gas Transportation Charges_2009GRC_120308_NIM Summary 34 2" xfId="7526"/>
    <cellStyle name="_Gas Transportation Charges_2009GRC_120308_NIM Summary 35" xfId="7527"/>
    <cellStyle name="_Gas Transportation Charges_2009GRC_120308_NIM Summary 35 2" xfId="7528"/>
    <cellStyle name="_Gas Transportation Charges_2009GRC_120308_NIM Summary 36" xfId="7529"/>
    <cellStyle name="_Gas Transportation Charges_2009GRC_120308_NIM Summary 36 2" xfId="7530"/>
    <cellStyle name="_Gas Transportation Charges_2009GRC_120308_NIM Summary 37" xfId="7531"/>
    <cellStyle name="_Gas Transportation Charges_2009GRC_120308_NIM Summary 37 2" xfId="7532"/>
    <cellStyle name="_Gas Transportation Charges_2009GRC_120308_NIM Summary 38" xfId="7533"/>
    <cellStyle name="_Gas Transportation Charges_2009GRC_120308_NIM Summary 38 2" xfId="7534"/>
    <cellStyle name="_Gas Transportation Charges_2009GRC_120308_NIM Summary 39" xfId="7535"/>
    <cellStyle name="_Gas Transportation Charges_2009GRC_120308_NIM Summary 39 2" xfId="7536"/>
    <cellStyle name="_Gas Transportation Charges_2009GRC_120308_NIM Summary 4" xfId="7537"/>
    <cellStyle name="_Gas Transportation Charges_2009GRC_120308_NIM Summary 4 2" xfId="7538"/>
    <cellStyle name="_Gas Transportation Charges_2009GRC_120308_NIM Summary 40" xfId="7539"/>
    <cellStyle name="_Gas Transportation Charges_2009GRC_120308_NIM Summary 40 2" xfId="7540"/>
    <cellStyle name="_Gas Transportation Charges_2009GRC_120308_NIM Summary 41" xfId="7541"/>
    <cellStyle name="_Gas Transportation Charges_2009GRC_120308_NIM Summary 41 2" xfId="7542"/>
    <cellStyle name="_Gas Transportation Charges_2009GRC_120308_NIM Summary 42" xfId="7543"/>
    <cellStyle name="_Gas Transportation Charges_2009GRC_120308_NIM Summary 42 2" xfId="7544"/>
    <cellStyle name="_Gas Transportation Charges_2009GRC_120308_NIM Summary 43" xfId="7545"/>
    <cellStyle name="_Gas Transportation Charges_2009GRC_120308_NIM Summary 43 2" xfId="7546"/>
    <cellStyle name="_Gas Transportation Charges_2009GRC_120308_NIM Summary 44" xfId="7547"/>
    <cellStyle name="_Gas Transportation Charges_2009GRC_120308_NIM Summary 44 2" xfId="7548"/>
    <cellStyle name="_Gas Transportation Charges_2009GRC_120308_NIM Summary 45" xfId="7549"/>
    <cellStyle name="_Gas Transportation Charges_2009GRC_120308_NIM Summary 45 2" xfId="7550"/>
    <cellStyle name="_Gas Transportation Charges_2009GRC_120308_NIM Summary 46" xfId="7551"/>
    <cellStyle name="_Gas Transportation Charges_2009GRC_120308_NIM Summary 46 2" xfId="7552"/>
    <cellStyle name="_Gas Transportation Charges_2009GRC_120308_NIM Summary 47" xfId="7553"/>
    <cellStyle name="_Gas Transportation Charges_2009GRC_120308_NIM Summary 47 2" xfId="7554"/>
    <cellStyle name="_Gas Transportation Charges_2009GRC_120308_NIM Summary 48" xfId="7555"/>
    <cellStyle name="_Gas Transportation Charges_2009GRC_120308_NIM Summary 49" xfId="7556"/>
    <cellStyle name="_Gas Transportation Charges_2009GRC_120308_NIM Summary 5" xfId="7557"/>
    <cellStyle name="_Gas Transportation Charges_2009GRC_120308_NIM Summary 5 2" xfId="7558"/>
    <cellStyle name="_Gas Transportation Charges_2009GRC_120308_NIM Summary 50" xfId="7559"/>
    <cellStyle name="_Gas Transportation Charges_2009GRC_120308_NIM Summary 51" xfId="7560"/>
    <cellStyle name="_Gas Transportation Charges_2009GRC_120308_NIM Summary 52" xfId="7561"/>
    <cellStyle name="_Gas Transportation Charges_2009GRC_120308_NIM Summary 6" xfId="7562"/>
    <cellStyle name="_Gas Transportation Charges_2009GRC_120308_NIM Summary 6 2" xfId="7563"/>
    <cellStyle name="_Gas Transportation Charges_2009GRC_120308_NIM Summary 7" xfId="7564"/>
    <cellStyle name="_Gas Transportation Charges_2009GRC_120308_NIM Summary 7 2" xfId="7565"/>
    <cellStyle name="_Gas Transportation Charges_2009GRC_120308_NIM Summary 8" xfId="7566"/>
    <cellStyle name="_Gas Transportation Charges_2009GRC_120308_NIM Summary 8 2" xfId="7567"/>
    <cellStyle name="_Gas Transportation Charges_2009GRC_120308_NIM Summary 9" xfId="7568"/>
    <cellStyle name="_Gas Transportation Charges_2009GRC_120308_NIM Summary 9 2" xfId="7569"/>
    <cellStyle name="_Gas Transportation Charges_2009GRC_120308_NIM Summary_DEM-WP(C) ENERG10C--ctn Mid-C_042010 2010GRC" xfId="7570"/>
    <cellStyle name="_Gas Transportation Charges_2009GRC_120308_NIM Summary_DEM-WP(C) ENERG10C--ctn Mid-C_042010 2010GRC 2" xfId="7571"/>
    <cellStyle name="_Gas Transportation Charges_2009GRC_120308_NIM+O&amp;M" xfId="7572"/>
    <cellStyle name="_Gas Transportation Charges_2009GRC_120308_NIM+O&amp;M 2" xfId="7573"/>
    <cellStyle name="_Gas Transportation Charges_2009GRC_120308_NIM+O&amp;M 2 2" xfId="7574"/>
    <cellStyle name="_Gas Transportation Charges_2009GRC_120308_NIM+O&amp;M 3" xfId="7575"/>
    <cellStyle name="_Gas Transportation Charges_2009GRC_120308_NIM+O&amp;M Monthly" xfId="7576"/>
    <cellStyle name="_Gas Transportation Charges_2009GRC_120308_NIM+O&amp;M Monthly 2" xfId="7577"/>
    <cellStyle name="_Gas Transportation Charges_2009GRC_120308_NIM+O&amp;M Monthly 2 2" xfId="7578"/>
    <cellStyle name="_Gas Transportation Charges_2009GRC_120308_NIM+O&amp;M Monthly 3" xfId="7579"/>
    <cellStyle name="_Gas Transportation Charges_2009GRC_120308_PCA 9 -  Exhibit D April 2010 (3)" xfId="7580"/>
    <cellStyle name="_Gas Transportation Charges_2009GRC_120308_PCA 9 -  Exhibit D April 2010 (3) 2" xfId="7581"/>
    <cellStyle name="_Gas Transportation Charges_2009GRC_120308_PCA 9 -  Exhibit D April 2010 (3) 2 2" xfId="7582"/>
    <cellStyle name="_Gas Transportation Charges_2009GRC_120308_PCA 9 -  Exhibit D April 2010 (3) 2 2 2" xfId="7583"/>
    <cellStyle name="_Gas Transportation Charges_2009GRC_120308_PCA 9 -  Exhibit D April 2010 (3) 2 3" xfId="7584"/>
    <cellStyle name="_Gas Transportation Charges_2009GRC_120308_PCA 9 -  Exhibit D April 2010 (3) 3" xfId="7585"/>
    <cellStyle name="_Gas Transportation Charges_2009GRC_120308_PCA 9 -  Exhibit D April 2010 (3) 3 2" xfId="7586"/>
    <cellStyle name="_Gas Transportation Charges_2009GRC_120308_PCA 9 -  Exhibit D April 2010 (3) 4" xfId="7587"/>
    <cellStyle name="_Gas Transportation Charges_2009GRC_120308_PCA 9 -  Exhibit D April 2010 (3)_DEM-WP(C) ENERG10C--ctn Mid-C_042010 2010GRC" xfId="7588"/>
    <cellStyle name="_Gas Transportation Charges_2009GRC_120308_PCA 9 -  Exhibit D April 2010 (3)_DEM-WP(C) ENERG10C--ctn Mid-C_042010 2010GRC 2" xfId="7589"/>
    <cellStyle name="_Gas Transportation Charges_2009GRC_120308_Reconciliation" xfId="7590"/>
    <cellStyle name="_Gas Transportation Charges_2009GRC_120308_Reconciliation 2" xfId="7591"/>
    <cellStyle name="_Gas Transportation Charges_2009GRC_120308_Reconciliation 2 2" xfId="7592"/>
    <cellStyle name="_Gas Transportation Charges_2009GRC_120308_Reconciliation 2 3" xfId="7593"/>
    <cellStyle name="_Gas Transportation Charges_2009GRC_120308_Reconciliation 3" xfId="7594"/>
    <cellStyle name="_Gas Transportation Charges_2009GRC_120308_Reconciliation 3 2" xfId="7595"/>
    <cellStyle name="_Gas Transportation Charges_2009GRC_120308_Reconciliation 4" xfId="7596"/>
    <cellStyle name="_Gas Transportation Charges_2009GRC_120308_Reconciliation 4 2" xfId="7597"/>
    <cellStyle name="_Gas Transportation Charges_2009GRC_120308_Reconciliation 5" xfId="7598"/>
    <cellStyle name="_Gas Transportation Charges_2009GRC_120308_Reconciliation 5 2" xfId="7599"/>
    <cellStyle name="_Gas Transportation Charges_2009GRC_120308_Reconciliation 6" xfId="7600"/>
    <cellStyle name="_Gas Transportation Charges_2009GRC_120308_Reconciliation 6 2" xfId="7601"/>
    <cellStyle name="_Gas Transportation Charges_2009GRC_120308_Reconciliation_DEM-WP(C) ENERG10C--ctn Mid-C_042010 2010GRC" xfId="7602"/>
    <cellStyle name="_Gas Transportation Charges_2009GRC_120308_Reconciliation_DEM-WP(C) ENERG10C--ctn Mid-C_042010 2010GRC 2" xfId="7603"/>
    <cellStyle name="_Gas Transportation Charges_2009GRC_120308_Wind Integration 10GRC" xfId="7604"/>
    <cellStyle name="_Gas Transportation Charges_2009GRC_120308_Wind Integration 10GRC 2" xfId="7605"/>
    <cellStyle name="_Gas Transportation Charges_2009GRC_120308_Wind Integration 10GRC 2 2" xfId="7606"/>
    <cellStyle name="_Gas Transportation Charges_2009GRC_120308_Wind Integration 10GRC 2 2 2" xfId="7607"/>
    <cellStyle name="_Gas Transportation Charges_2009GRC_120308_Wind Integration 10GRC 2 3" xfId="7608"/>
    <cellStyle name="_Gas Transportation Charges_2009GRC_120308_Wind Integration 10GRC 3" xfId="7609"/>
    <cellStyle name="_Gas Transportation Charges_2009GRC_120308_Wind Integration 10GRC 3 2" xfId="7610"/>
    <cellStyle name="_Gas Transportation Charges_2009GRC_120308_Wind Integration 10GRC 4" xfId="7611"/>
    <cellStyle name="_Gas Transportation Charges_2009GRC_120308_Wind Integration 10GRC_DEM-WP(C) ENERG10C--ctn Mid-C_042010 2010GRC" xfId="7612"/>
    <cellStyle name="_Gas Transportation Charges_2009GRC_120308_Wind Integration 10GRC_DEM-WP(C) ENERG10C--ctn Mid-C_042010 2010GRC 2" xfId="7613"/>
    <cellStyle name="_x0013__LSRWEP LGIA like Acctg Petition Aug 2010" xfId="7614"/>
    <cellStyle name="_x0013__LSRWEP LGIA like Acctg Petition Aug 2010 2" xfId="7615"/>
    <cellStyle name="_Mid C 09GRC" xfId="7616"/>
    <cellStyle name="_Mid C 09GRC 2" xfId="7617"/>
    <cellStyle name="_Monthly Fixed Input" xfId="7618"/>
    <cellStyle name="_Monthly Fixed Input 2" xfId="7619"/>
    <cellStyle name="_Monthly Fixed Input 2 2" xfId="7620"/>
    <cellStyle name="_Monthly Fixed Input 2 2 2" xfId="7621"/>
    <cellStyle name="_Monthly Fixed Input 2 3" xfId="7622"/>
    <cellStyle name="_Monthly Fixed Input 3" xfId="7623"/>
    <cellStyle name="_Monthly Fixed Input 3 2" xfId="7624"/>
    <cellStyle name="_Monthly Fixed Input 4" xfId="7625"/>
    <cellStyle name="_Monthly Fixed Input_DEM-WP(C) ENERG10C--ctn Mid-C_042010 2010GRC" xfId="7626"/>
    <cellStyle name="_Monthly Fixed Input_DEM-WP(C) ENERG10C--ctn Mid-C_042010 2010GRC 2" xfId="7627"/>
    <cellStyle name="_Monthly Fixed Input_NIM Summary" xfId="7628"/>
    <cellStyle name="_Monthly Fixed Input_NIM Summary 2" xfId="7629"/>
    <cellStyle name="_Monthly Fixed Input_NIM Summary 2 2" xfId="7630"/>
    <cellStyle name="_Monthly Fixed Input_NIM Summary 2 2 2" xfId="7631"/>
    <cellStyle name="_Monthly Fixed Input_NIM Summary 2 3" xfId="7632"/>
    <cellStyle name="_Monthly Fixed Input_NIM Summary 3" xfId="7633"/>
    <cellStyle name="_Monthly Fixed Input_NIM Summary 3 2" xfId="7634"/>
    <cellStyle name="_Monthly Fixed Input_NIM Summary 4" xfId="7635"/>
    <cellStyle name="_Monthly Fixed Input_NIM Summary_DEM-WP(C) ENERG10C--ctn Mid-C_042010 2010GRC" xfId="7636"/>
    <cellStyle name="_Monthly Fixed Input_NIM Summary_DEM-WP(C) ENERG10C--ctn Mid-C_042010 2010GRC 2" xfId="7637"/>
    <cellStyle name="_NIM 06 Base Case Current Trends" xfId="7638"/>
    <cellStyle name="_NIM 06 Base Case Current Trends 2" xfId="7639"/>
    <cellStyle name="_NIM 06 Base Case Current Trends 2 2" xfId="7640"/>
    <cellStyle name="_NIM 06 Base Case Current Trends 2 2 2" xfId="7641"/>
    <cellStyle name="_NIM 06 Base Case Current Trends 2 2 2 2" xfId="7642"/>
    <cellStyle name="_NIM 06 Base Case Current Trends 2 2 3" xfId="7643"/>
    <cellStyle name="_NIM 06 Base Case Current Trends 2 3" xfId="7644"/>
    <cellStyle name="_NIM 06 Base Case Current Trends 2 3 2" xfId="7645"/>
    <cellStyle name="_NIM 06 Base Case Current Trends 2 4" xfId="7646"/>
    <cellStyle name="_NIM 06 Base Case Current Trends 3" xfId="7647"/>
    <cellStyle name="_NIM 06 Base Case Current Trends 3 2" xfId="7648"/>
    <cellStyle name="_NIM 06 Base Case Current Trends 4" xfId="7649"/>
    <cellStyle name="_NIM 06 Base Case Current Trends 4 2" xfId="7650"/>
    <cellStyle name="_NIM 06 Base Case Current Trends 5" xfId="7651"/>
    <cellStyle name="_NIM 06 Base Case Current Trends 5 2" xfId="7652"/>
    <cellStyle name="_NIM 06 Base Case Current Trends 6" xfId="7653"/>
    <cellStyle name="_NIM 06 Base Case Current Trends 6 2" xfId="7654"/>
    <cellStyle name="_NIM 06 Base Case Current Trends_Adj Bench DR 3 for Initial Briefs (Electric)" xfId="7655"/>
    <cellStyle name="_NIM 06 Base Case Current Trends_Adj Bench DR 3 for Initial Briefs (Electric) 2" xfId="7656"/>
    <cellStyle name="_NIM 06 Base Case Current Trends_Adj Bench DR 3 for Initial Briefs (Electric) 2 2" xfId="7657"/>
    <cellStyle name="_NIM 06 Base Case Current Trends_Adj Bench DR 3 for Initial Briefs (Electric) 2 2 2" xfId="7658"/>
    <cellStyle name="_NIM 06 Base Case Current Trends_Adj Bench DR 3 for Initial Briefs (Electric) 2 3" xfId="7659"/>
    <cellStyle name="_NIM 06 Base Case Current Trends_Adj Bench DR 3 for Initial Briefs (Electric) 3" xfId="7660"/>
    <cellStyle name="_NIM 06 Base Case Current Trends_Adj Bench DR 3 for Initial Briefs (Electric) 3 2" xfId="7661"/>
    <cellStyle name="_NIM 06 Base Case Current Trends_Adj Bench DR 3 for Initial Briefs (Electric) 4" xfId="7662"/>
    <cellStyle name="_NIM 06 Base Case Current Trends_Adj Bench DR 3 for Initial Briefs (Electric)_DEM-WP(C) ENERG10C--ctn Mid-C_042010 2010GRC" xfId="7663"/>
    <cellStyle name="_NIM 06 Base Case Current Trends_Adj Bench DR 3 for Initial Briefs (Electric)_DEM-WP(C) ENERG10C--ctn Mid-C_042010 2010GRC 2" xfId="7664"/>
    <cellStyle name="_NIM 06 Base Case Current Trends_Book1" xfId="7665"/>
    <cellStyle name="_NIM 06 Base Case Current Trends_Book1 2" xfId="7666"/>
    <cellStyle name="_NIM 06 Base Case Current Trends_Book2" xfId="7667"/>
    <cellStyle name="_NIM 06 Base Case Current Trends_Book2 2" xfId="7668"/>
    <cellStyle name="_NIM 06 Base Case Current Trends_Book2 2 2" xfId="7669"/>
    <cellStyle name="_NIM 06 Base Case Current Trends_Book2 2 2 2" xfId="7670"/>
    <cellStyle name="_NIM 06 Base Case Current Trends_Book2 2 3" xfId="7671"/>
    <cellStyle name="_NIM 06 Base Case Current Trends_Book2 3" xfId="7672"/>
    <cellStyle name="_NIM 06 Base Case Current Trends_Book2 3 2" xfId="7673"/>
    <cellStyle name="_NIM 06 Base Case Current Trends_Book2 4" xfId="7674"/>
    <cellStyle name="_NIM 06 Base Case Current Trends_Book2_Adj Bench DR 3 for Initial Briefs (Electric)" xfId="7675"/>
    <cellStyle name="_NIM 06 Base Case Current Trends_Book2_Adj Bench DR 3 for Initial Briefs (Electric) 2" xfId="7676"/>
    <cellStyle name="_NIM 06 Base Case Current Trends_Book2_Adj Bench DR 3 for Initial Briefs (Electric) 2 2" xfId="7677"/>
    <cellStyle name="_NIM 06 Base Case Current Trends_Book2_Adj Bench DR 3 for Initial Briefs (Electric) 2 2 2" xfId="7678"/>
    <cellStyle name="_NIM 06 Base Case Current Trends_Book2_Adj Bench DR 3 for Initial Briefs (Electric) 2 3" xfId="7679"/>
    <cellStyle name="_NIM 06 Base Case Current Trends_Book2_Adj Bench DR 3 for Initial Briefs (Electric) 3" xfId="7680"/>
    <cellStyle name="_NIM 06 Base Case Current Trends_Book2_Adj Bench DR 3 for Initial Briefs (Electric) 3 2" xfId="7681"/>
    <cellStyle name="_NIM 06 Base Case Current Trends_Book2_Adj Bench DR 3 for Initial Briefs (Electric) 4" xfId="7682"/>
    <cellStyle name="_NIM 06 Base Case Current Trends_Book2_Adj Bench DR 3 for Initial Briefs (Electric)_DEM-WP(C) ENERG10C--ctn Mid-C_042010 2010GRC" xfId="7683"/>
    <cellStyle name="_NIM 06 Base Case Current Trends_Book2_Adj Bench DR 3 for Initial Briefs (Electric)_DEM-WP(C) ENERG10C--ctn Mid-C_042010 2010GRC 2" xfId="7684"/>
    <cellStyle name="_NIM 06 Base Case Current Trends_Book2_DEM-WP(C) ENERG10C--ctn Mid-C_042010 2010GRC" xfId="7685"/>
    <cellStyle name="_NIM 06 Base Case Current Trends_Book2_DEM-WP(C) ENERG10C--ctn Mid-C_042010 2010GRC 2" xfId="7686"/>
    <cellStyle name="_NIM 06 Base Case Current Trends_Book2_Electric Rev Req Model (2009 GRC) Rebuttal" xfId="7687"/>
    <cellStyle name="_NIM 06 Base Case Current Trends_Book2_Electric Rev Req Model (2009 GRC) Rebuttal 2" xfId="7688"/>
    <cellStyle name="_NIM 06 Base Case Current Trends_Book2_Electric Rev Req Model (2009 GRC) Rebuttal 2 2" xfId="7689"/>
    <cellStyle name="_NIM 06 Base Case Current Trends_Book2_Electric Rev Req Model (2009 GRC) Rebuttal 3" xfId="7690"/>
    <cellStyle name="_NIM 06 Base Case Current Trends_Book2_Electric Rev Req Model (2009 GRC) Rebuttal REmoval of New  WH Solar AdjustMI" xfId="7691"/>
    <cellStyle name="_NIM 06 Base Case Current Trends_Book2_Electric Rev Req Model (2009 GRC) Rebuttal REmoval of New  WH Solar AdjustMI 2" xfId="7692"/>
    <cellStyle name="_NIM 06 Base Case Current Trends_Book2_Electric Rev Req Model (2009 GRC) Rebuttal REmoval of New  WH Solar AdjustMI 2 2" xfId="7693"/>
    <cellStyle name="_NIM 06 Base Case Current Trends_Book2_Electric Rev Req Model (2009 GRC) Rebuttal REmoval of New  WH Solar AdjustMI 2 2 2" xfId="7694"/>
    <cellStyle name="_NIM 06 Base Case Current Trends_Book2_Electric Rev Req Model (2009 GRC) Rebuttal REmoval of New  WH Solar AdjustMI 2 3" xfId="7695"/>
    <cellStyle name="_NIM 06 Base Case Current Trends_Book2_Electric Rev Req Model (2009 GRC) Rebuttal REmoval of New  WH Solar AdjustMI 3" xfId="7696"/>
    <cellStyle name="_NIM 06 Base Case Current Trends_Book2_Electric Rev Req Model (2009 GRC) Rebuttal REmoval of New  WH Solar AdjustMI 3 2" xfId="7697"/>
    <cellStyle name="_NIM 06 Base Case Current Trends_Book2_Electric Rev Req Model (2009 GRC) Rebuttal REmoval of New  WH Solar AdjustMI 4" xfId="7698"/>
    <cellStyle name="_NIM 06 Base Case Current Trends_Book2_Electric Rev Req Model (2009 GRC) Rebuttal REmoval of New  WH Solar AdjustMI_DEM-WP(C) ENERG10C--ctn Mid-C_042010 2010GRC" xfId="7699"/>
    <cellStyle name="_NIM 06 Base Case Current Trends_Book2_Electric Rev Req Model (2009 GRC) Rebuttal REmoval of New  WH Solar AdjustMI_DEM-WP(C) ENERG10C--ctn Mid-C_042010 2010GRC 2" xfId="7700"/>
    <cellStyle name="_NIM 06 Base Case Current Trends_Book2_Electric Rev Req Model (2009 GRC) Revised 01-18-2010" xfId="7701"/>
    <cellStyle name="_NIM 06 Base Case Current Trends_Book2_Electric Rev Req Model (2009 GRC) Revised 01-18-2010 2" xfId="7702"/>
    <cellStyle name="_NIM 06 Base Case Current Trends_Book2_Electric Rev Req Model (2009 GRC) Revised 01-18-2010 2 2" xfId="7703"/>
    <cellStyle name="_NIM 06 Base Case Current Trends_Book2_Electric Rev Req Model (2009 GRC) Revised 01-18-2010 2 2 2" xfId="7704"/>
    <cellStyle name="_NIM 06 Base Case Current Trends_Book2_Electric Rev Req Model (2009 GRC) Revised 01-18-2010 2 3" xfId="7705"/>
    <cellStyle name="_NIM 06 Base Case Current Trends_Book2_Electric Rev Req Model (2009 GRC) Revised 01-18-2010 3" xfId="7706"/>
    <cellStyle name="_NIM 06 Base Case Current Trends_Book2_Electric Rev Req Model (2009 GRC) Revised 01-18-2010 3 2" xfId="7707"/>
    <cellStyle name="_NIM 06 Base Case Current Trends_Book2_Electric Rev Req Model (2009 GRC) Revised 01-18-2010 4" xfId="7708"/>
    <cellStyle name="_NIM 06 Base Case Current Trends_Book2_Electric Rev Req Model (2009 GRC) Revised 01-18-2010_DEM-WP(C) ENERG10C--ctn Mid-C_042010 2010GRC" xfId="7709"/>
    <cellStyle name="_NIM 06 Base Case Current Trends_Book2_Electric Rev Req Model (2009 GRC) Revised 01-18-2010_DEM-WP(C) ENERG10C--ctn Mid-C_042010 2010GRC 2" xfId="7710"/>
    <cellStyle name="_NIM 06 Base Case Current Trends_Book2_Final Order Electric EXHIBIT A-1" xfId="7711"/>
    <cellStyle name="_NIM 06 Base Case Current Trends_Book2_Final Order Electric EXHIBIT A-1 2" xfId="7712"/>
    <cellStyle name="_NIM 06 Base Case Current Trends_Book2_Final Order Electric EXHIBIT A-1 2 2" xfId="7713"/>
    <cellStyle name="_NIM 06 Base Case Current Trends_Book2_Final Order Electric EXHIBIT A-1 3" xfId="7714"/>
    <cellStyle name="_NIM 06 Base Case Current Trends_Chelan PUD Power Costs (8-10)" xfId="7715"/>
    <cellStyle name="_NIM 06 Base Case Current Trends_Chelan PUD Power Costs (8-10) 2" xfId="7716"/>
    <cellStyle name="_NIM 06 Base Case Current Trends_Colstrip 1&amp;2 Annual O&amp;M Budgets" xfId="7717"/>
    <cellStyle name="_NIM 06 Base Case Current Trends_Colstrip 1&amp;2 Annual O&amp;M Budgets 2" xfId="7718"/>
    <cellStyle name="_NIM 06 Base Case Current Trends_Colstrip 1&amp;2 Annual O&amp;M Budgets 3" xfId="7719"/>
    <cellStyle name="_NIM 06 Base Case Current Trends_Confidential Material" xfId="7720"/>
    <cellStyle name="_NIM 06 Base Case Current Trends_Confidential Material 2" xfId="7721"/>
    <cellStyle name="_NIM 06 Base Case Current Trends_DEM-WP(C) Colstrip 12 Coal Cost Forecast 2010GRC" xfId="7722"/>
    <cellStyle name="_NIM 06 Base Case Current Trends_DEM-WP(C) Colstrip 12 Coal Cost Forecast 2010GRC 2" xfId="7723"/>
    <cellStyle name="_NIM 06 Base Case Current Trends_DEM-WP(C) ENERG10C--ctn Mid-C_042010 2010GRC" xfId="7724"/>
    <cellStyle name="_NIM 06 Base Case Current Trends_DEM-WP(C) ENERG10C--ctn Mid-C_042010 2010GRC 2" xfId="7725"/>
    <cellStyle name="_NIM 06 Base Case Current Trends_DEM-WP(C) Production O&amp;M 2010GRC As-Filed" xfId="7726"/>
    <cellStyle name="_NIM 06 Base Case Current Trends_DEM-WP(C) Production O&amp;M 2010GRC As-Filed 2" xfId="7727"/>
    <cellStyle name="_NIM 06 Base Case Current Trends_DEM-WP(C) Production O&amp;M 2010GRC As-Filed 2 2" xfId="7728"/>
    <cellStyle name="_NIM 06 Base Case Current Trends_DEM-WP(C) Production O&amp;M 2010GRC As-Filed 2 3" xfId="7729"/>
    <cellStyle name="_NIM 06 Base Case Current Trends_DEM-WP(C) Production O&amp;M 2010GRC As-Filed 3" xfId="7730"/>
    <cellStyle name="_NIM 06 Base Case Current Trends_DEM-WP(C) Production O&amp;M 2010GRC As-Filed 3 2" xfId="7731"/>
    <cellStyle name="_NIM 06 Base Case Current Trends_DEM-WP(C) Production O&amp;M 2010GRC As-Filed 4" xfId="7732"/>
    <cellStyle name="_NIM 06 Base Case Current Trends_DEM-WP(C) Production O&amp;M 2010GRC As-Filed 4 2" xfId="7733"/>
    <cellStyle name="_NIM 06 Base Case Current Trends_DEM-WP(C) Production O&amp;M 2010GRC As-Filed 5" xfId="7734"/>
    <cellStyle name="_NIM 06 Base Case Current Trends_DEM-WP(C) Production O&amp;M 2010GRC As-Filed 5 2" xfId="7735"/>
    <cellStyle name="_NIM 06 Base Case Current Trends_DEM-WP(C) Production O&amp;M 2010GRC As-Filed 6" xfId="7736"/>
    <cellStyle name="_NIM 06 Base Case Current Trends_DEM-WP(C) Production O&amp;M 2010GRC As-Filed 6 2" xfId="7737"/>
    <cellStyle name="_NIM 06 Base Case Current Trends_Electric Rev Req Model (2009 GRC) " xfId="7738"/>
    <cellStyle name="_NIM 06 Base Case Current Trends_Electric Rev Req Model (2009 GRC)  2" xfId="7739"/>
    <cellStyle name="_NIM 06 Base Case Current Trends_Electric Rev Req Model (2009 GRC)  2 2" xfId="7740"/>
    <cellStyle name="_NIM 06 Base Case Current Trends_Electric Rev Req Model (2009 GRC)  2 2 2" xfId="7741"/>
    <cellStyle name="_NIM 06 Base Case Current Trends_Electric Rev Req Model (2009 GRC)  2 3" xfId="7742"/>
    <cellStyle name="_NIM 06 Base Case Current Trends_Electric Rev Req Model (2009 GRC)  3" xfId="7743"/>
    <cellStyle name="_NIM 06 Base Case Current Trends_Electric Rev Req Model (2009 GRC)  3 2" xfId="7744"/>
    <cellStyle name="_NIM 06 Base Case Current Trends_Electric Rev Req Model (2009 GRC)  4" xfId="7745"/>
    <cellStyle name="_NIM 06 Base Case Current Trends_Electric Rev Req Model (2009 GRC) _DEM-WP(C) ENERG10C--ctn Mid-C_042010 2010GRC" xfId="7746"/>
    <cellStyle name="_NIM 06 Base Case Current Trends_Electric Rev Req Model (2009 GRC) _DEM-WP(C) ENERG10C--ctn Mid-C_042010 2010GRC 2" xfId="7747"/>
    <cellStyle name="_NIM 06 Base Case Current Trends_Electric Rev Req Model (2009 GRC) Rebuttal" xfId="7748"/>
    <cellStyle name="_NIM 06 Base Case Current Trends_Electric Rev Req Model (2009 GRC) Rebuttal 2" xfId="7749"/>
    <cellStyle name="_NIM 06 Base Case Current Trends_Electric Rev Req Model (2009 GRC) Rebuttal 2 2" xfId="7750"/>
    <cellStyle name="_NIM 06 Base Case Current Trends_Electric Rev Req Model (2009 GRC) Rebuttal 3" xfId="7751"/>
    <cellStyle name="_NIM 06 Base Case Current Trends_Electric Rev Req Model (2009 GRC) Rebuttal REmoval of New  WH Solar AdjustMI" xfId="7752"/>
    <cellStyle name="_NIM 06 Base Case Current Trends_Electric Rev Req Model (2009 GRC) Rebuttal REmoval of New  WH Solar AdjustMI 2" xfId="7753"/>
    <cellStyle name="_NIM 06 Base Case Current Trends_Electric Rev Req Model (2009 GRC) Rebuttal REmoval of New  WH Solar AdjustMI 2 2" xfId="7754"/>
    <cellStyle name="_NIM 06 Base Case Current Trends_Electric Rev Req Model (2009 GRC) Rebuttal REmoval of New  WH Solar AdjustMI 2 2 2" xfId="7755"/>
    <cellStyle name="_NIM 06 Base Case Current Trends_Electric Rev Req Model (2009 GRC) Rebuttal REmoval of New  WH Solar AdjustMI 2 3" xfId="7756"/>
    <cellStyle name="_NIM 06 Base Case Current Trends_Electric Rev Req Model (2009 GRC) Rebuttal REmoval of New  WH Solar AdjustMI 3" xfId="7757"/>
    <cellStyle name="_NIM 06 Base Case Current Trends_Electric Rev Req Model (2009 GRC) Rebuttal REmoval of New  WH Solar AdjustMI 3 2" xfId="7758"/>
    <cellStyle name="_NIM 06 Base Case Current Trends_Electric Rev Req Model (2009 GRC) Rebuttal REmoval of New  WH Solar AdjustMI 4" xfId="7759"/>
    <cellStyle name="_NIM 06 Base Case Current Trends_Electric Rev Req Model (2009 GRC) Rebuttal REmoval of New  WH Solar AdjustMI_DEM-WP(C) ENERG10C--ctn Mid-C_042010 2010GRC" xfId="7760"/>
    <cellStyle name="_NIM 06 Base Case Current Trends_Electric Rev Req Model (2009 GRC) Rebuttal REmoval of New  WH Solar AdjustMI_DEM-WP(C) ENERG10C--ctn Mid-C_042010 2010GRC 2" xfId="7761"/>
    <cellStyle name="_NIM 06 Base Case Current Trends_Electric Rev Req Model (2009 GRC) Revised 01-18-2010" xfId="7762"/>
    <cellStyle name="_NIM 06 Base Case Current Trends_Electric Rev Req Model (2009 GRC) Revised 01-18-2010 2" xfId="7763"/>
    <cellStyle name="_NIM 06 Base Case Current Trends_Electric Rev Req Model (2009 GRC) Revised 01-18-2010 2 2" xfId="7764"/>
    <cellStyle name="_NIM 06 Base Case Current Trends_Electric Rev Req Model (2009 GRC) Revised 01-18-2010 2 2 2" xfId="7765"/>
    <cellStyle name="_NIM 06 Base Case Current Trends_Electric Rev Req Model (2009 GRC) Revised 01-18-2010 2 3" xfId="7766"/>
    <cellStyle name="_NIM 06 Base Case Current Trends_Electric Rev Req Model (2009 GRC) Revised 01-18-2010 3" xfId="7767"/>
    <cellStyle name="_NIM 06 Base Case Current Trends_Electric Rev Req Model (2009 GRC) Revised 01-18-2010 3 2" xfId="7768"/>
    <cellStyle name="_NIM 06 Base Case Current Trends_Electric Rev Req Model (2009 GRC) Revised 01-18-2010 4" xfId="7769"/>
    <cellStyle name="_NIM 06 Base Case Current Trends_Electric Rev Req Model (2009 GRC) Revised 01-18-2010_DEM-WP(C) ENERG10C--ctn Mid-C_042010 2010GRC" xfId="7770"/>
    <cellStyle name="_NIM 06 Base Case Current Trends_Electric Rev Req Model (2009 GRC) Revised 01-18-2010_DEM-WP(C) ENERG10C--ctn Mid-C_042010 2010GRC 2" xfId="7771"/>
    <cellStyle name="_NIM 06 Base Case Current Trends_Electric Rev Req Model (2010 GRC)" xfId="7772"/>
    <cellStyle name="_NIM 06 Base Case Current Trends_Electric Rev Req Model (2010 GRC) 2" xfId="7773"/>
    <cellStyle name="_NIM 06 Base Case Current Trends_Electric Rev Req Model (2010 GRC) SF" xfId="7774"/>
    <cellStyle name="_NIM 06 Base Case Current Trends_Electric Rev Req Model (2010 GRC) SF 2" xfId="7775"/>
    <cellStyle name="_NIM 06 Base Case Current Trends_Final Order Electric EXHIBIT A-1" xfId="7776"/>
    <cellStyle name="_NIM 06 Base Case Current Trends_Final Order Electric EXHIBIT A-1 2" xfId="7777"/>
    <cellStyle name="_NIM 06 Base Case Current Trends_Final Order Electric EXHIBIT A-1 2 2" xfId="7778"/>
    <cellStyle name="_NIM 06 Base Case Current Trends_Final Order Electric EXHIBIT A-1 3" xfId="7779"/>
    <cellStyle name="_NIM 06 Base Case Current Trends_NIM Summary" xfId="7780"/>
    <cellStyle name="_NIM 06 Base Case Current Trends_NIM Summary 2" xfId="7781"/>
    <cellStyle name="_NIM 06 Base Case Current Trends_NIM Summary 2 2" xfId="7782"/>
    <cellStyle name="_NIM 06 Base Case Current Trends_NIM Summary 2 2 2" xfId="7783"/>
    <cellStyle name="_NIM 06 Base Case Current Trends_NIM Summary 2 3" xfId="7784"/>
    <cellStyle name="_NIM 06 Base Case Current Trends_NIM Summary 3" xfId="7785"/>
    <cellStyle name="_NIM 06 Base Case Current Trends_NIM Summary 3 2" xfId="7786"/>
    <cellStyle name="_NIM 06 Base Case Current Trends_NIM Summary 4" xfId="7787"/>
    <cellStyle name="_NIM 06 Base Case Current Trends_NIM Summary_DEM-WP(C) ENERG10C--ctn Mid-C_042010 2010GRC" xfId="7788"/>
    <cellStyle name="_NIM 06 Base Case Current Trends_NIM Summary_DEM-WP(C) ENERG10C--ctn Mid-C_042010 2010GRC 2" xfId="7789"/>
    <cellStyle name="_NIM 06 Base Case Current Trends_NIM+O&amp;M" xfId="7790"/>
    <cellStyle name="_NIM 06 Base Case Current Trends_NIM+O&amp;M 2" xfId="7791"/>
    <cellStyle name="_NIM 06 Base Case Current Trends_NIM+O&amp;M 2 2" xfId="7792"/>
    <cellStyle name="_NIM 06 Base Case Current Trends_NIM+O&amp;M 3" xfId="7793"/>
    <cellStyle name="_NIM 06 Base Case Current Trends_NIM+O&amp;M Monthly" xfId="7794"/>
    <cellStyle name="_NIM 06 Base Case Current Trends_NIM+O&amp;M Monthly 2" xfId="7795"/>
    <cellStyle name="_NIM 06 Base Case Current Trends_NIM+O&amp;M Monthly 2 2" xfId="7796"/>
    <cellStyle name="_NIM 06 Base Case Current Trends_NIM+O&amp;M Monthly 3" xfId="7797"/>
    <cellStyle name="_NIM 06 Base Case Current Trends_Rebuttal Power Costs" xfId="7798"/>
    <cellStyle name="_NIM 06 Base Case Current Trends_Rebuttal Power Costs 2" xfId="7799"/>
    <cellStyle name="_NIM 06 Base Case Current Trends_Rebuttal Power Costs 2 2" xfId="7800"/>
    <cellStyle name="_NIM 06 Base Case Current Trends_Rebuttal Power Costs 2 2 2" xfId="7801"/>
    <cellStyle name="_NIM 06 Base Case Current Trends_Rebuttal Power Costs 2 3" xfId="7802"/>
    <cellStyle name="_NIM 06 Base Case Current Trends_Rebuttal Power Costs 3" xfId="7803"/>
    <cellStyle name="_NIM 06 Base Case Current Trends_Rebuttal Power Costs 3 2" xfId="7804"/>
    <cellStyle name="_NIM 06 Base Case Current Trends_Rebuttal Power Costs 4" xfId="7805"/>
    <cellStyle name="_NIM 06 Base Case Current Trends_Rebuttal Power Costs_Adj Bench DR 3 for Initial Briefs (Electric)" xfId="7806"/>
    <cellStyle name="_NIM 06 Base Case Current Trends_Rebuttal Power Costs_Adj Bench DR 3 for Initial Briefs (Electric) 2" xfId="7807"/>
    <cellStyle name="_NIM 06 Base Case Current Trends_Rebuttal Power Costs_Adj Bench DR 3 for Initial Briefs (Electric) 2 2" xfId="7808"/>
    <cellStyle name="_NIM 06 Base Case Current Trends_Rebuttal Power Costs_Adj Bench DR 3 for Initial Briefs (Electric) 2 2 2" xfId="7809"/>
    <cellStyle name="_NIM 06 Base Case Current Trends_Rebuttal Power Costs_Adj Bench DR 3 for Initial Briefs (Electric) 2 3" xfId="7810"/>
    <cellStyle name="_NIM 06 Base Case Current Trends_Rebuttal Power Costs_Adj Bench DR 3 for Initial Briefs (Electric) 3" xfId="7811"/>
    <cellStyle name="_NIM 06 Base Case Current Trends_Rebuttal Power Costs_Adj Bench DR 3 for Initial Briefs (Electric) 3 2" xfId="7812"/>
    <cellStyle name="_NIM 06 Base Case Current Trends_Rebuttal Power Costs_Adj Bench DR 3 for Initial Briefs (Electric) 4" xfId="7813"/>
    <cellStyle name="_NIM 06 Base Case Current Trends_Rebuttal Power Costs_Adj Bench DR 3 for Initial Briefs (Electric)_DEM-WP(C) ENERG10C--ctn Mid-C_042010 2010GRC" xfId="7814"/>
    <cellStyle name="_NIM 06 Base Case Current Trends_Rebuttal Power Costs_Adj Bench DR 3 for Initial Briefs (Electric)_DEM-WP(C) ENERG10C--ctn Mid-C_042010 2010GRC 2" xfId="7815"/>
    <cellStyle name="_NIM 06 Base Case Current Trends_Rebuttal Power Costs_DEM-WP(C) ENERG10C--ctn Mid-C_042010 2010GRC" xfId="7816"/>
    <cellStyle name="_NIM 06 Base Case Current Trends_Rebuttal Power Costs_DEM-WP(C) ENERG10C--ctn Mid-C_042010 2010GRC 2" xfId="7817"/>
    <cellStyle name="_NIM 06 Base Case Current Trends_Rebuttal Power Costs_Electric Rev Req Model (2009 GRC) Rebuttal" xfId="7818"/>
    <cellStyle name="_NIM 06 Base Case Current Trends_Rebuttal Power Costs_Electric Rev Req Model (2009 GRC) Rebuttal 2" xfId="7819"/>
    <cellStyle name="_NIM 06 Base Case Current Trends_Rebuttal Power Costs_Electric Rev Req Model (2009 GRC) Rebuttal 2 2" xfId="7820"/>
    <cellStyle name="_NIM 06 Base Case Current Trends_Rebuttal Power Costs_Electric Rev Req Model (2009 GRC) Rebuttal 3" xfId="7821"/>
    <cellStyle name="_NIM 06 Base Case Current Trends_Rebuttal Power Costs_Electric Rev Req Model (2009 GRC) Rebuttal REmoval of New  WH Solar AdjustMI" xfId="7822"/>
    <cellStyle name="_NIM 06 Base Case Current Trends_Rebuttal Power Costs_Electric Rev Req Model (2009 GRC) Rebuttal REmoval of New  WH Solar AdjustMI 2" xfId="7823"/>
    <cellStyle name="_NIM 06 Base Case Current Trends_Rebuttal Power Costs_Electric Rev Req Model (2009 GRC) Rebuttal REmoval of New  WH Solar AdjustMI 2 2" xfId="7824"/>
    <cellStyle name="_NIM 06 Base Case Current Trends_Rebuttal Power Costs_Electric Rev Req Model (2009 GRC) Rebuttal REmoval of New  WH Solar AdjustMI 2 2 2" xfId="7825"/>
    <cellStyle name="_NIM 06 Base Case Current Trends_Rebuttal Power Costs_Electric Rev Req Model (2009 GRC) Rebuttal REmoval of New  WH Solar AdjustMI 2 3" xfId="7826"/>
    <cellStyle name="_NIM 06 Base Case Current Trends_Rebuttal Power Costs_Electric Rev Req Model (2009 GRC) Rebuttal REmoval of New  WH Solar AdjustMI 3" xfId="7827"/>
    <cellStyle name="_NIM 06 Base Case Current Trends_Rebuttal Power Costs_Electric Rev Req Model (2009 GRC) Rebuttal REmoval of New  WH Solar AdjustMI 3 2" xfId="7828"/>
    <cellStyle name="_NIM 06 Base Case Current Trends_Rebuttal Power Costs_Electric Rev Req Model (2009 GRC) Rebuttal REmoval of New  WH Solar AdjustMI 4" xfId="7829"/>
    <cellStyle name="_NIM 06 Base Case Current Trends_Rebuttal Power Costs_Electric Rev Req Model (2009 GRC) Rebuttal REmoval of New  WH Solar AdjustMI_DEM-WP(C) ENERG10C--ctn Mid-C_042010 2010GRC" xfId="7830"/>
    <cellStyle name="_NIM 06 Base Case Current Trends_Rebuttal Power Costs_Electric Rev Req Model (2009 GRC) Rebuttal REmoval of New  WH Solar AdjustMI_DEM-WP(C) ENERG10C--ctn Mid-C_042010 2010GRC 2" xfId="7831"/>
    <cellStyle name="_NIM 06 Base Case Current Trends_Rebuttal Power Costs_Electric Rev Req Model (2009 GRC) Revised 01-18-2010" xfId="7832"/>
    <cellStyle name="_NIM 06 Base Case Current Trends_Rebuttal Power Costs_Electric Rev Req Model (2009 GRC) Revised 01-18-2010 2" xfId="7833"/>
    <cellStyle name="_NIM 06 Base Case Current Trends_Rebuttal Power Costs_Electric Rev Req Model (2009 GRC) Revised 01-18-2010 2 2" xfId="7834"/>
    <cellStyle name="_NIM 06 Base Case Current Trends_Rebuttal Power Costs_Electric Rev Req Model (2009 GRC) Revised 01-18-2010 2 2 2" xfId="7835"/>
    <cellStyle name="_NIM 06 Base Case Current Trends_Rebuttal Power Costs_Electric Rev Req Model (2009 GRC) Revised 01-18-2010 2 3" xfId="7836"/>
    <cellStyle name="_NIM 06 Base Case Current Trends_Rebuttal Power Costs_Electric Rev Req Model (2009 GRC) Revised 01-18-2010 3" xfId="7837"/>
    <cellStyle name="_NIM 06 Base Case Current Trends_Rebuttal Power Costs_Electric Rev Req Model (2009 GRC) Revised 01-18-2010 3 2" xfId="7838"/>
    <cellStyle name="_NIM 06 Base Case Current Trends_Rebuttal Power Costs_Electric Rev Req Model (2009 GRC) Revised 01-18-2010 4" xfId="7839"/>
    <cellStyle name="_NIM 06 Base Case Current Trends_Rebuttal Power Costs_Electric Rev Req Model (2009 GRC) Revised 01-18-2010_DEM-WP(C) ENERG10C--ctn Mid-C_042010 2010GRC" xfId="7840"/>
    <cellStyle name="_NIM 06 Base Case Current Trends_Rebuttal Power Costs_Electric Rev Req Model (2009 GRC) Revised 01-18-2010_DEM-WP(C) ENERG10C--ctn Mid-C_042010 2010GRC 2" xfId="7841"/>
    <cellStyle name="_NIM 06 Base Case Current Trends_Rebuttal Power Costs_Final Order Electric EXHIBIT A-1" xfId="7842"/>
    <cellStyle name="_NIM 06 Base Case Current Trends_Rebuttal Power Costs_Final Order Electric EXHIBIT A-1 2" xfId="7843"/>
    <cellStyle name="_NIM 06 Base Case Current Trends_Rebuttal Power Costs_Final Order Electric EXHIBIT A-1 2 2" xfId="7844"/>
    <cellStyle name="_NIM 06 Base Case Current Trends_Rebuttal Power Costs_Final Order Electric EXHIBIT A-1 3" xfId="7845"/>
    <cellStyle name="_NIM 06 Base Case Current Trends_TENASKA REGULATORY ASSET" xfId="7846"/>
    <cellStyle name="_NIM 06 Base Case Current Trends_TENASKA REGULATORY ASSET 2" xfId="7847"/>
    <cellStyle name="_NIM 06 Base Case Current Trends_TENASKA REGULATORY ASSET 2 2" xfId="7848"/>
    <cellStyle name="_NIM 06 Base Case Current Trends_TENASKA REGULATORY ASSET 3" xfId="7849"/>
    <cellStyle name="_NIM Summary 09GRC" xfId="7850"/>
    <cellStyle name="_NIM Summary 09GRC 2" xfId="7851"/>
    <cellStyle name="_NIM Summary 09GRC 2 2" xfId="7852"/>
    <cellStyle name="_NIM Summary 09GRC 2 2 2" xfId="7853"/>
    <cellStyle name="_NIM Summary 09GRC 2 3" xfId="7854"/>
    <cellStyle name="_NIM Summary 09GRC 3" xfId="7855"/>
    <cellStyle name="_NIM Summary 09GRC 3 2" xfId="7856"/>
    <cellStyle name="_NIM Summary 09GRC 4" xfId="7857"/>
    <cellStyle name="_NIM Summary 09GRC_DEM-WP(C) ENERG10C--ctn Mid-C_042010 2010GRC" xfId="7858"/>
    <cellStyle name="_NIM Summary 09GRC_DEM-WP(C) ENERG10C--ctn Mid-C_042010 2010GRC 2" xfId="7859"/>
    <cellStyle name="_NIM Summary 09GRC_NIM Summary" xfId="7860"/>
    <cellStyle name="_NIM Summary 09GRC_NIM Summary 2" xfId="7861"/>
    <cellStyle name="_NIM Summary 09GRC_NIM Summary 2 2" xfId="7862"/>
    <cellStyle name="_NIM Summary 09GRC_NIM Summary 2 2 2" xfId="7863"/>
    <cellStyle name="_NIM Summary 09GRC_NIM Summary 2 3" xfId="7864"/>
    <cellStyle name="_NIM Summary 09GRC_NIM Summary 3" xfId="7865"/>
    <cellStyle name="_NIM Summary 09GRC_NIM Summary 3 2" xfId="7866"/>
    <cellStyle name="_NIM Summary 09GRC_NIM Summary 4" xfId="7867"/>
    <cellStyle name="_NIM Summary 09GRC_NIM Summary_DEM-WP(C) ENERG10C--ctn Mid-C_042010 2010GRC" xfId="7868"/>
    <cellStyle name="_NIM Summary 09GRC_NIM Summary_DEM-WP(C) ENERG10C--ctn Mid-C_042010 2010GRC 2" xfId="7869"/>
    <cellStyle name="_PC DRAFT 10 15 07" xfId="7870"/>
    <cellStyle name="_PC DRAFT 10 15 07 2" xfId="7871"/>
    <cellStyle name="_PCA 7 - Exhibit D update 9_30_2008" xfId="7872"/>
    <cellStyle name="_PCA 7 - Exhibit D update 9_30_2008 2" xfId="7873"/>
    <cellStyle name="_PCA 7 - Exhibit D update 9_30_2008 2 2" xfId="7874"/>
    <cellStyle name="_PCA 7 - Exhibit D update 9_30_2008 2 2 2" xfId="7875"/>
    <cellStyle name="_PCA 7 - Exhibit D update 9_30_2008 2 3" xfId="7876"/>
    <cellStyle name="_PCA 7 - Exhibit D update 9_30_2008 3" xfId="7877"/>
    <cellStyle name="_PCA 7 - Exhibit D update 9_30_2008 3 2" xfId="7878"/>
    <cellStyle name="_PCA 7 - Exhibit D update 9_30_2008 4" xfId="7879"/>
    <cellStyle name="_PCA 7 - Exhibit D update 9_30_2008 4 2" xfId="7880"/>
    <cellStyle name="_PCA 7 - Exhibit D update 9_30_2008 4 2 2" xfId="7881"/>
    <cellStyle name="_PCA 7 - Exhibit D update 9_30_2008 4 3" xfId="7882"/>
    <cellStyle name="_PCA 7 - Exhibit D update 9_30_2008 5" xfId="7883"/>
    <cellStyle name="_PCA 7 - Exhibit D update 9_30_2008 5 2" xfId="7884"/>
    <cellStyle name="_PCA 7 - Exhibit D update 9_30_2008 6" xfId="7885"/>
    <cellStyle name="_PCA 7 - Exhibit D update 9_30_2008 6 2" xfId="7886"/>
    <cellStyle name="_PCA 7 - Exhibit D update 9_30_2008_Chelan PUD Power Costs (8-10)" xfId="7887"/>
    <cellStyle name="_PCA 7 - Exhibit D update 9_30_2008_Chelan PUD Power Costs (8-10) 2" xfId="7888"/>
    <cellStyle name="_PCA 7 - Exhibit D update 9_30_2008_DEM-WP(C) Chelan Power Costs" xfId="7889"/>
    <cellStyle name="_PCA 7 - Exhibit D update 9_30_2008_DEM-WP(C) Chelan Power Costs 2" xfId="7890"/>
    <cellStyle name="_PCA 7 - Exhibit D update 9_30_2008_DEM-WP(C) ENERG10C--ctn Mid-C_042010 2010GRC" xfId="7891"/>
    <cellStyle name="_PCA 7 - Exhibit D update 9_30_2008_DEM-WP(C) ENERG10C--ctn Mid-C_042010 2010GRC 2" xfId="7892"/>
    <cellStyle name="_PCA 7 - Exhibit D update 9_30_2008_DEM-WP(C) Gas Transport 2010GRC" xfId="7893"/>
    <cellStyle name="_PCA 7 - Exhibit D update 9_30_2008_DEM-WP(C) Gas Transport 2010GRC 2" xfId="7894"/>
    <cellStyle name="_PCA 7 - Exhibit D update 9_30_2008_NIM Summary" xfId="7895"/>
    <cellStyle name="_PCA 7 - Exhibit D update 9_30_2008_NIM Summary 2" xfId="7896"/>
    <cellStyle name="_PCA 7 - Exhibit D update 9_30_2008_NIM Summary 2 2" xfId="7897"/>
    <cellStyle name="_PCA 7 - Exhibit D update 9_30_2008_NIM Summary 2 2 2" xfId="7898"/>
    <cellStyle name="_PCA 7 - Exhibit D update 9_30_2008_NIM Summary 2 3" xfId="7899"/>
    <cellStyle name="_PCA 7 - Exhibit D update 9_30_2008_NIM Summary 3" xfId="7900"/>
    <cellStyle name="_PCA 7 - Exhibit D update 9_30_2008_NIM Summary 3 2" xfId="7901"/>
    <cellStyle name="_PCA 7 - Exhibit D update 9_30_2008_NIM Summary 4" xfId="7902"/>
    <cellStyle name="_PCA 7 - Exhibit D update 9_30_2008_NIM Summary_DEM-WP(C) ENERG10C--ctn Mid-C_042010 2010GRC" xfId="7903"/>
    <cellStyle name="_PCA 7 - Exhibit D update 9_30_2008_NIM Summary_DEM-WP(C) ENERG10C--ctn Mid-C_042010 2010GRC 2" xfId="7904"/>
    <cellStyle name="_PCA 7 - Exhibit D update 9_30_2008_Transmission Workbook for May BOD" xfId="7905"/>
    <cellStyle name="_PCA 7 - Exhibit D update 9_30_2008_Transmission Workbook for May BOD 2" xfId="7906"/>
    <cellStyle name="_PCA 7 - Exhibit D update 9_30_2008_Transmission Workbook for May BOD 2 2" xfId="7907"/>
    <cellStyle name="_PCA 7 - Exhibit D update 9_30_2008_Transmission Workbook for May BOD 2 2 2" xfId="7908"/>
    <cellStyle name="_PCA 7 - Exhibit D update 9_30_2008_Transmission Workbook for May BOD 2 3" xfId="7909"/>
    <cellStyle name="_PCA 7 - Exhibit D update 9_30_2008_Transmission Workbook for May BOD 3" xfId="7910"/>
    <cellStyle name="_PCA 7 - Exhibit D update 9_30_2008_Transmission Workbook for May BOD 3 2" xfId="7911"/>
    <cellStyle name="_PCA 7 - Exhibit D update 9_30_2008_Transmission Workbook for May BOD 4" xfId="7912"/>
    <cellStyle name="_PCA 7 - Exhibit D update 9_30_2008_Transmission Workbook for May BOD_DEM-WP(C) ENERG10C--ctn Mid-C_042010 2010GRC" xfId="7913"/>
    <cellStyle name="_PCA 7 - Exhibit D update 9_30_2008_Transmission Workbook for May BOD_DEM-WP(C) ENERG10C--ctn Mid-C_042010 2010GRC 2" xfId="7914"/>
    <cellStyle name="_PCA 7 - Exhibit D update 9_30_2008_Wind Integration 10GRC" xfId="7915"/>
    <cellStyle name="_PCA 7 - Exhibit D update 9_30_2008_Wind Integration 10GRC 2" xfId="7916"/>
    <cellStyle name="_PCA 7 - Exhibit D update 9_30_2008_Wind Integration 10GRC 2 2" xfId="7917"/>
    <cellStyle name="_PCA 7 - Exhibit D update 9_30_2008_Wind Integration 10GRC 2 2 2" xfId="7918"/>
    <cellStyle name="_PCA 7 - Exhibit D update 9_30_2008_Wind Integration 10GRC 2 3" xfId="7919"/>
    <cellStyle name="_PCA 7 - Exhibit D update 9_30_2008_Wind Integration 10GRC 3" xfId="7920"/>
    <cellStyle name="_PCA 7 - Exhibit D update 9_30_2008_Wind Integration 10GRC 3 2" xfId="7921"/>
    <cellStyle name="_PCA 7 - Exhibit D update 9_30_2008_Wind Integration 10GRC 4" xfId="7922"/>
    <cellStyle name="_PCA 7 - Exhibit D update 9_30_2008_Wind Integration 10GRC_DEM-WP(C) ENERG10C--ctn Mid-C_042010 2010GRC" xfId="7923"/>
    <cellStyle name="_PCA 7 - Exhibit D update 9_30_2008_Wind Integration 10GRC_DEM-WP(C) ENERG10C--ctn Mid-C_042010 2010GRC 2" xfId="7924"/>
    <cellStyle name="_Portfolio SPlan Base Case.xls Chart 1" xfId="7925"/>
    <cellStyle name="_Portfolio SPlan Base Case.xls Chart 1 2" xfId="7926"/>
    <cellStyle name="_Portfolio SPlan Base Case.xls Chart 1 2 2" xfId="7927"/>
    <cellStyle name="_Portfolio SPlan Base Case.xls Chart 1 2 2 2" xfId="7928"/>
    <cellStyle name="_Portfolio SPlan Base Case.xls Chart 1 2 3" xfId="7929"/>
    <cellStyle name="_Portfolio SPlan Base Case.xls Chart 1 3" xfId="7930"/>
    <cellStyle name="_Portfolio SPlan Base Case.xls Chart 1 3 2" xfId="7931"/>
    <cellStyle name="_Portfolio SPlan Base Case.xls Chart 1 4" xfId="7932"/>
    <cellStyle name="_Portfolio SPlan Base Case.xls Chart 1 4 2" xfId="7933"/>
    <cellStyle name="_Portfolio SPlan Base Case.xls Chart 1 5" xfId="7934"/>
    <cellStyle name="_Portfolio SPlan Base Case.xls Chart 1 5 2" xfId="7935"/>
    <cellStyle name="_Portfolio SPlan Base Case.xls Chart 1 6" xfId="7936"/>
    <cellStyle name="_Portfolio SPlan Base Case.xls Chart 1 6 2" xfId="7937"/>
    <cellStyle name="_Portfolio SPlan Base Case.xls Chart 1_Adj Bench DR 3 for Initial Briefs (Electric)" xfId="7938"/>
    <cellStyle name="_Portfolio SPlan Base Case.xls Chart 1_Adj Bench DR 3 for Initial Briefs (Electric) 2" xfId="7939"/>
    <cellStyle name="_Portfolio SPlan Base Case.xls Chart 1_Adj Bench DR 3 for Initial Briefs (Electric) 2 2" xfId="7940"/>
    <cellStyle name="_Portfolio SPlan Base Case.xls Chart 1_Adj Bench DR 3 for Initial Briefs (Electric) 2 2 2" xfId="7941"/>
    <cellStyle name="_Portfolio SPlan Base Case.xls Chart 1_Adj Bench DR 3 for Initial Briefs (Electric) 2 3" xfId="7942"/>
    <cellStyle name="_Portfolio SPlan Base Case.xls Chart 1_Adj Bench DR 3 for Initial Briefs (Electric) 3" xfId="7943"/>
    <cellStyle name="_Portfolio SPlan Base Case.xls Chart 1_Adj Bench DR 3 for Initial Briefs (Electric) 3 2" xfId="7944"/>
    <cellStyle name="_Portfolio SPlan Base Case.xls Chart 1_Adj Bench DR 3 for Initial Briefs (Electric) 4" xfId="7945"/>
    <cellStyle name="_Portfolio SPlan Base Case.xls Chart 1_Adj Bench DR 3 for Initial Briefs (Electric)_DEM-WP(C) ENERG10C--ctn Mid-C_042010 2010GRC" xfId="7946"/>
    <cellStyle name="_Portfolio SPlan Base Case.xls Chart 1_Adj Bench DR 3 for Initial Briefs (Electric)_DEM-WP(C) ENERG10C--ctn Mid-C_042010 2010GRC 2" xfId="7947"/>
    <cellStyle name="_Portfolio SPlan Base Case.xls Chart 1_Book1" xfId="7948"/>
    <cellStyle name="_Portfolio SPlan Base Case.xls Chart 1_Book1 2" xfId="7949"/>
    <cellStyle name="_Portfolio SPlan Base Case.xls Chart 1_Book2" xfId="7950"/>
    <cellStyle name="_Portfolio SPlan Base Case.xls Chart 1_Book2 2" xfId="7951"/>
    <cellStyle name="_Portfolio SPlan Base Case.xls Chart 1_Book2 2 2" xfId="7952"/>
    <cellStyle name="_Portfolio SPlan Base Case.xls Chart 1_Book2 2 2 2" xfId="7953"/>
    <cellStyle name="_Portfolio SPlan Base Case.xls Chart 1_Book2 2 3" xfId="7954"/>
    <cellStyle name="_Portfolio SPlan Base Case.xls Chart 1_Book2 3" xfId="7955"/>
    <cellStyle name="_Portfolio SPlan Base Case.xls Chart 1_Book2 3 2" xfId="7956"/>
    <cellStyle name="_Portfolio SPlan Base Case.xls Chart 1_Book2 4" xfId="7957"/>
    <cellStyle name="_Portfolio SPlan Base Case.xls Chart 1_Book2_Adj Bench DR 3 for Initial Briefs (Electric)" xfId="7958"/>
    <cellStyle name="_Portfolio SPlan Base Case.xls Chart 1_Book2_Adj Bench DR 3 for Initial Briefs (Electric) 2" xfId="7959"/>
    <cellStyle name="_Portfolio SPlan Base Case.xls Chart 1_Book2_Adj Bench DR 3 for Initial Briefs (Electric) 2 2" xfId="7960"/>
    <cellStyle name="_Portfolio SPlan Base Case.xls Chart 1_Book2_Adj Bench DR 3 for Initial Briefs (Electric) 2 2 2" xfId="7961"/>
    <cellStyle name="_Portfolio SPlan Base Case.xls Chart 1_Book2_Adj Bench DR 3 for Initial Briefs (Electric) 2 3" xfId="7962"/>
    <cellStyle name="_Portfolio SPlan Base Case.xls Chart 1_Book2_Adj Bench DR 3 for Initial Briefs (Electric) 3" xfId="7963"/>
    <cellStyle name="_Portfolio SPlan Base Case.xls Chart 1_Book2_Adj Bench DR 3 for Initial Briefs (Electric) 3 2" xfId="7964"/>
    <cellStyle name="_Portfolio SPlan Base Case.xls Chart 1_Book2_Adj Bench DR 3 for Initial Briefs (Electric) 4" xfId="7965"/>
    <cellStyle name="_Portfolio SPlan Base Case.xls Chart 1_Book2_Adj Bench DR 3 for Initial Briefs (Electric)_DEM-WP(C) ENERG10C--ctn Mid-C_042010 2010GRC" xfId="7966"/>
    <cellStyle name="_Portfolio SPlan Base Case.xls Chart 1_Book2_Adj Bench DR 3 for Initial Briefs (Electric)_DEM-WP(C) ENERG10C--ctn Mid-C_042010 2010GRC 2" xfId="7967"/>
    <cellStyle name="_Portfolio SPlan Base Case.xls Chart 1_Book2_DEM-WP(C) ENERG10C--ctn Mid-C_042010 2010GRC" xfId="7968"/>
    <cellStyle name="_Portfolio SPlan Base Case.xls Chart 1_Book2_DEM-WP(C) ENERG10C--ctn Mid-C_042010 2010GRC 2" xfId="7969"/>
    <cellStyle name="_Portfolio SPlan Base Case.xls Chart 1_Book2_Electric Rev Req Model (2009 GRC) Rebuttal" xfId="7970"/>
    <cellStyle name="_Portfolio SPlan Base Case.xls Chart 1_Book2_Electric Rev Req Model (2009 GRC) Rebuttal 2" xfId="7971"/>
    <cellStyle name="_Portfolio SPlan Base Case.xls Chart 1_Book2_Electric Rev Req Model (2009 GRC) Rebuttal 2 2" xfId="7972"/>
    <cellStyle name="_Portfolio SPlan Base Case.xls Chart 1_Book2_Electric Rev Req Model (2009 GRC) Rebuttal 3" xfId="7973"/>
    <cellStyle name="_Portfolio SPlan Base Case.xls Chart 1_Book2_Electric Rev Req Model (2009 GRC) Rebuttal REmoval of New  WH Solar AdjustMI" xfId="7974"/>
    <cellStyle name="_Portfolio SPlan Base Case.xls Chart 1_Book2_Electric Rev Req Model (2009 GRC) Rebuttal REmoval of New  WH Solar AdjustMI 2" xfId="7975"/>
    <cellStyle name="_Portfolio SPlan Base Case.xls Chart 1_Book2_Electric Rev Req Model (2009 GRC) Rebuttal REmoval of New  WH Solar AdjustMI 2 2" xfId="7976"/>
    <cellStyle name="_Portfolio SPlan Base Case.xls Chart 1_Book2_Electric Rev Req Model (2009 GRC) Rebuttal REmoval of New  WH Solar AdjustMI 2 2 2" xfId="7977"/>
    <cellStyle name="_Portfolio SPlan Base Case.xls Chart 1_Book2_Electric Rev Req Model (2009 GRC) Rebuttal REmoval of New  WH Solar AdjustMI 2 3" xfId="7978"/>
    <cellStyle name="_Portfolio SPlan Base Case.xls Chart 1_Book2_Electric Rev Req Model (2009 GRC) Rebuttal REmoval of New  WH Solar AdjustMI 3" xfId="7979"/>
    <cellStyle name="_Portfolio SPlan Base Case.xls Chart 1_Book2_Electric Rev Req Model (2009 GRC) Rebuttal REmoval of New  WH Solar AdjustMI 3 2" xfId="7980"/>
    <cellStyle name="_Portfolio SPlan Base Case.xls Chart 1_Book2_Electric Rev Req Model (2009 GRC) Rebuttal REmoval of New  WH Solar AdjustMI 4" xfId="7981"/>
    <cellStyle name="_Portfolio SPlan Base Case.xls Chart 1_Book2_Electric Rev Req Model (2009 GRC) Rebuttal REmoval of New  WH Solar AdjustMI_DEM-WP(C) ENERG10C--ctn Mid-C_042010 2010GRC" xfId="7982"/>
    <cellStyle name="_Portfolio SPlan Base Case.xls Chart 1_Book2_Electric Rev Req Model (2009 GRC) Rebuttal REmoval of New  WH Solar AdjustMI_DEM-WP(C) ENERG10C--ctn Mid-C_042010 2010GRC 2" xfId="7983"/>
    <cellStyle name="_Portfolio SPlan Base Case.xls Chart 1_Book2_Electric Rev Req Model (2009 GRC) Revised 01-18-2010" xfId="7984"/>
    <cellStyle name="_Portfolio SPlan Base Case.xls Chart 1_Book2_Electric Rev Req Model (2009 GRC) Revised 01-18-2010 2" xfId="7985"/>
    <cellStyle name="_Portfolio SPlan Base Case.xls Chart 1_Book2_Electric Rev Req Model (2009 GRC) Revised 01-18-2010 2 2" xfId="7986"/>
    <cellStyle name="_Portfolio SPlan Base Case.xls Chart 1_Book2_Electric Rev Req Model (2009 GRC) Revised 01-18-2010 2 2 2" xfId="7987"/>
    <cellStyle name="_Portfolio SPlan Base Case.xls Chart 1_Book2_Electric Rev Req Model (2009 GRC) Revised 01-18-2010 2 3" xfId="7988"/>
    <cellStyle name="_Portfolio SPlan Base Case.xls Chart 1_Book2_Electric Rev Req Model (2009 GRC) Revised 01-18-2010 3" xfId="7989"/>
    <cellStyle name="_Portfolio SPlan Base Case.xls Chart 1_Book2_Electric Rev Req Model (2009 GRC) Revised 01-18-2010 3 2" xfId="7990"/>
    <cellStyle name="_Portfolio SPlan Base Case.xls Chart 1_Book2_Electric Rev Req Model (2009 GRC) Revised 01-18-2010 4" xfId="7991"/>
    <cellStyle name="_Portfolio SPlan Base Case.xls Chart 1_Book2_Electric Rev Req Model (2009 GRC) Revised 01-18-2010_DEM-WP(C) ENERG10C--ctn Mid-C_042010 2010GRC" xfId="7992"/>
    <cellStyle name="_Portfolio SPlan Base Case.xls Chart 1_Book2_Electric Rev Req Model (2009 GRC) Revised 01-18-2010_DEM-WP(C) ENERG10C--ctn Mid-C_042010 2010GRC 2" xfId="7993"/>
    <cellStyle name="_Portfolio SPlan Base Case.xls Chart 1_Book2_Final Order Electric EXHIBIT A-1" xfId="7994"/>
    <cellStyle name="_Portfolio SPlan Base Case.xls Chart 1_Book2_Final Order Electric EXHIBIT A-1 2" xfId="7995"/>
    <cellStyle name="_Portfolio SPlan Base Case.xls Chart 1_Book2_Final Order Electric EXHIBIT A-1 2 2" xfId="7996"/>
    <cellStyle name="_Portfolio SPlan Base Case.xls Chart 1_Book2_Final Order Electric EXHIBIT A-1 3" xfId="7997"/>
    <cellStyle name="_Portfolio SPlan Base Case.xls Chart 1_Chelan PUD Power Costs (8-10)" xfId="7998"/>
    <cellStyle name="_Portfolio SPlan Base Case.xls Chart 1_Chelan PUD Power Costs (8-10) 2" xfId="7999"/>
    <cellStyle name="_Portfolio SPlan Base Case.xls Chart 1_Colstrip 1&amp;2 Annual O&amp;M Budgets" xfId="8000"/>
    <cellStyle name="_Portfolio SPlan Base Case.xls Chart 1_Colstrip 1&amp;2 Annual O&amp;M Budgets 2" xfId="8001"/>
    <cellStyle name="_Portfolio SPlan Base Case.xls Chart 1_Colstrip 1&amp;2 Annual O&amp;M Budgets 3" xfId="8002"/>
    <cellStyle name="_Portfolio SPlan Base Case.xls Chart 1_Confidential Material" xfId="8003"/>
    <cellStyle name="_Portfolio SPlan Base Case.xls Chart 1_Confidential Material 2" xfId="8004"/>
    <cellStyle name="_Portfolio SPlan Base Case.xls Chart 1_DEM-WP(C) Colstrip 12 Coal Cost Forecast 2010GRC" xfId="8005"/>
    <cellStyle name="_Portfolio SPlan Base Case.xls Chart 1_DEM-WP(C) Colstrip 12 Coal Cost Forecast 2010GRC 2" xfId="8006"/>
    <cellStyle name="_Portfolio SPlan Base Case.xls Chart 1_DEM-WP(C) ENERG10C--ctn Mid-C_042010 2010GRC" xfId="8007"/>
    <cellStyle name="_Portfolio SPlan Base Case.xls Chart 1_DEM-WP(C) ENERG10C--ctn Mid-C_042010 2010GRC 2" xfId="8008"/>
    <cellStyle name="_Portfolio SPlan Base Case.xls Chart 1_DEM-WP(C) Production O&amp;M 2010GRC As-Filed" xfId="8009"/>
    <cellStyle name="_Portfolio SPlan Base Case.xls Chart 1_DEM-WP(C) Production O&amp;M 2010GRC As-Filed 2" xfId="8010"/>
    <cellStyle name="_Portfolio SPlan Base Case.xls Chart 1_DEM-WP(C) Production O&amp;M 2010GRC As-Filed 2 2" xfId="8011"/>
    <cellStyle name="_Portfolio SPlan Base Case.xls Chart 1_DEM-WP(C) Production O&amp;M 2010GRC As-Filed 2 3" xfId="8012"/>
    <cellStyle name="_Portfolio SPlan Base Case.xls Chart 1_DEM-WP(C) Production O&amp;M 2010GRC As-Filed 3" xfId="8013"/>
    <cellStyle name="_Portfolio SPlan Base Case.xls Chart 1_DEM-WP(C) Production O&amp;M 2010GRC As-Filed 3 2" xfId="8014"/>
    <cellStyle name="_Portfolio SPlan Base Case.xls Chart 1_DEM-WP(C) Production O&amp;M 2010GRC As-Filed 4" xfId="8015"/>
    <cellStyle name="_Portfolio SPlan Base Case.xls Chart 1_DEM-WP(C) Production O&amp;M 2010GRC As-Filed 4 2" xfId="8016"/>
    <cellStyle name="_Portfolio SPlan Base Case.xls Chart 1_DEM-WP(C) Production O&amp;M 2010GRC As-Filed 5" xfId="8017"/>
    <cellStyle name="_Portfolio SPlan Base Case.xls Chart 1_DEM-WP(C) Production O&amp;M 2010GRC As-Filed 5 2" xfId="8018"/>
    <cellStyle name="_Portfolio SPlan Base Case.xls Chart 1_DEM-WP(C) Production O&amp;M 2010GRC As-Filed 6" xfId="8019"/>
    <cellStyle name="_Portfolio SPlan Base Case.xls Chart 1_DEM-WP(C) Production O&amp;M 2010GRC As-Filed 6 2" xfId="8020"/>
    <cellStyle name="_Portfolio SPlan Base Case.xls Chart 1_Electric Rev Req Model (2009 GRC) " xfId="8021"/>
    <cellStyle name="_Portfolio SPlan Base Case.xls Chart 1_Electric Rev Req Model (2009 GRC)  2" xfId="8022"/>
    <cellStyle name="_Portfolio SPlan Base Case.xls Chart 1_Electric Rev Req Model (2009 GRC)  2 2" xfId="8023"/>
    <cellStyle name="_Portfolio SPlan Base Case.xls Chart 1_Electric Rev Req Model (2009 GRC)  2 2 2" xfId="8024"/>
    <cellStyle name="_Portfolio SPlan Base Case.xls Chart 1_Electric Rev Req Model (2009 GRC)  2 3" xfId="8025"/>
    <cellStyle name="_Portfolio SPlan Base Case.xls Chart 1_Electric Rev Req Model (2009 GRC)  3" xfId="8026"/>
    <cellStyle name="_Portfolio SPlan Base Case.xls Chart 1_Electric Rev Req Model (2009 GRC)  3 2" xfId="8027"/>
    <cellStyle name="_Portfolio SPlan Base Case.xls Chart 1_Electric Rev Req Model (2009 GRC)  4" xfId="8028"/>
    <cellStyle name="_Portfolio SPlan Base Case.xls Chart 1_Electric Rev Req Model (2009 GRC) _DEM-WP(C) ENERG10C--ctn Mid-C_042010 2010GRC" xfId="8029"/>
    <cellStyle name="_Portfolio SPlan Base Case.xls Chart 1_Electric Rev Req Model (2009 GRC) _DEM-WP(C) ENERG10C--ctn Mid-C_042010 2010GRC 2" xfId="8030"/>
    <cellStyle name="_Portfolio SPlan Base Case.xls Chart 1_Electric Rev Req Model (2009 GRC) Rebuttal" xfId="8031"/>
    <cellStyle name="_Portfolio SPlan Base Case.xls Chart 1_Electric Rev Req Model (2009 GRC) Rebuttal 2" xfId="8032"/>
    <cellStyle name="_Portfolio SPlan Base Case.xls Chart 1_Electric Rev Req Model (2009 GRC) Rebuttal 2 2" xfId="8033"/>
    <cellStyle name="_Portfolio SPlan Base Case.xls Chart 1_Electric Rev Req Model (2009 GRC) Rebuttal 3" xfId="8034"/>
    <cellStyle name="_Portfolio SPlan Base Case.xls Chart 1_Electric Rev Req Model (2009 GRC) Rebuttal REmoval of New  WH Solar AdjustMI" xfId="8035"/>
    <cellStyle name="_Portfolio SPlan Base Case.xls Chart 1_Electric Rev Req Model (2009 GRC) Rebuttal REmoval of New  WH Solar AdjustMI 2" xfId="8036"/>
    <cellStyle name="_Portfolio SPlan Base Case.xls Chart 1_Electric Rev Req Model (2009 GRC) Rebuttal REmoval of New  WH Solar AdjustMI 2 2" xfId="8037"/>
    <cellStyle name="_Portfolio SPlan Base Case.xls Chart 1_Electric Rev Req Model (2009 GRC) Rebuttal REmoval of New  WH Solar AdjustMI 2 2 2" xfId="8038"/>
    <cellStyle name="_Portfolio SPlan Base Case.xls Chart 1_Electric Rev Req Model (2009 GRC) Rebuttal REmoval of New  WH Solar AdjustMI 2 3" xfId="8039"/>
    <cellStyle name="_Portfolio SPlan Base Case.xls Chart 1_Electric Rev Req Model (2009 GRC) Rebuttal REmoval of New  WH Solar AdjustMI 3" xfId="8040"/>
    <cellStyle name="_Portfolio SPlan Base Case.xls Chart 1_Electric Rev Req Model (2009 GRC) Rebuttal REmoval of New  WH Solar AdjustMI 3 2" xfId="8041"/>
    <cellStyle name="_Portfolio SPlan Base Case.xls Chart 1_Electric Rev Req Model (2009 GRC) Rebuttal REmoval of New  WH Solar AdjustMI 4" xfId="8042"/>
    <cellStyle name="_Portfolio SPlan Base Case.xls Chart 1_Electric Rev Req Model (2009 GRC) Rebuttal REmoval of New  WH Solar AdjustMI_DEM-WP(C) ENERG10C--ctn Mid-C_042010 2010GRC" xfId="8043"/>
    <cellStyle name="_Portfolio SPlan Base Case.xls Chart 1_Electric Rev Req Model (2009 GRC) Rebuttal REmoval of New  WH Solar AdjustMI_DEM-WP(C) ENERG10C--ctn Mid-C_042010 2010GRC 2" xfId="8044"/>
    <cellStyle name="_Portfolio SPlan Base Case.xls Chart 1_Electric Rev Req Model (2009 GRC) Revised 01-18-2010" xfId="8045"/>
    <cellStyle name="_Portfolio SPlan Base Case.xls Chart 1_Electric Rev Req Model (2009 GRC) Revised 01-18-2010 2" xfId="8046"/>
    <cellStyle name="_Portfolio SPlan Base Case.xls Chart 1_Electric Rev Req Model (2009 GRC) Revised 01-18-2010 2 2" xfId="8047"/>
    <cellStyle name="_Portfolio SPlan Base Case.xls Chart 1_Electric Rev Req Model (2009 GRC) Revised 01-18-2010 2 2 2" xfId="8048"/>
    <cellStyle name="_Portfolio SPlan Base Case.xls Chart 1_Electric Rev Req Model (2009 GRC) Revised 01-18-2010 2 3" xfId="8049"/>
    <cellStyle name="_Portfolio SPlan Base Case.xls Chart 1_Electric Rev Req Model (2009 GRC) Revised 01-18-2010 3" xfId="8050"/>
    <cellStyle name="_Portfolio SPlan Base Case.xls Chart 1_Electric Rev Req Model (2009 GRC) Revised 01-18-2010 3 2" xfId="8051"/>
    <cellStyle name="_Portfolio SPlan Base Case.xls Chart 1_Electric Rev Req Model (2009 GRC) Revised 01-18-2010 4" xfId="8052"/>
    <cellStyle name="_Portfolio SPlan Base Case.xls Chart 1_Electric Rev Req Model (2009 GRC) Revised 01-18-2010_DEM-WP(C) ENERG10C--ctn Mid-C_042010 2010GRC" xfId="8053"/>
    <cellStyle name="_Portfolio SPlan Base Case.xls Chart 1_Electric Rev Req Model (2009 GRC) Revised 01-18-2010_DEM-WP(C) ENERG10C--ctn Mid-C_042010 2010GRC 2" xfId="8054"/>
    <cellStyle name="_Portfolio SPlan Base Case.xls Chart 1_Electric Rev Req Model (2010 GRC)" xfId="8055"/>
    <cellStyle name="_Portfolio SPlan Base Case.xls Chart 1_Electric Rev Req Model (2010 GRC) 2" xfId="8056"/>
    <cellStyle name="_Portfolio SPlan Base Case.xls Chart 1_Electric Rev Req Model (2010 GRC) SF" xfId="8057"/>
    <cellStyle name="_Portfolio SPlan Base Case.xls Chart 1_Electric Rev Req Model (2010 GRC) SF 2" xfId="8058"/>
    <cellStyle name="_Portfolio SPlan Base Case.xls Chart 1_Final Order Electric EXHIBIT A-1" xfId="8059"/>
    <cellStyle name="_Portfolio SPlan Base Case.xls Chart 1_Final Order Electric EXHIBIT A-1 2" xfId="8060"/>
    <cellStyle name="_Portfolio SPlan Base Case.xls Chart 1_Final Order Electric EXHIBIT A-1 2 2" xfId="8061"/>
    <cellStyle name="_Portfolio SPlan Base Case.xls Chart 1_Final Order Electric EXHIBIT A-1 3" xfId="8062"/>
    <cellStyle name="_Portfolio SPlan Base Case.xls Chart 1_NIM Summary" xfId="8063"/>
    <cellStyle name="_Portfolio SPlan Base Case.xls Chart 1_NIM Summary 2" xfId="8064"/>
    <cellStyle name="_Portfolio SPlan Base Case.xls Chart 1_NIM Summary 2 2" xfId="8065"/>
    <cellStyle name="_Portfolio SPlan Base Case.xls Chart 1_NIM Summary 2 2 2" xfId="8066"/>
    <cellStyle name="_Portfolio SPlan Base Case.xls Chart 1_NIM Summary 2 3" xfId="8067"/>
    <cellStyle name="_Portfolio SPlan Base Case.xls Chart 1_NIM Summary 3" xfId="8068"/>
    <cellStyle name="_Portfolio SPlan Base Case.xls Chart 1_NIM Summary 3 2" xfId="8069"/>
    <cellStyle name="_Portfolio SPlan Base Case.xls Chart 1_NIM Summary 4" xfId="8070"/>
    <cellStyle name="_Portfolio SPlan Base Case.xls Chart 1_NIM Summary_DEM-WP(C) ENERG10C--ctn Mid-C_042010 2010GRC" xfId="8071"/>
    <cellStyle name="_Portfolio SPlan Base Case.xls Chart 1_NIM Summary_DEM-WP(C) ENERG10C--ctn Mid-C_042010 2010GRC 2" xfId="8072"/>
    <cellStyle name="_Portfolio SPlan Base Case.xls Chart 1_Rebuttal Power Costs" xfId="8073"/>
    <cellStyle name="_Portfolio SPlan Base Case.xls Chart 1_Rebuttal Power Costs 2" xfId="8074"/>
    <cellStyle name="_Portfolio SPlan Base Case.xls Chart 1_Rebuttal Power Costs 2 2" xfId="8075"/>
    <cellStyle name="_Portfolio SPlan Base Case.xls Chart 1_Rebuttal Power Costs 2 2 2" xfId="8076"/>
    <cellStyle name="_Portfolio SPlan Base Case.xls Chart 1_Rebuttal Power Costs 2 3" xfId="8077"/>
    <cellStyle name="_Portfolio SPlan Base Case.xls Chart 1_Rebuttal Power Costs 3" xfId="8078"/>
    <cellStyle name="_Portfolio SPlan Base Case.xls Chart 1_Rebuttal Power Costs 3 2" xfId="8079"/>
    <cellStyle name="_Portfolio SPlan Base Case.xls Chart 1_Rebuttal Power Costs 4" xfId="8080"/>
    <cellStyle name="_Portfolio SPlan Base Case.xls Chart 1_Rebuttal Power Costs_Adj Bench DR 3 for Initial Briefs (Electric)" xfId="8081"/>
    <cellStyle name="_Portfolio SPlan Base Case.xls Chart 1_Rebuttal Power Costs_Adj Bench DR 3 for Initial Briefs (Electric) 2" xfId="8082"/>
    <cellStyle name="_Portfolio SPlan Base Case.xls Chart 1_Rebuttal Power Costs_Adj Bench DR 3 for Initial Briefs (Electric) 2 2" xfId="8083"/>
    <cellStyle name="_Portfolio SPlan Base Case.xls Chart 1_Rebuttal Power Costs_Adj Bench DR 3 for Initial Briefs (Electric) 2 2 2" xfId="8084"/>
    <cellStyle name="_Portfolio SPlan Base Case.xls Chart 1_Rebuttal Power Costs_Adj Bench DR 3 for Initial Briefs (Electric) 2 3" xfId="8085"/>
    <cellStyle name="_Portfolio SPlan Base Case.xls Chart 1_Rebuttal Power Costs_Adj Bench DR 3 for Initial Briefs (Electric) 3" xfId="8086"/>
    <cellStyle name="_Portfolio SPlan Base Case.xls Chart 1_Rebuttal Power Costs_Adj Bench DR 3 for Initial Briefs (Electric) 3 2" xfId="8087"/>
    <cellStyle name="_Portfolio SPlan Base Case.xls Chart 1_Rebuttal Power Costs_Adj Bench DR 3 for Initial Briefs (Electric) 4" xfId="8088"/>
    <cellStyle name="_Portfolio SPlan Base Case.xls Chart 1_Rebuttal Power Costs_Adj Bench DR 3 for Initial Briefs (Electric)_DEM-WP(C) ENERG10C--ctn Mid-C_042010 2010GRC" xfId="8089"/>
    <cellStyle name="_Portfolio SPlan Base Case.xls Chart 1_Rebuttal Power Costs_Adj Bench DR 3 for Initial Briefs (Electric)_DEM-WP(C) ENERG10C--ctn Mid-C_042010 2010GRC 2" xfId="8090"/>
    <cellStyle name="_Portfolio SPlan Base Case.xls Chart 1_Rebuttal Power Costs_DEM-WP(C) ENERG10C--ctn Mid-C_042010 2010GRC" xfId="8091"/>
    <cellStyle name="_Portfolio SPlan Base Case.xls Chart 1_Rebuttal Power Costs_DEM-WP(C) ENERG10C--ctn Mid-C_042010 2010GRC 2" xfId="8092"/>
    <cellStyle name="_Portfolio SPlan Base Case.xls Chart 1_Rebuttal Power Costs_Electric Rev Req Model (2009 GRC) Rebuttal" xfId="8093"/>
    <cellStyle name="_Portfolio SPlan Base Case.xls Chart 1_Rebuttal Power Costs_Electric Rev Req Model (2009 GRC) Rebuttal 2" xfId="8094"/>
    <cellStyle name="_Portfolio SPlan Base Case.xls Chart 1_Rebuttal Power Costs_Electric Rev Req Model (2009 GRC) Rebuttal 2 2" xfId="8095"/>
    <cellStyle name="_Portfolio SPlan Base Case.xls Chart 1_Rebuttal Power Costs_Electric Rev Req Model (2009 GRC) Rebuttal 3" xfId="8096"/>
    <cellStyle name="_Portfolio SPlan Base Case.xls Chart 1_Rebuttal Power Costs_Electric Rev Req Model (2009 GRC) Rebuttal REmoval of New  WH Solar AdjustMI" xfId="8097"/>
    <cellStyle name="_Portfolio SPlan Base Case.xls Chart 1_Rebuttal Power Costs_Electric Rev Req Model (2009 GRC) Rebuttal REmoval of New  WH Solar AdjustMI 2" xfId="8098"/>
    <cellStyle name="_Portfolio SPlan Base Case.xls Chart 1_Rebuttal Power Costs_Electric Rev Req Model (2009 GRC) Rebuttal REmoval of New  WH Solar AdjustMI 2 2" xfId="8099"/>
    <cellStyle name="_Portfolio SPlan Base Case.xls Chart 1_Rebuttal Power Costs_Electric Rev Req Model (2009 GRC) Rebuttal REmoval of New  WH Solar AdjustMI 2 2 2" xfId="8100"/>
    <cellStyle name="_Portfolio SPlan Base Case.xls Chart 1_Rebuttal Power Costs_Electric Rev Req Model (2009 GRC) Rebuttal REmoval of New  WH Solar AdjustMI 2 3" xfId="8101"/>
    <cellStyle name="_Portfolio SPlan Base Case.xls Chart 1_Rebuttal Power Costs_Electric Rev Req Model (2009 GRC) Rebuttal REmoval of New  WH Solar AdjustMI 3" xfId="8102"/>
    <cellStyle name="_Portfolio SPlan Base Case.xls Chart 1_Rebuttal Power Costs_Electric Rev Req Model (2009 GRC) Rebuttal REmoval of New  WH Solar AdjustMI 3 2" xfId="8103"/>
    <cellStyle name="_Portfolio SPlan Base Case.xls Chart 1_Rebuttal Power Costs_Electric Rev Req Model (2009 GRC) Rebuttal REmoval of New  WH Solar AdjustMI 4" xfId="8104"/>
    <cellStyle name="_Portfolio SPlan Base Case.xls Chart 1_Rebuttal Power Costs_Electric Rev Req Model (2009 GRC) Rebuttal REmoval of New  WH Solar AdjustMI_DEM-WP(C) ENERG10C--ctn Mid-C_042010 2010GRC" xfId="8105"/>
    <cellStyle name="_Portfolio SPlan Base Case.xls Chart 1_Rebuttal Power Costs_Electric Rev Req Model (2009 GRC) Rebuttal REmoval of New  WH Solar AdjustMI_DEM-WP(C) ENERG10C--ctn Mid-C_042010 2010GRC 2" xfId="8106"/>
    <cellStyle name="_Portfolio SPlan Base Case.xls Chart 1_Rebuttal Power Costs_Electric Rev Req Model (2009 GRC) Revised 01-18-2010" xfId="8107"/>
    <cellStyle name="_Portfolio SPlan Base Case.xls Chart 1_Rebuttal Power Costs_Electric Rev Req Model (2009 GRC) Revised 01-18-2010 2" xfId="8108"/>
    <cellStyle name="_Portfolio SPlan Base Case.xls Chart 1_Rebuttal Power Costs_Electric Rev Req Model (2009 GRC) Revised 01-18-2010 2 2" xfId="8109"/>
    <cellStyle name="_Portfolio SPlan Base Case.xls Chart 1_Rebuttal Power Costs_Electric Rev Req Model (2009 GRC) Revised 01-18-2010 2 2 2" xfId="8110"/>
    <cellStyle name="_Portfolio SPlan Base Case.xls Chart 1_Rebuttal Power Costs_Electric Rev Req Model (2009 GRC) Revised 01-18-2010 2 3" xfId="8111"/>
    <cellStyle name="_Portfolio SPlan Base Case.xls Chart 1_Rebuttal Power Costs_Electric Rev Req Model (2009 GRC) Revised 01-18-2010 3" xfId="8112"/>
    <cellStyle name="_Portfolio SPlan Base Case.xls Chart 1_Rebuttal Power Costs_Electric Rev Req Model (2009 GRC) Revised 01-18-2010 3 2" xfId="8113"/>
    <cellStyle name="_Portfolio SPlan Base Case.xls Chart 1_Rebuttal Power Costs_Electric Rev Req Model (2009 GRC) Revised 01-18-2010 4" xfId="8114"/>
    <cellStyle name="_Portfolio SPlan Base Case.xls Chart 1_Rebuttal Power Costs_Electric Rev Req Model (2009 GRC) Revised 01-18-2010_DEM-WP(C) ENERG10C--ctn Mid-C_042010 2010GRC" xfId="8115"/>
    <cellStyle name="_Portfolio SPlan Base Case.xls Chart 1_Rebuttal Power Costs_Electric Rev Req Model (2009 GRC) Revised 01-18-2010_DEM-WP(C) ENERG10C--ctn Mid-C_042010 2010GRC 2" xfId="8116"/>
    <cellStyle name="_Portfolio SPlan Base Case.xls Chart 1_Rebuttal Power Costs_Final Order Electric EXHIBIT A-1" xfId="8117"/>
    <cellStyle name="_Portfolio SPlan Base Case.xls Chart 1_Rebuttal Power Costs_Final Order Electric EXHIBIT A-1 2" xfId="8118"/>
    <cellStyle name="_Portfolio SPlan Base Case.xls Chart 1_Rebuttal Power Costs_Final Order Electric EXHIBIT A-1 2 2" xfId="8119"/>
    <cellStyle name="_Portfolio SPlan Base Case.xls Chart 1_Rebuttal Power Costs_Final Order Electric EXHIBIT A-1 3" xfId="8120"/>
    <cellStyle name="_Portfolio SPlan Base Case.xls Chart 1_TENASKA REGULATORY ASSET" xfId="8121"/>
    <cellStyle name="_Portfolio SPlan Base Case.xls Chart 1_TENASKA REGULATORY ASSET 2" xfId="8122"/>
    <cellStyle name="_Portfolio SPlan Base Case.xls Chart 1_TENASKA REGULATORY ASSET 2 2" xfId="8123"/>
    <cellStyle name="_Portfolio SPlan Base Case.xls Chart 1_TENASKA REGULATORY ASSET 3" xfId="8124"/>
    <cellStyle name="_Portfolio SPlan Base Case.xls Chart 2" xfId="8125"/>
    <cellStyle name="_Portfolio SPlan Base Case.xls Chart 2 2" xfId="8126"/>
    <cellStyle name="_Portfolio SPlan Base Case.xls Chart 2 2 2" xfId="8127"/>
    <cellStyle name="_Portfolio SPlan Base Case.xls Chart 2 2 2 2" xfId="8128"/>
    <cellStyle name="_Portfolio SPlan Base Case.xls Chart 2 2 3" xfId="8129"/>
    <cellStyle name="_Portfolio SPlan Base Case.xls Chart 2 3" xfId="8130"/>
    <cellStyle name="_Portfolio SPlan Base Case.xls Chart 2 3 2" xfId="8131"/>
    <cellStyle name="_Portfolio SPlan Base Case.xls Chart 2 4" xfId="8132"/>
    <cellStyle name="_Portfolio SPlan Base Case.xls Chart 2 4 2" xfId="8133"/>
    <cellStyle name="_Portfolio SPlan Base Case.xls Chart 2 5" xfId="8134"/>
    <cellStyle name="_Portfolio SPlan Base Case.xls Chart 2 5 2" xfId="8135"/>
    <cellStyle name="_Portfolio SPlan Base Case.xls Chart 2 6" xfId="8136"/>
    <cellStyle name="_Portfolio SPlan Base Case.xls Chart 2 6 2" xfId="8137"/>
    <cellStyle name="_Portfolio SPlan Base Case.xls Chart 2_Adj Bench DR 3 for Initial Briefs (Electric)" xfId="8138"/>
    <cellStyle name="_Portfolio SPlan Base Case.xls Chart 2_Adj Bench DR 3 for Initial Briefs (Electric) 2" xfId="8139"/>
    <cellStyle name="_Portfolio SPlan Base Case.xls Chart 2_Adj Bench DR 3 for Initial Briefs (Electric) 2 2" xfId="8140"/>
    <cellStyle name="_Portfolio SPlan Base Case.xls Chart 2_Adj Bench DR 3 for Initial Briefs (Electric) 2 2 2" xfId="8141"/>
    <cellStyle name="_Portfolio SPlan Base Case.xls Chart 2_Adj Bench DR 3 for Initial Briefs (Electric) 2 3" xfId="8142"/>
    <cellStyle name="_Portfolio SPlan Base Case.xls Chart 2_Adj Bench DR 3 for Initial Briefs (Electric) 3" xfId="8143"/>
    <cellStyle name="_Portfolio SPlan Base Case.xls Chart 2_Adj Bench DR 3 for Initial Briefs (Electric) 3 2" xfId="8144"/>
    <cellStyle name="_Portfolio SPlan Base Case.xls Chart 2_Adj Bench DR 3 for Initial Briefs (Electric) 4" xfId="8145"/>
    <cellStyle name="_Portfolio SPlan Base Case.xls Chart 2_Adj Bench DR 3 for Initial Briefs (Electric)_DEM-WP(C) ENERG10C--ctn Mid-C_042010 2010GRC" xfId="8146"/>
    <cellStyle name="_Portfolio SPlan Base Case.xls Chart 2_Adj Bench DR 3 for Initial Briefs (Electric)_DEM-WP(C) ENERG10C--ctn Mid-C_042010 2010GRC 2" xfId="8147"/>
    <cellStyle name="_Portfolio SPlan Base Case.xls Chart 2_Book1" xfId="8148"/>
    <cellStyle name="_Portfolio SPlan Base Case.xls Chart 2_Book1 2" xfId="8149"/>
    <cellStyle name="_Portfolio SPlan Base Case.xls Chart 2_Book2" xfId="8150"/>
    <cellStyle name="_Portfolio SPlan Base Case.xls Chart 2_Book2 2" xfId="8151"/>
    <cellStyle name="_Portfolio SPlan Base Case.xls Chart 2_Book2 2 2" xfId="8152"/>
    <cellStyle name="_Portfolio SPlan Base Case.xls Chart 2_Book2 2 2 2" xfId="8153"/>
    <cellStyle name="_Portfolio SPlan Base Case.xls Chart 2_Book2 2 3" xfId="8154"/>
    <cellStyle name="_Portfolio SPlan Base Case.xls Chart 2_Book2 3" xfId="8155"/>
    <cellStyle name="_Portfolio SPlan Base Case.xls Chart 2_Book2 3 2" xfId="8156"/>
    <cellStyle name="_Portfolio SPlan Base Case.xls Chart 2_Book2 4" xfId="8157"/>
    <cellStyle name="_Portfolio SPlan Base Case.xls Chart 2_Book2_Adj Bench DR 3 for Initial Briefs (Electric)" xfId="8158"/>
    <cellStyle name="_Portfolio SPlan Base Case.xls Chart 2_Book2_Adj Bench DR 3 for Initial Briefs (Electric) 2" xfId="8159"/>
    <cellStyle name="_Portfolio SPlan Base Case.xls Chart 2_Book2_Adj Bench DR 3 for Initial Briefs (Electric) 2 2" xfId="8160"/>
    <cellStyle name="_Portfolio SPlan Base Case.xls Chart 2_Book2_Adj Bench DR 3 for Initial Briefs (Electric) 2 2 2" xfId="8161"/>
    <cellStyle name="_Portfolio SPlan Base Case.xls Chart 2_Book2_Adj Bench DR 3 for Initial Briefs (Electric) 2 3" xfId="8162"/>
    <cellStyle name="_Portfolio SPlan Base Case.xls Chart 2_Book2_Adj Bench DR 3 for Initial Briefs (Electric) 3" xfId="8163"/>
    <cellStyle name="_Portfolio SPlan Base Case.xls Chart 2_Book2_Adj Bench DR 3 for Initial Briefs (Electric) 3 2" xfId="8164"/>
    <cellStyle name="_Portfolio SPlan Base Case.xls Chart 2_Book2_Adj Bench DR 3 for Initial Briefs (Electric) 4" xfId="8165"/>
    <cellStyle name="_Portfolio SPlan Base Case.xls Chart 2_Book2_Adj Bench DR 3 for Initial Briefs (Electric)_DEM-WP(C) ENERG10C--ctn Mid-C_042010 2010GRC" xfId="8166"/>
    <cellStyle name="_Portfolio SPlan Base Case.xls Chart 2_Book2_Adj Bench DR 3 for Initial Briefs (Electric)_DEM-WP(C) ENERG10C--ctn Mid-C_042010 2010GRC 2" xfId="8167"/>
    <cellStyle name="_Portfolio SPlan Base Case.xls Chart 2_Book2_DEM-WP(C) ENERG10C--ctn Mid-C_042010 2010GRC" xfId="8168"/>
    <cellStyle name="_Portfolio SPlan Base Case.xls Chart 2_Book2_DEM-WP(C) ENERG10C--ctn Mid-C_042010 2010GRC 2" xfId="8169"/>
    <cellStyle name="_Portfolio SPlan Base Case.xls Chart 2_Book2_Electric Rev Req Model (2009 GRC) Rebuttal" xfId="8170"/>
    <cellStyle name="_Portfolio SPlan Base Case.xls Chart 2_Book2_Electric Rev Req Model (2009 GRC) Rebuttal 2" xfId="8171"/>
    <cellStyle name="_Portfolio SPlan Base Case.xls Chart 2_Book2_Electric Rev Req Model (2009 GRC) Rebuttal 2 2" xfId="8172"/>
    <cellStyle name="_Portfolio SPlan Base Case.xls Chart 2_Book2_Electric Rev Req Model (2009 GRC) Rebuttal 3" xfId="8173"/>
    <cellStyle name="_Portfolio SPlan Base Case.xls Chart 2_Book2_Electric Rev Req Model (2009 GRC) Rebuttal REmoval of New  WH Solar AdjustMI" xfId="8174"/>
    <cellStyle name="_Portfolio SPlan Base Case.xls Chart 2_Book2_Electric Rev Req Model (2009 GRC) Rebuttal REmoval of New  WH Solar AdjustMI 2" xfId="8175"/>
    <cellStyle name="_Portfolio SPlan Base Case.xls Chart 2_Book2_Electric Rev Req Model (2009 GRC) Rebuttal REmoval of New  WH Solar AdjustMI 2 2" xfId="8176"/>
    <cellStyle name="_Portfolio SPlan Base Case.xls Chart 2_Book2_Electric Rev Req Model (2009 GRC) Rebuttal REmoval of New  WH Solar AdjustMI 2 2 2" xfId="8177"/>
    <cellStyle name="_Portfolio SPlan Base Case.xls Chart 2_Book2_Electric Rev Req Model (2009 GRC) Rebuttal REmoval of New  WH Solar AdjustMI 2 3" xfId="8178"/>
    <cellStyle name="_Portfolio SPlan Base Case.xls Chart 2_Book2_Electric Rev Req Model (2009 GRC) Rebuttal REmoval of New  WH Solar AdjustMI 3" xfId="8179"/>
    <cellStyle name="_Portfolio SPlan Base Case.xls Chart 2_Book2_Electric Rev Req Model (2009 GRC) Rebuttal REmoval of New  WH Solar AdjustMI 3 2" xfId="8180"/>
    <cellStyle name="_Portfolio SPlan Base Case.xls Chart 2_Book2_Electric Rev Req Model (2009 GRC) Rebuttal REmoval of New  WH Solar AdjustMI 4" xfId="8181"/>
    <cellStyle name="_Portfolio SPlan Base Case.xls Chart 2_Book2_Electric Rev Req Model (2009 GRC) Rebuttal REmoval of New  WH Solar AdjustMI_DEM-WP(C) ENERG10C--ctn Mid-C_042010 2010GRC" xfId="8182"/>
    <cellStyle name="_Portfolio SPlan Base Case.xls Chart 2_Book2_Electric Rev Req Model (2009 GRC) Rebuttal REmoval of New  WH Solar AdjustMI_DEM-WP(C) ENERG10C--ctn Mid-C_042010 2010GRC 2" xfId="8183"/>
    <cellStyle name="_Portfolio SPlan Base Case.xls Chart 2_Book2_Electric Rev Req Model (2009 GRC) Revised 01-18-2010" xfId="8184"/>
    <cellStyle name="_Portfolio SPlan Base Case.xls Chart 2_Book2_Electric Rev Req Model (2009 GRC) Revised 01-18-2010 2" xfId="8185"/>
    <cellStyle name="_Portfolio SPlan Base Case.xls Chart 2_Book2_Electric Rev Req Model (2009 GRC) Revised 01-18-2010 2 2" xfId="8186"/>
    <cellStyle name="_Portfolio SPlan Base Case.xls Chart 2_Book2_Electric Rev Req Model (2009 GRC) Revised 01-18-2010 2 2 2" xfId="8187"/>
    <cellStyle name="_Portfolio SPlan Base Case.xls Chart 2_Book2_Electric Rev Req Model (2009 GRC) Revised 01-18-2010 2 3" xfId="8188"/>
    <cellStyle name="_Portfolio SPlan Base Case.xls Chart 2_Book2_Electric Rev Req Model (2009 GRC) Revised 01-18-2010 3" xfId="8189"/>
    <cellStyle name="_Portfolio SPlan Base Case.xls Chart 2_Book2_Electric Rev Req Model (2009 GRC) Revised 01-18-2010 3 2" xfId="8190"/>
    <cellStyle name="_Portfolio SPlan Base Case.xls Chart 2_Book2_Electric Rev Req Model (2009 GRC) Revised 01-18-2010 4" xfId="8191"/>
    <cellStyle name="_Portfolio SPlan Base Case.xls Chart 2_Book2_Electric Rev Req Model (2009 GRC) Revised 01-18-2010_DEM-WP(C) ENERG10C--ctn Mid-C_042010 2010GRC" xfId="8192"/>
    <cellStyle name="_Portfolio SPlan Base Case.xls Chart 2_Book2_Electric Rev Req Model (2009 GRC) Revised 01-18-2010_DEM-WP(C) ENERG10C--ctn Mid-C_042010 2010GRC 2" xfId="8193"/>
    <cellStyle name="_Portfolio SPlan Base Case.xls Chart 2_Book2_Final Order Electric EXHIBIT A-1" xfId="8194"/>
    <cellStyle name="_Portfolio SPlan Base Case.xls Chart 2_Book2_Final Order Electric EXHIBIT A-1 2" xfId="8195"/>
    <cellStyle name="_Portfolio SPlan Base Case.xls Chart 2_Book2_Final Order Electric EXHIBIT A-1 2 2" xfId="8196"/>
    <cellStyle name="_Portfolio SPlan Base Case.xls Chart 2_Book2_Final Order Electric EXHIBIT A-1 3" xfId="8197"/>
    <cellStyle name="_Portfolio SPlan Base Case.xls Chart 2_Chelan PUD Power Costs (8-10)" xfId="8198"/>
    <cellStyle name="_Portfolio SPlan Base Case.xls Chart 2_Chelan PUD Power Costs (8-10) 2" xfId="8199"/>
    <cellStyle name="_Portfolio SPlan Base Case.xls Chart 2_Colstrip 1&amp;2 Annual O&amp;M Budgets" xfId="8200"/>
    <cellStyle name="_Portfolio SPlan Base Case.xls Chart 2_Colstrip 1&amp;2 Annual O&amp;M Budgets 2" xfId="8201"/>
    <cellStyle name="_Portfolio SPlan Base Case.xls Chart 2_Colstrip 1&amp;2 Annual O&amp;M Budgets 3" xfId="8202"/>
    <cellStyle name="_Portfolio SPlan Base Case.xls Chart 2_Confidential Material" xfId="8203"/>
    <cellStyle name="_Portfolio SPlan Base Case.xls Chart 2_Confidential Material 2" xfId="8204"/>
    <cellStyle name="_Portfolio SPlan Base Case.xls Chart 2_DEM-WP(C) Colstrip 12 Coal Cost Forecast 2010GRC" xfId="8205"/>
    <cellStyle name="_Portfolio SPlan Base Case.xls Chart 2_DEM-WP(C) Colstrip 12 Coal Cost Forecast 2010GRC 2" xfId="8206"/>
    <cellStyle name="_Portfolio SPlan Base Case.xls Chart 2_DEM-WP(C) ENERG10C--ctn Mid-C_042010 2010GRC" xfId="8207"/>
    <cellStyle name="_Portfolio SPlan Base Case.xls Chart 2_DEM-WP(C) ENERG10C--ctn Mid-C_042010 2010GRC 2" xfId="8208"/>
    <cellStyle name="_Portfolio SPlan Base Case.xls Chart 2_DEM-WP(C) Production O&amp;M 2010GRC As-Filed" xfId="8209"/>
    <cellStyle name="_Portfolio SPlan Base Case.xls Chart 2_DEM-WP(C) Production O&amp;M 2010GRC As-Filed 2" xfId="8210"/>
    <cellStyle name="_Portfolio SPlan Base Case.xls Chart 2_DEM-WP(C) Production O&amp;M 2010GRC As-Filed 2 2" xfId="8211"/>
    <cellStyle name="_Portfolio SPlan Base Case.xls Chart 2_DEM-WP(C) Production O&amp;M 2010GRC As-Filed 2 3" xfId="8212"/>
    <cellStyle name="_Portfolio SPlan Base Case.xls Chart 2_DEM-WP(C) Production O&amp;M 2010GRC As-Filed 3" xfId="8213"/>
    <cellStyle name="_Portfolio SPlan Base Case.xls Chart 2_DEM-WP(C) Production O&amp;M 2010GRC As-Filed 3 2" xfId="8214"/>
    <cellStyle name="_Portfolio SPlan Base Case.xls Chart 2_DEM-WP(C) Production O&amp;M 2010GRC As-Filed 4" xfId="8215"/>
    <cellStyle name="_Portfolio SPlan Base Case.xls Chart 2_DEM-WP(C) Production O&amp;M 2010GRC As-Filed 4 2" xfId="8216"/>
    <cellStyle name="_Portfolio SPlan Base Case.xls Chart 2_DEM-WP(C) Production O&amp;M 2010GRC As-Filed 5" xfId="8217"/>
    <cellStyle name="_Portfolio SPlan Base Case.xls Chart 2_DEM-WP(C) Production O&amp;M 2010GRC As-Filed 5 2" xfId="8218"/>
    <cellStyle name="_Portfolio SPlan Base Case.xls Chart 2_DEM-WP(C) Production O&amp;M 2010GRC As-Filed 6" xfId="8219"/>
    <cellStyle name="_Portfolio SPlan Base Case.xls Chart 2_DEM-WP(C) Production O&amp;M 2010GRC As-Filed 6 2" xfId="8220"/>
    <cellStyle name="_Portfolio SPlan Base Case.xls Chart 2_Electric Rev Req Model (2009 GRC) " xfId="8221"/>
    <cellStyle name="_Portfolio SPlan Base Case.xls Chart 2_Electric Rev Req Model (2009 GRC)  2" xfId="8222"/>
    <cellStyle name="_Portfolio SPlan Base Case.xls Chart 2_Electric Rev Req Model (2009 GRC)  2 2" xfId="8223"/>
    <cellStyle name="_Portfolio SPlan Base Case.xls Chart 2_Electric Rev Req Model (2009 GRC)  2 2 2" xfId="8224"/>
    <cellStyle name="_Portfolio SPlan Base Case.xls Chart 2_Electric Rev Req Model (2009 GRC)  2 3" xfId="8225"/>
    <cellStyle name="_Portfolio SPlan Base Case.xls Chart 2_Electric Rev Req Model (2009 GRC)  3" xfId="8226"/>
    <cellStyle name="_Portfolio SPlan Base Case.xls Chart 2_Electric Rev Req Model (2009 GRC)  3 2" xfId="8227"/>
    <cellStyle name="_Portfolio SPlan Base Case.xls Chart 2_Electric Rev Req Model (2009 GRC)  4" xfId="8228"/>
    <cellStyle name="_Portfolio SPlan Base Case.xls Chart 2_Electric Rev Req Model (2009 GRC) _DEM-WP(C) ENERG10C--ctn Mid-C_042010 2010GRC" xfId="8229"/>
    <cellStyle name="_Portfolio SPlan Base Case.xls Chart 2_Electric Rev Req Model (2009 GRC) _DEM-WP(C) ENERG10C--ctn Mid-C_042010 2010GRC 2" xfId="8230"/>
    <cellStyle name="_Portfolio SPlan Base Case.xls Chart 2_Electric Rev Req Model (2009 GRC) Rebuttal" xfId="8231"/>
    <cellStyle name="_Portfolio SPlan Base Case.xls Chart 2_Electric Rev Req Model (2009 GRC) Rebuttal 2" xfId="8232"/>
    <cellStyle name="_Portfolio SPlan Base Case.xls Chart 2_Electric Rev Req Model (2009 GRC) Rebuttal 2 2" xfId="8233"/>
    <cellStyle name="_Portfolio SPlan Base Case.xls Chart 2_Electric Rev Req Model (2009 GRC) Rebuttal 3" xfId="8234"/>
    <cellStyle name="_Portfolio SPlan Base Case.xls Chart 2_Electric Rev Req Model (2009 GRC) Rebuttal REmoval of New  WH Solar AdjustMI" xfId="8235"/>
    <cellStyle name="_Portfolio SPlan Base Case.xls Chart 2_Electric Rev Req Model (2009 GRC) Rebuttal REmoval of New  WH Solar AdjustMI 2" xfId="8236"/>
    <cellStyle name="_Portfolio SPlan Base Case.xls Chart 2_Electric Rev Req Model (2009 GRC) Rebuttal REmoval of New  WH Solar AdjustMI 2 2" xfId="8237"/>
    <cellStyle name="_Portfolio SPlan Base Case.xls Chart 2_Electric Rev Req Model (2009 GRC) Rebuttal REmoval of New  WH Solar AdjustMI 2 2 2" xfId="8238"/>
    <cellStyle name="_Portfolio SPlan Base Case.xls Chart 2_Electric Rev Req Model (2009 GRC) Rebuttal REmoval of New  WH Solar AdjustMI 2 3" xfId="8239"/>
    <cellStyle name="_Portfolio SPlan Base Case.xls Chart 2_Electric Rev Req Model (2009 GRC) Rebuttal REmoval of New  WH Solar AdjustMI 3" xfId="8240"/>
    <cellStyle name="_Portfolio SPlan Base Case.xls Chart 2_Electric Rev Req Model (2009 GRC) Rebuttal REmoval of New  WH Solar AdjustMI 3 2" xfId="8241"/>
    <cellStyle name="_Portfolio SPlan Base Case.xls Chart 2_Electric Rev Req Model (2009 GRC) Rebuttal REmoval of New  WH Solar AdjustMI 4" xfId="8242"/>
    <cellStyle name="_Portfolio SPlan Base Case.xls Chart 2_Electric Rev Req Model (2009 GRC) Rebuttal REmoval of New  WH Solar AdjustMI_DEM-WP(C) ENERG10C--ctn Mid-C_042010 2010GRC" xfId="8243"/>
    <cellStyle name="_Portfolio SPlan Base Case.xls Chart 2_Electric Rev Req Model (2009 GRC) Rebuttal REmoval of New  WH Solar AdjustMI_DEM-WP(C) ENERG10C--ctn Mid-C_042010 2010GRC 2" xfId="8244"/>
    <cellStyle name="_Portfolio SPlan Base Case.xls Chart 2_Electric Rev Req Model (2009 GRC) Revised 01-18-2010" xfId="8245"/>
    <cellStyle name="_Portfolio SPlan Base Case.xls Chart 2_Electric Rev Req Model (2009 GRC) Revised 01-18-2010 2" xfId="8246"/>
    <cellStyle name="_Portfolio SPlan Base Case.xls Chart 2_Electric Rev Req Model (2009 GRC) Revised 01-18-2010 2 2" xfId="8247"/>
    <cellStyle name="_Portfolio SPlan Base Case.xls Chart 2_Electric Rev Req Model (2009 GRC) Revised 01-18-2010 2 2 2" xfId="8248"/>
    <cellStyle name="_Portfolio SPlan Base Case.xls Chart 2_Electric Rev Req Model (2009 GRC) Revised 01-18-2010 2 3" xfId="8249"/>
    <cellStyle name="_Portfolio SPlan Base Case.xls Chart 2_Electric Rev Req Model (2009 GRC) Revised 01-18-2010 3" xfId="8250"/>
    <cellStyle name="_Portfolio SPlan Base Case.xls Chart 2_Electric Rev Req Model (2009 GRC) Revised 01-18-2010 3 2" xfId="8251"/>
    <cellStyle name="_Portfolio SPlan Base Case.xls Chart 2_Electric Rev Req Model (2009 GRC) Revised 01-18-2010 4" xfId="8252"/>
    <cellStyle name="_Portfolio SPlan Base Case.xls Chart 2_Electric Rev Req Model (2009 GRC) Revised 01-18-2010_DEM-WP(C) ENERG10C--ctn Mid-C_042010 2010GRC" xfId="8253"/>
    <cellStyle name="_Portfolio SPlan Base Case.xls Chart 2_Electric Rev Req Model (2009 GRC) Revised 01-18-2010_DEM-WP(C) ENERG10C--ctn Mid-C_042010 2010GRC 2" xfId="8254"/>
    <cellStyle name="_Portfolio SPlan Base Case.xls Chart 2_Electric Rev Req Model (2010 GRC)" xfId="8255"/>
    <cellStyle name="_Portfolio SPlan Base Case.xls Chart 2_Electric Rev Req Model (2010 GRC) 2" xfId="8256"/>
    <cellStyle name="_Portfolio SPlan Base Case.xls Chart 2_Electric Rev Req Model (2010 GRC) SF" xfId="8257"/>
    <cellStyle name="_Portfolio SPlan Base Case.xls Chart 2_Electric Rev Req Model (2010 GRC) SF 2" xfId="8258"/>
    <cellStyle name="_Portfolio SPlan Base Case.xls Chart 2_Final Order Electric EXHIBIT A-1" xfId="8259"/>
    <cellStyle name="_Portfolio SPlan Base Case.xls Chart 2_Final Order Electric EXHIBIT A-1 2" xfId="8260"/>
    <cellStyle name="_Portfolio SPlan Base Case.xls Chart 2_Final Order Electric EXHIBIT A-1 2 2" xfId="8261"/>
    <cellStyle name="_Portfolio SPlan Base Case.xls Chart 2_Final Order Electric EXHIBIT A-1 3" xfId="8262"/>
    <cellStyle name="_Portfolio SPlan Base Case.xls Chart 2_NIM Summary" xfId="8263"/>
    <cellStyle name="_Portfolio SPlan Base Case.xls Chart 2_NIM Summary 2" xfId="8264"/>
    <cellStyle name="_Portfolio SPlan Base Case.xls Chart 2_NIM Summary 2 2" xfId="8265"/>
    <cellStyle name="_Portfolio SPlan Base Case.xls Chart 2_NIM Summary 2 2 2" xfId="8266"/>
    <cellStyle name="_Portfolio SPlan Base Case.xls Chart 2_NIM Summary 2 3" xfId="8267"/>
    <cellStyle name="_Portfolio SPlan Base Case.xls Chart 2_NIM Summary 3" xfId="8268"/>
    <cellStyle name="_Portfolio SPlan Base Case.xls Chart 2_NIM Summary 3 2" xfId="8269"/>
    <cellStyle name="_Portfolio SPlan Base Case.xls Chart 2_NIM Summary 4" xfId="8270"/>
    <cellStyle name="_Portfolio SPlan Base Case.xls Chart 2_NIM Summary_DEM-WP(C) ENERG10C--ctn Mid-C_042010 2010GRC" xfId="8271"/>
    <cellStyle name="_Portfolio SPlan Base Case.xls Chart 2_NIM Summary_DEM-WP(C) ENERG10C--ctn Mid-C_042010 2010GRC 2" xfId="8272"/>
    <cellStyle name="_Portfolio SPlan Base Case.xls Chart 2_Rebuttal Power Costs" xfId="8273"/>
    <cellStyle name="_Portfolio SPlan Base Case.xls Chart 2_Rebuttal Power Costs 2" xfId="8274"/>
    <cellStyle name="_Portfolio SPlan Base Case.xls Chart 2_Rebuttal Power Costs 2 2" xfId="8275"/>
    <cellStyle name="_Portfolio SPlan Base Case.xls Chart 2_Rebuttal Power Costs 2 2 2" xfId="8276"/>
    <cellStyle name="_Portfolio SPlan Base Case.xls Chart 2_Rebuttal Power Costs 2 3" xfId="8277"/>
    <cellStyle name="_Portfolio SPlan Base Case.xls Chart 2_Rebuttal Power Costs 3" xfId="8278"/>
    <cellStyle name="_Portfolio SPlan Base Case.xls Chart 2_Rebuttal Power Costs 3 2" xfId="8279"/>
    <cellStyle name="_Portfolio SPlan Base Case.xls Chart 2_Rebuttal Power Costs 4" xfId="8280"/>
    <cellStyle name="_Portfolio SPlan Base Case.xls Chart 2_Rebuttal Power Costs_Adj Bench DR 3 for Initial Briefs (Electric)" xfId="8281"/>
    <cellStyle name="_Portfolio SPlan Base Case.xls Chart 2_Rebuttal Power Costs_Adj Bench DR 3 for Initial Briefs (Electric) 2" xfId="8282"/>
    <cellStyle name="_Portfolio SPlan Base Case.xls Chart 2_Rebuttal Power Costs_Adj Bench DR 3 for Initial Briefs (Electric) 2 2" xfId="8283"/>
    <cellStyle name="_Portfolio SPlan Base Case.xls Chart 2_Rebuttal Power Costs_Adj Bench DR 3 for Initial Briefs (Electric) 2 2 2" xfId="8284"/>
    <cellStyle name="_Portfolio SPlan Base Case.xls Chart 2_Rebuttal Power Costs_Adj Bench DR 3 for Initial Briefs (Electric) 2 3" xfId="8285"/>
    <cellStyle name="_Portfolio SPlan Base Case.xls Chart 2_Rebuttal Power Costs_Adj Bench DR 3 for Initial Briefs (Electric) 3" xfId="8286"/>
    <cellStyle name="_Portfolio SPlan Base Case.xls Chart 2_Rebuttal Power Costs_Adj Bench DR 3 for Initial Briefs (Electric) 3 2" xfId="8287"/>
    <cellStyle name="_Portfolio SPlan Base Case.xls Chart 2_Rebuttal Power Costs_Adj Bench DR 3 for Initial Briefs (Electric) 4" xfId="8288"/>
    <cellStyle name="_Portfolio SPlan Base Case.xls Chart 2_Rebuttal Power Costs_Adj Bench DR 3 for Initial Briefs (Electric)_DEM-WP(C) ENERG10C--ctn Mid-C_042010 2010GRC" xfId="8289"/>
    <cellStyle name="_Portfolio SPlan Base Case.xls Chart 2_Rebuttal Power Costs_Adj Bench DR 3 for Initial Briefs (Electric)_DEM-WP(C) ENERG10C--ctn Mid-C_042010 2010GRC 2" xfId="8290"/>
    <cellStyle name="_Portfolio SPlan Base Case.xls Chart 2_Rebuttal Power Costs_DEM-WP(C) ENERG10C--ctn Mid-C_042010 2010GRC" xfId="8291"/>
    <cellStyle name="_Portfolio SPlan Base Case.xls Chart 2_Rebuttal Power Costs_DEM-WP(C) ENERG10C--ctn Mid-C_042010 2010GRC 2" xfId="8292"/>
    <cellStyle name="_Portfolio SPlan Base Case.xls Chart 2_Rebuttal Power Costs_Electric Rev Req Model (2009 GRC) Rebuttal" xfId="8293"/>
    <cellStyle name="_Portfolio SPlan Base Case.xls Chart 2_Rebuttal Power Costs_Electric Rev Req Model (2009 GRC) Rebuttal 2" xfId="8294"/>
    <cellStyle name="_Portfolio SPlan Base Case.xls Chart 2_Rebuttal Power Costs_Electric Rev Req Model (2009 GRC) Rebuttal 2 2" xfId="8295"/>
    <cellStyle name="_Portfolio SPlan Base Case.xls Chart 2_Rebuttal Power Costs_Electric Rev Req Model (2009 GRC) Rebuttal 3" xfId="8296"/>
    <cellStyle name="_Portfolio SPlan Base Case.xls Chart 2_Rebuttal Power Costs_Electric Rev Req Model (2009 GRC) Rebuttal REmoval of New  WH Solar AdjustMI" xfId="8297"/>
    <cellStyle name="_Portfolio SPlan Base Case.xls Chart 2_Rebuttal Power Costs_Electric Rev Req Model (2009 GRC) Rebuttal REmoval of New  WH Solar AdjustMI 2" xfId="8298"/>
    <cellStyle name="_Portfolio SPlan Base Case.xls Chart 2_Rebuttal Power Costs_Electric Rev Req Model (2009 GRC) Rebuttal REmoval of New  WH Solar AdjustMI 2 2" xfId="8299"/>
    <cellStyle name="_Portfolio SPlan Base Case.xls Chart 2_Rebuttal Power Costs_Electric Rev Req Model (2009 GRC) Rebuttal REmoval of New  WH Solar AdjustMI 2 2 2" xfId="8300"/>
    <cellStyle name="_Portfolio SPlan Base Case.xls Chart 2_Rebuttal Power Costs_Electric Rev Req Model (2009 GRC) Rebuttal REmoval of New  WH Solar AdjustMI 2 3" xfId="8301"/>
    <cellStyle name="_Portfolio SPlan Base Case.xls Chart 2_Rebuttal Power Costs_Electric Rev Req Model (2009 GRC) Rebuttal REmoval of New  WH Solar AdjustMI 3" xfId="8302"/>
    <cellStyle name="_Portfolio SPlan Base Case.xls Chart 2_Rebuttal Power Costs_Electric Rev Req Model (2009 GRC) Rebuttal REmoval of New  WH Solar AdjustMI 3 2" xfId="8303"/>
    <cellStyle name="_Portfolio SPlan Base Case.xls Chart 2_Rebuttal Power Costs_Electric Rev Req Model (2009 GRC) Rebuttal REmoval of New  WH Solar AdjustMI 4" xfId="8304"/>
    <cellStyle name="_Portfolio SPlan Base Case.xls Chart 2_Rebuttal Power Costs_Electric Rev Req Model (2009 GRC) Rebuttal REmoval of New  WH Solar AdjustMI_DEM-WP(C) ENERG10C--ctn Mid-C_042010 2010GRC" xfId="8305"/>
    <cellStyle name="_Portfolio SPlan Base Case.xls Chart 2_Rebuttal Power Costs_Electric Rev Req Model (2009 GRC) Rebuttal REmoval of New  WH Solar AdjustMI_DEM-WP(C) ENERG10C--ctn Mid-C_042010 2010GRC 2" xfId="8306"/>
    <cellStyle name="_Portfolio SPlan Base Case.xls Chart 2_Rebuttal Power Costs_Electric Rev Req Model (2009 GRC) Revised 01-18-2010" xfId="8307"/>
    <cellStyle name="_Portfolio SPlan Base Case.xls Chart 2_Rebuttal Power Costs_Electric Rev Req Model (2009 GRC) Revised 01-18-2010 2" xfId="8308"/>
    <cellStyle name="_Portfolio SPlan Base Case.xls Chart 2_Rebuttal Power Costs_Electric Rev Req Model (2009 GRC) Revised 01-18-2010 2 2" xfId="8309"/>
    <cellStyle name="_Portfolio SPlan Base Case.xls Chart 2_Rebuttal Power Costs_Electric Rev Req Model (2009 GRC) Revised 01-18-2010 2 2 2" xfId="8310"/>
    <cellStyle name="_Portfolio SPlan Base Case.xls Chart 2_Rebuttal Power Costs_Electric Rev Req Model (2009 GRC) Revised 01-18-2010 2 3" xfId="8311"/>
    <cellStyle name="_Portfolio SPlan Base Case.xls Chart 2_Rebuttal Power Costs_Electric Rev Req Model (2009 GRC) Revised 01-18-2010 3" xfId="8312"/>
    <cellStyle name="_Portfolio SPlan Base Case.xls Chart 2_Rebuttal Power Costs_Electric Rev Req Model (2009 GRC) Revised 01-18-2010 3 2" xfId="8313"/>
    <cellStyle name="_Portfolio SPlan Base Case.xls Chart 2_Rebuttal Power Costs_Electric Rev Req Model (2009 GRC) Revised 01-18-2010 4" xfId="8314"/>
    <cellStyle name="_Portfolio SPlan Base Case.xls Chart 2_Rebuttal Power Costs_Electric Rev Req Model (2009 GRC) Revised 01-18-2010_DEM-WP(C) ENERG10C--ctn Mid-C_042010 2010GRC" xfId="8315"/>
    <cellStyle name="_Portfolio SPlan Base Case.xls Chart 2_Rebuttal Power Costs_Electric Rev Req Model (2009 GRC) Revised 01-18-2010_DEM-WP(C) ENERG10C--ctn Mid-C_042010 2010GRC 2" xfId="8316"/>
    <cellStyle name="_Portfolio SPlan Base Case.xls Chart 2_Rebuttal Power Costs_Final Order Electric EXHIBIT A-1" xfId="8317"/>
    <cellStyle name="_Portfolio SPlan Base Case.xls Chart 2_Rebuttal Power Costs_Final Order Electric EXHIBIT A-1 2" xfId="8318"/>
    <cellStyle name="_Portfolio SPlan Base Case.xls Chart 2_Rebuttal Power Costs_Final Order Electric EXHIBIT A-1 2 2" xfId="8319"/>
    <cellStyle name="_Portfolio SPlan Base Case.xls Chart 2_Rebuttal Power Costs_Final Order Electric EXHIBIT A-1 3" xfId="8320"/>
    <cellStyle name="_Portfolio SPlan Base Case.xls Chart 2_TENASKA REGULATORY ASSET" xfId="8321"/>
    <cellStyle name="_Portfolio SPlan Base Case.xls Chart 2_TENASKA REGULATORY ASSET 2" xfId="8322"/>
    <cellStyle name="_Portfolio SPlan Base Case.xls Chart 2_TENASKA REGULATORY ASSET 2 2" xfId="8323"/>
    <cellStyle name="_Portfolio SPlan Base Case.xls Chart 2_TENASKA REGULATORY ASSET 3" xfId="8324"/>
    <cellStyle name="_Portfolio SPlan Base Case.xls Chart 3" xfId="8325"/>
    <cellStyle name="_Portfolio SPlan Base Case.xls Chart 3 2" xfId="8326"/>
    <cellStyle name="_Portfolio SPlan Base Case.xls Chart 3 2 2" xfId="8327"/>
    <cellStyle name="_Portfolio SPlan Base Case.xls Chart 3 2 2 2" xfId="8328"/>
    <cellStyle name="_Portfolio SPlan Base Case.xls Chart 3 2 3" xfId="8329"/>
    <cellStyle name="_Portfolio SPlan Base Case.xls Chart 3 3" xfId="8330"/>
    <cellStyle name="_Portfolio SPlan Base Case.xls Chart 3 3 2" xfId="8331"/>
    <cellStyle name="_Portfolio SPlan Base Case.xls Chart 3 4" xfId="8332"/>
    <cellStyle name="_Portfolio SPlan Base Case.xls Chart 3 4 2" xfId="8333"/>
    <cellStyle name="_Portfolio SPlan Base Case.xls Chart 3 5" xfId="8334"/>
    <cellStyle name="_Portfolio SPlan Base Case.xls Chart 3 5 2" xfId="8335"/>
    <cellStyle name="_Portfolio SPlan Base Case.xls Chart 3 6" xfId="8336"/>
    <cellStyle name="_Portfolio SPlan Base Case.xls Chart 3 6 2" xfId="8337"/>
    <cellStyle name="_Portfolio SPlan Base Case.xls Chart 3_Adj Bench DR 3 for Initial Briefs (Electric)" xfId="8338"/>
    <cellStyle name="_Portfolio SPlan Base Case.xls Chart 3_Adj Bench DR 3 for Initial Briefs (Electric) 2" xfId="8339"/>
    <cellStyle name="_Portfolio SPlan Base Case.xls Chart 3_Adj Bench DR 3 for Initial Briefs (Electric) 2 2" xfId="8340"/>
    <cellStyle name="_Portfolio SPlan Base Case.xls Chart 3_Adj Bench DR 3 for Initial Briefs (Electric) 2 2 2" xfId="8341"/>
    <cellStyle name="_Portfolio SPlan Base Case.xls Chart 3_Adj Bench DR 3 for Initial Briefs (Electric) 2 3" xfId="8342"/>
    <cellStyle name="_Portfolio SPlan Base Case.xls Chart 3_Adj Bench DR 3 for Initial Briefs (Electric) 3" xfId="8343"/>
    <cellStyle name="_Portfolio SPlan Base Case.xls Chart 3_Adj Bench DR 3 for Initial Briefs (Electric) 3 2" xfId="8344"/>
    <cellStyle name="_Portfolio SPlan Base Case.xls Chart 3_Adj Bench DR 3 for Initial Briefs (Electric) 4" xfId="8345"/>
    <cellStyle name="_Portfolio SPlan Base Case.xls Chart 3_Adj Bench DR 3 for Initial Briefs (Electric)_DEM-WP(C) ENERG10C--ctn Mid-C_042010 2010GRC" xfId="8346"/>
    <cellStyle name="_Portfolio SPlan Base Case.xls Chart 3_Adj Bench DR 3 for Initial Briefs (Electric)_DEM-WP(C) ENERG10C--ctn Mid-C_042010 2010GRC 2" xfId="8347"/>
    <cellStyle name="_Portfolio SPlan Base Case.xls Chart 3_Book1" xfId="8348"/>
    <cellStyle name="_Portfolio SPlan Base Case.xls Chart 3_Book1 2" xfId="8349"/>
    <cellStyle name="_Portfolio SPlan Base Case.xls Chart 3_Book2" xfId="8350"/>
    <cellStyle name="_Portfolio SPlan Base Case.xls Chart 3_Book2 2" xfId="8351"/>
    <cellStyle name="_Portfolio SPlan Base Case.xls Chart 3_Book2 2 2" xfId="8352"/>
    <cellStyle name="_Portfolio SPlan Base Case.xls Chart 3_Book2 2 2 2" xfId="8353"/>
    <cellStyle name="_Portfolio SPlan Base Case.xls Chart 3_Book2 2 3" xfId="8354"/>
    <cellStyle name="_Portfolio SPlan Base Case.xls Chart 3_Book2 3" xfId="8355"/>
    <cellStyle name="_Portfolio SPlan Base Case.xls Chart 3_Book2 3 2" xfId="8356"/>
    <cellStyle name="_Portfolio SPlan Base Case.xls Chart 3_Book2 4" xfId="8357"/>
    <cellStyle name="_Portfolio SPlan Base Case.xls Chart 3_Book2_Adj Bench DR 3 for Initial Briefs (Electric)" xfId="8358"/>
    <cellStyle name="_Portfolio SPlan Base Case.xls Chart 3_Book2_Adj Bench DR 3 for Initial Briefs (Electric) 2" xfId="8359"/>
    <cellStyle name="_Portfolio SPlan Base Case.xls Chart 3_Book2_Adj Bench DR 3 for Initial Briefs (Electric) 2 2" xfId="8360"/>
    <cellStyle name="_Portfolio SPlan Base Case.xls Chart 3_Book2_Adj Bench DR 3 for Initial Briefs (Electric) 2 2 2" xfId="8361"/>
    <cellStyle name="_Portfolio SPlan Base Case.xls Chart 3_Book2_Adj Bench DR 3 for Initial Briefs (Electric) 2 3" xfId="8362"/>
    <cellStyle name="_Portfolio SPlan Base Case.xls Chart 3_Book2_Adj Bench DR 3 for Initial Briefs (Electric) 3" xfId="8363"/>
    <cellStyle name="_Portfolio SPlan Base Case.xls Chart 3_Book2_Adj Bench DR 3 for Initial Briefs (Electric) 3 2" xfId="8364"/>
    <cellStyle name="_Portfolio SPlan Base Case.xls Chart 3_Book2_Adj Bench DR 3 for Initial Briefs (Electric) 4" xfId="8365"/>
    <cellStyle name="_Portfolio SPlan Base Case.xls Chart 3_Book2_Adj Bench DR 3 for Initial Briefs (Electric)_DEM-WP(C) ENERG10C--ctn Mid-C_042010 2010GRC" xfId="8366"/>
    <cellStyle name="_Portfolio SPlan Base Case.xls Chart 3_Book2_Adj Bench DR 3 for Initial Briefs (Electric)_DEM-WP(C) ENERG10C--ctn Mid-C_042010 2010GRC 2" xfId="8367"/>
    <cellStyle name="_Portfolio SPlan Base Case.xls Chart 3_Book2_DEM-WP(C) ENERG10C--ctn Mid-C_042010 2010GRC" xfId="8368"/>
    <cellStyle name="_Portfolio SPlan Base Case.xls Chart 3_Book2_DEM-WP(C) ENERG10C--ctn Mid-C_042010 2010GRC 2" xfId="8369"/>
    <cellStyle name="_Portfolio SPlan Base Case.xls Chart 3_Book2_Electric Rev Req Model (2009 GRC) Rebuttal" xfId="8370"/>
    <cellStyle name="_Portfolio SPlan Base Case.xls Chart 3_Book2_Electric Rev Req Model (2009 GRC) Rebuttal 2" xfId="8371"/>
    <cellStyle name="_Portfolio SPlan Base Case.xls Chart 3_Book2_Electric Rev Req Model (2009 GRC) Rebuttal 2 2" xfId="8372"/>
    <cellStyle name="_Portfolio SPlan Base Case.xls Chart 3_Book2_Electric Rev Req Model (2009 GRC) Rebuttal 3" xfId="8373"/>
    <cellStyle name="_Portfolio SPlan Base Case.xls Chart 3_Book2_Electric Rev Req Model (2009 GRC) Rebuttal REmoval of New  WH Solar AdjustMI" xfId="8374"/>
    <cellStyle name="_Portfolio SPlan Base Case.xls Chart 3_Book2_Electric Rev Req Model (2009 GRC) Rebuttal REmoval of New  WH Solar AdjustMI 2" xfId="8375"/>
    <cellStyle name="_Portfolio SPlan Base Case.xls Chart 3_Book2_Electric Rev Req Model (2009 GRC) Rebuttal REmoval of New  WH Solar AdjustMI 2 2" xfId="8376"/>
    <cellStyle name="_Portfolio SPlan Base Case.xls Chart 3_Book2_Electric Rev Req Model (2009 GRC) Rebuttal REmoval of New  WH Solar AdjustMI 2 2 2" xfId="8377"/>
    <cellStyle name="_Portfolio SPlan Base Case.xls Chart 3_Book2_Electric Rev Req Model (2009 GRC) Rebuttal REmoval of New  WH Solar AdjustMI 2 3" xfId="8378"/>
    <cellStyle name="_Portfolio SPlan Base Case.xls Chart 3_Book2_Electric Rev Req Model (2009 GRC) Rebuttal REmoval of New  WH Solar AdjustMI 3" xfId="8379"/>
    <cellStyle name="_Portfolio SPlan Base Case.xls Chart 3_Book2_Electric Rev Req Model (2009 GRC) Rebuttal REmoval of New  WH Solar AdjustMI 3 2" xfId="8380"/>
    <cellStyle name="_Portfolio SPlan Base Case.xls Chart 3_Book2_Electric Rev Req Model (2009 GRC) Rebuttal REmoval of New  WH Solar AdjustMI 4" xfId="8381"/>
    <cellStyle name="_Portfolio SPlan Base Case.xls Chart 3_Book2_Electric Rev Req Model (2009 GRC) Rebuttal REmoval of New  WH Solar AdjustMI_DEM-WP(C) ENERG10C--ctn Mid-C_042010 2010GRC" xfId="8382"/>
    <cellStyle name="_Portfolio SPlan Base Case.xls Chart 3_Book2_Electric Rev Req Model (2009 GRC) Rebuttal REmoval of New  WH Solar AdjustMI_DEM-WP(C) ENERG10C--ctn Mid-C_042010 2010GRC 2" xfId="8383"/>
    <cellStyle name="_Portfolio SPlan Base Case.xls Chart 3_Book2_Electric Rev Req Model (2009 GRC) Revised 01-18-2010" xfId="8384"/>
    <cellStyle name="_Portfolio SPlan Base Case.xls Chart 3_Book2_Electric Rev Req Model (2009 GRC) Revised 01-18-2010 2" xfId="8385"/>
    <cellStyle name="_Portfolio SPlan Base Case.xls Chart 3_Book2_Electric Rev Req Model (2009 GRC) Revised 01-18-2010 2 2" xfId="8386"/>
    <cellStyle name="_Portfolio SPlan Base Case.xls Chart 3_Book2_Electric Rev Req Model (2009 GRC) Revised 01-18-2010 2 2 2" xfId="8387"/>
    <cellStyle name="_Portfolio SPlan Base Case.xls Chart 3_Book2_Electric Rev Req Model (2009 GRC) Revised 01-18-2010 2 3" xfId="8388"/>
    <cellStyle name="_Portfolio SPlan Base Case.xls Chart 3_Book2_Electric Rev Req Model (2009 GRC) Revised 01-18-2010 3" xfId="8389"/>
    <cellStyle name="_Portfolio SPlan Base Case.xls Chart 3_Book2_Electric Rev Req Model (2009 GRC) Revised 01-18-2010 3 2" xfId="8390"/>
    <cellStyle name="_Portfolio SPlan Base Case.xls Chart 3_Book2_Electric Rev Req Model (2009 GRC) Revised 01-18-2010 4" xfId="8391"/>
    <cellStyle name="_Portfolio SPlan Base Case.xls Chart 3_Book2_Electric Rev Req Model (2009 GRC) Revised 01-18-2010_DEM-WP(C) ENERG10C--ctn Mid-C_042010 2010GRC" xfId="8392"/>
    <cellStyle name="_Portfolio SPlan Base Case.xls Chart 3_Book2_Electric Rev Req Model (2009 GRC) Revised 01-18-2010_DEM-WP(C) ENERG10C--ctn Mid-C_042010 2010GRC 2" xfId="8393"/>
    <cellStyle name="_Portfolio SPlan Base Case.xls Chart 3_Book2_Final Order Electric EXHIBIT A-1" xfId="8394"/>
    <cellStyle name="_Portfolio SPlan Base Case.xls Chart 3_Book2_Final Order Electric EXHIBIT A-1 2" xfId="8395"/>
    <cellStyle name="_Portfolio SPlan Base Case.xls Chart 3_Book2_Final Order Electric EXHIBIT A-1 2 2" xfId="8396"/>
    <cellStyle name="_Portfolio SPlan Base Case.xls Chart 3_Book2_Final Order Electric EXHIBIT A-1 3" xfId="8397"/>
    <cellStyle name="_Portfolio SPlan Base Case.xls Chart 3_Chelan PUD Power Costs (8-10)" xfId="8398"/>
    <cellStyle name="_Portfolio SPlan Base Case.xls Chart 3_Chelan PUD Power Costs (8-10) 2" xfId="8399"/>
    <cellStyle name="_Portfolio SPlan Base Case.xls Chart 3_Colstrip 1&amp;2 Annual O&amp;M Budgets" xfId="8400"/>
    <cellStyle name="_Portfolio SPlan Base Case.xls Chart 3_Colstrip 1&amp;2 Annual O&amp;M Budgets 2" xfId="8401"/>
    <cellStyle name="_Portfolio SPlan Base Case.xls Chart 3_Colstrip 1&amp;2 Annual O&amp;M Budgets 3" xfId="8402"/>
    <cellStyle name="_Portfolio SPlan Base Case.xls Chart 3_Confidential Material" xfId="8403"/>
    <cellStyle name="_Portfolio SPlan Base Case.xls Chart 3_Confidential Material 2" xfId="8404"/>
    <cellStyle name="_Portfolio SPlan Base Case.xls Chart 3_DEM-WP(C) Colstrip 12 Coal Cost Forecast 2010GRC" xfId="8405"/>
    <cellStyle name="_Portfolio SPlan Base Case.xls Chart 3_DEM-WP(C) Colstrip 12 Coal Cost Forecast 2010GRC 2" xfId="8406"/>
    <cellStyle name="_Portfolio SPlan Base Case.xls Chart 3_DEM-WP(C) ENERG10C--ctn Mid-C_042010 2010GRC" xfId="8407"/>
    <cellStyle name="_Portfolio SPlan Base Case.xls Chart 3_DEM-WP(C) ENERG10C--ctn Mid-C_042010 2010GRC 2" xfId="8408"/>
    <cellStyle name="_Portfolio SPlan Base Case.xls Chart 3_DEM-WP(C) Production O&amp;M 2010GRC As-Filed" xfId="8409"/>
    <cellStyle name="_Portfolio SPlan Base Case.xls Chart 3_DEM-WP(C) Production O&amp;M 2010GRC As-Filed 2" xfId="8410"/>
    <cellStyle name="_Portfolio SPlan Base Case.xls Chart 3_DEM-WP(C) Production O&amp;M 2010GRC As-Filed 2 2" xfId="8411"/>
    <cellStyle name="_Portfolio SPlan Base Case.xls Chart 3_DEM-WP(C) Production O&amp;M 2010GRC As-Filed 2 3" xfId="8412"/>
    <cellStyle name="_Portfolio SPlan Base Case.xls Chart 3_DEM-WP(C) Production O&amp;M 2010GRC As-Filed 3" xfId="8413"/>
    <cellStyle name="_Portfolio SPlan Base Case.xls Chart 3_DEM-WP(C) Production O&amp;M 2010GRC As-Filed 3 2" xfId="8414"/>
    <cellStyle name="_Portfolio SPlan Base Case.xls Chart 3_DEM-WP(C) Production O&amp;M 2010GRC As-Filed 4" xfId="8415"/>
    <cellStyle name="_Portfolio SPlan Base Case.xls Chart 3_DEM-WP(C) Production O&amp;M 2010GRC As-Filed 4 2" xfId="8416"/>
    <cellStyle name="_Portfolio SPlan Base Case.xls Chart 3_DEM-WP(C) Production O&amp;M 2010GRC As-Filed 5" xfId="8417"/>
    <cellStyle name="_Portfolio SPlan Base Case.xls Chart 3_DEM-WP(C) Production O&amp;M 2010GRC As-Filed 5 2" xfId="8418"/>
    <cellStyle name="_Portfolio SPlan Base Case.xls Chart 3_DEM-WP(C) Production O&amp;M 2010GRC As-Filed 6" xfId="8419"/>
    <cellStyle name="_Portfolio SPlan Base Case.xls Chart 3_DEM-WP(C) Production O&amp;M 2010GRC As-Filed 6 2" xfId="8420"/>
    <cellStyle name="_Portfolio SPlan Base Case.xls Chart 3_Electric Rev Req Model (2009 GRC) " xfId="8421"/>
    <cellStyle name="_Portfolio SPlan Base Case.xls Chart 3_Electric Rev Req Model (2009 GRC)  2" xfId="8422"/>
    <cellStyle name="_Portfolio SPlan Base Case.xls Chart 3_Electric Rev Req Model (2009 GRC)  2 2" xfId="8423"/>
    <cellStyle name="_Portfolio SPlan Base Case.xls Chart 3_Electric Rev Req Model (2009 GRC)  2 2 2" xfId="8424"/>
    <cellStyle name="_Portfolio SPlan Base Case.xls Chart 3_Electric Rev Req Model (2009 GRC)  2 3" xfId="8425"/>
    <cellStyle name="_Portfolio SPlan Base Case.xls Chart 3_Electric Rev Req Model (2009 GRC)  3" xfId="8426"/>
    <cellStyle name="_Portfolio SPlan Base Case.xls Chart 3_Electric Rev Req Model (2009 GRC)  3 2" xfId="8427"/>
    <cellStyle name="_Portfolio SPlan Base Case.xls Chart 3_Electric Rev Req Model (2009 GRC)  4" xfId="8428"/>
    <cellStyle name="_Portfolio SPlan Base Case.xls Chart 3_Electric Rev Req Model (2009 GRC) _DEM-WP(C) ENERG10C--ctn Mid-C_042010 2010GRC" xfId="8429"/>
    <cellStyle name="_Portfolio SPlan Base Case.xls Chart 3_Electric Rev Req Model (2009 GRC) _DEM-WP(C) ENERG10C--ctn Mid-C_042010 2010GRC 2" xfId="8430"/>
    <cellStyle name="_Portfolio SPlan Base Case.xls Chart 3_Electric Rev Req Model (2009 GRC) Rebuttal" xfId="8431"/>
    <cellStyle name="_Portfolio SPlan Base Case.xls Chart 3_Electric Rev Req Model (2009 GRC) Rebuttal 2" xfId="8432"/>
    <cellStyle name="_Portfolio SPlan Base Case.xls Chart 3_Electric Rev Req Model (2009 GRC) Rebuttal 2 2" xfId="8433"/>
    <cellStyle name="_Portfolio SPlan Base Case.xls Chart 3_Electric Rev Req Model (2009 GRC) Rebuttal 3" xfId="8434"/>
    <cellStyle name="_Portfolio SPlan Base Case.xls Chart 3_Electric Rev Req Model (2009 GRC) Rebuttal REmoval of New  WH Solar AdjustMI" xfId="8435"/>
    <cellStyle name="_Portfolio SPlan Base Case.xls Chart 3_Electric Rev Req Model (2009 GRC) Rebuttal REmoval of New  WH Solar AdjustMI 2" xfId="8436"/>
    <cellStyle name="_Portfolio SPlan Base Case.xls Chart 3_Electric Rev Req Model (2009 GRC) Rebuttal REmoval of New  WH Solar AdjustMI 2 2" xfId="8437"/>
    <cellStyle name="_Portfolio SPlan Base Case.xls Chart 3_Electric Rev Req Model (2009 GRC) Rebuttal REmoval of New  WH Solar AdjustMI 2 2 2" xfId="8438"/>
    <cellStyle name="_Portfolio SPlan Base Case.xls Chart 3_Electric Rev Req Model (2009 GRC) Rebuttal REmoval of New  WH Solar AdjustMI 2 3" xfId="8439"/>
    <cellStyle name="_Portfolio SPlan Base Case.xls Chart 3_Electric Rev Req Model (2009 GRC) Rebuttal REmoval of New  WH Solar AdjustMI 3" xfId="8440"/>
    <cellStyle name="_Portfolio SPlan Base Case.xls Chart 3_Electric Rev Req Model (2009 GRC) Rebuttal REmoval of New  WH Solar AdjustMI 3 2" xfId="8441"/>
    <cellStyle name="_Portfolio SPlan Base Case.xls Chart 3_Electric Rev Req Model (2009 GRC) Rebuttal REmoval of New  WH Solar AdjustMI 4" xfId="8442"/>
    <cellStyle name="_Portfolio SPlan Base Case.xls Chart 3_Electric Rev Req Model (2009 GRC) Rebuttal REmoval of New  WH Solar AdjustMI_DEM-WP(C) ENERG10C--ctn Mid-C_042010 2010GRC" xfId="8443"/>
    <cellStyle name="_Portfolio SPlan Base Case.xls Chart 3_Electric Rev Req Model (2009 GRC) Rebuttal REmoval of New  WH Solar AdjustMI_DEM-WP(C) ENERG10C--ctn Mid-C_042010 2010GRC 2" xfId="8444"/>
    <cellStyle name="_Portfolio SPlan Base Case.xls Chart 3_Electric Rev Req Model (2009 GRC) Revised 01-18-2010" xfId="8445"/>
    <cellStyle name="_Portfolio SPlan Base Case.xls Chart 3_Electric Rev Req Model (2009 GRC) Revised 01-18-2010 2" xfId="8446"/>
    <cellStyle name="_Portfolio SPlan Base Case.xls Chart 3_Electric Rev Req Model (2009 GRC) Revised 01-18-2010 2 2" xfId="8447"/>
    <cellStyle name="_Portfolio SPlan Base Case.xls Chart 3_Electric Rev Req Model (2009 GRC) Revised 01-18-2010 2 2 2" xfId="8448"/>
    <cellStyle name="_Portfolio SPlan Base Case.xls Chart 3_Electric Rev Req Model (2009 GRC) Revised 01-18-2010 2 3" xfId="8449"/>
    <cellStyle name="_Portfolio SPlan Base Case.xls Chart 3_Electric Rev Req Model (2009 GRC) Revised 01-18-2010 3" xfId="8450"/>
    <cellStyle name="_Portfolio SPlan Base Case.xls Chart 3_Electric Rev Req Model (2009 GRC) Revised 01-18-2010 3 2" xfId="8451"/>
    <cellStyle name="_Portfolio SPlan Base Case.xls Chart 3_Electric Rev Req Model (2009 GRC) Revised 01-18-2010 4" xfId="8452"/>
    <cellStyle name="_Portfolio SPlan Base Case.xls Chart 3_Electric Rev Req Model (2009 GRC) Revised 01-18-2010_DEM-WP(C) ENERG10C--ctn Mid-C_042010 2010GRC" xfId="8453"/>
    <cellStyle name="_Portfolio SPlan Base Case.xls Chart 3_Electric Rev Req Model (2009 GRC) Revised 01-18-2010_DEM-WP(C) ENERG10C--ctn Mid-C_042010 2010GRC 2" xfId="8454"/>
    <cellStyle name="_Portfolio SPlan Base Case.xls Chart 3_Electric Rev Req Model (2010 GRC)" xfId="8455"/>
    <cellStyle name="_Portfolio SPlan Base Case.xls Chart 3_Electric Rev Req Model (2010 GRC) 2" xfId="8456"/>
    <cellStyle name="_Portfolio SPlan Base Case.xls Chart 3_Electric Rev Req Model (2010 GRC) SF" xfId="8457"/>
    <cellStyle name="_Portfolio SPlan Base Case.xls Chart 3_Electric Rev Req Model (2010 GRC) SF 2" xfId="8458"/>
    <cellStyle name="_Portfolio SPlan Base Case.xls Chart 3_Final Order Electric EXHIBIT A-1" xfId="8459"/>
    <cellStyle name="_Portfolio SPlan Base Case.xls Chart 3_Final Order Electric EXHIBIT A-1 2" xfId="8460"/>
    <cellStyle name="_Portfolio SPlan Base Case.xls Chart 3_Final Order Electric EXHIBIT A-1 2 2" xfId="8461"/>
    <cellStyle name="_Portfolio SPlan Base Case.xls Chart 3_Final Order Electric EXHIBIT A-1 3" xfId="8462"/>
    <cellStyle name="_Portfolio SPlan Base Case.xls Chart 3_NIM Summary" xfId="8463"/>
    <cellStyle name="_Portfolio SPlan Base Case.xls Chart 3_NIM Summary 2" xfId="8464"/>
    <cellStyle name="_Portfolio SPlan Base Case.xls Chart 3_NIM Summary 2 2" xfId="8465"/>
    <cellStyle name="_Portfolio SPlan Base Case.xls Chart 3_NIM Summary 2 2 2" xfId="8466"/>
    <cellStyle name="_Portfolio SPlan Base Case.xls Chart 3_NIM Summary 2 3" xfId="8467"/>
    <cellStyle name="_Portfolio SPlan Base Case.xls Chart 3_NIM Summary 3" xfId="8468"/>
    <cellStyle name="_Portfolio SPlan Base Case.xls Chart 3_NIM Summary 3 2" xfId="8469"/>
    <cellStyle name="_Portfolio SPlan Base Case.xls Chart 3_NIM Summary 4" xfId="8470"/>
    <cellStyle name="_Portfolio SPlan Base Case.xls Chart 3_NIM Summary_DEM-WP(C) ENERG10C--ctn Mid-C_042010 2010GRC" xfId="8471"/>
    <cellStyle name="_Portfolio SPlan Base Case.xls Chart 3_NIM Summary_DEM-WP(C) ENERG10C--ctn Mid-C_042010 2010GRC 2" xfId="8472"/>
    <cellStyle name="_Portfolio SPlan Base Case.xls Chart 3_Rebuttal Power Costs" xfId="8473"/>
    <cellStyle name="_Portfolio SPlan Base Case.xls Chart 3_Rebuttal Power Costs 2" xfId="8474"/>
    <cellStyle name="_Portfolio SPlan Base Case.xls Chart 3_Rebuttal Power Costs 2 2" xfId="8475"/>
    <cellStyle name="_Portfolio SPlan Base Case.xls Chart 3_Rebuttal Power Costs 2 2 2" xfId="8476"/>
    <cellStyle name="_Portfolio SPlan Base Case.xls Chart 3_Rebuttal Power Costs 2 3" xfId="8477"/>
    <cellStyle name="_Portfolio SPlan Base Case.xls Chart 3_Rebuttal Power Costs 3" xfId="8478"/>
    <cellStyle name="_Portfolio SPlan Base Case.xls Chart 3_Rebuttal Power Costs 3 2" xfId="8479"/>
    <cellStyle name="_Portfolio SPlan Base Case.xls Chart 3_Rebuttal Power Costs 4" xfId="8480"/>
    <cellStyle name="_Portfolio SPlan Base Case.xls Chart 3_Rebuttal Power Costs_Adj Bench DR 3 for Initial Briefs (Electric)" xfId="8481"/>
    <cellStyle name="_Portfolio SPlan Base Case.xls Chart 3_Rebuttal Power Costs_Adj Bench DR 3 for Initial Briefs (Electric) 2" xfId="8482"/>
    <cellStyle name="_Portfolio SPlan Base Case.xls Chart 3_Rebuttal Power Costs_Adj Bench DR 3 for Initial Briefs (Electric) 2 2" xfId="8483"/>
    <cellStyle name="_Portfolio SPlan Base Case.xls Chart 3_Rebuttal Power Costs_Adj Bench DR 3 for Initial Briefs (Electric) 2 2 2" xfId="8484"/>
    <cellStyle name="_Portfolio SPlan Base Case.xls Chart 3_Rebuttal Power Costs_Adj Bench DR 3 for Initial Briefs (Electric) 2 3" xfId="8485"/>
    <cellStyle name="_Portfolio SPlan Base Case.xls Chart 3_Rebuttal Power Costs_Adj Bench DR 3 for Initial Briefs (Electric) 3" xfId="8486"/>
    <cellStyle name="_Portfolio SPlan Base Case.xls Chart 3_Rebuttal Power Costs_Adj Bench DR 3 for Initial Briefs (Electric) 3 2" xfId="8487"/>
    <cellStyle name="_Portfolio SPlan Base Case.xls Chart 3_Rebuttal Power Costs_Adj Bench DR 3 for Initial Briefs (Electric) 4" xfId="8488"/>
    <cellStyle name="_Portfolio SPlan Base Case.xls Chart 3_Rebuttal Power Costs_Adj Bench DR 3 for Initial Briefs (Electric)_DEM-WP(C) ENERG10C--ctn Mid-C_042010 2010GRC" xfId="8489"/>
    <cellStyle name="_Portfolio SPlan Base Case.xls Chart 3_Rebuttal Power Costs_Adj Bench DR 3 for Initial Briefs (Electric)_DEM-WP(C) ENERG10C--ctn Mid-C_042010 2010GRC 2" xfId="8490"/>
    <cellStyle name="_Portfolio SPlan Base Case.xls Chart 3_Rebuttal Power Costs_DEM-WP(C) ENERG10C--ctn Mid-C_042010 2010GRC" xfId="8491"/>
    <cellStyle name="_Portfolio SPlan Base Case.xls Chart 3_Rebuttal Power Costs_DEM-WP(C) ENERG10C--ctn Mid-C_042010 2010GRC 2" xfId="8492"/>
    <cellStyle name="_Portfolio SPlan Base Case.xls Chart 3_Rebuttal Power Costs_Electric Rev Req Model (2009 GRC) Rebuttal" xfId="8493"/>
    <cellStyle name="_Portfolio SPlan Base Case.xls Chart 3_Rebuttal Power Costs_Electric Rev Req Model (2009 GRC) Rebuttal 2" xfId="8494"/>
    <cellStyle name="_Portfolio SPlan Base Case.xls Chart 3_Rebuttal Power Costs_Electric Rev Req Model (2009 GRC) Rebuttal 2 2" xfId="8495"/>
    <cellStyle name="_Portfolio SPlan Base Case.xls Chart 3_Rebuttal Power Costs_Electric Rev Req Model (2009 GRC) Rebuttal 3" xfId="8496"/>
    <cellStyle name="_Portfolio SPlan Base Case.xls Chart 3_Rebuttal Power Costs_Electric Rev Req Model (2009 GRC) Rebuttal REmoval of New  WH Solar AdjustMI" xfId="8497"/>
    <cellStyle name="_Portfolio SPlan Base Case.xls Chart 3_Rebuttal Power Costs_Electric Rev Req Model (2009 GRC) Rebuttal REmoval of New  WH Solar AdjustMI 2" xfId="8498"/>
    <cellStyle name="_Portfolio SPlan Base Case.xls Chart 3_Rebuttal Power Costs_Electric Rev Req Model (2009 GRC) Rebuttal REmoval of New  WH Solar AdjustMI 2 2" xfId="8499"/>
    <cellStyle name="_Portfolio SPlan Base Case.xls Chart 3_Rebuttal Power Costs_Electric Rev Req Model (2009 GRC) Rebuttal REmoval of New  WH Solar AdjustMI 2 2 2" xfId="8500"/>
    <cellStyle name="_Portfolio SPlan Base Case.xls Chart 3_Rebuttal Power Costs_Electric Rev Req Model (2009 GRC) Rebuttal REmoval of New  WH Solar AdjustMI 2 3" xfId="8501"/>
    <cellStyle name="_Portfolio SPlan Base Case.xls Chart 3_Rebuttal Power Costs_Electric Rev Req Model (2009 GRC) Rebuttal REmoval of New  WH Solar AdjustMI 3" xfId="8502"/>
    <cellStyle name="_Portfolio SPlan Base Case.xls Chart 3_Rebuttal Power Costs_Electric Rev Req Model (2009 GRC) Rebuttal REmoval of New  WH Solar AdjustMI 3 2" xfId="8503"/>
    <cellStyle name="_Portfolio SPlan Base Case.xls Chart 3_Rebuttal Power Costs_Electric Rev Req Model (2009 GRC) Rebuttal REmoval of New  WH Solar AdjustMI 4" xfId="8504"/>
    <cellStyle name="_Portfolio SPlan Base Case.xls Chart 3_Rebuttal Power Costs_Electric Rev Req Model (2009 GRC) Rebuttal REmoval of New  WH Solar AdjustMI_DEM-WP(C) ENERG10C--ctn Mid-C_042010 2010GRC" xfId="8505"/>
    <cellStyle name="_Portfolio SPlan Base Case.xls Chart 3_Rebuttal Power Costs_Electric Rev Req Model (2009 GRC) Rebuttal REmoval of New  WH Solar AdjustMI_DEM-WP(C) ENERG10C--ctn Mid-C_042010 2010GRC 2" xfId="8506"/>
    <cellStyle name="_Portfolio SPlan Base Case.xls Chart 3_Rebuttal Power Costs_Electric Rev Req Model (2009 GRC) Revised 01-18-2010" xfId="8507"/>
    <cellStyle name="_Portfolio SPlan Base Case.xls Chart 3_Rebuttal Power Costs_Electric Rev Req Model (2009 GRC) Revised 01-18-2010 2" xfId="8508"/>
    <cellStyle name="_Portfolio SPlan Base Case.xls Chart 3_Rebuttal Power Costs_Electric Rev Req Model (2009 GRC) Revised 01-18-2010 2 2" xfId="8509"/>
    <cellStyle name="_Portfolio SPlan Base Case.xls Chart 3_Rebuttal Power Costs_Electric Rev Req Model (2009 GRC) Revised 01-18-2010 2 2 2" xfId="8510"/>
    <cellStyle name="_Portfolio SPlan Base Case.xls Chart 3_Rebuttal Power Costs_Electric Rev Req Model (2009 GRC) Revised 01-18-2010 2 3" xfId="8511"/>
    <cellStyle name="_Portfolio SPlan Base Case.xls Chart 3_Rebuttal Power Costs_Electric Rev Req Model (2009 GRC) Revised 01-18-2010 3" xfId="8512"/>
    <cellStyle name="_Portfolio SPlan Base Case.xls Chart 3_Rebuttal Power Costs_Electric Rev Req Model (2009 GRC) Revised 01-18-2010 3 2" xfId="8513"/>
    <cellStyle name="_Portfolio SPlan Base Case.xls Chart 3_Rebuttal Power Costs_Electric Rev Req Model (2009 GRC) Revised 01-18-2010 4" xfId="8514"/>
    <cellStyle name="_Portfolio SPlan Base Case.xls Chart 3_Rebuttal Power Costs_Electric Rev Req Model (2009 GRC) Revised 01-18-2010_DEM-WP(C) ENERG10C--ctn Mid-C_042010 2010GRC" xfId="8515"/>
    <cellStyle name="_Portfolio SPlan Base Case.xls Chart 3_Rebuttal Power Costs_Electric Rev Req Model (2009 GRC) Revised 01-18-2010_DEM-WP(C) ENERG10C--ctn Mid-C_042010 2010GRC 2" xfId="8516"/>
    <cellStyle name="_Portfolio SPlan Base Case.xls Chart 3_Rebuttal Power Costs_Final Order Electric EXHIBIT A-1" xfId="8517"/>
    <cellStyle name="_Portfolio SPlan Base Case.xls Chart 3_Rebuttal Power Costs_Final Order Electric EXHIBIT A-1 2" xfId="8518"/>
    <cellStyle name="_Portfolio SPlan Base Case.xls Chart 3_Rebuttal Power Costs_Final Order Electric EXHIBIT A-1 2 2" xfId="8519"/>
    <cellStyle name="_Portfolio SPlan Base Case.xls Chart 3_Rebuttal Power Costs_Final Order Electric EXHIBIT A-1 3" xfId="8520"/>
    <cellStyle name="_Portfolio SPlan Base Case.xls Chart 3_TENASKA REGULATORY ASSET" xfId="8521"/>
    <cellStyle name="_Portfolio SPlan Base Case.xls Chart 3_TENASKA REGULATORY ASSET 2" xfId="8522"/>
    <cellStyle name="_Portfolio SPlan Base Case.xls Chart 3_TENASKA REGULATORY ASSET 2 2" xfId="8523"/>
    <cellStyle name="_Portfolio SPlan Base Case.xls Chart 3_TENASKA REGULATORY ASSET 3" xfId="8524"/>
    <cellStyle name="_Power Cost Value Copy 11.30.05 gas 1.09.06 AURORA at 1.10.06" xfId="8525"/>
    <cellStyle name="_Power Cost Value Copy 11.30.05 gas 1.09.06 AURORA at 1.10.06 2" xfId="8526"/>
    <cellStyle name="_Power Cost Value Copy 11.30.05 gas 1.09.06 AURORA at 1.10.06 2 2" xfId="8527"/>
    <cellStyle name="_Power Cost Value Copy 11.30.05 gas 1.09.06 AURORA at 1.10.06 2 2 2" xfId="8528"/>
    <cellStyle name="_Power Cost Value Copy 11.30.05 gas 1.09.06 AURORA at 1.10.06 2 2 2 2" xfId="8529"/>
    <cellStyle name="_Power Cost Value Copy 11.30.05 gas 1.09.06 AURORA at 1.10.06 2 2 3" xfId="8530"/>
    <cellStyle name="_Power Cost Value Copy 11.30.05 gas 1.09.06 AURORA at 1.10.06 2 3" xfId="8531"/>
    <cellStyle name="_Power Cost Value Copy 11.30.05 gas 1.09.06 AURORA at 1.10.06 2 3 2" xfId="8532"/>
    <cellStyle name="_Power Cost Value Copy 11.30.05 gas 1.09.06 AURORA at 1.10.06 2 4" xfId="8533"/>
    <cellStyle name="_Power Cost Value Copy 11.30.05 gas 1.09.06 AURORA at 1.10.06 3" xfId="8534"/>
    <cellStyle name="_Power Cost Value Copy 11.30.05 gas 1.09.06 AURORA at 1.10.06 3 2" xfId="8535"/>
    <cellStyle name="_Power Cost Value Copy 11.30.05 gas 1.09.06 AURORA at 1.10.06 3 2 2" xfId="8536"/>
    <cellStyle name="_Power Cost Value Copy 11.30.05 gas 1.09.06 AURORA at 1.10.06 3 3" xfId="8537"/>
    <cellStyle name="_Power Cost Value Copy 11.30.05 gas 1.09.06 AURORA at 1.10.06 4" xfId="8538"/>
    <cellStyle name="_Power Cost Value Copy 11.30.05 gas 1.09.06 AURORA at 1.10.06 4 2" xfId="8539"/>
    <cellStyle name="_Power Cost Value Copy 11.30.05 gas 1.09.06 AURORA at 1.10.06 4 2 2" xfId="8540"/>
    <cellStyle name="_Power Cost Value Copy 11.30.05 gas 1.09.06 AURORA at 1.10.06 4 3" xfId="8541"/>
    <cellStyle name="_Power Cost Value Copy 11.30.05 gas 1.09.06 AURORA at 1.10.06 5" xfId="8542"/>
    <cellStyle name="_Power Cost Value Copy 11.30.05 gas 1.09.06 AURORA at 1.10.06 5 2" xfId="8543"/>
    <cellStyle name="_Power Cost Value Copy 11.30.05 gas 1.09.06 AURORA at 1.10.06 6" xfId="8544"/>
    <cellStyle name="_Power Cost Value Copy 11.30.05 gas 1.09.06 AURORA at 1.10.06 6 2" xfId="8545"/>
    <cellStyle name="_Power Cost Value Copy 11.30.05 gas 1.09.06 AURORA at 1.10.06 6 2 2" xfId="8546"/>
    <cellStyle name="_Power Cost Value Copy 11.30.05 gas 1.09.06 AURORA at 1.10.06 6 3" xfId="8547"/>
    <cellStyle name="_Power Cost Value Copy 11.30.05 gas 1.09.06 AURORA at 1.10.06 7" xfId="8548"/>
    <cellStyle name="_Power Cost Value Copy 11.30.05 gas 1.09.06 AURORA at 1.10.06 7 2" xfId="8549"/>
    <cellStyle name="_Power Cost Value Copy 11.30.05 gas 1.09.06 AURORA at 1.10.06 7 2 2" xfId="8550"/>
    <cellStyle name="_Power Cost Value Copy 11.30.05 gas 1.09.06 AURORA at 1.10.06 7 3" xfId="8551"/>
    <cellStyle name="_Power Cost Value Copy 11.30.05 gas 1.09.06 AURORA at 1.10.06 8" xfId="8552"/>
    <cellStyle name="_Power Cost Value Copy 11.30.05 gas 1.09.06 AURORA at 1.10.06_04 07E Wild Horse Wind Expansion (C) (2)" xfId="8553"/>
    <cellStyle name="_Power Cost Value Copy 11.30.05 gas 1.09.06 AURORA at 1.10.06_04 07E Wild Horse Wind Expansion (C) (2) 2" xfId="8554"/>
    <cellStyle name="_Power Cost Value Copy 11.30.05 gas 1.09.06 AURORA at 1.10.06_04 07E Wild Horse Wind Expansion (C) (2) 2 2" xfId="8555"/>
    <cellStyle name="_Power Cost Value Copy 11.30.05 gas 1.09.06 AURORA at 1.10.06_04 07E Wild Horse Wind Expansion (C) (2) 2 2 2" xfId="8556"/>
    <cellStyle name="_Power Cost Value Copy 11.30.05 gas 1.09.06 AURORA at 1.10.06_04 07E Wild Horse Wind Expansion (C) (2) 2 3" xfId="8557"/>
    <cellStyle name="_Power Cost Value Copy 11.30.05 gas 1.09.06 AURORA at 1.10.06_04 07E Wild Horse Wind Expansion (C) (2) 3" xfId="8558"/>
    <cellStyle name="_Power Cost Value Copy 11.30.05 gas 1.09.06 AURORA at 1.10.06_04 07E Wild Horse Wind Expansion (C) (2) 3 2" xfId="8559"/>
    <cellStyle name="_Power Cost Value Copy 11.30.05 gas 1.09.06 AURORA at 1.10.06_04 07E Wild Horse Wind Expansion (C) (2) 4" xfId="8560"/>
    <cellStyle name="_Power Cost Value Copy 11.30.05 gas 1.09.06 AURORA at 1.10.06_04 07E Wild Horse Wind Expansion (C) (2)_Adj Bench DR 3 for Initial Briefs (Electric)" xfId="8561"/>
    <cellStyle name="_Power Cost Value Copy 11.30.05 gas 1.09.06 AURORA at 1.10.06_04 07E Wild Horse Wind Expansion (C) (2)_Adj Bench DR 3 for Initial Briefs (Electric) 2" xfId="8562"/>
    <cellStyle name="_Power Cost Value Copy 11.30.05 gas 1.09.06 AURORA at 1.10.06_04 07E Wild Horse Wind Expansion (C) (2)_Adj Bench DR 3 for Initial Briefs (Electric) 2 2" xfId="8563"/>
    <cellStyle name="_Power Cost Value Copy 11.30.05 gas 1.09.06 AURORA at 1.10.06_04 07E Wild Horse Wind Expansion (C) (2)_Adj Bench DR 3 for Initial Briefs (Electric) 2 2 2" xfId="8564"/>
    <cellStyle name="_Power Cost Value Copy 11.30.05 gas 1.09.06 AURORA at 1.10.06_04 07E Wild Horse Wind Expansion (C) (2)_Adj Bench DR 3 for Initial Briefs (Electric) 2 3" xfId="8565"/>
    <cellStyle name="_Power Cost Value Copy 11.30.05 gas 1.09.06 AURORA at 1.10.06_04 07E Wild Horse Wind Expansion (C) (2)_Adj Bench DR 3 for Initial Briefs (Electric) 3" xfId="8566"/>
    <cellStyle name="_Power Cost Value Copy 11.30.05 gas 1.09.06 AURORA at 1.10.06_04 07E Wild Horse Wind Expansion (C) (2)_Adj Bench DR 3 for Initial Briefs (Electric) 3 2" xfId="8567"/>
    <cellStyle name="_Power Cost Value Copy 11.30.05 gas 1.09.06 AURORA at 1.10.06_04 07E Wild Horse Wind Expansion (C) (2)_Adj Bench DR 3 for Initial Briefs (Electric) 4" xfId="8568"/>
    <cellStyle name="_Power Cost Value Copy 11.30.05 gas 1.09.06 AURORA at 1.10.06_04 07E Wild Horse Wind Expansion (C) (2)_Adj Bench DR 3 for Initial Briefs (Electric)_DEM-WP(C) ENERG10C--ctn Mid-C_042010 2010GRC" xfId="8569"/>
    <cellStyle name="_Power Cost Value Copy 11.30.05 gas 1.09.06 AURORA at 1.10.06_04 07E Wild Horse Wind Expansion (C) (2)_Adj Bench DR 3 for Initial Briefs (Electric)_DEM-WP(C) ENERG10C--ctn Mid-C_042010 2010GRC 2" xfId="8570"/>
    <cellStyle name="_Power Cost Value Copy 11.30.05 gas 1.09.06 AURORA at 1.10.06_04 07E Wild Horse Wind Expansion (C) (2)_Book1" xfId="8571"/>
    <cellStyle name="_Power Cost Value Copy 11.30.05 gas 1.09.06 AURORA at 1.10.06_04 07E Wild Horse Wind Expansion (C) (2)_Book1 2" xfId="8572"/>
    <cellStyle name="_Power Cost Value Copy 11.30.05 gas 1.09.06 AURORA at 1.10.06_04 07E Wild Horse Wind Expansion (C) (2)_DEM-WP(C) ENERG10C--ctn Mid-C_042010 2010GRC" xfId="8573"/>
    <cellStyle name="_Power Cost Value Copy 11.30.05 gas 1.09.06 AURORA at 1.10.06_04 07E Wild Horse Wind Expansion (C) (2)_DEM-WP(C) ENERG10C--ctn Mid-C_042010 2010GRC 2" xfId="8574"/>
    <cellStyle name="_Power Cost Value Copy 11.30.05 gas 1.09.06 AURORA at 1.10.06_04 07E Wild Horse Wind Expansion (C) (2)_Electric Rev Req Model (2009 GRC) " xfId="8575"/>
    <cellStyle name="_Power Cost Value Copy 11.30.05 gas 1.09.06 AURORA at 1.10.06_04 07E Wild Horse Wind Expansion (C) (2)_Electric Rev Req Model (2009 GRC)  2" xfId="8576"/>
    <cellStyle name="_Power Cost Value Copy 11.30.05 gas 1.09.06 AURORA at 1.10.06_04 07E Wild Horse Wind Expansion (C) (2)_Electric Rev Req Model (2009 GRC)  2 2" xfId="8577"/>
    <cellStyle name="_Power Cost Value Copy 11.30.05 gas 1.09.06 AURORA at 1.10.06_04 07E Wild Horse Wind Expansion (C) (2)_Electric Rev Req Model (2009 GRC)  2 2 2" xfId="8578"/>
    <cellStyle name="_Power Cost Value Copy 11.30.05 gas 1.09.06 AURORA at 1.10.06_04 07E Wild Horse Wind Expansion (C) (2)_Electric Rev Req Model (2009 GRC)  2 3" xfId="8579"/>
    <cellStyle name="_Power Cost Value Copy 11.30.05 gas 1.09.06 AURORA at 1.10.06_04 07E Wild Horse Wind Expansion (C) (2)_Electric Rev Req Model (2009 GRC)  3" xfId="8580"/>
    <cellStyle name="_Power Cost Value Copy 11.30.05 gas 1.09.06 AURORA at 1.10.06_04 07E Wild Horse Wind Expansion (C) (2)_Electric Rev Req Model (2009 GRC)  3 2" xfId="8581"/>
    <cellStyle name="_Power Cost Value Copy 11.30.05 gas 1.09.06 AURORA at 1.10.06_04 07E Wild Horse Wind Expansion (C) (2)_Electric Rev Req Model (2009 GRC)  4" xfId="8582"/>
    <cellStyle name="_Power Cost Value Copy 11.30.05 gas 1.09.06 AURORA at 1.10.06_04 07E Wild Horse Wind Expansion (C) (2)_Electric Rev Req Model (2009 GRC) _DEM-WP(C) ENERG10C--ctn Mid-C_042010 2010GRC" xfId="8583"/>
    <cellStyle name="_Power Cost Value Copy 11.30.05 gas 1.09.06 AURORA at 1.10.06_04 07E Wild Horse Wind Expansion (C) (2)_Electric Rev Req Model (2009 GRC) _DEM-WP(C) ENERG10C--ctn Mid-C_042010 2010GRC 2" xfId="8584"/>
    <cellStyle name="_Power Cost Value Copy 11.30.05 gas 1.09.06 AURORA at 1.10.06_04 07E Wild Horse Wind Expansion (C) (2)_Electric Rev Req Model (2009 GRC) Rebuttal" xfId="8585"/>
    <cellStyle name="_Power Cost Value Copy 11.30.05 gas 1.09.06 AURORA at 1.10.06_04 07E Wild Horse Wind Expansion (C) (2)_Electric Rev Req Model (2009 GRC) Rebuttal 2" xfId="8586"/>
    <cellStyle name="_Power Cost Value Copy 11.30.05 gas 1.09.06 AURORA at 1.10.06_04 07E Wild Horse Wind Expansion (C) (2)_Electric Rev Req Model (2009 GRC) Rebuttal 2 2" xfId="8587"/>
    <cellStyle name="_Power Cost Value Copy 11.30.05 gas 1.09.06 AURORA at 1.10.06_04 07E Wild Horse Wind Expansion (C) (2)_Electric Rev Req Model (2009 GRC) Rebuttal 3" xfId="8588"/>
    <cellStyle name="_Power Cost Value Copy 11.30.05 gas 1.09.06 AURORA at 1.10.06_04 07E Wild Horse Wind Expansion (C) (2)_Electric Rev Req Model (2009 GRC) Rebuttal REmoval of New  WH Solar AdjustMI" xfId="8589"/>
    <cellStyle name="_Power Cost Value Copy 11.30.05 gas 1.09.06 AURORA at 1.10.06_04 07E Wild Horse Wind Expansion (C) (2)_Electric Rev Req Model (2009 GRC) Rebuttal REmoval of New  WH Solar AdjustMI 2" xfId="8590"/>
    <cellStyle name="_Power Cost Value Copy 11.30.05 gas 1.09.06 AURORA at 1.10.06_04 07E Wild Horse Wind Expansion (C) (2)_Electric Rev Req Model (2009 GRC) Rebuttal REmoval of New  WH Solar AdjustMI 2 2" xfId="8591"/>
    <cellStyle name="_Power Cost Value Copy 11.30.05 gas 1.09.06 AURORA at 1.10.06_04 07E Wild Horse Wind Expansion (C) (2)_Electric Rev Req Model (2009 GRC) Rebuttal REmoval of New  WH Solar AdjustMI 3" xfId="8592"/>
    <cellStyle name="_Power Cost Value Copy 11.30.05 gas 1.09.06 AURORA at 1.10.06_04 07E Wild Horse Wind Expansion (C) (2)_Electric Rev Req Model (2009 GRC) Rebuttal REmoval of New  WH Solar AdjustMI 3 2" xfId="8593"/>
    <cellStyle name="_Power Cost Value Copy 11.30.05 gas 1.09.06 AURORA at 1.10.06_04 07E Wild Horse Wind Expansion (C) (2)_Electric Rev Req Model (2009 GRC) Rebuttal REmoval of New  WH Solar AdjustMI 4" xfId="8594"/>
    <cellStyle name="_Power Cost Value Copy 11.30.05 gas 1.09.06 AURORA at 1.10.06_04 07E Wild Horse Wind Expansion (C) (2)_Electric Rev Req Model (2009 GRC) Rebuttal REmoval of New  WH Solar AdjustMI_DEM-WP(C) ENERG10C--ctn Mid-C_042010 2010GRC" xfId="8595"/>
    <cellStyle name="_Power Cost Value Copy 11.30.05 gas 1.09.06 AURORA at 1.10.06_04 07E Wild Horse Wind Expansion (C) (2)_Electric Rev Req Model (2009 GRC) Rebuttal REmoval of New  WH Solar AdjustMI_DEM-WP(C) ENERG10C--ctn Mid-C_042010 2010GRC 2" xfId="8596"/>
    <cellStyle name="_Power Cost Value Copy 11.30.05 gas 1.09.06 AURORA at 1.10.06_04 07E Wild Horse Wind Expansion (C) (2)_Electric Rev Req Model (2009 GRC) Revised 01-18-2010" xfId="8597"/>
    <cellStyle name="_Power Cost Value Copy 11.30.05 gas 1.09.06 AURORA at 1.10.06_04 07E Wild Horse Wind Expansion (C) (2)_Electric Rev Req Model (2009 GRC) Revised 01-18-2010 2" xfId="8598"/>
    <cellStyle name="_Power Cost Value Copy 11.30.05 gas 1.09.06 AURORA at 1.10.06_04 07E Wild Horse Wind Expansion (C) (2)_Electric Rev Req Model (2009 GRC) Revised 01-18-2010 2 2" xfId="8599"/>
    <cellStyle name="_Power Cost Value Copy 11.30.05 gas 1.09.06 AURORA at 1.10.06_04 07E Wild Horse Wind Expansion (C) (2)_Electric Rev Req Model (2009 GRC) Revised 01-18-2010 3" xfId="8600"/>
    <cellStyle name="_Power Cost Value Copy 11.30.05 gas 1.09.06 AURORA at 1.10.06_04 07E Wild Horse Wind Expansion (C) (2)_Electric Rev Req Model (2009 GRC) Revised 01-18-2010 3 2" xfId="8601"/>
    <cellStyle name="_Power Cost Value Copy 11.30.05 gas 1.09.06 AURORA at 1.10.06_04 07E Wild Horse Wind Expansion (C) (2)_Electric Rev Req Model (2009 GRC) Revised 01-18-2010 4" xfId="8602"/>
    <cellStyle name="_Power Cost Value Copy 11.30.05 gas 1.09.06 AURORA at 1.10.06_04 07E Wild Horse Wind Expansion (C) (2)_Electric Rev Req Model (2009 GRC) Revised 01-18-2010_DEM-WP(C) ENERG10C--ctn Mid-C_042010 2010GRC" xfId="8603"/>
    <cellStyle name="_Power Cost Value Copy 11.30.05 gas 1.09.06 AURORA at 1.10.06_04 07E Wild Horse Wind Expansion (C) (2)_Electric Rev Req Model (2009 GRC) Revised 01-18-2010_DEM-WP(C) ENERG10C--ctn Mid-C_042010 2010GRC 2" xfId="8604"/>
    <cellStyle name="_Power Cost Value Copy 11.30.05 gas 1.09.06 AURORA at 1.10.06_04 07E Wild Horse Wind Expansion (C) (2)_Electric Rev Req Model (2010 GRC)" xfId="8605"/>
    <cellStyle name="_Power Cost Value Copy 11.30.05 gas 1.09.06 AURORA at 1.10.06_04 07E Wild Horse Wind Expansion (C) (2)_Electric Rev Req Model (2010 GRC) 2" xfId="8606"/>
    <cellStyle name="_Power Cost Value Copy 11.30.05 gas 1.09.06 AURORA at 1.10.06_04 07E Wild Horse Wind Expansion (C) (2)_Electric Rev Req Model (2010 GRC) SF" xfId="8607"/>
    <cellStyle name="_Power Cost Value Copy 11.30.05 gas 1.09.06 AURORA at 1.10.06_04 07E Wild Horse Wind Expansion (C) (2)_Electric Rev Req Model (2010 GRC) SF 2" xfId="8608"/>
    <cellStyle name="_Power Cost Value Copy 11.30.05 gas 1.09.06 AURORA at 1.10.06_04 07E Wild Horse Wind Expansion (C) (2)_Final Order Electric EXHIBIT A-1" xfId="8609"/>
    <cellStyle name="_Power Cost Value Copy 11.30.05 gas 1.09.06 AURORA at 1.10.06_04 07E Wild Horse Wind Expansion (C) (2)_Final Order Electric EXHIBIT A-1 2" xfId="8610"/>
    <cellStyle name="_Power Cost Value Copy 11.30.05 gas 1.09.06 AURORA at 1.10.06_04 07E Wild Horse Wind Expansion (C) (2)_Final Order Electric EXHIBIT A-1 2 2" xfId="8611"/>
    <cellStyle name="_Power Cost Value Copy 11.30.05 gas 1.09.06 AURORA at 1.10.06_04 07E Wild Horse Wind Expansion (C) (2)_Final Order Electric EXHIBIT A-1 3" xfId="8612"/>
    <cellStyle name="_Power Cost Value Copy 11.30.05 gas 1.09.06 AURORA at 1.10.06_04 07E Wild Horse Wind Expansion (C) (2)_TENASKA REGULATORY ASSET" xfId="8613"/>
    <cellStyle name="_Power Cost Value Copy 11.30.05 gas 1.09.06 AURORA at 1.10.06_04 07E Wild Horse Wind Expansion (C) (2)_TENASKA REGULATORY ASSET 2" xfId="8614"/>
    <cellStyle name="_Power Cost Value Copy 11.30.05 gas 1.09.06 AURORA at 1.10.06_04 07E Wild Horse Wind Expansion (C) (2)_TENASKA REGULATORY ASSET 2 2" xfId="8615"/>
    <cellStyle name="_Power Cost Value Copy 11.30.05 gas 1.09.06 AURORA at 1.10.06_04 07E Wild Horse Wind Expansion (C) (2)_TENASKA REGULATORY ASSET 3" xfId="8616"/>
    <cellStyle name="_Power Cost Value Copy 11.30.05 gas 1.09.06 AURORA at 1.10.06_16.37E Wild Horse Expansion DeferralRevwrkingfile SF" xfId="8617"/>
    <cellStyle name="_Power Cost Value Copy 11.30.05 gas 1.09.06 AURORA at 1.10.06_16.37E Wild Horse Expansion DeferralRevwrkingfile SF 2" xfId="8618"/>
    <cellStyle name="_Power Cost Value Copy 11.30.05 gas 1.09.06 AURORA at 1.10.06_16.37E Wild Horse Expansion DeferralRevwrkingfile SF 2 2" xfId="8619"/>
    <cellStyle name="_Power Cost Value Copy 11.30.05 gas 1.09.06 AURORA at 1.10.06_16.37E Wild Horse Expansion DeferralRevwrkingfile SF 3" xfId="8620"/>
    <cellStyle name="_Power Cost Value Copy 11.30.05 gas 1.09.06 AURORA at 1.10.06_16.37E Wild Horse Expansion DeferralRevwrkingfile SF 3 2" xfId="8621"/>
    <cellStyle name="_Power Cost Value Copy 11.30.05 gas 1.09.06 AURORA at 1.10.06_16.37E Wild Horse Expansion DeferralRevwrkingfile SF 4" xfId="8622"/>
    <cellStyle name="_Power Cost Value Copy 11.30.05 gas 1.09.06 AURORA at 1.10.06_16.37E Wild Horse Expansion DeferralRevwrkingfile SF_DEM-WP(C) ENERG10C--ctn Mid-C_042010 2010GRC" xfId="8623"/>
    <cellStyle name="_Power Cost Value Copy 11.30.05 gas 1.09.06 AURORA at 1.10.06_16.37E Wild Horse Expansion DeferralRevwrkingfile SF_DEM-WP(C) ENERG10C--ctn Mid-C_042010 2010GRC 2" xfId="8624"/>
    <cellStyle name="_Power Cost Value Copy 11.30.05 gas 1.09.06 AURORA at 1.10.06_2009 Compliance Filing PCA Exhibits for GRC" xfId="8625"/>
    <cellStyle name="_Power Cost Value Copy 11.30.05 gas 1.09.06 AURORA at 1.10.06_2009 Compliance Filing PCA Exhibits for GRC 2" xfId="8626"/>
    <cellStyle name="_Power Cost Value Copy 11.30.05 gas 1.09.06 AURORA at 1.10.06_2009 Compliance Filing PCA Exhibits for GRC 2 2" xfId="8627"/>
    <cellStyle name="_Power Cost Value Copy 11.30.05 gas 1.09.06 AURORA at 1.10.06_2009 Compliance Filing PCA Exhibits for GRC 3" xfId="8628"/>
    <cellStyle name="_Power Cost Value Copy 11.30.05 gas 1.09.06 AURORA at 1.10.06_2009 GRC Compl Filing - Exhibit D" xfId="8629"/>
    <cellStyle name="_Power Cost Value Copy 11.30.05 gas 1.09.06 AURORA at 1.10.06_2009 GRC Compl Filing - Exhibit D 2" xfId="8630"/>
    <cellStyle name="_Power Cost Value Copy 11.30.05 gas 1.09.06 AURORA at 1.10.06_2009 GRC Compl Filing - Exhibit D 2 2" xfId="8631"/>
    <cellStyle name="_Power Cost Value Copy 11.30.05 gas 1.09.06 AURORA at 1.10.06_2009 GRC Compl Filing - Exhibit D 3" xfId="8632"/>
    <cellStyle name="_Power Cost Value Copy 11.30.05 gas 1.09.06 AURORA at 1.10.06_2009 GRC Compl Filing - Exhibit D 3 2" xfId="8633"/>
    <cellStyle name="_Power Cost Value Copy 11.30.05 gas 1.09.06 AURORA at 1.10.06_2009 GRC Compl Filing - Exhibit D 4" xfId="8634"/>
    <cellStyle name="_Power Cost Value Copy 11.30.05 gas 1.09.06 AURORA at 1.10.06_2009 GRC Compl Filing - Exhibit D_DEM-WP(C) ENERG10C--ctn Mid-C_042010 2010GRC" xfId="8635"/>
    <cellStyle name="_Power Cost Value Copy 11.30.05 gas 1.09.06 AURORA at 1.10.06_2009 GRC Compl Filing - Exhibit D_DEM-WP(C) ENERG10C--ctn Mid-C_042010 2010GRC 2" xfId="8636"/>
    <cellStyle name="_Power Cost Value Copy 11.30.05 gas 1.09.06 AURORA at 1.10.06_3.01 Income Statement" xfId="8637"/>
    <cellStyle name="_Power Cost Value Copy 11.30.05 gas 1.09.06 AURORA at 1.10.06_4 31 Regulatory Assets and Liabilities  7 06- Exhibit D" xfId="8638"/>
    <cellStyle name="_Power Cost Value Copy 11.30.05 gas 1.09.06 AURORA at 1.10.06_4 31 Regulatory Assets and Liabilities  7 06- Exhibit D 2" xfId="8639"/>
    <cellStyle name="_Power Cost Value Copy 11.30.05 gas 1.09.06 AURORA at 1.10.06_4 31 Regulatory Assets and Liabilities  7 06- Exhibit D 2 2" xfId="8640"/>
    <cellStyle name="_Power Cost Value Copy 11.30.05 gas 1.09.06 AURORA at 1.10.06_4 31 Regulatory Assets and Liabilities  7 06- Exhibit D 3" xfId="8641"/>
    <cellStyle name="_Power Cost Value Copy 11.30.05 gas 1.09.06 AURORA at 1.10.06_4 31 Regulatory Assets and Liabilities  7 06- Exhibit D 3 2" xfId="8642"/>
    <cellStyle name="_Power Cost Value Copy 11.30.05 gas 1.09.06 AURORA at 1.10.06_4 31 Regulatory Assets and Liabilities  7 06- Exhibit D 4" xfId="8643"/>
    <cellStyle name="_Power Cost Value Copy 11.30.05 gas 1.09.06 AURORA at 1.10.06_4 31 Regulatory Assets and Liabilities  7 06- Exhibit D_DEM-WP(C) ENERG10C--ctn Mid-C_042010 2010GRC" xfId="8644"/>
    <cellStyle name="_Power Cost Value Copy 11.30.05 gas 1.09.06 AURORA at 1.10.06_4 31 Regulatory Assets and Liabilities  7 06- Exhibit D_DEM-WP(C) ENERG10C--ctn Mid-C_042010 2010GRC 2" xfId="8645"/>
    <cellStyle name="_Power Cost Value Copy 11.30.05 gas 1.09.06 AURORA at 1.10.06_4 31 Regulatory Assets and Liabilities  7 06- Exhibit D_NIM Summary" xfId="8646"/>
    <cellStyle name="_Power Cost Value Copy 11.30.05 gas 1.09.06 AURORA at 1.10.06_4 31 Regulatory Assets and Liabilities  7 06- Exhibit D_NIM Summary 2" xfId="8647"/>
    <cellStyle name="_Power Cost Value Copy 11.30.05 gas 1.09.06 AURORA at 1.10.06_4 31 Regulatory Assets and Liabilities  7 06- Exhibit D_NIM Summary 2 2" xfId="8648"/>
    <cellStyle name="_Power Cost Value Copy 11.30.05 gas 1.09.06 AURORA at 1.10.06_4 31 Regulatory Assets and Liabilities  7 06- Exhibit D_NIM Summary 3" xfId="8649"/>
    <cellStyle name="_Power Cost Value Copy 11.30.05 gas 1.09.06 AURORA at 1.10.06_4 31 Regulatory Assets and Liabilities  7 06- Exhibit D_NIM Summary 3 2" xfId="8650"/>
    <cellStyle name="_Power Cost Value Copy 11.30.05 gas 1.09.06 AURORA at 1.10.06_4 31 Regulatory Assets and Liabilities  7 06- Exhibit D_NIM Summary 4" xfId="8651"/>
    <cellStyle name="_Power Cost Value Copy 11.30.05 gas 1.09.06 AURORA at 1.10.06_4 31 Regulatory Assets and Liabilities  7 06- Exhibit D_NIM Summary_DEM-WP(C) ENERG10C--ctn Mid-C_042010 2010GRC" xfId="8652"/>
    <cellStyle name="_Power Cost Value Copy 11.30.05 gas 1.09.06 AURORA at 1.10.06_4 31 Regulatory Assets and Liabilities  7 06- Exhibit D_NIM Summary_DEM-WP(C) ENERG10C--ctn Mid-C_042010 2010GRC 2" xfId="8653"/>
    <cellStyle name="_Power Cost Value Copy 11.30.05 gas 1.09.06 AURORA at 1.10.06_4 31E Reg Asset  Liab and EXH D" xfId="8654"/>
    <cellStyle name="_Power Cost Value Copy 11.30.05 gas 1.09.06 AURORA at 1.10.06_4 31E Reg Asset  Liab and EXH D _ Aug 10 Filing (2)" xfId="8655"/>
    <cellStyle name="_Power Cost Value Copy 11.30.05 gas 1.09.06 AURORA at 1.10.06_4 31E Reg Asset  Liab and EXH D _ Aug 10 Filing (2) 2" xfId="8656"/>
    <cellStyle name="_Power Cost Value Copy 11.30.05 gas 1.09.06 AURORA at 1.10.06_4 31E Reg Asset  Liab and EXH D 2" xfId="8657"/>
    <cellStyle name="_Power Cost Value Copy 11.30.05 gas 1.09.06 AURORA at 1.10.06_4 31E Reg Asset  Liab and EXH D 3" xfId="8658"/>
    <cellStyle name="_Power Cost Value Copy 11.30.05 gas 1.09.06 AURORA at 1.10.06_4 32 Regulatory Assets and Liabilities  7 06- Exhibit D" xfId="8659"/>
    <cellStyle name="_Power Cost Value Copy 11.30.05 gas 1.09.06 AURORA at 1.10.06_4 32 Regulatory Assets and Liabilities  7 06- Exhibit D 2" xfId="8660"/>
    <cellStyle name="_Power Cost Value Copy 11.30.05 gas 1.09.06 AURORA at 1.10.06_4 32 Regulatory Assets and Liabilities  7 06- Exhibit D 2 2" xfId="8661"/>
    <cellStyle name="_Power Cost Value Copy 11.30.05 gas 1.09.06 AURORA at 1.10.06_4 32 Regulatory Assets and Liabilities  7 06- Exhibit D 3" xfId="8662"/>
    <cellStyle name="_Power Cost Value Copy 11.30.05 gas 1.09.06 AURORA at 1.10.06_4 32 Regulatory Assets and Liabilities  7 06- Exhibit D 3 2" xfId="8663"/>
    <cellStyle name="_Power Cost Value Copy 11.30.05 gas 1.09.06 AURORA at 1.10.06_4 32 Regulatory Assets and Liabilities  7 06- Exhibit D 4" xfId="8664"/>
    <cellStyle name="_Power Cost Value Copy 11.30.05 gas 1.09.06 AURORA at 1.10.06_4 32 Regulatory Assets and Liabilities  7 06- Exhibit D_DEM-WP(C) ENERG10C--ctn Mid-C_042010 2010GRC" xfId="8665"/>
    <cellStyle name="_Power Cost Value Copy 11.30.05 gas 1.09.06 AURORA at 1.10.06_4 32 Regulatory Assets and Liabilities  7 06- Exhibit D_DEM-WP(C) ENERG10C--ctn Mid-C_042010 2010GRC 2" xfId="8666"/>
    <cellStyle name="_Power Cost Value Copy 11.30.05 gas 1.09.06 AURORA at 1.10.06_4 32 Regulatory Assets and Liabilities  7 06- Exhibit D_NIM Summary" xfId="8667"/>
    <cellStyle name="_Power Cost Value Copy 11.30.05 gas 1.09.06 AURORA at 1.10.06_4 32 Regulatory Assets and Liabilities  7 06- Exhibit D_NIM Summary 2" xfId="8668"/>
    <cellStyle name="_Power Cost Value Copy 11.30.05 gas 1.09.06 AURORA at 1.10.06_4 32 Regulatory Assets and Liabilities  7 06- Exhibit D_NIM Summary 2 2" xfId="8669"/>
    <cellStyle name="_Power Cost Value Copy 11.30.05 gas 1.09.06 AURORA at 1.10.06_4 32 Regulatory Assets and Liabilities  7 06- Exhibit D_NIM Summary 3" xfId="8670"/>
    <cellStyle name="_Power Cost Value Copy 11.30.05 gas 1.09.06 AURORA at 1.10.06_4 32 Regulatory Assets and Liabilities  7 06- Exhibit D_NIM Summary 3 2" xfId="8671"/>
    <cellStyle name="_Power Cost Value Copy 11.30.05 gas 1.09.06 AURORA at 1.10.06_4 32 Regulatory Assets and Liabilities  7 06- Exhibit D_NIM Summary 4" xfId="8672"/>
    <cellStyle name="_Power Cost Value Copy 11.30.05 gas 1.09.06 AURORA at 1.10.06_4 32 Regulatory Assets and Liabilities  7 06- Exhibit D_NIM Summary_DEM-WP(C) ENERG10C--ctn Mid-C_042010 2010GRC" xfId="8673"/>
    <cellStyle name="_Power Cost Value Copy 11.30.05 gas 1.09.06 AURORA at 1.10.06_4 32 Regulatory Assets and Liabilities  7 06- Exhibit D_NIM Summary_DEM-WP(C) ENERG10C--ctn Mid-C_042010 2010GRC 2" xfId="8674"/>
    <cellStyle name="_Power Cost Value Copy 11.30.05 gas 1.09.06 AURORA at 1.10.06_AURORA Total New" xfId="8675"/>
    <cellStyle name="_Power Cost Value Copy 11.30.05 gas 1.09.06 AURORA at 1.10.06_AURORA Total New 2" xfId="8676"/>
    <cellStyle name="_Power Cost Value Copy 11.30.05 gas 1.09.06 AURORA at 1.10.06_AURORA Total New 2 2" xfId="8677"/>
    <cellStyle name="_Power Cost Value Copy 11.30.05 gas 1.09.06 AURORA at 1.10.06_AURORA Total New 3" xfId="8678"/>
    <cellStyle name="_Power Cost Value Copy 11.30.05 gas 1.09.06 AURORA at 1.10.06_Book2" xfId="8679"/>
    <cellStyle name="_Power Cost Value Copy 11.30.05 gas 1.09.06 AURORA at 1.10.06_Book2 2" xfId="8680"/>
    <cellStyle name="_Power Cost Value Copy 11.30.05 gas 1.09.06 AURORA at 1.10.06_Book2 2 2" xfId="8681"/>
    <cellStyle name="_Power Cost Value Copy 11.30.05 gas 1.09.06 AURORA at 1.10.06_Book2 3" xfId="8682"/>
    <cellStyle name="_Power Cost Value Copy 11.30.05 gas 1.09.06 AURORA at 1.10.06_Book2 3 2" xfId="8683"/>
    <cellStyle name="_Power Cost Value Copy 11.30.05 gas 1.09.06 AURORA at 1.10.06_Book2 4" xfId="8684"/>
    <cellStyle name="_Power Cost Value Copy 11.30.05 gas 1.09.06 AURORA at 1.10.06_Book2_Adj Bench DR 3 for Initial Briefs (Electric)" xfId="8685"/>
    <cellStyle name="_Power Cost Value Copy 11.30.05 gas 1.09.06 AURORA at 1.10.06_Book2_Adj Bench DR 3 for Initial Briefs (Electric) 2" xfId="8686"/>
    <cellStyle name="_Power Cost Value Copy 11.30.05 gas 1.09.06 AURORA at 1.10.06_Book2_Adj Bench DR 3 for Initial Briefs (Electric) 2 2" xfId="8687"/>
    <cellStyle name="_Power Cost Value Copy 11.30.05 gas 1.09.06 AURORA at 1.10.06_Book2_Adj Bench DR 3 for Initial Briefs (Electric) 3" xfId="8688"/>
    <cellStyle name="_Power Cost Value Copy 11.30.05 gas 1.09.06 AURORA at 1.10.06_Book2_Adj Bench DR 3 for Initial Briefs (Electric) 3 2" xfId="8689"/>
    <cellStyle name="_Power Cost Value Copy 11.30.05 gas 1.09.06 AURORA at 1.10.06_Book2_Adj Bench DR 3 for Initial Briefs (Electric) 4" xfId="8690"/>
    <cellStyle name="_Power Cost Value Copy 11.30.05 gas 1.09.06 AURORA at 1.10.06_Book2_Adj Bench DR 3 for Initial Briefs (Electric)_DEM-WP(C) ENERG10C--ctn Mid-C_042010 2010GRC" xfId="8691"/>
    <cellStyle name="_Power Cost Value Copy 11.30.05 gas 1.09.06 AURORA at 1.10.06_Book2_Adj Bench DR 3 for Initial Briefs (Electric)_DEM-WP(C) ENERG10C--ctn Mid-C_042010 2010GRC 2" xfId="8692"/>
    <cellStyle name="_Power Cost Value Copy 11.30.05 gas 1.09.06 AURORA at 1.10.06_Book2_DEM-WP(C) ENERG10C--ctn Mid-C_042010 2010GRC" xfId="8693"/>
    <cellStyle name="_Power Cost Value Copy 11.30.05 gas 1.09.06 AURORA at 1.10.06_Book2_DEM-WP(C) ENERG10C--ctn Mid-C_042010 2010GRC 2" xfId="8694"/>
    <cellStyle name="_Power Cost Value Copy 11.30.05 gas 1.09.06 AURORA at 1.10.06_Book2_Electric Rev Req Model (2009 GRC) Rebuttal" xfId="8695"/>
    <cellStyle name="_Power Cost Value Copy 11.30.05 gas 1.09.06 AURORA at 1.10.06_Book2_Electric Rev Req Model (2009 GRC) Rebuttal 2" xfId="8696"/>
    <cellStyle name="_Power Cost Value Copy 11.30.05 gas 1.09.06 AURORA at 1.10.06_Book2_Electric Rev Req Model (2009 GRC) Rebuttal 2 2" xfId="8697"/>
    <cellStyle name="_Power Cost Value Copy 11.30.05 gas 1.09.06 AURORA at 1.10.06_Book2_Electric Rev Req Model (2009 GRC) Rebuttal 3" xfId="8698"/>
    <cellStyle name="_Power Cost Value Copy 11.30.05 gas 1.09.06 AURORA at 1.10.06_Book2_Electric Rev Req Model (2009 GRC) Rebuttal REmoval of New  WH Solar AdjustMI" xfId="8699"/>
    <cellStyle name="_Power Cost Value Copy 11.30.05 gas 1.09.06 AURORA at 1.10.06_Book2_Electric Rev Req Model (2009 GRC) Rebuttal REmoval of New  WH Solar AdjustMI 2" xfId="8700"/>
    <cellStyle name="_Power Cost Value Copy 11.30.05 gas 1.09.06 AURORA at 1.10.06_Book2_Electric Rev Req Model (2009 GRC) Rebuttal REmoval of New  WH Solar AdjustMI 2 2" xfId="8701"/>
    <cellStyle name="_Power Cost Value Copy 11.30.05 gas 1.09.06 AURORA at 1.10.06_Book2_Electric Rev Req Model (2009 GRC) Rebuttal REmoval of New  WH Solar AdjustMI 3" xfId="8702"/>
    <cellStyle name="_Power Cost Value Copy 11.30.05 gas 1.09.06 AURORA at 1.10.06_Book2_Electric Rev Req Model (2009 GRC) Rebuttal REmoval of New  WH Solar AdjustMI 3 2" xfId="8703"/>
    <cellStyle name="_Power Cost Value Copy 11.30.05 gas 1.09.06 AURORA at 1.10.06_Book2_Electric Rev Req Model (2009 GRC) Rebuttal REmoval of New  WH Solar AdjustMI 4" xfId="8704"/>
    <cellStyle name="_Power Cost Value Copy 11.30.05 gas 1.09.06 AURORA at 1.10.06_Book2_Electric Rev Req Model (2009 GRC) Rebuttal REmoval of New  WH Solar AdjustMI_DEM-WP(C) ENERG10C--ctn Mid-C_042010 2010GRC" xfId="8705"/>
    <cellStyle name="_Power Cost Value Copy 11.30.05 gas 1.09.06 AURORA at 1.10.06_Book2_Electric Rev Req Model (2009 GRC) Rebuttal REmoval of New  WH Solar AdjustMI_DEM-WP(C) ENERG10C--ctn Mid-C_042010 2010GRC 2" xfId="8706"/>
    <cellStyle name="_Power Cost Value Copy 11.30.05 gas 1.09.06 AURORA at 1.10.06_Book2_Electric Rev Req Model (2009 GRC) Revised 01-18-2010" xfId="8707"/>
    <cellStyle name="_Power Cost Value Copy 11.30.05 gas 1.09.06 AURORA at 1.10.06_Book2_Electric Rev Req Model (2009 GRC) Revised 01-18-2010 2" xfId="8708"/>
    <cellStyle name="_Power Cost Value Copy 11.30.05 gas 1.09.06 AURORA at 1.10.06_Book2_Electric Rev Req Model (2009 GRC) Revised 01-18-2010 2 2" xfId="8709"/>
    <cellStyle name="_Power Cost Value Copy 11.30.05 gas 1.09.06 AURORA at 1.10.06_Book2_Electric Rev Req Model (2009 GRC) Revised 01-18-2010 3" xfId="8710"/>
    <cellStyle name="_Power Cost Value Copy 11.30.05 gas 1.09.06 AURORA at 1.10.06_Book2_Electric Rev Req Model (2009 GRC) Revised 01-18-2010 3 2" xfId="8711"/>
    <cellStyle name="_Power Cost Value Copy 11.30.05 gas 1.09.06 AURORA at 1.10.06_Book2_Electric Rev Req Model (2009 GRC) Revised 01-18-2010 4" xfId="8712"/>
    <cellStyle name="_Power Cost Value Copy 11.30.05 gas 1.09.06 AURORA at 1.10.06_Book2_Electric Rev Req Model (2009 GRC) Revised 01-18-2010_DEM-WP(C) ENERG10C--ctn Mid-C_042010 2010GRC" xfId="8713"/>
    <cellStyle name="_Power Cost Value Copy 11.30.05 gas 1.09.06 AURORA at 1.10.06_Book2_Electric Rev Req Model (2009 GRC) Revised 01-18-2010_DEM-WP(C) ENERG10C--ctn Mid-C_042010 2010GRC 2" xfId="8714"/>
    <cellStyle name="_Power Cost Value Copy 11.30.05 gas 1.09.06 AURORA at 1.10.06_Book2_Final Order Electric EXHIBIT A-1" xfId="8715"/>
    <cellStyle name="_Power Cost Value Copy 11.30.05 gas 1.09.06 AURORA at 1.10.06_Book2_Final Order Electric EXHIBIT A-1 2" xfId="8716"/>
    <cellStyle name="_Power Cost Value Copy 11.30.05 gas 1.09.06 AURORA at 1.10.06_Book2_Final Order Electric EXHIBIT A-1 2 2" xfId="8717"/>
    <cellStyle name="_Power Cost Value Copy 11.30.05 gas 1.09.06 AURORA at 1.10.06_Book2_Final Order Electric EXHIBIT A-1 3" xfId="8718"/>
    <cellStyle name="_Power Cost Value Copy 11.30.05 gas 1.09.06 AURORA at 1.10.06_Book4" xfId="8719"/>
    <cellStyle name="_Power Cost Value Copy 11.30.05 gas 1.09.06 AURORA at 1.10.06_Book4 2" xfId="8720"/>
    <cellStyle name="_Power Cost Value Copy 11.30.05 gas 1.09.06 AURORA at 1.10.06_Book4 2 2" xfId="8721"/>
    <cellStyle name="_Power Cost Value Copy 11.30.05 gas 1.09.06 AURORA at 1.10.06_Book4 3" xfId="8722"/>
    <cellStyle name="_Power Cost Value Copy 11.30.05 gas 1.09.06 AURORA at 1.10.06_Book4 3 2" xfId="8723"/>
    <cellStyle name="_Power Cost Value Copy 11.30.05 gas 1.09.06 AURORA at 1.10.06_Book4 4" xfId="8724"/>
    <cellStyle name="_Power Cost Value Copy 11.30.05 gas 1.09.06 AURORA at 1.10.06_Book4_DEM-WP(C) ENERG10C--ctn Mid-C_042010 2010GRC" xfId="8725"/>
    <cellStyle name="_Power Cost Value Copy 11.30.05 gas 1.09.06 AURORA at 1.10.06_Book4_DEM-WP(C) ENERG10C--ctn Mid-C_042010 2010GRC 2" xfId="8726"/>
    <cellStyle name="_Power Cost Value Copy 11.30.05 gas 1.09.06 AURORA at 1.10.06_Book9" xfId="8727"/>
    <cellStyle name="_Power Cost Value Copy 11.30.05 gas 1.09.06 AURORA at 1.10.06_Book9 2" xfId="8728"/>
    <cellStyle name="_Power Cost Value Copy 11.30.05 gas 1.09.06 AURORA at 1.10.06_Book9 2 2" xfId="8729"/>
    <cellStyle name="_Power Cost Value Copy 11.30.05 gas 1.09.06 AURORA at 1.10.06_Book9 3" xfId="8730"/>
    <cellStyle name="_Power Cost Value Copy 11.30.05 gas 1.09.06 AURORA at 1.10.06_Book9 3 2" xfId="8731"/>
    <cellStyle name="_Power Cost Value Copy 11.30.05 gas 1.09.06 AURORA at 1.10.06_Book9 4" xfId="8732"/>
    <cellStyle name="_Power Cost Value Copy 11.30.05 gas 1.09.06 AURORA at 1.10.06_Book9_DEM-WP(C) ENERG10C--ctn Mid-C_042010 2010GRC" xfId="8733"/>
    <cellStyle name="_Power Cost Value Copy 11.30.05 gas 1.09.06 AURORA at 1.10.06_Book9_DEM-WP(C) ENERG10C--ctn Mid-C_042010 2010GRC 2" xfId="8734"/>
    <cellStyle name="_Power Cost Value Copy 11.30.05 gas 1.09.06 AURORA at 1.10.06_Check the Interest Calculation" xfId="8735"/>
    <cellStyle name="_Power Cost Value Copy 11.30.05 gas 1.09.06 AURORA at 1.10.06_Check the Interest Calculation 2" xfId="8736"/>
    <cellStyle name="_Power Cost Value Copy 11.30.05 gas 1.09.06 AURORA at 1.10.06_Check the Interest Calculation_Scenario 1 REC vs PTC Offset" xfId="8737"/>
    <cellStyle name="_Power Cost Value Copy 11.30.05 gas 1.09.06 AURORA at 1.10.06_Check the Interest Calculation_Scenario 1 REC vs PTC Offset 2" xfId="8738"/>
    <cellStyle name="_Power Cost Value Copy 11.30.05 gas 1.09.06 AURORA at 1.10.06_Check the Interest Calculation_Scenario 3" xfId="8739"/>
    <cellStyle name="_Power Cost Value Copy 11.30.05 gas 1.09.06 AURORA at 1.10.06_Check the Interest Calculation_Scenario 3 2" xfId="8740"/>
    <cellStyle name="_Power Cost Value Copy 11.30.05 gas 1.09.06 AURORA at 1.10.06_Chelan PUD Power Costs (8-10)" xfId="8741"/>
    <cellStyle name="_Power Cost Value Copy 11.30.05 gas 1.09.06 AURORA at 1.10.06_Chelan PUD Power Costs (8-10) 2" xfId="8742"/>
    <cellStyle name="_Power Cost Value Copy 11.30.05 gas 1.09.06 AURORA at 1.10.06_DEM-WP(C) Chelan Power Costs" xfId="8743"/>
    <cellStyle name="_Power Cost Value Copy 11.30.05 gas 1.09.06 AURORA at 1.10.06_DEM-WP(C) Chelan Power Costs 2" xfId="8744"/>
    <cellStyle name="_Power Cost Value Copy 11.30.05 gas 1.09.06 AURORA at 1.10.06_DEM-WP(C) ENERG10C--ctn Mid-C_042010 2010GRC" xfId="8745"/>
    <cellStyle name="_Power Cost Value Copy 11.30.05 gas 1.09.06 AURORA at 1.10.06_DEM-WP(C) ENERG10C--ctn Mid-C_042010 2010GRC 2" xfId="8746"/>
    <cellStyle name="_Power Cost Value Copy 11.30.05 gas 1.09.06 AURORA at 1.10.06_DEM-WP(C) Gas Transport 2010GRC" xfId="8747"/>
    <cellStyle name="_Power Cost Value Copy 11.30.05 gas 1.09.06 AURORA at 1.10.06_DEM-WP(C) Gas Transport 2010GRC 2" xfId="8748"/>
    <cellStyle name="_Power Cost Value Copy 11.30.05 gas 1.09.06 AURORA at 1.10.06_Exh A-1 resulting from UE-112050 effective Jan 1 2012" xfId="8749"/>
    <cellStyle name="_Power Cost Value Copy 11.30.05 gas 1.09.06 AURORA at 1.10.06_Exh A-1 resulting from UE-112050 effective Jan 1 2012 2" xfId="8750"/>
    <cellStyle name="_Power Cost Value Copy 11.30.05 gas 1.09.06 AURORA at 1.10.06_Exh G - Klamath Peaker PPA fr C Locke 2-12" xfId="8751"/>
    <cellStyle name="_Power Cost Value Copy 11.30.05 gas 1.09.06 AURORA at 1.10.06_Exh G - Klamath Peaker PPA fr C Locke 2-12 2" xfId="8752"/>
    <cellStyle name="_Power Cost Value Copy 11.30.05 gas 1.09.06 AURORA at 1.10.06_Exhibit A-1 effective 4-1-11 fr S Free 12-11" xfId="8753"/>
    <cellStyle name="_Power Cost Value Copy 11.30.05 gas 1.09.06 AURORA at 1.10.06_Exhibit A-1 effective 4-1-11 fr S Free 12-11 2" xfId="8754"/>
    <cellStyle name="_Power Cost Value Copy 11.30.05 gas 1.09.06 AURORA at 1.10.06_Exhibit D fr R Gho 12-31-08" xfId="8755"/>
    <cellStyle name="_Power Cost Value Copy 11.30.05 gas 1.09.06 AURORA at 1.10.06_Exhibit D fr R Gho 12-31-08 2" xfId="8756"/>
    <cellStyle name="_Power Cost Value Copy 11.30.05 gas 1.09.06 AURORA at 1.10.06_Exhibit D fr R Gho 12-31-08 2 2" xfId="8757"/>
    <cellStyle name="_Power Cost Value Copy 11.30.05 gas 1.09.06 AURORA at 1.10.06_Exhibit D fr R Gho 12-31-08 3" xfId="8758"/>
    <cellStyle name="_Power Cost Value Copy 11.30.05 gas 1.09.06 AURORA at 1.10.06_Exhibit D fr R Gho 12-31-08 3 2" xfId="8759"/>
    <cellStyle name="_Power Cost Value Copy 11.30.05 gas 1.09.06 AURORA at 1.10.06_Exhibit D fr R Gho 12-31-08 4" xfId="8760"/>
    <cellStyle name="_Power Cost Value Copy 11.30.05 gas 1.09.06 AURORA at 1.10.06_Exhibit D fr R Gho 12-31-08 v2" xfId="8761"/>
    <cellStyle name="_Power Cost Value Copy 11.30.05 gas 1.09.06 AURORA at 1.10.06_Exhibit D fr R Gho 12-31-08 v2 2" xfId="8762"/>
    <cellStyle name="_Power Cost Value Copy 11.30.05 gas 1.09.06 AURORA at 1.10.06_Exhibit D fr R Gho 12-31-08 v2 2 2" xfId="8763"/>
    <cellStyle name="_Power Cost Value Copy 11.30.05 gas 1.09.06 AURORA at 1.10.06_Exhibit D fr R Gho 12-31-08 v2 3" xfId="8764"/>
    <cellStyle name="_Power Cost Value Copy 11.30.05 gas 1.09.06 AURORA at 1.10.06_Exhibit D fr R Gho 12-31-08 v2 3 2" xfId="8765"/>
    <cellStyle name="_Power Cost Value Copy 11.30.05 gas 1.09.06 AURORA at 1.10.06_Exhibit D fr R Gho 12-31-08 v2 4" xfId="8766"/>
    <cellStyle name="_Power Cost Value Copy 11.30.05 gas 1.09.06 AURORA at 1.10.06_Exhibit D fr R Gho 12-31-08 v2_DEM-WP(C) ENERG10C--ctn Mid-C_042010 2010GRC" xfId="8767"/>
    <cellStyle name="_Power Cost Value Copy 11.30.05 gas 1.09.06 AURORA at 1.10.06_Exhibit D fr R Gho 12-31-08 v2_DEM-WP(C) ENERG10C--ctn Mid-C_042010 2010GRC 2" xfId="8768"/>
    <cellStyle name="_Power Cost Value Copy 11.30.05 gas 1.09.06 AURORA at 1.10.06_Exhibit D fr R Gho 12-31-08 v2_NIM Summary" xfId="8769"/>
    <cellStyle name="_Power Cost Value Copy 11.30.05 gas 1.09.06 AURORA at 1.10.06_Exhibit D fr R Gho 12-31-08 v2_NIM Summary 2" xfId="8770"/>
    <cellStyle name="_Power Cost Value Copy 11.30.05 gas 1.09.06 AURORA at 1.10.06_Exhibit D fr R Gho 12-31-08 v2_NIM Summary 2 2" xfId="8771"/>
    <cellStyle name="_Power Cost Value Copy 11.30.05 gas 1.09.06 AURORA at 1.10.06_Exhibit D fr R Gho 12-31-08 v2_NIM Summary 3" xfId="8772"/>
    <cellStyle name="_Power Cost Value Copy 11.30.05 gas 1.09.06 AURORA at 1.10.06_Exhibit D fr R Gho 12-31-08 v2_NIM Summary 3 2" xfId="8773"/>
    <cellStyle name="_Power Cost Value Copy 11.30.05 gas 1.09.06 AURORA at 1.10.06_Exhibit D fr R Gho 12-31-08 v2_NIM Summary 4" xfId="8774"/>
    <cellStyle name="_Power Cost Value Copy 11.30.05 gas 1.09.06 AURORA at 1.10.06_Exhibit D fr R Gho 12-31-08 v2_NIM Summary_DEM-WP(C) ENERG10C--ctn Mid-C_042010 2010GRC" xfId="8775"/>
    <cellStyle name="_Power Cost Value Copy 11.30.05 gas 1.09.06 AURORA at 1.10.06_Exhibit D fr R Gho 12-31-08 v2_NIM Summary_DEM-WP(C) ENERG10C--ctn Mid-C_042010 2010GRC 2" xfId="8776"/>
    <cellStyle name="_Power Cost Value Copy 11.30.05 gas 1.09.06 AURORA at 1.10.06_Exhibit D fr R Gho 12-31-08_DEM-WP(C) ENERG10C--ctn Mid-C_042010 2010GRC" xfId="8777"/>
    <cellStyle name="_Power Cost Value Copy 11.30.05 gas 1.09.06 AURORA at 1.10.06_Exhibit D fr R Gho 12-31-08_DEM-WP(C) ENERG10C--ctn Mid-C_042010 2010GRC 2" xfId="8778"/>
    <cellStyle name="_Power Cost Value Copy 11.30.05 gas 1.09.06 AURORA at 1.10.06_Exhibit D fr R Gho 12-31-08_NIM Summary" xfId="8779"/>
    <cellStyle name="_Power Cost Value Copy 11.30.05 gas 1.09.06 AURORA at 1.10.06_Exhibit D fr R Gho 12-31-08_NIM Summary 2" xfId="8780"/>
    <cellStyle name="_Power Cost Value Copy 11.30.05 gas 1.09.06 AURORA at 1.10.06_Exhibit D fr R Gho 12-31-08_NIM Summary 2 2" xfId="8781"/>
    <cellStyle name="_Power Cost Value Copy 11.30.05 gas 1.09.06 AURORA at 1.10.06_Exhibit D fr R Gho 12-31-08_NIM Summary 3" xfId="8782"/>
    <cellStyle name="_Power Cost Value Copy 11.30.05 gas 1.09.06 AURORA at 1.10.06_Exhibit D fr R Gho 12-31-08_NIM Summary 3 2" xfId="8783"/>
    <cellStyle name="_Power Cost Value Copy 11.30.05 gas 1.09.06 AURORA at 1.10.06_Exhibit D fr R Gho 12-31-08_NIM Summary 4" xfId="8784"/>
    <cellStyle name="_Power Cost Value Copy 11.30.05 gas 1.09.06 AURORA at 1.10.06_Exhibit D fr R Gho 12-31-08_NIM Summary_DEM-WP(C) ENERG10C--ctn Mid-C_042010 2010GRC" xfId="8785"/>
    <cellStyle name="_Power Cost Value Copy 11.30.05 gas 1.09.06 AURORA at 1.10.06_Exhibit D fr R Gho 12-31-08_NIM Summary_DEM-WP(C) ENERG10C--ctn Mid-C_042010 2010GRC 2" xfId="8786"/>
    <cellStyle name="_Power Cost Value Copy 11.30.05 gas 1.09.06 AURORA at 1.10.06_Hopkins Ridge Prepaid Tran - Interest Earned RY 12ME Feb  '11" xfId="8787"/>
    <cellStyle name="_Power Cost Value Copy 11.30.05 gas 1.09.06 AURORA at 1.10.06_Hopkins Ridge Prepaid Tran - Interest Earned RY 12ME Feb  '11 2" xfId="8788"/>
    <cellStyle name="_Power Cost Value Copy 11.30.05 gas 1.09.06 AURORA at 1.10.06_Hopkins Ridge Prepaid Tran - Interest Earned RY 12ME Feb  '11 2 2" xfId="8789"/>
    <cellStyle name="_Power Cost Value Copy 11.30.05 gas 1.09.06 AURORA at 1.10.06_Hopkins Ridge Prepaid Tran - Interest Earned RY 12ME Feb  '11 3" xfId="8790"/>
    <cellStyle name="_Power Cost Value Copy 11.30.05 gas 1.09.06 AURORA at 1.10.06_Hopkins Ridge Prepaid Tran - Interest Earned RY 12ME Feb  '11 3 2" xfId="8791"/>
    <cellStyle name="_Power Cost Value Copy 11.30.05 gas 1.09.06 AURORA at 1.10.06_Hopkins Ridge Prepaid Tran - Interest Earned RY 12ME Feb  '11 4" xfId="8792"/>
    <cellStyle name="_Power Cost Value Copy 11.30.05 gas 1.09.06 AURORA at 1.10.06_Hopkins Ridge Prepaid Tran - Interest Earned RY 12ME Feb  '11_DEM-WP(C) ENERG10C--ctn Mid-C_042010 2010GRC" xfId="8793"/>
    <cellStyle name="_Power Cost Value Copy 11.30.05 gas 1.09.06 AURORA at 1.10.06_Hopkins Ridge Prepaid Tran - Interest Earned RY 12ME Feb  '11_DEM-WP(C) ENERG10C--ctn Mid-C_042010 2010GRC 2" xfId="8794"/>
    <cellStyle name="_Power Cost Value Copy 11.30.05 gas 1.09.06 AURORA at 1.10.06_Hopkins Ridge Prepaid Tran - Interest Earned RY 12ME Feb  '11_NIM Summary" xfId="8795"/>
    <cellStyle name="_Power Cost Value Copy 11.30.05 gas 1.09.06 AURORA at 1.10.06_Hopkins Ridge Prepaid Tran - Interest Earned RY 12ME Feb  '11_NIM Summary 2" xfId="8796"/>
    <cellStyle name="_Power Cost Value Copy 11.30.05 gas 1.09.06 AURORA at 1.10.06_Hopkins Ridge Prepaid Tran - Interest Earned RY 12ME Feb  '11_NIM Summary 2 2" xfId="8797"/>
    <cellStyle name="_Power Cost Value Copy 11.30.05 gas 1.09.06 AURORA at 1.10.06_Hopkins Ridge Prepaid Tran - Interest Earned RY 12ME Feb  '11_NIM Summary 3" xfId="8798"/>
    <cellStyle name="_Power Cost Value Copy 11.30.05 gas 1.09.06 AURORA at 1.10.06_Hopkins Ridge Prepaid Tran - Interest Earned RY 12ME Feb  '11_NIM Summary 3 2" xfId="8799"/>
    <cellStyle name="_Power Cost Value Copy 11.30.05 gas 1.09.06 AURORA at 1.10.06_Hopkins Ridge Prepaid Tran - Interest Earned RY 12ME Feb  '11_NIM Summary 4" xfId="8800"/>
    <cellStyle name="_Power Cost Value Copy 11.30.05 gas 1.09.06 AURORA at 1.10.06_Hopkins Ridge Prepaid Tran - Interest Earned RY 12ME Feb  '11_NIM Summary_DEM-WP(C) ENERG10C--ctn Mid-C_042010 2010GRC" xfId="8801"/>
    <cellStyle name="_Power Cost Value Copy 11.30.05 gas 1.09.06 AURORA at 1.10.06_Hopkins Ridge Prepaid Tran - Interest Earned RY 12ME Feb  '11_NIM Summary_DEM-WP(C) ENERG10C--ctn Mid-C_042010 2010GRC 2" xfId="8802"/>
    <cellStyle name="_Power Cost Value Copy 11.30.05 gas 1.09.06 AURORA at 1.10.06_Hopkins Ridge Prepaid Tran - Interest Earned RY 12ME Feb  '11_Transmission Workbook for May BOD" xfId="8803"/>
    <cellStyle name="_Power Cost Value Copy 11.30.05 gas 1.09.06 AURORA at 1.10.06_Hopkins Ridge Prepaid Tran - Interest Earned RY 12ME Feb  '11_Transmission Workbook for May BOD 2" xfId="8804"/>
    <cellStyle name="_Power Cost Value Copy 11.30.05 gas 1.09.06 AURORA at 1.10.06_Hopkins Ridge Prepaid Tran - Interest Earned RY 12ME Feb  '11_Transmission Workbook for May BOD 2 2" xfId="8805"/>
    <cellStyle name="_Power Cost Value Copy 11.30.05 gas 1.09.06 AURORA at 1.10.06_Hopkins Ridge Prepaid Tran - Interest Earned RY 12ME Feb  '11_Transmission Workbook for May BOD 3" xfId="8806"/>
    <cellStyle name="_Power Cost Value Copy 11.30.05 gas 1.09.06 AURORA at 1.10.06_Hopkins Ridge Prepaid Tran - Interest Earned RY 12ME Feb  '11_Transmission Workbook for May BOD 3 2" xfId="8807"/>
    <cellStyle name="_Power Cost Value Copy 11.30.05 gas 1.09.06 AURORA at 1.10.06_Hopkins Ridge Prepaid Tran - Interest Earned RY 12ME Feb  '11_Transmission Workbook for May BOD 4" xfId="8808"/>
    <cellStyle name="_Power Cost Value Copy 11.30.05 gas 1.09.06 AURORA at 1.10.06_Hopkins Ridge Prepaid Tran - Interest Earned RY 12ME Feb  '11_Transmission Workbook for May BOD_DEM-WP(C) ENERG10C--ctn Mid-C_042010 2010GRC" xfId="8809"/>
    <cellStyle name="_Power Cost Value Copy 11.30.05 gas 1.09.06 AURORA at 1.10.06_Hopkins Ridge Prepaid Tran - Interest Earned RY 12ME Feb  '11_Transmission Workbook for May BOD_DEM-WP(C) ENERG10C--ctn Mid-C_042010 2010GRC 2" xfId="8810"/>
    <cellStyle name="_Power Cost Value Copy 11.30.05 gas 1.09.06 AURORA at 1.10.06_Mint Farm Generation BPA" xfId="8811"/>
    <cellStyle name="_Power Cost Value Copy 11.30.05 gas 1.09.06 AURORA at 1.10.06_NIM Summary" xfId="8812"/>
    <cellStyle name="_Power Cost Value Copy 11.30.05 gas 1.09.06 AURORA at 1.10.06_NIM Summary 09GRC" xfId="8813"/>
    <cellStyle name="_Power Cost Value Copy 11.30.05 gas 1.09.06 AURORA at 1.10.06_NIM Summary 09GRC 2" xfId="8814"/>
    <cellStyle name="_Power Cost Value Copy 11.30.05 gas 1.09.06 AURORA at 1.10.06_NIM Summary 09GRC 2 2" xfId="8815"/>
    <cellStyle name="_Power Cost Value Copy 11.30.05 gas 1.09.06 AURORA at 1.10.06_NIM Summary 09GRC 3" xfId="8816"/>
    <cellStyle name="_Power Cost Value Copy 11.30.05 gas 1.09.06 AURORA at 1.10.06_NIM Summary 09GRC 3 2" xfId="8817"/>
    <cellStyle name="_Power Cost Value Copy 11.30.05 gas 1.09.06 AURORA at 1.10.06_NIM Summary 09GRC 4" xfId="8818"/>
    <cellStyle name="_Power Cost Value Copy 11.30.05 gas 1.09.06 AURORA at 1.10.06_NIM Summary 09GRC_DEM-WP(C) ENERG10C--ctn Mid-C_042010 2010GRC" xfId="8819"/>
    <cellStyle name="_Power Cost Value Copy 11.30.05 gas 1.09.06 AURORA at 1.10.06_NIM Summary 09GRC_DEM-WP(C) ENERG10C--ctn Mid-C_042010 2010GRC 2" xfId="8820"/>
    <cellStyle name="_Power Cost Value Copy 11.30.05 gas 1.09.06 AURORA at 1.10.06_NIM Summary 10" xfId="8821"/>
    <cellStyle name="_Power Cost Value Copy 11.30.05 gas 1.09.06 AURORA at 1.10.06_NIM Summary 10 2" xfId="8822"/>
    <cellStyle name="_Power Cost Value Copy 11.30.05 gas 1.09.06 AURORA at 1.10.06_NIM Summary 11" xfId="8823"/>
    <cellStyle name="_Power Cost Value Copy 11.30.05 gas 1.09.06 AURORA at 1.10.06_NIM Summary 11 2" xfId="8824"/>
    <cellStyle name="_Power Cost Value Copy 11.30.05 gas 1.09.06 AURORA at 1.10.06_NIM Summary 12" xfId="8825"/>
    <cellStyle name="_Power Cost Value Copy 11.30.05 gas 1.09.06 AURORA at 1.10.06_NIM Summary 12 2" xfId="8826"/>
    <cellStyle name="_Power Cost Value Copy 11.30.05 gas 1.09.06 AURORA at 1.10.06_NIM Summary 13" xfId="8827"/>
    <cellStyle name="_Power Cost Value Copy 11.30.05 gas 1.09.06 AURORA at 1.10.06_NIM Summary 13 2" xfId="8828"/>
    <cellStyle name="_Power Cost Value Copy 11.30.05 gas 1.09.06 AURORA at 1.10.06_NIM Summary 14" xfId="8829"/>
    <cellStyle name="_Power Cost Value Copy 11.30.05 gas 1.09.06 AURORA at 1.10.06_NIM Summary 14 2" xfId="8830"/>
    <cellStyle name="_Power Cost Value Copy 11.30.05 gas 1.09.06 AURORA at 1.10.06_NIM Summary 15" xfId="8831"/>
    <cellStyle name="_Power Cost Value Copy 11.30.05 gas 1.09.06 AURORA at 1.10.06_NIM Summary 15 2" xfId="8832"/>
    <cellStyle name="_Power Cost Value Copy 11.30.05 gas 1.09.06 AURORA at 1.10.06_NIM Summary 16" xfId="8833"/>
    <cellStyle name="_Power Cost Value Copy 11.30.05 gas 1.09.06 AURORA at 1.10.06_NIM Summary 16 2" xfId="8834"/>
    <cellStyle name="_Power Cost Value Copy 11.30.05 gas 1.09.06 AURORA at 1.10.06_NIM Summary 17" xfId="8835"/>
    <cellStyle name="_Power Cost Value Copy 11.30.05 gas 1.09.06 AURORA at 1.10.06_NIM Summary 17 2" xfId="8836"/>
    <cellStyle name="_Power Cost Value Copy 11.30.05 gas 1.09.06 AURORA at 1.10.06_NIM Summary 18" xfId="8837"/>
    <cellStyle name="_Power Cost Value Copy 11.30.05 gas 1.09.06 AURORA at 1.10.06_NIM Summary 18 2" xfId="8838"/>
    <cellStyle name="_Power Cost Value Copy 11.30.05 gas 1.09.06 AURORA at 1.10.06_NIM Summary 19" xfId="8839"/>
    <cellStyle name="_Power Cost Value Copy 11.30.05 gas 1.09.06 AURORA at 1.10.06_NIM Summary 19 2" xfId="8840"/>
    <cellStyle name="_Power Cost Value Copy 11.30.05 gas 1.09.06 AURORA at 1.10.06_NIM Summary 2" xfId="8841"/>
    <cellStyle name="_Power Cost Value Copy 11.30.05 gas 1.09.06 AURORA at 1.10.06_NIM Summary 2 2" xfId="8842"/>
    <cellStyle name="_Power Cost Value Copy 11.30.05 gas 1.09.06 AURORA at 1.10.06_NIM Summary 20" xfId="8843"/>
    <cellStyle name="_Power Cost Value Copy 11.30.05 gas 1.09.06 AURORA at 1.10.06_NIM Summary 20 2" xfId="8844"/>
    <cellStyle name="_Power Cost Value Copy 11.30.05 gas 1.09.06 AURORA at 1.10.06_NIM Summary 21" xfId="8845"/>
    <cellStyle name="_Power Cost Value Copy 11.30.05 gas 1.09.06 AURORA at 1.10.06_NIM Summary 21 2" xfId="8846"/>
    <cellStyle name="_Power Cost Value Copy 11.30.05 gas 1.09.06 AURORA at 1.10.06_NIM Summary 22" xfId="8847"/>
    <cellStyle name="_Power Cost Value Copy 11.30.05 gas 1.09.06 AURORA at 1.10.06_NIM Summary 22 2" xfId="8848"/>
    <cellStyle name="_Power Cost Value Copy 11.30.05 gas 1.09.06 AURORA at 1.10.06_NIM Summary 23" xfId="8849"/>
    <cellStyle name="_Power Cost Value Copy 11.30.05 gas 1.09.06 AURORA at 1.10.06_NIM Summary 23 2" xfId="8850"/>
    <cellStyle name="_Power Cost Value Copy 11.30.05 gas 1.09.06 AURORA at 1.10.06_NIM Summary 24" xfId="8851"/>
    <cellStyle name="_Power Cost Value Copy 11.30.05 gas 1.09.06 AURORA at 1.10.06_NIM Summary 24 2" xfId="8852"/>
    <cellStyle name="_Power Cost Value Copy 11.30.05 gas 1.09.06 AURORA at 1.10.06_NIM Summary 25" xfId="8853"/>
    <cellStyle name="_Power Cost Value Copy 11.30.05 gas 1.09.06 AURORA at 1.10.06_NIM Summary 25 2" xfId="8854"/>
    <cellStyle name="_Power Cost Value Copy 11.30.05 gas 1.09.06 AURORA at 1.10.06_NIM Summary 26" xfId="8855"/>
    <cellStyle name="_Power Cost Value Copy 11.30.05 gas 1.09.06 AURORA at 1.10.06_NIM Summary 26 2" xfId="8856"/>
    <cellStyle name="_Power Cost Value Copy 11.30.05 gas 1.09.06 AURORA at 1.10.06_NIM Summary 27" xfId="8857"/>
    <cellStyle name="_Power Cost Value Copy 11.30.05 gas 1.09.06 AURORA at 1.10.06_NIM Summary 27 2" xfId="8858"/>
    <cellStyle name="_Power Cost Value Copy 11.30.05 gas 1.09.06 AURORA at 1.10.06_NIM Summary 28" xfId="8859"/>
    <cellStyle name="_Power Cost Value Copy 11.30.05 gas 1.09.06 AURORA at 1.10.06_NIM Summary 28 2" xfId="8860"/>
    <cellStyle name="_Power Cost Value Copy 11.30.05 gas 1.09.06 AURORA at 1.10.06_NIM Summary 29" xfId="8861"/>
    <cellStyle name="_Power Cost Value Copy 11.30.05 gas 1.09.06 AURORA at 1.10.06_NIM Summary 29 2" xfId="8862"/>
    <cellStyle name="_Power Cost Value Copy 11.30.05 gas 1.09.06 AURORA at 1.10.06_NIM Summary 3" xfId="8863"/>
    <cellStyle name="_Power Cost Value Copy 11.30.05 gas 1.09.06 AURORA at 1.10.06_NIM Summary 3 2" xfId="8864"/>
    <cellStyle name="_Power Cost Value Copy 11.30.05 gas 1.09.06 AURORA at 1.10.06_NIM Summary 30" xfId="8865"/>
    <cellStyle name="_Power Cost Value Copy 11.30.05 gas 1.09.06 AURORA at 1.10.06_NIM Summary 30 2" xfId="8866"/>
    <cellStyle name="_Power Cost Value Copy 11.30.05 gas 1.09.06 AURORA at 1.10.06_NIM Summary 31" xfId="8867"/>
    <cellStyle name="_Power Cost Value Copy 11.30.05 gas 1.09.06 AURORA at 1.10.06_NIM Summary 31 2" xfId="8868"/>
    <cellStyle name="_Power Cost Value Copy 11.30.05 gas 1.09.06 AURORA at 1.10.06_NIM Summary 32" xfId="8869"/>
    <cellStyle name="_Power Cost Value Copy 11.30.05 gas 1.09.06 AURORA at 1.10.06_NIM Summary 32 2" xfId="8870"/>
    <cellStyle name="_Power Cost Value Copy 11.30.05 gas 1.09.06 AURORA at 1.10.06_NIM Summary 33" xfId="8871"/>
    <cellStyle name="_Power Cost Value Copy 11.30.05 gas 1.09.06 AURORA at 1.10.06_NIM Summary 33 2" xfId="8872"/>
    <cellStyle name="_Power Cost Value Copy 11.30.05 gas 1.09.06 AURORA at 1.10.06_NIM Summary 34" xfId="8873"/>
    <cellStyle name="_Power Cost Value Copy 11.30.05 gas 1.09.06 AURORA at 1.10.06_NIM Summary 34 2" xfId="8874"/>
    <cellStyle name="_Power Cost Value Copy 11.30.05 gas 1.09.06 AURORA at 1.10.06_NIM Summary 35" xfId="8875"/>
    <cellStyle name="_Power Cost Value Copy 11.30.05 gas 1.09.06 AURORA at 1.10.06_NIM Summary 35 2" xfId="8876"/>
    <cellStyle name="_Power Cost Value Copy 11.30.05 gas 1.09.06 AURORA at 1.10.06_NIM Summary 36" xfId="8877"/>
    <cellStyle name="_Power Cost Value Copy 11.30.05 gas 1.09.06 AURORA at 1.10.06_NIM Summary 36 2" xfId="8878"/>
    <cellStyle name="_Power Cost Value Copy 11.30.05 gas 1.09.06 AURORA at 1.10.06_NIM Summary 37" xfId="8879"/>
    <cellStyle name="_Power Cost Value Copy 11.30.05 gas 1.09.06 AURORA at 1.10.06_NIM Summary 37 2" xfId="8880"/>
    <cellStyle name="_Power Cost Value Copy 11.30.05 gas 1.09.06 AURORA at 1.10.06_NIM Summary 38" xfId="8881"/>
    <cellStyle name="_Power Cost Value Copy 11.30.05 gas 1.09.06 AURORA at 1.10.06_NIM Summary 38 2" xfId="8882"/>
    <cellStyle name="_Power Cost Value Copy 11.30.05 gas 1.09.06 AURORA at 1.10.06_NIM Summary 39" xfId="8883"/>
    <cellStyle name="_Power Cost Value Copy 11.30.05 gas 1.09.06 AURORA at 1.10.06_NIM Summary 39 2" xfId="8884"/>
    <cellStyle name="_Power Cost Value Copy 11.30.05 gas 1.09.06 AURORA at 1.10.06_NIM Summary 4" xfId="8885"/>
    <cellStyle name="_Power Cost Value Copy 11.30.05 gas 1.09.06 AURORA at 1.10.06_NIM Summary 4 2" xfId="8886"/>
    <cellStyle name="_Power Cost Value Copy 11.30.05 gas 1.09.06 AURORA at 1.10.06_NIM Summary 40" xfId="8887"/>
    <cellStyle name="_Power Cost Value Copy 11.30.05 gas 1.09.06 AURORA at 1.10.06_NIM Summary 40 2" xfId="8888"/>
    <cellStyle name="_Power Cost Value Copy 11.30.05 gas 1.09.06 AURORA at 1.10.06_NIM Summary 41" xfId="8889"/>
    <cellStyle name="_Power Cost Value Copy 11.30.05 gas 1.09.06 AURORA at 1.10.06_NIM Summary 41 2" xfId="8890"/>
    <cellStyle name="_Power Cost Value Copy 11.30.05 gas 1.09.06 AURORA at 1.10.06_NIM Summary 42" xfId="8891"/>
    <cellStyle name="_Power Cost Value Copy 11.30.05 gas 1.09.06 AURORA at 1.10.06_NIM Summary 42 2" xfId="8892"/>
    <cellStyle name="_Power Cost Value Copy 11.30.05 gas 1.09.06 AURORA at 1.10.06_NIM Summary 43" xfId="8893"/>
    <cellStyle name="_Power Cost Value Copy 11.30.05 gas 1.09.06 AURORA at 1.10.06_NIM Summary 43 2" xfId="8894"/>
    <cellStyle name="_Power Cost Value Copy 11.30.05 gas 1.09.06 AURORA at 1.10.06_NIM Summary 44" xfId="8895"/>
    <cellStyle name="_Power Cost Value Copy 11.30.05 gas 1.09.06 AURORA at 1.10.06_NIM Summary 44 2" xfId="8896"/>
    <cellStyle name="_Power Cost Value Copy 11.30.05 gas 1.09.06 AURORA at 1.10.06_NIM Summary 45" xfId="8897"/>
    <cellStyle name="_Power Cost Value Copy 11.30.05 gas 1.09.06 AURORA at 1.10.06_NIM Summary 45 2" xfId="8898"/>
    <cellStyle name="_Power Cost Value Copy 11.30.05 gas 1.09.06 AURORA at 1.10.06_NIM Summary 46" xfId="8899"/>
    <cellStyle name="_Power Cost Value Copy 11.30.05 gas 1.09.06 AURORA at 1.10.06_NIM Summary 46 2" xfId="8900"/>
    <cellStyle name="_Power Cost Value Copy 11.30.05 gas 1.09.06 AURORA at 1.10.06_NIM Summary 47" xfId="8901"/>
    <cellStyle name="_Power Cost Value Copy 11.30.05 gas 1.09.06 AURORA at 1.10.06_NIM Summary 47 2" xfId="8902"/>
    <cellStyle name="_Power Cost Value Copy 11.30.05 gas 1.09.06 AURORA at 1.10.06_NIM Summary 48" xfId="8903"/>
    <cellStyle name="_Power Cost Value Copy 11.30.05 gas 1.09.06 AURORA at 1.10.06_NIM Summary 49" xfId="8904"/>
    <cellStyle name="_Power Cost Value Copy 11.30.05 gas 1.09.06 AURORA at 1.10.06_NIM Summary 5" xfId="8905"/>
    <cellStyle name="_Power Cost Value Copy 11.30.05 gas 1.09.06 AURORA at 1.10.06_NIM Summary 5 2" xfId="8906"/>
    <cellStyle name="_Power Cost Value Copy 11.30.05 gas 1.09.06 AURORA at 1.10.06_NIM Summary 50" xfId="8907"/>
    <cellStyle name="_Power Cost Value Copy 11.30.05 gas 1.09.06 AURORA at 1.10.06_NIM Summary 51" xfId="8908"/>
    <cellStyle name="_Power Cost Value Copy 11.30.05 gas 1.09.06 AURORA at 1.10.06_NIM Summary 52" xfId="8909"/>
    <cellStyle name="_Power Cost Value Copy 11.30.05 gas 1.09.06 AURORA at 1.10.06_NIM Summary 6" xfId="8910"/>
    <cellStyle name="_Power Cost Value Copy 11.30.05 gas 1.09.06 AURORA at 1.10.06_NIM Summary 6 2" xfId="8911"/>
    <cellStyle name="_Power Cost Value Copy 11.30.05 gas 1.09.06 AURORA at 1.10.06_NIM Summary 7" xfId="8912"/>
    <cellStyle name="_Power Cost Value Copy 11.30.05 gas 1.09.06 AURORA at 1.10.06_NIM Summary 7 2" xfId="8913"/>
    <cellStyle name="_Power Cost Value Copy 11.30.05 gas 1.09.06 AURORA at 1.10.06_NIM Summary 8" xfId="8914"/>
    <cellStyle name="_Power Cost Value Copy 11.30.05 gas 1.09.06 AURORA at 1.10.06_NIM Summary 8 2" xfId="8915"/>
    <cellStyle name="_Power Cost Value Copy 11.30.05 gas 1.09.06 AURORA at 1.10.06_NIM Summary 9" xfId="8916"/>
    <cellStyle name="_Power Cost Value Copy 11.30.05 gas 1.09.06 AURORA at 1.10.06_NIM Summary 9 2" xfId="8917"/>
    <cellStyle name="_Power Cost Value Copy 11.30.05 gas 1.09.06 AURORA at 1.10.06_NIM Summary_DEM-WP(C) ENERG10C--ctn Mid-C_042010 2010GRC" xfId="8918"/>
    <cellStyle name="_Power Cost Value Copy 11.30.05 gas 1.09.06 AURORA at 1.10.06_NIM Summary_DEM-WP(C) ENERG10C--ctn Mid-C_042010 2010GRC 2" xfId="8919"/>
    <cellStyle name="_Power Cost Value Copy 11.30.05 gas 1.09.06 AURORA at 1.10.06_PCA 10 -  Exhibit D Dec 2011" xfId="8920"/>
    <cellStyle name="_Power Cost Value Copy 11.30.05 gas 1.09.06 AURORA at 1.10.06_PCA 10 -  Exhibit D Dec 2011 2" xfId="8921"/>
    <cellStyle name="_Power Cost Value Copy 11.30.05 gas 1.09.06 AURORA at 1.10.06_PCA 10 -  Exhibit D from A Kellogg Jan 2011" xfId="8922"/>
    <cellStyle name="_Power Cost Value Copy 11.30.05 gas 1.09.06 AURORA at 1.10.06_PCA 10 -  Exhibit D from A Kellogg Jan 2011 2" xfId="8923"/>
    <cellStyle name="_Power Cost Value Copy 11.30.05 gas 1.09.06 AURORA at 1.10.06_PCA 10 -  Exhibit D from A Kellogg July 2011" xfId="8924"/>
    <cellStyle name="_Power Cost Value Copy 11.30.05 gas 1.09.06 AURORA at 1.10.06_PCA 10 -  Exhibit D from A Kellogg July 2011 2" xfId="8925"/>
    <cellStyle name="_Power Cost Value Copy 11.30.05 gas 1.09.06 AURORA at 1.10.06_PCA 10 -  Exhibit D from S Free Rcv'd 12-11" xfId="8926"/>
    <cellStyle name="_Power Cost Value Copy 11.30.05 gas 1.09.06 AURORA at 1.10.06_PCA 10 -  Exhibit D from S Free Rcv'd 12-11 2" xfId="8927"/>
    <cellStyle name="_Power Cost Value Copy 11.30.05 gas 1.09.06 AURORA at 1.10.06_PCA 11 -  Exhibit D Jan 2012 fr A Kellogg" xfId="8928"/>
    <cellStyle name="_Power Cost Value Copy 11.30.05 gas 1.09.06 AURORA at 1.10.06_PCA 11 -  Exhibit D Jan 2012 fr A Kellogg 2" xfId="8929"/>
    <cellStyle name="_Power Cost Value Copy 11.30.05 gas 1.09.06 AURORA at 1.10.06_PCA 11 -  Exhibit D Jan 2012 WF" xfId="8930"/>
    <cellStyle name="_Power Cost Value Copy 11.30.05 gas 1.09.06 AURORA at 1.10.06_PCA 11 -  Exhibit D Jan 2012 WF 2" xfId="8931"/>
    <cellStyle name="_Power Cost Value Copy 11.30.05 gas 1.09.06 AURORA at 1.10.06_PCA 7 - Exhibit D update 11_30_08 (2)" xfId="8932"/>
    <cellStyle name="_Power Cost Value Copy 11.30.05 gas 1.09.06 AURORA at 1.10.06_PCA 7 - Exhibit D update 11_30_08 (2) 2" xfId="8933"/>
    <cellStyle name="_Power Cost Value Copy 11.30.05 gas 1.09.06 AURORA at 1.10.06_PCA 7 - Exhibit D update 11_30_08 (2) 2 2" xfId="8934"/>
    <cellStyle name="_Power Cost Value Copy 11.30.05 gas 1.09.06 AURORA at 1.10.06_PCA 7 - Exhibit D update 11_30_08 (2) 2 2 2" xfId="8935"/>
    <cellStyle name="_Power Cost Value Copy 11.30.05 gas 1.09.06 AURORA at 1.10.06_PCA 7 - Exhibit D update 11_30_08 (2) 2 3" xfId="8936"/>
    <cellStyle name="_Power Cost Value Copy 11.30.05 gas 1.09.06 AURORA at 1.10.06_PCA 7 - Exhibit D update 11_30_08 (2) 3" xfId="8937"/>
    <cellStyle name="_Power Cost Value Copy 11.30.05 gas 1.09.06 AURORA at 1.10.06_PCA 7 - Exhibit D update 11_30_08 (2) 3 2" xfId="8938"/>
    <cellStyle name="_Power Cost Value Copy 11.30.05 gas 1.09.06 AURORA at 1.10.06_PCA 7 - Exhibit D update 11_30_08 (2) 4" xfId="8939"/>
    <cellStyle name="_Power Cost Value Copy 11.30.05 gas 1.09.06 AURORA at 1.10.06_PCA 7 - Exhibit D update 11_30_08 (2) 4 2" xfId="8940"/>
    <cellStyle name="_Power Cost Value Copy 11.30.05 gas 1.09.06 AURORA at 1.10.06_PCA 7 - Exhibit D update 11_30_08 (2) 5" xfId="8941"/>
    <cellStyle name="_Power Cost Value Copy 11.30.05 gas 1.09.06 AURORA at 1.10.06_PCA 7 - Exhibit D update 11_30_08 (2)_DEM-WP(C) ENERG10C--ctn Mid-C_042010 2010GRC" xfId="8942"/>
    <cellStyle name="_Power Cost Value Copy 11.30.05 gas 1.09.06 AURORA at 1.10.06_PCA 7 - Exhibit D update 11_30_08 (2)_DEM-WP(C) ENERG10C--ctn Mid-C_042010 2010GRC 2" xfId="8943"/>
    <cellStyle name="_Power Cost Value Copy 11.30.05 gas 1.09.06 AURORA at 1.10.06_PCA 7 - Exhibit D update 11_30_08 (2)_NIM Summary" xfId="8944"/>
    <cellStyle name="_Power Cost Value Copy 11.30.05 gas 1.09.06 AURORA at 1.10.06_PCA 7 - Exhibit D update 11_30_08 (2)_NIM Summary 2" xfId="8945"/>
    <cellStyle name="_Power Cost Value Copy 11.30.05 gas 1.09.06 AURORA at 1.10.06_PCA 7 - Exhibit D update 11_30_08 (2)_NIM Summary 2 2" xfId="8946"/>
    <cellStyle name="_Power Cost Value Copy 11.30.05 gas 1.09.06 AURORA at 1.10.06_PCA 7 - Exhibit D update 11_30_08 (2)_NIM Summary 3" xfId="8947"/>
    <cellStyle name="_Power Cost Value Copy 11.30.05 gas 1.09.06 AURORA at 1.10.06_PCA 7 - Exhibit D update 11_30_08 (2)_NIM Summary 3 2" xfId="8948"/>
    <cellStyle name="_Power Cost Value Copy 11.30.05 gas 1.09.06 AURORA at 1.10.06_PCA 7 - Exhibit D update 11_30_08 (2)_NIM Summary 4" xfId="8949"/>
    <cellStyle name="_Power Cost Value Copy 11.30.05 gas 1.09.06 AURORA at 1.10.06_PCA 7 - Exhibit D update 11_30_08 (2)_NIM Summary_DEM-WP(C) ENERG10C--ctn Mid-C_042010 2010GRC" xfId="8950"/>
    <cellStyle name="_Power Cost Value Copy 11.30.05 gas 1.09.06 AURORA at 1.10.06_PCA 7 - Exhibit D update 11_30_08 (2)_NIM Summary_DEM-WP(C) ENERG10C--ctn Mid-C_042010 2010GRC 2" xfId="8951"/>
    <cellStyle name="_Power Cost Value Copy 11.30.05 gas 1.09.06 AURORA at 1.10.06_PCA 8 - Exhibit D update 12_31_09" xfId="8952"/>
    <cellStyle name="_Power Cost Value Copy 11.30.05 gas 1.09.06 AURORA at 1.10.06_PCA 8 - Exhibit D update 12_31_09 2" xfId="8953"/>
    <cellStyle name="_Power Cost Value Copy 11.30.05 gas 1.09.06 AURORA at 1.10.06_PCA 8 - Exhibit D update 12_31_09 2 2" xfId="8954"/>
    <cellStyle name="_Power Cost Value Copy 11.30.05 gas 1.09.06 AURORA at 1.10.06_PCA 8 - Exhibit D update 12_31_09 3" xfId="8955"/>
    <cellStyle name="_Power Cost Value Copy 11.30.05 gas 1.09.06 AURORA at 1.10.06_PCA 9 -  Exhibit D April 2010" xfId="8956"/>
    <cellStyle name="_Power Cost Value Copy 11.30.05 gas 1.09.06 AURORA at 1.10.06_PCA 9 -  Exhibit D April 2010 (3)" xfId="8957"/>
    <cellStyle name="_Power Cost Value Copy 11.30.05 gas 1.09.06 AURORA at 1.10.06_PCA 9 -  Exhibit D April 2010 (3) 2" xfId="8958"/>
    <cellStyle name="_Power Cost Value Copy 11.30.05 gas 1.09.06 AURORA at 1.10.06_PCA 9 -  Exhibit D April 2010 (3) 2 2" xfId="8959"/>
    <cellStyle name="_Power Cost Value Copy 11.30.05 gas 1.09.06 AURORA at 1.10.06_PCA 9 -  Exhibit D April 2010 (3) 3" xfId="8960"/>
    <cellStyle name="_Power Cost Value Copy 11.30.05 gas 1.09.06 AURORA at 1.10.06_PCA 9 -  Exhibit D April 2010 (3) 3 2" xfId="8961"/>
    <cellStyle name="_Power Cost Value Copy 11.30.05 gas 1.09.06 AURORA at 1.10.06_PCA 9 -  Exhibit D April 2010 (3) 4" xfId="8962"/>
    <cellStyle name="_Power Cost Value Copy 11.30.05 gas 1.09.06 AURORA at 1.10.06_PCA 9 -  Exhibit D April 2010 (3)_DEM-WP(C) ENERG10C--ctn Mid-C_042010 2010GRC" xfId="8963"/>
    <cellStyle name="_Power Cost Value Copy 11.30.05 gas 1.09.06 AURORA at 1.10.06_PCA 9 -  Exhibit D April 2010 (3)_DEM-WP(C) ENERG10C--ctn Mid-C_042010 2010GRC 2" xfId="8964"/>
    <cellStyle name="_Power Cost Value Copy 11.30.05 gas 1.09.06 AURORA at 1.10.06_PCA 9 -  Exhibit D April 2010 2" xfId="8965"/>
    <cellStyle name="_Power Cost Value Copy 11.30.05 gas 1.09.06 AURORA at 1.10.06_PCA 9 -  Exhibit D April 2010 2 2" xfId="8966"/>
    <cellStyle name="_Power Cost Value Copy 11.30.05 gas 1.09.06 AURORA at 1.10.06_PCA 9 -  Exhibit D April 2010 3" xfId="8967"/>
    <cellStyle name="_Power Cost Value Copy 11.30.05 gas 1.09.06 AURORA at 1.10.06_PCA 9 -  Exhibit D April 2010 3 2" xfId="8968"/>
    <cellStyle name="_Power Cost Value Copy 11.30.05 gas 1.09.06 AURORA at 1.10.06_PCA 9 -  Exhibit D April 2010 4" xfId="8969"/>
    <cellStyle name="_Power Cost Value Copy 11.30.05 gas 1.09.06 AURORA at 1.10.06_PCA 9 -  Exhibit D April 2010 4 2" xfId="8970"/>
    <cellStyle name="_Power Cost Value Copy 11.30.05 gas 1.09.06 AURORA at 1.10.06_PCA 9 -  Exhibit D April 2010 5" xfId="8971"/>
    <cellStyle name="_Power Cost Value Copy 11.30.05 gas 1.09.06 AURORA at 1.10.06_PCA 9 -  Exhibit D April 2010 5 2" xfId="8972"/>
    <cellStyle name="_Power Cost Value Copy 11.30.05 gas 1.09.06 AURORA at 1.10.06_PCA 9 -  Exhibit D April 2010 6" xfId="8973"/>
    <cellStyle name="_Power Cost Value Copy 11.30.05 gas 1.09.06 AURORA at 1.10.06_PCA 9 -  Exhibit D April 2010 6 2" xfId="8974"/>
    <cellStyle name="_Power Cost Value Copy 11.30.05 gas 1.09.06 AURORA at 1.10.06_PCA 9 -  Exhibit D April 2010 7" xfId="8975"/>
    <cellStyle name="_Power Cost Value Copy 11.30.05 gas 1.09.06 AURORA at 1.10.06_PCA 9 -  Exhibit D Feb 2010" xfId="8976"/>
    <cellStyle name="_Power Cost Value Copy 11.30.05 gas 1.09.06 AURORA at 1.10.06_PCA 9 -  Exhibit D Feb 2010 2" xfId="8977"/>
    <cellStyle name="_Power Cost Value Copy 11.30.05 gas 1.09.06 AURORA at 1.10.06_PCA 9 -  Exhibit D Feb 2010 2 2" xfId="8978"/>
    <cellStyle name="_Power Cost Value Copy 11.30.05 gas 1.09.06 AURORA at 1.10.06_PCA 9 -  Exhibit D Feb 2010 3" xfId="8979"/>
    <cellStyle name="_Power Cost Value Copy 11.30.05 gas 1.09.06 AURORA at 1.10.06_PCA 9 -  Exhibit D Feb 2010 v2" xfId="8980"/>
    <cellStyle name="_Power Cost Value Copy 11.30.05 gas 1.09.06 AURORA at 1.10.06_PCA 9 -  Exhibit D Feb 2010 v2 2" xfId="8981"/>
    <cellStyle name="_Power Cost Value Copy 11.30.05 gas 1.09.06 AURORA at 1.10.06_PCA 9 -  Exhibit D Feb 2010 v2 2 2" xfId="8982"/>
    <cellStyle name="_Power Cost Value Copy 11.30.05 gas 1.09.06 AURORA at 1.10.06_PCA 9 -  Exhibit D Feb 2010 v2 3" xfId="8983"/>
    <cellStyle name="_Power Cost Value Copy 11.30.05 gas 1.09.06 AURORA at 1.10.06_PCA 9 -  Exhibit D Feb 2010 WF" xfId="8984"/>
    <cellStyle name="_Power Cost Value Copy 11.30.05 gas 1.09.06 AURORA at 1.10.06_PCA 9 -  Exhibit D Feb 2010 WF 2" xfId="8985"/>
    <cellStyle name="_Power Cost Value Copy 11.30.05 gas 1.09.06 AURORA at 1.10.06_PCA 9 -  Exhibit D Feb 2010 WF 2 2" xfId="8986"/>
    <cellStyle name="_Power Cost Value Copy 11.30.05 gas 1.09.06 AURORA at 1.10.06_PCA 9 -  Exhibit D Feb 2010 WF 3" xfId="8987"/>
    <cellStyle name="_Power Cost Value Copy 11.30.05 gas 1.09.06 AURORA at 1.10.06_PCA 9 -  Exhibit D Jan 2010" xfId="8988"/>
    <cellStyle name="_Power Cost Value Copy 11.30.05 gas 1.09.06 AURORA at 1.10.06_PCA 9 -  Exhibit D Jan 2010 2" xfId="8989"/>
    <cellStyle name="_Power Cost Value Copy 11.30.05 gas 1.09.06 AURORA at 1.10.06_PCA 9 -  Exhibit D Jan 2010 2 2" xfId="8990"/>
    <cellStyle name="_Power Cost Value Copy 11.30.05 gas 1.09.06 AURORA at 1.10.06_PCA 9 -  Exhibit D Jan 2010 3" xfId="8991"/>
    <cellStyle name="_Power Cost Value Copy 11.30.05 gas 1.09.06 AURORA at 1.10.06_PCA 9 -  Exhibit D March 2010 (2)" xfId="8992"/>
    <cellStyle name="_Power Cost Value Copy 11.30.05 gas 1.09.06 AURORA at 1.10.06_PCA 9 -  Exhibit D March 2010 (2) 2" xfId="8993"/>
    <cellStyle name="_Power Cost Value Copy 11.30.05 gas 1.09.06 AURORA at 1.10.06_PCA 9 -  Exhibit D March 2010 (2) 2 2" xfId="8994"/>
    <cellStyle name="_Power Cost Value Copy 11.30.05 gas 1.09.06 AURORA at 1.10.06_PCA 9 -  Exhibit D March 2010 (2) 3" xfId="8995"/>
    <cellStyle name="_Power Cost Value Copy 11.30.05 gas 1.09.06 AURORA at 1.10.06_PCA 9 -  Exhibit D Nov 2010" xfId="8996"/>
    <cellStyle name="_Power Cost Value Copy 11.30.05 gas 1.09.06 AURORA at 1.10.06_PCA 9 -  Exhibit D Nov 2010 2" xfId="8997"/>
    <cellStyle name="_Power Cost Value Copy 11.30.05 gas 1.09.06 AURORA at 1.10.06_PCA 9 -  Exhibit D Nov 2010 2 2" xfId="8998"/>
    <cellStyle name="_Power Cost Value Copy 11.30.05 gas 1.09.06 AURORA at 1.10.06_PCA 9 -  Exhibit D Nov 2010 3" xfId="8999"/>
    <cellStyle name="_Power Cost Value Copy 11.30.05 gas 1.09.06 AURORA at 1.10.06_PCA 9 - Exhibit D at August 2010" xfId="9000"/>
    <cellStyle name="_Power Cost Value Copy 11.30.05 gas 1.09.06 AURORA at 1.10.06_PCA 9 - Exhibit D at August 2010 2" xfId="9001"/>
    <cellStyle name="_Power Cost Value Copy 11.30.05 gas 1.09.06 AURORA at 1.10.06_PCA 9 - Exhibit D at August 2010 2 2" xfId="9002"/>
    <cellStyle name="_Power Cost Value Copy 11.30.05 gas 1.09.06 AURORA at 1.10.06_PCA 9 - Exhibit D at August 2010 3" xfId="9003"/>
    <cellStyle name="_Power Cost Value Copy 11.30.05 gas 1.09.06 AURORA at 1.10.06_PCA 9 - Exhibit D June 2010 GRC" xfId="9004"/>
    <cellStyle name="_Power Cost Value Copy 11.30.05 gas 1.09.06 AURORA at 1.10.06_PCA 9 - Exhibit D June 2010 GRC 2" xfId="9005"/>
    <cellStyle name="_Power Cost Value Copy 11.30.05 gas 1.09.06 AURORA at 1.10.06_PCA 9 - Exhibit D June 2010 GRC 2 2" xfId="9006"/>
    <cellStyle name="_Power Cost Value Copy 11.30.05 gas 1.09.06 AURORA at 1.10.06_PCA 9 - Exhibit D June 2010 GRC 3" xfId="9007"/>
    <cellStyle name="_Power Cost Value Copy 11.30.05 gas 1.09.06 AURORA at 1.10.06_Power Costs - Comparison bx Rbtl-Staff-Jt-PC" xfId="9008"/>
    <cellStyle name="_Power Cost Value Copy 11.30.05 gas 1.09.06 AURORA at 1.10.06_Power Costs - Comparison bx Rbtl-Staff-Jt-PC 2" xfId="9009"/>
    <cellStyle name="_Power Cost Value Copy 11.30.05 gas 1.09.06 AURORA at 1.10.06_Power Costs - Comparison bx Rbtl-Staff-Jt-PC 2 2" xfId="9010"/>
    <cellStyle name="_Power Cost Value Copy 11.30.05 gas 1.09.06 AURORA at 1.10.06_Power Costs - Comparison bx Rbtl-Staff-Jt-PC 3" xfId="9011"/>
    <cellStyle name="_Power Cost Value Copy 11.30.05 gas 1.09.06 AURORA at 1.10.06_Power Costs - Comparison bx Rbtl-Staff-Jt-PC 3 2" xfId="9012"/>
    <cellStyle name="_Power Cost Value Copy 11.30.05 gas 1.09.06 AURORA at 1.10.06_Power Costs - Comparison bx Rbtl-Staff-Jt-PC 4" xfId="9013"/>
    <cellStyle name="_Power Cost Value Copy 11.30.05 gas 1.09.06 AURORA at 1.10.06_Power Costs - Comparison bx Rbtl-Staff-Jt-PC_Adj Bench DR 3 for Initial Briefs (Electric)" xfId="9014"/>
    <cellStyle name="_Power Cost Value Copy 11.30.05 gas 1.09.06 AURORA at 1.10.06_Power Costs - Comparison bx Rbtl-Staff-Jt-PC_Adj Bench DR 3 for Initial Briefs (Electric) 2" xfId="9015"/>
    <cellStyle name="_Power Cost Value Copy 11.30.05 gas 1.09.06 AURORA at 1.10.06_Power Costs - Comparison bx Rbtl-Staff-Jt-PC_Adj Bench DR 3 for Initial Briefs (Electric) 2 2" xfId="9016"/>
    <cellStyle name="_Power Cost Value Copy 11.30.05 gas 1.09.06 AURORA at 1.10.06_Power Costs - Comparison bx Rbtl-Staff-Jt-PC_Adj Bench DR 3 for Initial Briefs (Electric) 3" xfId="9017"/>
    <cellStyle name="_Power Cost Value Copy 11.30.05 gas 1.09.06 AURORA at 1.10.06_Power Costs - Comparison bx Rbtl-Staff-Jt-PC_Adj Bench DR 3 for Initial Briefs (Electric) 3 2" xfId="9018"/>
    <cellStyle name="_Power Cost Value Copy 11.30.05 gas 1.09.06 AURORA at 1.10.06_Power Costs - Comparison bx Rbtl-Staff-Jt-PC_Adj Bench DR 3 for Initial Briefs (Electric) 4" xfId="9019"/>
    <cellStyle name="_Power Cost Value Copy 11.30.05 gas 1.09.06 AURORA at 1.10.06_Power Costs - Comparison bx Rbtl-Staff-Jt-PC_Adj Bench DR 3 for Initial Briefs (Electric)_DEM-WP(C) ENERG10C--ctn Mid-C_042010 2010GRC" xfId="9020"/>
    <cellStyle name="_Power Cost Value Copy 11.30.05 gas 1.09.06 AURORA at 1.10.06_Power Costs - Comparison bx Rbtl-Staff-Jt-PC_Adj Bench DR 3 for Initial Briefs (Electric)_DEM-WP(C) ENERG10C--ctn Mid-C_042010 2010GRC 2" xfId="9021"/>
    <cellStyle name="_Power Cost Value Copy 11.30.05 gas 1.09.06 AURORA at 1.10.06_Power Costs - Comparison bx Rbtl-Staff-Jt-PC_DEM-WP(C) ENERG10C--ctn Mid-C_042010 2010GRC" xfId="9022"/>
    <cellStyle name="_Power Cost Value Copy 11.30.05 gas 1.09.06 AURORA at 1.10.06_Power Costs - Comparison bx Rbtl-Staff-Jt-PC_DEM-WP(C) ENERG10C--ctn Mid-C_042010 2010GRC 2" xfId="9023"/>
    <cellStyle name="_Power Cost Value Copy 11.30.05 gas 1.09.06 AURORA at 1.10.06_Power Costs - Comparison bx Rbtl-Staff-Jt-PC_Electric Rev Req Model (2009 GRC) Rebuttal" xfId="9024"/>
    <cellStyle name="_Power Cost Value Copy 11.30.05 gas 1.09.06 AURORA at 1.10.06_Power Costs - Comparison bx Rbtl-Staff-Jt-PC_Electric Rev Req Model (2009 GRC) Rebuttal 2" xfId="9025"/>
    <cellStyle name="_Power Cost Value Copy 11.30.05 gas 1.09.06 AURORA at 1.10.06_Power Costs - Comparison bx Rbtl-Staff-Jt-PC_Electric Rev Req Model (2009 GRC) Rebuttal 2 2" xfId="9026"/>
    <cellStyle name="_Power Cost Value Copy 11.30.05 gas 1.09.06 AURORA at 1.10.06_Power Costs - Comparison bx Rbtl-Staff-Jt-PC_Electric Rev Req Model (2009 GRC) Rebuttal 3" xfId="9027"/>
    <cellStyle name="_Power Cost Value Copy 11.30.05 gas 1.09.06 AURORA at 1.10.06_Power Costs - Comparison bx Rbtl-Staff-Jt-PC_Electric Rev Req Model (2009 GRC) Rebuttal REmoval of New  WH Solar AdjustMI" xfId="9028"/>
    <cellStyle name="_Power Cost Value Copy 11.30.05 gas 1.09.06 AURORA at 1.10.06_Power Costs - Comparison bx Rbtl-Staff-Jt-PC_Electric Rev Req Model (2009 GRC) Rebuttal REmoval of New  WH Solar AdjustMI 2" xfId="9029"/>
    <cellStyle name="_Power Cost Value Copy 11.30.05 gas 1.09.06 AURORA at 1.10.06_Power Costs - Comparison bx Rbtl-Staff-Jt-PC_Electric Rev Req Model (2009 GRC) Rebuttal REmoval of New  WH Solar AdjustMI 2 2" xfId="9030"/>
    <cellStyle name="_Power Cost Value Copy 11.30.05 gas 1.09.06 AURORA at 1.10.06_Power Costs - Comparison bx Rbtl-Staff-Jt-PC_Electric Rev Req Model (2009 GRC) Rebuttal REmoval of New  WH Solar AdjustMI 3" xfId="9031"/>
    <cellStyle name="_Power Cost Value Copy 11.30.05 gas 1.09.06 AURORA at 1.10.06_Power Costs - Comparison bx Rbtl-Staff-Jt-PC_Electric Rev Req Model (2009 GRC) Rebuttal REmoval of New  WH Solar AdjustMI 3 2" xfId="9032"/>
    <cellStyle name="_Power Cost Value Copy 11.30.05 gas 1.09.06 AURORA at 1.10.06_Power Costs - Comparison bx Rbtl-Staff-Jt-PC_Electric Rev Req Model (2009 GRC) Rebuttal REmoval of New  WH Solar AdjustMI 4" xfId="9033"/>
    <cellStyle name="_Power Cost Value Copy 11.30.05 gas 1.09.06 AURORA at 1.10.06_Power Costs - Comparison bx Rbtl-Staff-Jt-PC_Electric Rev Req Model (2009 GRC) Rebuttal REmoval of New  WH Solar AdjustMI_DEM-WP(C) ENERG10C--ctn Mid-C_042010 2010GRC" xfId="9034"/>
    <cellStyle name="_Power Cost Value Copy 11.30.05 gas 1.09.06 AURORA at 1.10.06_Power Costs - Comparison bx Rbtl-Staff-Jt-PC_Electric Rev Req Model (2009 GRC) Rebuttal REmoval of New  WH Solar AdjustMI_DEM-WP(C) ENERG10C--ctn Mid-C_042010 2010GRC 2" xfId="9035"/>
    <cellStyle name="_Power Cost Value Copy 11.30.05 gas 1.09.06 AURORA at 1.10.06_Power Costs - Comparison bx Rbtl-Staff-Jt-PC_Electric Rev Req Model (2009 GRC) Revised 01-18-2010" xfId="9036"/>
    <cellStyle name="_Power Cost Value Copy 11.30.05 gas 1.09.06 AURORA at 1.10.06_Power Costs - Comparison bx Rbtl-Staff-Jt-PC_Electric Rev Req Model (2009 GRC) Revised 01-18-2010 2" xfId="9037"/>
    <cellStyle name="_Power Cost Value Copy 11.30.05 gas 1.09.06 AURORA at 1.10.06_Power Costs - Comparison bx Rbtl-Staff-Jt-PC_Electric Rev Req Model (2009 GRC) Revised 01-18-2010 2 2" xfId="9038"/>
    <cellStyle name="_Power Cost Value Copy 11.30.05 gas 1.09.06 AURORA at 1.10.06_Power Costs - Comparison bx Rbtl-Staff-Jt-PC_Electric Rev Req Model (2009 GRC) Revised 01-18-2010 3" xfId="9039"/>
    <cellStyle name="_Power Cost Value Copy 11.30.05 gas 1.09.06 AURORA at 1.10.06_Power Costs - Comparison bx Rbtl-Staff-Jt-PC_Electric Rev Req Model (2009 GRC) Revised 01-18-2010 3 2" xfId="9040"/>
    <cellStyle name="_Power Cost Value Copy 11.30.05 gas 1.09.06 AURORA at 1.10.06_Power Costs - Comparison bx Rbtl-Staff-Jt-PC_Electric Rev Req Model (2009 GRC) Revised 01-18-2010 4" xfId="9041"/>
    <cellStyle name="_Power Cost Value Copy 11.30.05 gas 1.09.06 AURORA at 1.10.06_Power Costs - Comparison bx Rbtl-Staff-Jt-PC_Electric Rev Req Model (2009 GRC) Revised 01-18-2010_DEM-WP(C) ENERG10C--ctn Mid-C_042010 2010GRC" xfId="9042"/>
    <cellStyle name="_Power Cost Value Copy 11.30.05 gas 1.09.06 AURORA at 1.10.06_Power Costs - Comparison bx Rbtl-Staff-Jt-PC_Electric Rev Req Model (2009 GRC) Revised 01-18-2010_DEM-WP(C) ENERG10C--ctn Mid-C_042010 2010GRC 2" xfId="9043"/>
    <cellStyle name="_Power Cost Value Copy 11.30.05 gas 1.09.06 AURORA at 1.10.06_Power Costs - Comparison bx Rbtl-Staff-Jt-PC_Final Order Electric EXHIBIT A-1" xfId="9044"/>
    <cellStyle name="_Power Cost Value Copy 11.30.05 gas 1.09.06 AURORA at 1.10.06_Power Costs - Comparison bx Rbtl-Staff-Jt-PC_Final Order Electric EXHIBIT A-1 2" xfId="9045"/>
    <cellStyle name="_Power Cost Value Copy 11.30.05 gas 1.09.06 AURORA at 1.10.06_Power Costs - Comparison bx Rbtl-Staff-Jt-PC_Final Order Electric EXHIBIT A-1 2 2" xfId="9046"/>
    <cellStyle name="_Power Cost Value Copy 11.30.05 gas 1.09.06 AURORA at 1.10.06_Power Costs - Comparison bx Rbtl-Staff-Jt-PC_Final Order Electric EXHIBIT A-1 3" xfId="9047"/>
    <cellStyle name="_Power Cost Value Copy 11.30.05 gas 1.09.06 AURORA at 1.10.06_Production Adj 4.37" xfId="21271"/>
    <cellStyle name="_Power Cost Value Copy 11.30.05 gas 1.09.06 AURORA at 1.10.06_Purchased Power Adj 4.03" xfId="21272"/>
    <cellStyle name="_Power Cost Value Copy 11.30.05 gas 1.09.06 AURORA at 1.10.06_Rebuttal Power Costs" xfId="9048"/>
    <cellStyle name="_Power Cost Value Copy 11.30.05 gas 1.09.06 AURORA at 1.10.06_Rebuttal Power Costs 2" xfId="9049"/>
    <cellStyle name="_Power Cost Value Copy 11.30.05 gas 1.09.06 AURORA at 1.10.06_Rebuttal Power Costs 2 2" xfId="9050"/>
    <cellStyle name="_Power Cost Value Copy 11.30.05 gas 1.09.06 AURORA at 1.10.06_Rebuttal Power Costs 3" xfId="9051"/>
    <cellStyle name="_Power Cost Value Copy 11.30.05 gas 1.09.06 AURORA at 1.10.06_Rebuttal Power Costs 3 2" xfId="9052"/>
    <cellStyle name="_Power Cost Value Copy 11.30.05 gas 1.09.06 AURORA at 1.10.06_Rebuttal Power Costs 4" xfId="9053"/>
    <cellStyle name="_Power Cost Value Copy 11.30.05 gas 1.09.06 AURORA at 1.10.06_Rebuttal Power Costs_Adj Bench DR 3 for Initial Briefs (Electric)" xfId="9054"/>
    <cellStyle name="_Power Cost Value Copy 11.30.05 gas 1.09.06 AURORA at 1.10.06_Rebuttal Power Costs_Adj Bench DR 3 for Initial Briefs (Electric) 2" xfId="9055"/>
    <cellStyle name="_Power Cost Value Copy 11.30.05 gas 1.09.06 AURORA at 1.10.06_Rebuttal Power Costs_Adj Bench DR 3 for Initial Briefs (Electric) 2 2" xfId="9056"/>
    <cellStyle name="_Power Cost Value Copy 11.30.05 gas 1.09.06 AURORA at 1.10.06_Rebuttal Power Costs_Adj Bench DR 3 for Initial Briefs (Electric) 3" xfId="9057"/>
    <cellStyle name="_Power Cost Value Copy 11.30.05 gas 1.09.06 AURORA at 1.10.06_Rebuttal Power Costs_Adj Bench DR 3 for Initial Briefs (Electric) 3 2" xfId="9058"/>
    <cellStyle name="_Power Cost Value Copy 11.30.05 gas 1.09.06 AURORA at 1.10.06_Rebuttal Power Costs_Adj Bench DR 3 for Initial Briefs (Electric) 4" xfId="9059"/>
    <cellStyle name="_Power Cost Value Copy 11.30.05 gas 1.09.06 AURORA at 1.10.06_Rebuttal Power Costs_Adj Bench DR 3 for Initial Briefs (Electric)_DEM-WP(C) ENERG10C--ctn Mid-C_042010 2010GRC" xfId="9060"/>
    <cellStyle name="_Power Cost Value Copy 11.30.05 gas 1.09.06 AURORA at 1.10.06_Rebuttal Power Costs_Adj Bench DR 3 for Initial Briefs (Electric)_DEM-WP(C) ENERG10C--ctn Mid-C_042010 2010GRC 2" xfId="9061"/>
    <cellStyle name="_Power Cost Value Copy 11.30.05 gas 1.09.06 AURORA at 1.10.06_Rebuttal Power Costs_DEM-WP(C) ENERG10C--ctn Mid-C_042010 2010GRC" xfId="9062"/>
    <cellStyle name="_Power Cost Value Copy 11.30.05 gas 1.09.06 AURORA at 1.10.06_Rebuttal Power Costs_DEM-WP(C) ENERG10C--ctn Mid-C_042010 2010GRC 2" xfId="9063"/>
    <cellStyle name="_Power Cost Value Copy 11.30.05 gas 1.09.06 AURORA at 1.10.06_Rebuttal Power Costs_Electric Rev Req Model (2009 GRC) Rebuttal" xfId="9064"/>
    <cellStyle name="_Power Cost Value Copy 11.30.05 gas 1.09.06 AURORA at 1.10.06_Rebuttal Power Costs_Electric Rev Req Model (2009 GRC) Rebuttal 2" xfId="9065"/>
    <cellStyle name="_Power Cost Value Copy 11.30.05 gas 1.09.06 AURORA at 1.10.06_Rebuttal Power Costs_Electric Rev Req Model (2009 GRC) Rebuttal 2 2" xfId="9066"/>
    <cellStyle name="_Power Cost Value Copy 11.30.05 gas 1.09.06 AURORA at 1.10.06_Rebuttal Power Costs_Electric Rev Req Model (2009 GRC) Rebuttal 3" xfId="9067"/>
    <cellStyle name="_Power Cost Value Copy 11.30.05 gas 1.09.06 AURORA at 1.10.06_Rebuttal Power Costs_Electric Rev Req Model (2009 GRC) Rebuttal REmoval of New  WH Solar AdjustMI" xfId="9068"/>
    <cellStyle name="_Power Cost Value Copy 11.30.05 gas 1.09.06 AURORA at 1.10.06_Rebuttal Power Costs_Electric Rev Req Model (2009 GRC) Rebuttal REmoval of New  WH Solar AdjustMI 2" xfId="9069"/>
    <cellStyle name="_Power Cost Value Copy 11.30.05 gas 1.09.06 AURORA at 1.10.06_Rebuttal Power Costs_Electric Rev Req Model (2009 GRC) Rebuttal REmoval of New  WH Solar AdjustMI 2 2" xfId="9070"/>
    <cellStyle name="_Power Cost Value Copy 11.30.05 gas 1.09.06 AURORA at 1.10.06_Rebuttal Power Costs_Electric Rev Req Model (2009 GRC) Rebuttal REmoval of New  WH Solar AdjustMI 3" xfId="9071"/>
    <cellStyle name="_Power Cost Value Copy 11.30.05 gas 1.09.06 AURORA at 1.10.06_Rebuttal Power Costs_Electric Rev Req Model (2009 GRC) Rebuttal REmoval of New  WH Solar AdjustMI 3 2" xfId="9072"/>
    <cellStyle name="_Power Cost Value Copy 11.30.05 gas 1.09.06 AURORA at 1.10.06_Rebuttal Power Costs_Electric Rev Req Model (2009 GRC) Rebuttal REmoval of New  WH Solar AdjustMI 4" xfId="9073"/>
    <cellStyle name="_Power Cost Value Copy 11.30.05 gas 1.09.06 AURORA at 1.10.06_Rebuttal Power Costs_Electric Rev Req Model (2009 GRC) Rebuttal REmoval of New  WH Solar AdjustMI_DEM-WP(C) ENERG10C--ctn Mid-C_042010 2010GRC" xfId="9074"/>
    <cellStyle name="_Power Cost Value Copy 11.30.05 gas 1.09.06 AURORA at 1.10.06_Rebuttal Power Costs_Electric Rev Req Model (2009 GRC) Rebuttal REmoval of New  WH Solar AdjustMI_DEM-WP(C) ENERG10C--ctn Mid-C_042010 2010GRC 2" xfId="9075"/>
    <cellStyle name="_Power Cost Value Copy 11.30.05 gas 1.09.06 AURORA at 1.10.06_Rebuttal Power Costs_Electric Rev Req Model (2009 GRC) Revised 01-18-2010" xfId="9076"/>
    <cellStyle name="_Power Cost Value Copy 11.30.05 gas 1.09.06 AURORA at 1.10.06_Rebuttal Power Costs_Electric Rev Req Model (2009 GRC) Revised 01-18-2010 2" xfId="9077"/>
    <cellStyle name="_Power Cost Value Copy 11.30.05 gas 1.09.06 AURORA at 1.10.06_Rebuttal Power Costs_Electric Rev Req Model (2009 GRC) Revised 01-18-2010 2 2" xfId="9078"/>
    <cellStyle name="_Power Cost Value Copy 11.30.05 gas 1.09.06 AURORA at 1.10.06_Rebuttal Power Costs_Electric Rev Req Model (2009 GRC) Revised 01-18-2010 3" xfId="9079"/>
    <cellStyle name="_Power Cost Value Copy 11.30.05 gas 1.09.06 AURORA at 1.10.06_Rebuttal Power Costs_Electric Rev Req Model (2009 GRC) Revised 01-18-2010 3 2" xfId="9080"/>
    <cellStyle name="_Power Cost Value Copy 11.30.05 gas 1.09.06 AURORA at 1.10.06_Rebuttal Power Costs_Electric Rev Req Model (2009 GRC) Revised 01-18-2010 4" xfId="9081"/>
    <cellStyle name="_Power Cost Value Copy 11.30.05 gas 1.09.06 AURORA at 1.10.06_Rebuttal Power Costs_Electric Rev Req Model (2009 GRC) Revised 01-18-2010_DEM-WP(C) ENERG10C--ctn Mid-C_042010 2010GRC" xfId="9082"/>
    <cellStyle name="_Power Cost Value Copy 11.30.05 gas 1.09.06 AURORA at 1.10.06_Rebuttal Power Costs_Electric Rev Req Model (2009 GRC) Revised 01-18-2010_DEM-WP(C) ENERG10C--ctn Mid-C_042010 2010GRC 2" xfId="9083"/>
    <cellStyle name="_Power Cost Value Copy 11.30.05 gas 1.09.06 AURORA at 1.10.06_Rebuttal Power Costs_Final Order Electric EXHIBIT A-1" xfId="9084"/>
    <cellStyle name="_Power Cost Value Copy 11.30.05 gas 1.09.06 AURORA at 1.10.06_Rebuttal Power Costs_Final Order Electric EXHIBIT A-1 2" xfId="9085"/>
    <cellStyle name="_Power Cost Value Copy 11.30.05 gas 1.09.06 AURORA at 1.10.06_Rebuttal Power Costs_Final Order Electric EXHIBIT A-1 2 2" xfId="9086"/>
    <cellStyle name="_Power Cost Value Copy 11.30.05 gas 1.09.06 AURORA at 1.10.06_Rebuttal Power Costs_Final Order Electric EXHIBIT A-1 3" xfId="9087"/>
    <cellStyle name="_Power Cost Value Copy 11.30.05 gas 1.09.06 AURORA at 1.10.06_ROR 5.02" xfId="21273"/>
    <cellStyle name="_Power Cost Value Copy 11.30.05 gas 1.09.06 AURORA at 1.10.06_Sch 40 Interim Energy Rates " xfId="18249"/>
    <cellStyle name="_Power Cost Value Copy 11.30.05 gas 1.09.06 AURORA at 1.10.06_Transmission Workbook for May BOD" xfId="9088"/>
    <cellStyle name="_Power Cost Value Copy 11.30.05 gas 1.09.06 AURORA at 1.10.06_Transmission Workbook for May BOD 2" xfId="9089"/>
    <cellStyle name="_Power Cost Value Copy 11.30.05 gas 1.09.06 AURORA at 1.10.06_Transmission Workbook for May BOD 2 2" xfId="9090"/>
    <cellStyle name="_Power Cost Value Copy 11.30.05 gas 1.09.06 AURORA at 1.10.06_Transmission Workbook for May BOD 3" xfId="9091"/>
    <cellStyle name="_Power Cost Value Copy 11.30.05 gas 1.09.06 AURORA at 1.10.06_Transmission Workbook for May BOD 3 2" xfId="9092"/>
    <cellStyle name="_Power Cost Value Copy 11.30.05 gas 1.09.06 AURORA at 1.10.06_Transmission Workbook for May BOD 4" xfId="9093"/>
    <cellStyle name="_Power Cost Value Copy 11.30.05 gas 1.09.06 AURORA at 1.10.06_Transmission Workbook for May BOD_DEM-WP(C) ENERG10C--ctn Mid-C_042010 2010GRC" xfId="9094"/>
    <cellStyle name="_Power Cost Value Copy 11.30.05 gas 1.09.06 AURORA at 1.10.06_Transmission Workbook for May BOD_DEM-WP(C) ENERG10C--ctn Mid-C_042010 2010GRC 2" xfId="9095"/>
    <cellStyle name="_Power Cost Value Copy 11.30.05 gas 1.09.06 AURORA at 1.10.06_Wind Integration 10GRC" xfId="9096"/>
    <cellStyle name="_Power Cost Value Copy 11.30.05 gas 1.09.06 AURORA at 1.10.06_Wind Integration 10GRC 2" xfId="9097"/>
    <cellStyle name="_Power Cost Value Copy 11.30.05 gas 1.09.06 AURORA at 1.10.06_Wind Integration 10GRC 2 2" xfId="9098"/>
    <cellStyle name="_Power Cost Value Copy 11.30.05 gas 1.09.06 AURORA at 1.10.06_Wind Integration 10GRC 3" xfId="9099"/>
    <cellStyle name="_Power Cost Value Copy 11.30.05 gas 1.09.06 AURORA at 1.10.06_Wind Integration 10GRC 3 2" xfId="9100"/>
    <cellStyle name="_Power Cost Value Copy 11.30.05 gas 1.09.06 AURORA at 1.10.06_Wind Integration 10GRC 4" xfId="9101"/>
    <cellStyle name="_Power Cost Value Copy 11.30.05 gas 1.09.06 AURORA at 1.10.06_Wind Integration 10GRC_DEM-WP(C) ENERG10C--ctn Mid-C_042010 2010GRC" xfId="9102"/>
    <cellStyle name="_Power Cost Value Copy 11.30.05 gas 1.09.06 AURORA at 1.10.06_Wind Integration 10GRC_DEM-WP(C) ENERG10C--ctn Mid-C_042010 2010GRC 2" xfId="9103"/>
    <cellStyle name="_Power Costs Rate Year 11-13-07" xfId="9104"/>
    <cellStyle name="_Power Costs Rate Year 11-13-07 2" xfId="9105"/>
    <cellStyle name="_Price Output" xfId="9106"/>
    <cellStyle name="_Price Output 2" xfId="9107"/>
    <cellStyle name="_Price Output 2 2" xfId="9108"/>
    <cellStyle name="_Price Output 2 3" xfId="9109"/>
    <cellStyle name="_Price Output 3" xfId="9110"/>
    <cellStyle name="_Price Output 3 2" xfId="9111"/>
    <cellStyle name="_Price Output 3 2 2" xfId="9112"/>
    <cellStyle name="_Price Output 3 3" xfId="9113"/>
    <cellStyle name="_Price Output 4" xfId="9114"/>
    <cellStyle name="_Price Output 4 2" xfId="9115"/>
    <cellStyle name="_Price Output 5" xfId="9116"/>
    <cellStyle name="_Price Output 5 2" xfId="9117"/>
    <cellStyle name="_Price Output 6" xfId="9118"/>
    <cellStyle name="_Price Output 6 2" xfId="9119"/>
    <cellStyle name="_Price Output_DEM-WP(C) Chelan Power Costs" xfId="9120"/>
    <cellStyle name="_Price Output_DEM-WP(C) Chelan Power Costs 2" xfId="9121"/>
    <cellStyle name="_Price Output_DEM-WP(C) ENERG10C--ctn Mid-C_042010 2010GRC" xfId="9122"/>
    <cellStyle name="_Price Output_DEM-WP(C) ENERG10C--ctn Mid-C_042010 2010GRC 2" xfId="9123"/>
    <cellStyle name="_Price Output_DEM-WP(C) Gas Transport 2010GRC" xfId="9124"/>
    <cellStyle name="_Price Output_DEM-WP(C) Gas Transport 2010GRC 2" xfId="9125"/>
    <cellStyle name="_Price Output_NIM Summary" xfId="9126"/>
    <cellStyle name="_Price Output_NIM Summary 2" xfId="9127"/>
    <cellStyle name="_Price Output_NIM Summary 2 2" xfId="9128"/>
    <cellStyle name="_Price Output_NIM Summary 3" xfId="9129"/>
    <cellStyle name="_Price Output_NIM Summary 3 2" xfId="9130"/>
    <cellStyle name="_Price Output_NIM Summary 4" xfId="9131"/>
    <cellStyle name="_Price Output_NIM Summary_DEM-WP(C) ENERG10C--ctn Mid-C_042010 2010GRC" xfId="9132"/>
    <cellStyle name="_Price Output_NIM Summary_DEM-WP(C) ENERG10C--ctn Mid-C_042010 2010GRC 2" xfId="9133"/>
    <cellStyle name="_Price Output_Wind Integration 10GRC" xfId="9134"/>
    <cellStyle name="_Price Output_Wind Integration 10GRC 2" xfId="9135"/>
    <cellStyle name="_Price Output_Wind Integration 10GRC 2 2" xfId="9136"/>
    <cellStyle name="_Price Output_Wind Integration 10GRC 3" xfId="9137"/>
    <cellStyle name="_Price Output_Wind Integration 10GRC 3 2" xfId="9138"/>
    <cellStyle name="_Price Output_Wind Integration 10GRC 4" xfId="9139"/>
    <cellStyle name="_Price Output_Wind Integration 10GRC_DEM-WP(C) ENERG10C--ctn Mid-C_042010 2010GRC" xfId="9140"/>
    <cellStyle name="_Price Output_Wind Integration 10GRC_DEM-WP(C) ENERG10C--ctn Mid-C_042010 2010GRC 2" xfId="9141"/>
    <cellStyle name="_Prices" xfId="9142"/>
    <cellStyle name="_Prices 2" xfId="9143"/>
    <cellStyle name="_Prices 2 2" xfId="9144"/>
    <cellStyle name="_Prices 2 3" xfId="9145"/>
    <cellStyle name="_Prices 3" xfId="9146"/>
    <cellStyle name="_Prices 3 2" xfId="9147"/>
    <cellStyle name="_Prices 3 2 2" xfId="9148"/>
    <cellStyle name="_Prices 3 3" xfId="9149"/>
    <cellStyle name="_Prices 4" xfId="9150"/>
    <cellStyle name="_Prices 4 2" xfId="9151"/>
    <cellStyle name="_Prices 5" xfId="9152"/>
    <cellStyle name="_Prices 5 2" xfId="9153"/>
    <cellStyle name="_Prices 6" xfId="9154"/>
    <cellStyle name="_Prices 6 2" xfId="9155"/>
    <cellStyle name="_Prices_DEM-WP(C) Chelan Power Costs" xfId="9156"/>
    <cellStyle name="_Prices_DEM-WP(C) Chelan Power Costs 2" xfId="9157"/>
    <cellStyle name="_Prices_DEM-WP(C) ENERG10C--ctn Mid-C_042010 2010GRC" xfId="9158"/>
    <cellStyle name="_Prices_DEM-WP(C) ENERG10C--ctn Mid-C_042010 2010GRC 2" xfId="9159"/>
    <cellStyle name="_Prices_DEM-WP(C) Gas Transport 2010GRC" xfId="9160"/>
    <cellStyle name="_Prices_DEM-WP(C) Gas Transport 2010GRC 2" xfId="9161"/>
    <cellStyle name="_Prices_NIM Summary" xfId="9162"/>
    <cellStyle name="_Prices_NIM Summary 2" xfId="9163"/>
    <cellStyle name="_Prices_NIM Summary 2 2" xfId="9164"/>
    <cellStyle name="_Prices_NIM Summary 3" xfId="9165"/>
    <cellStyle name="_Prices_NIM Summary 3 2" xfId="9166"/>
    <cellStyle name="_Prices_NIM Summary 4" xfId="9167"/>
    <cellStyle name="_Prices_NIM Summary_DEM-WP(C) ENERG10C--ctn Mid-C_042010 2010GRC" xfId="9168"/>
    <cellStyle name="_Prices_NIM Summary_DEM-WP(C) ENERG10C--ctn Mid-C_042010 2010GRC 2" xfId="9169"/>
    <cellStyle name="_Prices_Wind Integration 10GRC" xfId="9170"/>
    <cellStyle name="_Prices_Wind Integration 10GRC 2" xfId="9171"/>
    <cellStyle name="_Prices_Wind Integration 10GRC 2 2" xfId="9172"/>
    <cellStyle name="_Prices_Wind Integration 10GRC 3" xfId="9173"/>
    <cellStyle name="_Prices_Wind Integration 10GRC 3 2" xfId="9174"/>
    <cellStyle name="_Prices_Wind Integration 10GRC 4" xfId="9175"/>
    <cellStyle name="_Prices_Wind Integration 10GRC_DEM-WP(C) ENERG10C--ctn Mid-C_042010 2010GRC" xfId="9176"/>
    <cellStyle name="_Prices_Wind Integration 10GRC_DEM-WP(C) ENERG10C--ctn Mid-C_042010 2010GRC 2" xfId="9177"/>
    <cellStyle name="_Pro Forma Rev 07 GRC" xfId="18196"/>
    <cellStyle name="_x0013__Rebuttal Power Costs" xfId="9178"/>
    <cellStyle name="_x0013__Rebuttal Power Costs 2" xfId="9179"/>
    <cellStyle name="_x0013__Rebuttal Power Costs 2 2" xfId="9180"/>
    <cellStyle name="_x0013__Rebuttal Power Costs 3" xfId="9181"/>
    <cellStyle name="_x0013__Rebuttal Power Costs 3 2" xfId="9182"/>
    <cellStyle name="_x0013__Rebuttal Power Costs 4" xfId="9183"/>
    <cellStyle name="_x0013__Rebuttal Power Costs_Adj Bench DR 3 for Initial Briefs (Electric)" xfId="9184"/>
    <cellStyle name="_x0013__Rebuttal Power Costs_Adj Bench DR 3 for Initial Briefs (Electric) 2" xfId="9185"/>
    <cellStyle name="_x0013__Rebuttal Power Costs_Adj Bench DR 3 for Initial Briefs (Electric) 2 2" xfId="9186"/>
    <cellStyle name="_x0013__Rebuttal Power Costs_Adj Bench DR 3 for Initial Briefs (Electric) 3" xfId="9187"/>
    <cellStyle name="_x0013__Rebuttal Power Costs_Adj Bench DR 3 for Initial Briefs (Electric) 3 2" xfId="9188"/>
    <cellStyle name="_x0013__Rebuttal Power Costs_Adj Bench DR 3 for Initial Briefs (Electric) 4" xfId="9189"/>
    <cellStyle name="_x0013__Rebuttal Power Costs_Adj Bench DR 3 for Initial Briefs (Electric)_DEM-WP(C) ENERG10C--ctn Mid-C_042010 2010GRC" xfId="9190"/>
    <cellStyle name="_x0013__Rebuttal Power Costs_Adj Bench DR 3 for Initial Briefs (Electric)_DEM-WP(C) ENERG10C--ctn Mid-C_042010 2010GRC 2" xfId="9191"/>
    <cellStyle name="_x0013__Rebuttal Power Costs_DEM-WP(C) ENERG10C--ctn Mid-C_042010 2010GRC" xfId="9192"/>
    <cellStyle name="_x0013__Rebuttal Power Costs_DEM-WP(C) ENERG10C--ctn Mid-C_042010 2010GRC 2" xfId="9193"/>
    <cellStyle name="_x0013__Rebuttal Power Costs_Electric Rev Req Model (2009 GRC) Rebuttal" xfId="9194"/>
    <cellStyle name="_x0013__Rebuttal Power Costs_Electric Rev Req Model (2009 GRC) Rebuttal 2" xfId="9195"/>
    <cellStyle name="_x0013__Rebuttal Power Costs_Electric Rev Req Model (2009 GRC) Rebuttal 2 2" xfId="9196"/>
    <cellStyle name="_x0013__Rebuttal Power Costs_Electric Rev Req Model (2009 GRC) Rebuttal 3" xfId="9197"/>
    <cellStyle name="_x0013__Rebuttal Power Costs_Electric Rev Req Model (2009 GRC) Rebuttal REmoval of New  WH Solar AdjustMI" xfId="9198"/>
    <cellStyle name="_x0013__Rebuttal Power Costs_Electric Rev Req Model (2009 GRC) Rebuttal REmoval of New  WH Solar AdjustMI 2" xfId="9199"/>
    <cellStyle name="_x0013__Rebuttal Power Costs_Electric Rev Req Model (2009 GRC) Rebuttal REmoval of New  WH Solar AdjustMI 2 2" xfId="9200"/>
    <cellStyle name="_x0013__Rebuttal Power Costs_Electric Rev Req Model (2009 GRC) Rebuttal REmoval of New  WH Solar AdjustMI 3" xfId="9201"/>
    <cellStyle name="_x0013__Rebuttal Power Costs_Electric Rev Req Model (2009 GRC) Rebuttal REmoval of New  WH Solar AdjustMI 3 2" xfId="9202"/>
    <cellStyle name="_x0013__Rebuttal Power Costs_Electric Rev Req Model (2009 GRC) Rebuttal REmoval of New  WH Solar AdjustMI 4" xfId="9203"/>
    <cellStyle name="_x0013__Rebuttal Power Costs_Electric Rev Req Model (2009 GRC) Rebuttal REmoval of New  WH Solar AdjustMI_DEM-WP(C) ENERG10C--ctn Mid-C_042010 2010GRC" xfId="9204"/>
    <cellStyle name="_x0013__Rebuttal Power Costs_Electric Rev Req Model (2009 GRC) Rebuttal REmoval of New  WH Solar AdjustMI_DEM-WP(C) ENERG10C--ctn Mid-C_042010 2010GRC 2" xfId="9205"/>
    <cellStyle name="_x0013__Rebuttal Power Costs_Electric Rev Req Model (2009 GRC) Revised 01-18-2010" xfId="9206"/>
    <cellStyle name="_x0013__Rebuttal Power Costs_Electric Rev Req Model (2009 GRC) Revised 01-18-2010 2" xfId="9207"/>
    <cellStyle name="_x0013__Rebuttal Power Costs_Electric Rev Req Model (2009 GRC) Revised 01-18-2010 2 2" xfId="9208"/>
    <cellStyle name="_x0013__Rebuttal Power Costs_Electric Rev Req Model (2009 GRC) Revised 01-18-2010 3" xfId="9209"/>
    <cellStyle name="_x0013__Rebuttal Power Costs_Electric Rev Req Model (2009 GRC) Revised 01-18-2010 3 2" xfId="9210"/>
    <cellStyle name="_x0013__Rebuttal Power Costs_Electric Rev Req Model (2009 GRC) Revised 01-18-2010 4" xfId="9211"/>
    <cellStyle name="_x0013__Rebuttal Power Costs_Electric Rev Req Model (2009 GRC) Revised 01-18-2010_DEM-WP(C) ENERG10C--ctn Mid-C_042010 2010GRC" xfId="9212"/>
    <cellStyle name="_x0013__Rebuttal Power Costs_Electric Rev Req Model (2009 GRC) Revised 01-18-2010_DEM-WP(C) ENERG10C--ctn Mid-C_042010 2010GRC 2" xfId="9213"/>
    <cellStyle name="_x0013__Rebuttal Power Costs_Final Order Electric EXHIBIT A-1" xfId="9214"/>
    <cellStyle name="_x0013__Rebuttal Power Costs_Final Order Electric EXHIBIT A-1 2" xfId="9215"/>
    <cellStyle name="_x0013__Rebuttal Power Costs_Final Order Electric EXHIBIT A-1 2 2" xfId="9216"/>
    <cellStyle name="_x0013__Rebuttal Power Costs_Final Order Electric EXHIBIT A-1 3" xfId="9217"/>
    <cellStyle name="_recommendation" xfId="9218"/>
    <cellStyle name="_recommendation 2" xfId="9219"/>
    <cellStyle name="_recommendation 2 2" xfId="9220"/>
    <cellStyle name="_recommendation 2 3" xfId="9221"/>
    <cellStyle name="_recommendation 3" xfId="9222"/>
    <cellStyle name="_recommendation 3 2" xfId="9223"/>
    <cellStyle name="_recommendation 3 2 2" xfId="9224"/>
    <cellStyle name="_recommendation 3 3" xfId="9225"/>
    <cellStyle name="_recommendation 4" xfId="9226"/>
    <cellStyle name="_recommendation 4 2" xfId="9227"/>
    <cellStyle name="_recommendation 5" xfId="9228"/>
    <cellStyle name="_recommendation 5 2" xfId="9229"/>
    <cellStyle name="_recommendation 6" xfId="9230"/>
    <cellStyle name="_recommendation 6 2" xfId="9231"/>
    <cellStyle name="_recommendation_DEM-WP(C) Chelan Power Costs" xfId="9232"/>
    <cellStyle name="_recommendation_DEM-WP(C) Chelan Power Costs 2" xfId="9233"/>
    <cellStyle name="_recommendation_DEM-WP(C) ENERG10C--ctn Mid-C_042010 2010GRC" xfId="9234"/>
    <cellStyle name="_recommendation_DEM-WP(C) ENERG10C--ctn Mid-C_042010 2010GRC 2" xfId="9235"/>
    <cellStyle name="_recommendation_DEM-WP(C) Gas Transport 2010GRC" xfId="9236"/>
    <cellStyle name="_recommendation_DEM-WP(C) Gas Transport 2010GRC 2" xfId="9237"/>
    <cellStyle name="_recommendation_DEM-WP(C) Wind Integration Summary 2010GRC" xfId="9238"/>
    <cellStyle name="_recommendation_DEM-WP(C) Wind Integration Summary 2010GRC 2" xfId="9239"/>
    <cellStyle name="_recommendation_DEM-WP(C) Wind Integration Summary 2010GRC 2 2" xfId="9240"/>
    <cellStyle name="_recommendation_DEM-WP(C) Wind Integration Summary 2010GRC 3" xfId="9241"/>
    <cellStyle name="_recommendation_DEM-WP(C) Wind Integration Summary 2010GRC 3 2" xfId="9242"/>
    <cellStyle name="_recommendation_DEM-WP(C) Wind Integration Summary 2010GRC 4" xfId="9243"/>
    <cellStyle name="_recommendation_DEM-WP(C) Wind Integration Summary 2010GRC_DEM-WP(C) ENERG10C--ctn Mid-C_042010 2010GRC" xfId="9244"/>
    <cellStyle name="_recommendation_DEM-WP(C) Wind Integration Summary 2010GRC_DEM-WP(C) ENERG10C--ctn Mid-C_042010 2010GRC 2" xfId="9245"/>
    <cellStyle name="_recommendation_NIM Summary" xfId="9246"/>
    <cellStyle name="_recommendation_NIM Summary 2" xfId="9247"/>
    <cellStyle name="_recommendation_NIM Summary 2 2" xfId="9248"/>
    <cellStyle name="_recommendation_NIM Summary 3" xfId="9249"/>
    <cellStyle name="_recommendation_NIM Summary 3 2" xfId="9250"/>
    <cellStyle name="_recommendation_NIM Summary 4" xfId="9251"/>
    <cellStyle name="_recommendation_NIM Summary_DEM-WP(C) ENERG10C--ctn Mid-C_042010 2010GRC" xfId="9252"/>
    <cellStyle name="_recommendation_NIM Summary_DEM-WP(C) ENERG10C--ctn Mid-C_042010 2010GRC 2" xfId="9253"/>
    <cellStyle name="_Recon to Darrin's 5.11.05 proforma" xfId="9254"/>
    <cellStyle name="_Recon to Darrin's 5.11.05 proforma 2" xfId="9255"/>
    <cellStyle name="_Recon to Darrin's 5.11.05 proforma 2 2" xfId="9256"/>
    <cellStyle name="_Recon to Darrin's 5.11.05 proforma 2 2 2" xfId="9257"/>
    <cellStyle name="_Recon to Darrin's 5.11.05 proforma 2 3" xfId="9258"/>
    <cellStyle name="_Recon to Darrin's 5.11.05 proforma 2 3 2" xfId="9259"/>
    <cellStyle name="_Recon to Darrin's 5.11.05 proforma 2 4" xfId="9260"/>
    <cellStyle name="_Recon to Darrin's 5.11.05 proforma 3" xfId="9261"/>
    <cellStyle name="_Recon to Darrin's 5.11.05 proforma 3 2" xfId="9262"/>
    <cellStyle name="_Recon to Darrin's 5.11.05 proforma 4" xfId="9263"/>
    <cellStyle name="_Recon to Darrin's 5.11.05 proforma 4 2" xfId="9264"/>
    <cellStyle name="_Recon to Darrin's 5.11.05 proforma 4 2 2" xfId="9265"/>
    <cellStyle name="_Recon to Darrin's 5.11.05 proforma 4 3" xfId="9266"/>
    <cellStyle name="_Recon to Darrin's 5.11.05 proforma 5" xfId="9267"/>
    <cellStyle name="_Recon to Darrin's 5.11.05 proforma 5 2" xfId="9268"/>
    <cellStyle name="_Recon to Darrin's 5.11.05 proforma 5 2 2" xfId="9269"/>
    <cellStyle name="_Recon to Darrin's 5.11.05 proforma 5 3" xfId="9270"/>
    <cellStyle name="_Recon to Darrin's 5.11.05 proforma 5 3 2" xfId="9271"/>
    <cellStyle name="_Recon to Darrin's 5.11.05 proforma 5 4" xfId="9272"/>
    <cellStyle name="_Recon to Darrin's 5.11.05 proforma 6" xfId="9273"/>
    <cellStyle name="_Recon to Darrin's 5.11.05 proforma 6 2" xfId="9274"/>
    <cellStyle name="_Recon to Darrin's 5.11.05 proforma 7" xfId="9275"/>
    <cellStyle name="_Recon to Darrin's 5.11.05 proforma 7 2" xfId="9276"/>
    <cellStyle name="_Recon to Darrin's 5.11.05 proforma 7 2 2" xfId="9277"/>
    <cellStyle name="_Recon to Darrin's 5.11.05 proforma 7 3" xfId="9278"/>
    <cellStyle name="_Recon to Darrin's 5.11.05 proforma 8" xfId="9279"/>
    <cellStyle name="_Recon to Darrin's 5.11.05 proforma 8 2" xfId="9280"/>
    <cellStyle name="_Recon to Darrin's 5.11.05 proforma 8 2 2" xfId="9281"/>
    <cellStyle name="_Recon to Darrin's 5.11.05 proforma 8 3" xfId="9282"/>
    <cellStyle name="_Recon to Darrin's 5.11.05 proforma 9" xfId="9283"/>
    <cellStyle name="_Recon to Darrin's 5.11.05 proforma_(C) WHE Proforma with ITC cash grant 10 Yr Amort_for deferral_102809" xfId="9284"/>
    <cellStyle name="_Recon to Darrin's 5.11.05 proforma_(C) WHE Proforma with ITC cash grant 10 Yr Amort_for deferral_102809 2" xfId="9285"/>
    <cellStyle name="_Recon to Darrin's 5.11.05 proforma_(C) WHE Proforma with ITC cash grant 10 Yr Amort_for deferral_102809 2 2" xfId="9286"/>
    <cellStyle name="_Recon to Darrin's 5.11.05 proforma_(C) WHE Proforma with ITC cash grant 10 Yr Amort_for deferral_102809 3" xfId="9287"/>
    <cellStyle name="_Recon to Darrin's 5.11.05 proforma_(C) WHE Proforma with ITC cash grant 10 Yr Amort_for deferral_102809 3 2" xfId="9288"/>
    <cellStyle name="_Recon to Darrin's 5.11.05 proforma_(C) WHE Proforma with ITC cash grant 10 Yr Amort_for deferral_102809 4" xfId="9289"/>
    <cellStyle name="_Recon to Darrin's 5.11.05 proforma_(C) WHE Proforma with ITC cash grant 10 Yr Amort_for deferral_102809_16.07E Wild Horse Wind Expansionwrkingfile" xfId="9290"/>
    <cellStyle name="_Recon to Darrin's 5.11.05 proforma_(C) WHE Proforma with ITC cash grant 10 Yr Amort_for deferral_102809_16.07E Wild Horse Wind Expansionwrkingfile 2" xfId="9291"/>
    <cellStyle name="_Recon to Darrin's 5.11.05 proforma_(C) WHE Proforma with ITC cash grant 10 Yr Amort_for deferral_102809_16.07E Wild Horse Wind Expansionwrkingfile 2 2" xfId="9292"/>
    <cellStyle name="_Recon to Darrin's 5.11.05 proforma_(C) WHE Proforma with ITC cash grant 10 Yr Amort_for deferral_102809_16.07E Wild Horse Wind Expansionwrkingfile 3" xfId="9293"/>
    <cellStyle name="_Recon to Darrin's 5.11.05 proforma_(C) WHE Proforma with ITC cash grant 10 Yr Amort_for deferral_102809_16.07E Wild Horse Wind Expansionwrkingfile 3 2" xfId="9294"/>
    <cellStyle name="_Recon to Darrin's 5.11.05 proforma_(C) WHE Proforma with ITC cash grant 10 Yr Amort_for deferral_102809_16.07E Wild Horse Wind Expansionwrkingfile 4" xfId="9295"/>
    <cellStyle name="_Recon to Darrin's 5.11.05 proforma_(C) WHE Proforma with ITC cash grant 10 Yr Amort_for deferral_102809_16.07E Wild Horse Wind Expansionwrkingfile SF" xfId="9296"/>
    <cellStyle name="_Recon to Darrin's 5.11.05 proforma_(C) WHE Proforma with ITC cash grant 10 Yr Amort_for deferral_102809_16.07E Wild Horse Wind Expansionwrkingfile SF 2" xfId="9297"/>
    <cellStyle name="_Recon to Darrin's 5.11.05 proforma_(C) WHE Proforma with ITC cash grant 10 Yr Amort_for deferral_102809_16.07E Wild Horse Wind Expansionwrkingfile SF 2 2" xfId="9298"/>
    <cellStyle name="_Recon to Darrin's 5.11.05 proforma_(C) WHE Proforma with ITC cash grant 10 Yr Amort_for deferral_102809_16.07E Wild Horse Wind Expansionwrkingfile SF 3" xfId="9299"/>
    <cellStyle name="_Recon to Darrin's 5.11.05 proforma_(C) WHE Proforma with ITC cash grant 10 Yr Amort_for deferral_102809_16.07E Wild Horse Wind Expansionwrkingfile SF 3 2" xfId="9300"/>
    <cellStyle name="_Recon to Darrin's 5.11.05 proforma_(C) WHE Proforma with ITC cash grant 10 Yr Amort_for deferral_102809_16.07E Wild Horse Wind Expansionwrkingfile SF 4" xfId="9301"/>
    <cellStyle name="_Recon to Darrin's 5.11.05 proforma_(C) WHE Proforma with ITC cash grant 10 Yr Amort_for deferral_102809_16.07E Wild Horse Wind Expansionwrkingfile SF_DEM-WP(C) ENERG10C--ctn Mid-C_042010 2010GRC" xfId="9302"/>
    <cellStyle name="_Recon to Darrin's 5.11.05 proforma_(C) WHE Proforma with ITC cash grant 10 Yr Amort_for deferral_102809_16.07E Wild Horse Wind Expansionwrkingfile SF_DEM-WP(C) ENERG10C--ctn Mid-C_042010 2010GRC 2" xfId="9303"/>
    <cellStyle name="_Recon to Darrin's 5.11.05 proforma_(C) WHE Proforma with ITC cash grant 10 Yr Amort_for deferral_102809_16.07E Wild Horse Wind Expansionwrkingfile_DEM-WP(C) ENERG10C--ctn Mid-C_042010 2010GRC" xfId="9304"/>
    <cellStyle name="_Recon to Darrin's 5.11.05 proforma_(C) WHE Proforma with ITC cash grant 10 Yr Amort_for deferral_102809_16.07E Wild Horse Wind Expansionwrkingfile_DEM-WP(C) ENERG10C--ctn Mid-C_042010 2010GRC 2" xfId="9305"/>
    <cellStyle name="_Recon to Darrin's 5.11.05 proforma_(C) WHE Proforma with ITC cash grant 10 Yr Amort_for deferral_102809_16.37E Wild Horse Expansion DeferralRevwrkingfile SF" xfId="9306"/>
    <cellStyle name="_Recon to Darrin's 5.11.05 proforma_(C) WHE Proforma with ITC cash grant 10 Yr Amort_for deferral_102809_16.37E Wild Horse Expansion DeferralRevwrkingfile SF 2" xfId="9307"/>
    <cellStyle name="_Recon to Darrin's 5.11.05 proforma_(C) WHE Proforma with ITC cash grant 10 Yr Amort_for deferral_102809_16.37E Wild Horse Expansion DeferralRevwrkingfile SF 2 2" xfId="9308"/>
    <cellStyle name="_Recon to Darrin's 5.11.05 proforma_(C) WHE Proforma with ITC cash grant 10 Yr Amort_for deferral_102809_16.37E Wild Horse Expansion DeferralRevwrkingfile SF 3" xfId="9309"/>
    <cellStyle name="_Recon to Darrin's 5.11.05 proforma_(C) WHE Proforma with ITC cash grant 10 Yr Amort_for deferral_102809_16.37E Wild Horse Expansion DeferralRevwrkingfile SF 3 2" xfId="9310"/>
    <cellStyle name="_Recon to Darrin's 5.11.05 proforma_(C) WHE Proforma with ITC cash grant 10 Yr Amort_for deferral_102809_16.37E Wild Horse Expansion DeferralRevwrkingfile SF 4" xfId="9311"/>
    <cellStyle name="_Recon to Darrin's 5.11.05 proforma_(C) WHE Proforma with ITC cash grant 10 Yr Amort_for deferral_102809_16.37E Wild Horse Expansion DeferralRevwrkingfile SF_DEM-WP(C) ENERG10C--ctn Mid-C_042010 2010GRC" xfId="9312"/>
    <cellStyle name="_Recon to Darrin's 5.11.05 proforma_(C) WHE Proforma with ITC cash grant 10 Yr Amort_for deferral_102809_16.37E Wild Horse Expansion DeferralRevwrkingfile SF_DEM-WP(C) ENERG10C--ctn Mid-C_042010 2010GRC 2" xfId="9313"/>
    <cellStyle name="_Recon to Darrin's 5.11.05 proforma_(C) WHE Proforma with ITC cash grant 10 Yr Amort_for deferral_102809_DEM-WP(C) ENERG10C--ctn Mid-C_042010 2010GRC" xfId="9314"/>
    <cellStyle name="_Recon to Darrin's 5.11.05 proforma_(C) WHE Proforma with ITC cash grant 10 Yr Amort_for deferral_102809_DEM-WP(C) ENERG10C--ctn Mid-C_042010 2010GRC 2" xfId="9315"/>
    <cellStyle name="_Recon to Darrin's 5.11.05 proforma_(C) WHE Proforma with ITC cash grant 10 Yr Amort_for rebuttal_120709" xfId="9316"/>
    <cellStyle name="_Recon to Darrin's 5.11.05 proforma_(C) WHE Proforma with ITC cash grant 10 Yr Amort_for rebuttal_120709 2" xfId="9317"/>
    <cellStyle name="_Recon to Darrin's 5.11.05 proforma_(C) WHE Proforma with ITC cash grant 10 Yr Amort_for rebuttal_120709 2 2" xfId="9318"/>
    <cellStyle name="_Recon to Darrin's 5.11.05 proforma_(C) WHE Proforma with ITC cash grant 10 Yr Amort_for rebuttal_120709 3" xfId="9319"/>
    <cellStyle name="_Recon to Darrin's 5.11.05 proforma_(C) WHE Proforma with ITC cash grant 10 Yr Amort_for rebuttal_120709 3 2" xfId="9320"/>
    <cellStyle name="_Recon to Darrin's 5.11.05 proforma_(C) WHE Proforma with ITC cash grant 10 Yr Amort_for rebuttal_120709 4" xfId="9321"/>
    <cellStyle name="_Recon to Darrin's 5.11.05 proforma_(C) WHE Proforma with ITC cash grant 10 Yr Amort_for rebuttal_120709_DEM-WP(C) ENERG10C--ctn Mid-C_042010 2010GRC" xfId="9322"/>
    <cellStyle name="_Recon to Darrin's 5.11.05 proforma_(C) WHE Proforma with ITC cash grant 10 Yr Amort_for rebuttal_120709_DEM-WP(C) ENERG10C--ctn Mid-C_042010 2010GRC 2" xfId="9323"/>
    <cellStyle name="_Recon to Darrin's 5.11.05 proforma_04.07E Wild Horse Wind Expansion" xfId="9324"/>
    <cellStyle name="_Recon to Darrin's 5.11.05 proforma_04.07E Wild Horse Wind Expansion 2" xfId="9325"/>
    <cellStyle name="_Recon to Darrin's 5.11.05 proforma_04.07E Wild Horse Wind Expansion 2 2" xfId="9326"/>
    <cellStyle name="_Recon to Darrin's 5.11.05 proforma_04.07E Wild Horse Wind Expansion 3" xfId="9327"/>
    <cellStyle name="_Recon to Darrin's 5.11.05 proforma_04.07E Wild Horse Wind Expansion 3 2" xfId="9328"/>
    <cellStyle name="_Recon to Darrin's 5.11.05 proforma_04.07E Wild Horse Wind Expansion 4" xfId="9329"/>
    <cellStyle name="_Recon to Darrin's 5.11.05 proforma_04.07E Wild Horse Wind Expansion_16.07E Wild Horse Wind Expansionwrkingfile" xfId="9330"/>
    <cellStyle name="_Recon to Darrin's 5.11.05 proforma_04.07E Wild Horse Wind Expansion_16.07E Wild Horse Wind Expansionwrkingfile 2" xfId="9331"/>
    <cellStyle name="_Recon to Darrin's 5.11.05 proforma_04.07E Wild Horse Wind Expansion_16.07E Wild Horse Wind Expansionwrkingfile 2 2" xfId="9332"/>
    <cellStyle name="_Recon to Darrin's 5.11.05 proforma_04.07E Wild Horse Wind Expansion_16.07E Wild Horse Wind Expansionwrkingfile 3" xfId="9333"/>
    <cellStyle name="_Recon to Darrin's 5.11.05 proforma_04.07E Wild Horse Wind Expansion_16.07E Wild Horse Wind Expansionwrkingfile 3 2" xfId="9334"/>
    <cellStyle name="_Recon to Darrin's 5.11.05 proforma_04.07E Wild Horse Wind Expansion_16.07E Wild Horse Wind Expansionwrkingfile 4" xfId="9335"/>
    <cellStyle name="_Recon to Darrin's 5.11.05 proforma_04.07E Wild Horse Wind Expansion_16.07E Wild Horse Wind Expansionwrkingfile SF" xfId="9336"/>
    <cellStyle name="_Recon to Darrin's 5.11.05 proforma_04.07E Wild Horse Wind Expansion_16.07E Wild Horse Wind Expansionwrkingfile SF 2" xfId="9337"/>
    <cellStyle name="_Recon to Darrin's 5.11.05 proforma_04.07E Wild Horse Wind Expansion_16.07E Wild Horse Wind Expansionwrkingfile SF 2 2" xfId="9338"/>
    <cellStyle name="_Recon to Darrin's 5.11.05 proforma_04.07E Wild Horse Wind Expansion_16.07E Wild Horse Wind Expansionwrkingfile SF 3" xfId="9339"/>
    <cellStyle name="_Recon to Darrin's 5.11.05 proforma_04.07E Wild Horse Wind Expansion_16.07E Wild Horse Wind Expansionwrkingfile SF 3 2" xfId="9340"/>
    <cellStyle name="_Recon to Darrin's 5.11.05 proforma_04.07E Wild Horse Wind Expansion_16.07E Wild Horse Wind Expansionwrkingfile SF 4" xfId="9341"/>
    <cellStyle name="_Recon to Darrin's 5.11.05 proforma_04.07E Wild Horse Wind Expansion_16.07E Wild Horse Wind Expansionwrkingfile SF_DEM-WP(C) ENERG10C--ctn Mid-C_042010 2010GRC" xfId="9342"/>
    <cellStyle name="_Recon to Darrin's 5.11.05 proforma_04.07E Wild Horse Wind Expansion_16.07E Wild Horse Wind Expansionwrkingfile SF_DEM-WP(C) ENERG10C--ctn Mid-C_042010 2010GRC 2" xfId="9343"/>
    <cellStyle name="_Recon to Darrin's 5.11.05 proforma_04.07E Wild Horse Wind Expansion_16.07E Wild Horse Wind Expansionwrkingfile_DEM-WP(C) ENERG10C--ctn Mid-C_042010 2010GRC" xfId="9344"/>
    <cellStyle name="_Recon to Darrin's 5.11.05 proforma_04.07E Wild Horse Wind Expansion_16.07E Wild Horse Wind Expansionwrkingfile_DEM-WP(C) ENERG10C--ctn Mid-C_042010 2010GRC 2" xfId="9345"/>
    <cellStyle name="_Recon to Darrin's 5.11.05 proforma_04.07E Wild Horse Wind Expansion_16.37E Wild Horse Expansion DeferralRevwrkingfile SF" xfId="9346"/>
    <cellStyle name="_Recon to Darrin's 5.11.05 proforma_04.07E Wild Horse Wind Expansion_16.37E Wild Horse Expansion DeferralRevwrkingfile SF 2" xfId="9347"/>
    <cellStyle name="_Recon to Darrin's 5.11.05 proforma_04.07E Wild Horse Wind Expansion_16.37E Wild Horse Expansion DeferralRevwrkingfile SF 2 2" xfId="9348"/>
    <cellStyle name="_Recon to Darrin's 5.11.05 proforma_04.07E Wild Horse Wind Expansion_16.37E Wild Horse Expansion DeferralRevwrkingfile SF 3" xfId="9349"/>
    <cellStyle name="_Recon to Darrin's 5.11.05 proforma_04.07E Wild Horse Wind Expansion_16.37E Wild Horse Expansion DeferralRevwrkingfile SF 3 2" xfId="9350"/>
    <cellStyle name="_Recon to Darrin's 5.11.05 proforma_04.07E Wild Horse Wind Expansion_16.37E Wild Horse Expansion DeferralRevwrkingfile SF 4" xfId="9351"/>
    <cellStyle name="_Recon to Darrin's 5.11.05 proforma_04.07E Wild Horse Wind Expansion_16.37E Wild Horse Expansion DeferralRevwrkingfile SF_DEM-WP(C) ENERG10C--ctn Mid-C_042010 2010GRC" xfId="9352"/>
    <cellStyle name="_Recon to Darrin's 5.11.05 proforma_04.07E Wild Horse Wind Expansion_16.37E Wild Horse Expansion DeferralRevwrkingfile SF_DEM-WP(C) ENERG10C--ctn Mid-C_042010 2010GRC 2" xfId="9353"/>
    <cellStyle name="_Recon to Darrin's 5.11.05 proforma_04.07E Wild Horse Wind Expansion_DEM-WP(C) ENERG10C--ctn Mid-C_042010 2010GRC" xfId="9354"/>
    <cellStyle name="_Recon to Darrin's 5.11.05 proforma_04.07E Wild Horse Wind Expansion_DEM-WP(C) ENERG10C--ctn Mid-C_042010 2010GRC 2" xfId="9355"/>
    <cellStyle name="_Recon to Darrin's 5.11.05 proforma_16.07E Wild Horse Wind Expansionwrkingfile" xfId="9356"/>
    <cellStyle name="_Recon to Darrin's 5.11.05 proforma_16.07E Wild Horse Wind Expansionwrkingfile 2" xfId="9357"/>
    <cellStyle name="_Recon to Darrin's 5.11.05 proforma_16.07E Wild Horse Wind Expansionwrkingfile 2 2" xfId="9358"/>
    <cellStyle name="_Recon to Darrin's 5.11.05 proforma_16.07E Wild Horse Wind Expansionwrkingfile 3" xfId="9359"/>
    <cellStyle name="_Recon to Darrin's 5.11.05 proforma_16.07E Wild Horse Wind Expansionwrkingfile 3 2" xfId="9360"/>
    <cellStyle name="_Recon to Darrin's 5.11.05 proforma_16.07E Wild Horse Wind Expansionwrkingfile 4" xfId="9361"/>
    <cellStyle name="_Recon to Darrin's 5.11.05 proforma_16.07E Wild Horse Wind Expansionwrkingfile SF" xfId="9362"/>
    <cellStyle name="_Recon to Darrin's 5.11.05 proforma_16.07E Wild Horse Wind Expansionwrkingfile SF 2" xfId="9363"/>
    <cellStyle name="_Recon to Darrin's 5.11.05 proforma_16.07E Wild Horse Wind Expansionwrkingfile SF 2 2" xfId="9364"/>
    <cellStyle name="_Recon to Darrin's 5.11.05 proforma_16.07E Wild Horse Wind Expansionwrkingfile SF 3" xfId="9365"/>
    <cellStyle name="_Recon to Darrin's 5.11.05 proforma_16.07E Wild Horse Wind Expansionwrkingfile SF 3 2" xfId="9366"/>
    <cellStyle name="_Recon to Darrin's 5.11.05 proforma_16.07E Wild Horse Wind Expansionwrkingfile SF 4" xfId="9367"/>
    <cellStyle name="_Recon to Darrin's 5.11.05 proforma_16.07E Wild Horse Wind Expansionwrkingfile SF_DEM-WP(C) ENERG10C--ctn Mid-C_042010 2010GRC" xfId="9368"/>
    <cellStyle name="_Recon to Darrin's 5.11.05 proforma_16.07E Wild Horse Wind Expansionwrkingfile SF_DEM-WP(C) ENERG10C--ctn Mid-C_042010 2010GRC 2" xfId="9369"/>
    <cellStyle name="_Recon to Darrin's 5.11.05 proforma_16.07E Wild Horse Wind Expansionwrkingfile_DEM-WP(C) ENERG10C--ctn Mid-C_042010 2010GRC" xfId="9370"/>
    <cellStyle name="_Recon to Darrin's 5.11.05 proforma_16.07E Wild Horse Wind Expansionwrkingfile_DEM-WP(C) ENERG10C--ctn Mid-C_042010 2010GRC 2" xfId="9371"/>
    <cellStyle name="_Recon to Darrin's 5.11.05 proforma_16.37E Wild Horse Expansion DeferralRevwrkingfile SF" xfId="9372"/>
    <cellStyle name="_Recon to Darrin's 5.11.05 proforma_16.37E Wild Horse Expansion DeferralRevwrkingfile SF 2" xfId="9373"/>
    <cellStyle name="_Recon to Darrin's 5.11.05 proforma_16.37E Wild Horse Expansion DeferralRevwrkingfile SF 2 2" xfId="9374"/>
    <cellStyle name="_Recon to Darrin's 5.11.05 proforma_16.37E Wild Horse Expansion DeferralRevwrkingfile SF 3" xfId="9375"/>
    <cellStyle name="_Recon to Darrin's 5.11.05 proforma_16.37E Wild Horse Expansion DeferralRevwrkingfile SF 3 2" xfId="9376"/>
    <cellStyle name="_Recon to Darrin's 5.11.05 proforma_16.37E Wild Horse Expansion DeferralRevwrkingfile SF 4" xfId="9377"/>
    <cellStyle name="_Recon to Darrin's 5.11.05 proforma_16.37E Wild Horse Expansion DeferralRevwrkingfile SF_DEM-WP(C) ENERG10C--ctn Mid-C_042010 2010GRC" xfId="9378"/>
    <cellStyle name="_Recon to Darrin's 5.11.05 proforma_16.37E Wild Horse Expansion DeferralRevwrkingfile SF_DEM-WP(C) ENERG10C--ctn Mid-C_042010 2010GRC 2" xfId="9379"/>
    <cellStyle name="_Recon to Darrin's 5.11.05 proforma_2009 Compliance Filing PCA Exhibits for GRC" xfId="9380"/>
    <cellStyle name="_Recon to Darrin's 5.11.05 proforma_2009 Compliance Filing PCA Exhibits for GRC 2" xfId="9381"/>
    <cellStyle name="_Recon to Darrin's 5.11.05 proforma_2009 Compliance Filing PCA Exhibits for GRC 2 2" xfId="9382"/>
    <cellStyle name="_Recon to Darrin's 5.11.05 proforma_2009 Compliance Filing PCA Exhibits for GRC 3" xfId="9383"/>
    <cellStyle name="_Recon to Darrin's 5.11.05 proforma_2009 GRC Compl Filing - Exhibit D" xfId="9384"/>
    <cellStyle name="_Recon to Darrin's 5.11.05 proforma_2009 GRC Compl Filing - Exhibit D 2" xfId="9385"/>
    <cellStyle name="_Recon to Darrin's 5.11.05 proforma_2009 GRC Compl Filing - Exhibit D 2 2" xfId="9386"/>
    <cellStyle name="_Recon to Darrin's 5.11.05 proforma_2009 GRC Compl Filing - Exhibit D 3" xfId="9387"/>
    <cellStyle name="_Recon to Darrin's 5.11.05 proforma_2009 GRC Compl Filing - Exhibit D 3 2" xfId="9388"/>
    <cellStyle name="_Recon to Darrin's 5.11.05 proforma_2009 GRC Compl Filing - Exhibit D 4" xfId="9389"/>
    <cellStyle name="_Recon to Darrin's 5.11.05 proforma_2009 GRC Compl Filing - Exhibit D_DEM-WP(C) ENERG10C--ctn Mid-C_042010 2010GRC" xfId="9390"/>
    <cellStyle name="_Recon to Darrin's 5.11.05 proforma_2009 GRC Compl Filing - Exhibit D_DEM-WP(C) ENERG10C--ctn Mid-C_042010 2010GRC 2" xfId="9391"/>
    <cellStyle name="_Recon to Darrin's 5.11.05 proforma_3.01 Income Statement" xfId="9392"/>
    <cellStyle name="_Recon to Darrin's 5.11.05 proforma_4 31 Regulatory Assets and Liabilities  7 06- Exhibit D" xfId="9393"/>
    <cellStyle name="_Recon to Darrin's 5.11.05 proforma_4 31 Regulatory Assets and Liabilities  7 06- Exhibit D 2" xfId="9394"/>
    <cellStyle name="_Recon to Darrin's 5.11.05 proforma_4 31 Regulatory Assets and Liabilities  7 06- Exhibit D 2 2" xfId="9395"/>
    <cellStyle name="_Recon to Darrin's 5.11.05 proforma_4 31 Regulatory Assets and Liabilities  7 06- Exhibit D 2 2 2" xfId="9396"/>
    <cellStyle name="_Recon to Darrin's 5.11.05 proforma_4 31 Regulatory Assets and Liabilities  7 06- Exhibit D 2 3" xfId="9397"/>
    <cellStyle name="_Recon to Darrin's 5.11.05 proforma_4 31 Regulatory Assets and Liabilities  7 06- Exhibit D 3" xfId="9398"/>
    <cellStyle name="_Recon to Darrin's 5.11.05 proforma_4 31 Regulatory Assets and Liabilities  7 06- Exhibit D 3 2" xfId="9399"/>
    <cellStyle name="_Recon to Darrin's 5.11.05 proforma_4 31 Regulatory Assets and Liabilities  7 06- Exhibit D 4" xfId="9400"/>
    <cellStyle name="_Recon to Darrin's 5.11.05 proforma_4 31 Regulatory Assets and Liabilities  7 06- Exhibit D_DEM-WP(C) ENERG10C--ctn Mid-C_042010 2010GRC" xfId="9401"/>
    <cellStyle name="_Recon to Darrin's 5.11.05 proforma_4 31 Regulatory Assets and Liabilities  7 06- Exhibit D_DEM-WP(C) ENERG10C--ctn Mid-C_042010 2010GRC 2" xfId="9402"/>
    <cellStyle name="_Recon to Darrin's 5.11.05 proforma_4 31 Regulatory Assets and Liabilities  7 06- Exhibit D_NIM Summary" xfId="9403"/>
    <cellStyle name="_Recon to Darrin's 5.11.05 proforma_4 31 Regulatory Assets and Liabilities  7 06- Exhibit D_NIM Summary 2" xfId="9404"/>
    <cellStyle name="_Recon to Darrin's 5.11.05 proforma_4 31 Regulatory Assets and Liabilities  7 06- Exhibit D_NIM Summary 2 2" xfId="9405"/>
    <cellStyle name="_Recon to Darrin's 5.11.05 proforma_4 31 Regulatory Assets and Liabilities  7 06- Exhibit D_NIM Summary 3" xfId="9406"/>
    <cellStyle name="_Recon to Darrin's 5.11.05 proforma_4 31 Regulatory Assets and Liabilities  7 06- Exhibit D_NIM Summary 3 2" xfId="9407"/>
    <cellStyle name="_Recon to Darrin's 5.11.05 proforma_4 31 Regulatory Assets and Liabilities  7 06- Exhibit D_NIM Summary 4" xfId="9408"/>
    <cellStyle name="_Recon to Darrin's 5.11.05 proforma_4 31 Regulatory Assets and Liabilities  7 06- Exhibit D_NIM Summary_DEM-WP(C) ENERG10C--ctn Mid-C_042010 2010GRC" xfId="9409"/>
    <cellStyle name="_Recon to Darrin's 5.11.05 proforma_4 31 Regulatory Assets and Liabilities  7 06- Exhibit D_NIM Summary_DEM-WP(C) ENERG10C--ctn Mid-C_042010 2010GRC 2" xfId="9410"/>
    <cellStyle name="_Recon to Darrin's 5.11.05 proforma_4 31 Regulatory Assets and Liabilities  7 06- Exhibit D_NIM+O&amp;M" xfId="9411"/>
    <cellStyle name="_Recon to Darrin's 5.11.05 proforma_4 31 Regulatory Assets and Liabilities  7 06- Exhibit D_NIM+O&amp;M 2" xfId="9412"/>
    <cellStyle name="_Recon to Darrin's 5.11.05 proforma_4 31 Regulatory Assets and Liabilities  7 06- Exhibit D_NIM+O&amp;M Monthly" xfId="9413"/>
    <cellStyle name="_Recon to Darrin's 5.11.05 proforma_4 31 Regulatory Assets and Liabilities  7 06- Exhibit D_NIM+O&amp;M Monthly 2" xfId="9414"/>
    <cellStyle name="_Recon to Darrin's 5.11.05 proforma_4 31E Reg Asset  Liab and EXH D" xfId="9415"/>
    <cellStyle name="_Recon to Darrin's 5.11.05 proforma_4 31E Reg Asset  Liab and EXH D _ Aug 10 Filing (2)" xfId="9416"/>
    <cellStyle name="_Recon to Darrin's 5.11.05 proforma_4 31E Reg Asset  Liab and EXH D _ Aug 10 Filing (2) 2" xfId="9417"/>
    <cellStyle name="_Recon to Darrin's 5.11.05 proforma_4 31E Reg Asset  Liab and EXH D 2" xfId="9418"/>
    <cellStyle name="_Recon to Darrin's 5.11.05 proforma_4 31E Reg Asset  Liab and EXH D 3" xfId="9419"/>
    <cellStyle name="_Recon to Darrin's 5.11.05 proforma_4 32 Regulatory Assets and Liabilities  7 06- Exhibit D" xfId="9420"/>
    <cellStyle name="_Recon to Darrin's 5.11.05 proforma_4 32 Regulatory Assets and Liabilities  7 06- Exhibit D 2" xfId="9421"/>
    <cellStyle name="_Recon to Darrin's 5.11.05 proforma_4 32 Regulatory Assets and Liabilities  7 06- Exhibit D 2 2" xfId="9422"/>
    <cellStyle name="_Recon to Darrin's 5.11.05 proforma_4 32 Regulatory Assets and Liabilities  7 06- Exhibit D 2 2 2" xfId="9423"/>
    <cellStyle name="_Recon to Darrin's 5.11.05 proforma_4 32 Regulatory Assets and Liabilities  7 06- Exhibit D 2 3" xfId="9424"/>
    <cellStyle name="_Recon to Darrin's 5.11.05 proforma_4 32 Regulatory Assets and Liabilities  7 06- Exhibit D 3" xfId="9425"/>
    <cellStyle name="_Recon to Darrin's 5.11.05 proforma_4 32 Regulatory Assets and Liabilities  7 06- Exhibit D 3 2" xfId="9426"/>
    <cellStyle name="_Recon to Darrin's 5.11.05 proforma_4 32 Regulatory Assets and Liabilities  7 06- Exhibit D 4" xfId="9427"/>
    <cellStyle name="_Recon to Darrin's 5.11.05 proforma_4 32 Regulatory Assets and Liabilities  7 06- Exhibit D_DEM-WP(C) ENERG10C--ctn Mid-C_042010 2010GRC" xfId="9428"/>
    <cellStyle name="_Recon to Darrin's 5.11.05 proforma_4 32 Regulatory Assets and Liabilities  7 06- Exhibit D_DEM-WP(C) ENERG10C--ctn Mid-C_042010 2010GRC 2" xfId="9429"/>
    <cellStyle name="_Recon to Darrin's 5.11.05 proforma_4 32 Regulatory Assets and Liabilities  7 06- Exhibit D_NIM Summary" xfId="9430"/>
    <cellStyle name="_Recon to Darrin's 5.11.05 proforma_4 32 Regulatory Assets and Liabilities  7 06- Exhibit D_NIM Summary 2" xfId="9431"/>
    <cellStyle name="_Recon to Darrin's 5.11.05 proforma_4 32 Regulatory Assets and Liabilities  7 06- Exhibit D_NIM Summary 2 2" xfId="9432"/>
    <cellStyle name="_Recon to Darrin's 5.11.05 proforma_4 32 Regulatory Assets and Liabilities  7 06- Exhibit D_NIM Summary 3" xfId="9433"/>
    <cellStyle name="_Recon to Darrin's 5.11.05 proforma_4 32 Regulatory Assets and Liabilities  7 06- Exhibit D_NIM Summary 3 2" xfId="9434"/>
    <cellStyle name="_Recon to Darrin's 5.11.05 proforma_4 32 Regulatory Assets and Liabilities  7 06- Exhibit D_NIM Summary 4" xfId="9435"/>
    <cellStyle name="_Recon to Darrin's 5.11.05 proforma_4 32 Regulatory Assets and Liabilities  7 06- Exhibit D_NIM Summary_DEM-WP(C) ENERG10C--ctn Mid-C_042010 2010GRC" xfId="9436"/>
    <cellStyle name="_Recon to Darrin's 5.11.05 proforma_4 32 Regulatory Assets and Liabilities  7 06- Exhibit D_NIM Summary_DEM-WP(C) ENERG10C--ctn Mid-C_042010 2010GRC 2" xfId="9437"/>
    <cellStyle name="_Recon to Darrin's 5.11.05 proforma_4 32 Regulatory Assets and Liabilities  7 06- Exhibit D_NIM+O&amp;M" xfId="9438"/>
    <cellStyle name="_Recon to Darrin's 5.11.05 proforma_4 32 Regulatory Assets and Liabilities  7 06- Exhibit D_NIM+O&amp;M 2" xfId="9439"/>
    <cellStyle name="_Recon to Darrin's 5.11.05 proforma_4 32 Regulatory Assets and Liabilities  7 06- Exhibit D_NIM+O&amp;M Monthly" xfId="9440"/>
    <cellStyle name="_Recon to Darrin's 5.11.05 proforma_4 32 Regulatory Assets and Liabilities  7 06- Exhibit D_NIM+O&amp;M Monthly 2" xfId="9441"/>
    <cellStyle name="_Recon to Darrin's 5.11.05 proforma_AURORA Total New" xfId="9442"/>
    <cellStyle name="_Recon to Darrin's 5.11.05 proforma_AURORA Total New 2" xfId="9443"/>
    <cellStyle name="_Recon to Darrin's 5.11.05 proforma_AURORA Total New 2 2" xfId="9444"/>
    <cellStyle name="_Recon to Darrin's 5.11.05 proforma_AURORA Total New 3" xfId="9445"/>
    <cellStyle name="_Recon to Darrin's 5.11.05 proforma_Book2" xfId="9446"/>
    <cellStyle name="_Recon to Darrin's 5.11.05 proforma_Book2 2" xfId="9447"/>
    <cellStyle name="_Recon to Darrin's 5.11.05 proforma_Book2 2 2" xfId="9448"/>
    <cellStyle name="_Recon to Darrin's 5.11.05 proforma_Book2 3" xfId="9449"/>
    <cellStyle name="_Recon to Darrin's 5.11.05 proforma_Book2 3 2" xfId="9450"/>
    <cellStyle name="_Recon to Darrin's 5.11.05 proforma_Book2 4" xfId="9451"/>
    <cellStyle name="_Recon to Darrin's 5.11.05 proforma_Book2_Adj Bench DR 3 for Initial Briefs (Electric)" xfId="9452"/>
    <cellStyle name="_Recon to Darrin's 5.11.05 proforma_Book2_Adj Bench DR 3 for Initial Briefs (Electric) 2" xfId="9453"/>
    <cellStyle name="_Recon to Darrin's 5.11.05 proforma_Book2_Adj Bench DR 3 for Initial Briefs (Electric) 2 2" xfId="9454"/>
    <cellStyle name="_Recon to Darrin's 5.11.05 proforma_Book2_Adj Bench DR 3 for Initial Briefs (Electric) 3" xfId="9455"/>
    <cellStyle name="_Recon to Darrin's 5.11.05 proforma_Book2_Adj Bench DR 3 for Initial Briefs (Electric) 3 2" xfId="9456"/>
    <cellStyle name="_Recon to Darrin's 5.11.05 proforma_Book2_Adj Bench DR 3 for Initial Briefs (Electric) 4" xfId="9457"/>
    <cellStyle name="_Recon to Darrin's 5.11.05 proforma_Book2_Adj Bench DR 3 for Initial Briefs (Electric)_DEM-WP(C) ENERG10C--ctn Mid-C_042010 2010GRC" xfId="9458"/>
    <cellStyle name="_Recon to Darrin's 5.11.05 proforma_Book2_Adj Bench DR 3 for Initial Briefs (Electric)_DEM-WP(C) ENERG10C--ctn Mid-C_042010 2010GRC 2" xfId="9459"/>
    <cellStyle name="_Recon to Darrin's 5.11.05 proforma_Book2_DEM-WP(C) ENERG10C--ctn Mid-C_042010 2010GRC" xfId="9460"/>
    <cellStyle name="_Recon to Darrin's 5.11.05 proforma_Book2_DEM-WP(C) ENERG10C--ctn Mid-C_042010 2010GRC 2" xfId="9461"/>
    <cellStyle name="_Recon to Darrin's 5.11.05 proforma_Book2_Electric Rev Req Model (2009 GRC) Rebuttal" xfId="9462"/>
    <cellStyle name="_Recon to Darrin's 5.11.05 proforma_Book2_Electric Rev Req Model (2009 GRC) Rebuttal 2" xfId="9463"/>
    <cellStyle name="_Recon to Darrin's 5.11.05 proforma_Book2_Electric Rev Req Model (2009 GRC) Rebuttal 2 2" xfId="9464"/>
    <cellStyle name="_Recon to Darrin's 5.11.05 proforma_Book2_Electric Rev Req Model (2009 GRC) Rebuttal 3" xfId="9465"/>
    <cellStyle name="_Recon to Darrin's 5.11.05 proforma_Book2_Electric Rev Req Model (2009 GRC) Rebuttal REmoval of New  WH Solar AdjustMI" xfId="9466"/>
    <cellStyle name="_Recon to Darrin's 5.11.05 proforma_Book2_Electric Rev Req Model (2009 GRC) Rebuttal REmoval of New  WH Solar AdjustMI 2" xfId="9467"/>
    <cellStyle name="_Recon to Darrin's 5.11.05 proforma_Book2_Electric Rev Req Model (2009 GRC) Rebuttal REmoval of New  WH Solar AdjustMI 2 2" xfId="9468"/>
    <cellStyle name="_Recon to Darrin's 5.11.05 proforma_Book2_Electric Rev Req Model (2009 GRC) Rebuttal REmoval of New  WH Solar AdjustMI 3" xfId="9469"/>
    <cellStyle name="_Recon to Darrin's 5.11.05 proforma_Book2_Electric Rev Req Model (2009 GRC) Rebuttal REmoval of New  WH Solar AdjustMI 3 2" xfId="9470"/>
    <cellStyle name="_Recon to Darrin's 5.11.05 proforma_Book2_Electric Rev Req Model (2009 GRC) Rebuttal REmoval of New  WH Solar AdjustMI 4" xfId="9471"/>
    <cellStyle name="_Recon to Darrin's 5.11.05 proforma_Book2_Electric Rev Req Model (2009 GRC) Rebuttal REmoval of New  WH Solar AdjustMI_DEM-WP(C) ENERG10C--ctn Mid-C_042010 2010GRC" xfId="9472"/>
    <cellStyle name="_Recon to Darrin's 5.11.05 proforma_Book2_Electric Rev Req Model (2009 GRC) Rebuttal REmoval of New  WH Solar AdjustMI_DEM-WP(C) ENERG10C--ctn Mid-C_042010 2010GRC 2" xfId="9473"/>
    <cellStyle name="_Recon to Darrin's 5.11.05 proforma_Book2_Electric Rev Req Model (2009 GRC) Revised 01-18-2010" xfId="9474"/>
    <cellStyle name="_Recon to Darrin's 5.11.05 proforma_Book2_Electric Rev Req Model (2009 GRC) Revised 01-18-2010 2" xfId="9475"/>
    <cellStyle name="_Recon to Darrin's 5.11.05 proforma_Book2_Electric Rev Req Model (2009 GRC) Revised 01-18-2010 2 2" xfId="9476"/>
    <cellStyle name="_Recon to Darrin's 5.11.05 proforma_Book2_Electric Rev Req Model (2009 GRC) Revised 01-18-2010 3" xfId="9477"/>
    <cellStyle name="_Recon to Darrin's 5.11.05 proforma_Book2_Electric Rev Req Model (2009 GRC) Revised 01-18-2010 3 2" xfId="9478"/>
    <cellStyle name="_Recon to Darrin's 5.11.05 proforma_Book2_Electric Rev Req Model (2009 GRC) Revised 01-18-2010 4" xfId="9479"/>
    <cellStyle name="_Recon to Darrin's 5.11.05 proforma_Book2_Electric Rev Req Model (2009 GRC) Revised 01-18-2010_DEM-WP(C) ENERG10C--ctn Mid-C_042010 2010GRC" xfId="9480"/>
    <cellStyle name="_Recon to Darrin's 5.11.05 proforma_Book2_Electric Rev Req Model (2009 GRC) Revised 01-18-2010_DEM-WP(C) ENERG10C--ctn Mid-C_042010 2010GRC 2" xfId="9481"/>
    <cellStyle name="_Recon to Darrin's 5.11.05 proforma_Book2_Final Order Electric EXHIBIT A-1" xfId="9482"/>
    <cellStyle name="_Recon to Darrin's 5.11.05 proforma_Book2_Final Order Electric EXHIBIT A-1 2" xfId="9483"/>
    <cellStyle name="_Recon to Darrin's 5.11.05 proforma_Book2_Final Order Electric EXHIBIT A-1 2 2" xfId="9484"/>
    <cellStyle name="_Recon to Darrin's 5.11.05 proforma_Book2_Final Order Electric EXHIBIT A-1 3" xfId="9485"/>
    <cellStyle name="_Recon to Darrin's 5.11.05 proforma_Book4" xfId="9486"/>
    <cellStyle name="_Recon to Darrin's 5.11.05 proforma_Book4 2" xfId="9487"/>
    <cellStyle name="_Recon to Darrin's 5.11.05 proforma_Book4 2 2" xfId="9488"/>
    <cellStyle name="_Recon to Darrin's 5.11.05 proforma_Book4 3" xfId="9489"/>
    <cellStyle name="_Recon to Darrin's 5.11.05 proforma_Book4 3 2" xfId="9490"/>
    <cellStyle name="_Recon to Darrin's 5.11.05 proforma_Book4 4" xfId="9491"/>
    <cellStyle name="_Recon to Darrin's 5.11.05 proforma_Book4_DEM-WP(C) ENERG10C--ctn Mid-C_042010 2010GRC" xfId="9492"/>
    <cellStyle name="_Recon to Darrin's 5.11.05 proforma_Book4_DEM-WP(C) ENERG10C--ctn Mid-C_042010 2010GRC 2" xfId="9493"/>
    <cellStyle name="_Recon to Darrin's 5.11.05 proforma_Book9" xfId="9494"/>
    <cellStyle name="_Recon to Darrin's 5.11.05 proforma_Book9 2" xfId="9495"/>
    <cellStyle name="_Recon to Darrin's 5.11.05 proforma_Book9 2 2" xfId="9496"/>
    <cellStyle name="_Recon to Darrin's 5.11.05 proforma_Book9 3" xfId="9497"/>
    <cellStyle name="_Recon to Darrin's 5.11.05 proforma_Book9 3 2" xfId="9498"/>
    <cellStyle name="_Recon to Darrin's 5.11.05 proforma_Book9 4" xfId="9499"/>
    <cellStyle name="_Recon to Darrin's 5.11.05 proforma_Book9_DEM-WP(C) ENERG10C--ctn Mid-C_042010 2010GRC" xfId="9500"/>
    <cellStyle name="_Recon to Darrin's 5.11.05 proforma_Book9_DEM-WP(C) ENERG10C--ctn Mid-C_042010 2010GRC 2" xfId="9501"/>
    <cellStyle name="_Recon to Darrin's 5.11.05 proforma_Check the Interest Calculation" xfId="9502"/>
    <cellStyle name="_Recon to Darrin's 5.11.05 proforma_Check the Interest Calculation 2" xfId="9503"/>
    <cellStyle name="_Recon to Darrin's 5.11.05 proforma_Check the Interest Calculation_Scenario 1 REC vs PTC Offset" xfId="9504"/>
    <cellStyle name="_Recon to Darrin's 5.11.05 proforma_Check the Interest Calculation_Scenario 1 REC vs PTC Offset 2" xfId="9505"/>
    <cellStyle name="_Recon to Darrin's 5.11.05 proforma_Check the Interest Calculation_Scenario 3" xfId="9506"/>
    <cellStyle name="_Recon to Darrin's 5.11.05 proforma_Check the Interest Calculation_Scenario 3 2" xfId="9507"/>
    <cellStyle name="_Recon to Darrin's 5.11.05 proforma_Chelan PUD Power Costs (8-10)" xfId="9508"/>
    <cellStyle name="_Recon to Darrin's 5.11.05 proforma_Chelan PUD Power Costs (8-10) 2" xfId="9509"/>
    <cellStyle name="_Recon to Darrin's 5.11.05 proforma_DEM-WP(C) Chelan Power Costs" xfId="9510"/>
    <cellStyle name="_Recon to Darrin's 5.11.05 proforma_DEM-WP(C) Chelan Power Costs 2" xfId="9511"/>
    <cellStyle name="_Recon to Darrin's 5.11.05 proforma_DEM-WP(C) ENERG10C--ctn Mid-C_042010 2010GRC" xfId="9512"/>
    <cellStyle name="_Recon to Darrin's 5.11.05 proforma_DEM-WP(C) ENERG10C--ctn Mid-C_042010 2010GRC 2" xfId="9513"/>
    <cellStyle name="_Recon to Darrin's 5.11.05 proforma_DEM-WP(C) Gas Transport 2010GRC" xfId="9514"/>
    <cellStyle name="_Recon to Darrin's 5.11.05 proforma_DEM-WP(C) Gas Transport 2010GRC 2" xfId="9515"/>
    <cellStyle name="_Recon to Darrin's 5.11.05 proforma_Exh A-1 resulting from UE-112050 effective Jan 1 2012" xfId="9516"/>
    <cellStyle name="_Recon to Darrin's 5.11.05 proforma_Exh A-1 resulting from UE-112050 effective Jan 1 2012 2" xfId="9517"/>
    <cellStyle name="_Recon to Darrin's 5.11.05 proforma_Exhibit A-1 effective 4-1-11 fr S Free 12-11" xfId="9518"/>
    <cellStyle name="_Recon to Darrin's 5.11.05 proforma_Exhibit A-1 effective 4-1-11 fr S Free 12-11 2" xfId="9519"/>
    <cellStyle name="_Recon to Darrin's 5.11.05 proforma_Exhibit D fr R Gho 12-31-08" xfId="9520"/>
    <cellStyle name="_Recon to Darrin's 5.11.05 proforma_Exhibit D fr R Gho 12-31-08 2" xfId="9521"/>
    <cellStyle name="_Recon to Darrin's 5.11.05 proforma_Exhibit D fr R Gho 12-31-08 2 2" xfId="9522"/>
    <cellStyle name="_Recon to Darrin's 5.11.05 proforma_Exhibit D fr R Gho 12-31-08 3" xfId="9523"/>
    <cellStyle name="_Recon to Darrin's 5.11.05 proforma_Exhibit D fr R Gho 12-31-08 3 2" xfId="9524"/>
    <cellStyle name="_Recon to Darrin's 5.11.05 proforma_Exhibit D fr R Gho 12-31-08 4" xfId="9525"/>
    <cellStyle name="_Recon to Darrin's 5.11.05 proforma_Exhibit D fr R Gho 12-31-08 v2" xfId="9526"/>
    <cellStyle name="_Recon to Darrin's 5.11.05 proforma_Exhibit D fr R Gho 12-31-08 v2 2" xfId="9527"/>
    <cellStyle name="_Recon to Darrin's 5.11.05 proforma_Exhibit D fr R Gho 12-31-08 v2 2 2" xfId="9528"/>
    <cellStyle name="_Recon to Darrin's 5.11.05 proforma_Exhibit D fr R Gho 12-31-08 v2 3" xfId="9529"/>
    <cellStyle name="_Recon to Darrin's 5.11.05 proforma_Exhibit D fr R Gho 12-31-08 v2 3 2" xfId="9530"/>
    <cellStyle name="_Recon to Darrin's 5.11.05 proforma_Exhibit D fr R Gho 12-31-08 v2 4" xfId="9531"/>
    <cellStyle name="_Recon to Darrin's 5.11.05 proforma_Exhibit D fr R Gho 12-31-08 v2_DEM-WP(C) ENERG10C--ctn Mid-C_042010 2010GRC" xfId="9532"/>
    <cellStyle name="_Recon to Darrin's 5.11.05 proforma_Exhibit D fr R Gho 12-31-08 v2_DEM-WP(C) ENERG10C--ctn Mid-C_042010 2010GRC 2" xfId="9533"/>
    <cellStyle name="_Recon to Darrin's 5.11.05 proforma_Exhibit D fr R Gho 12-31-08 v2_NIM Summary" xfId="9534"/>
    <cellStyle name="_Recon to Darrin's 5.11.05 proforma_Exhibit D fr R Gho 12-31-08 v2_NIM Summary 2" xfId="9535"/>
    <cellStyle name="_Recon to Darrin's 5.11.05 proforma_Exhibit D fr R Gho 12-31-08 v2_NIM Summary 2 2" xfId="9536"/>
    <cellStyle name="_Recon to Darrin's 5.11.05 proforma_Exhibit D fr R Gho 12-31-08 v2_NIM Summary 3" xfId="9537"/>
    <cellStyle name="_Recon to Darrin's 5.11.05 proforma_Exhibit D fr R Gho 12-31-08 v2_NIM Summary 3 2" xfId="9538"/>
    <cellStyle name="_Recon to Darrin's 5.11.05 proforma_Exhibit D fr R Gho 12-31-08 v2_NIM Summary 4" xfId="9539"/>
    <cellStyle name="_Recon to Darrin's 5.11.05 proforma_Exhibit D fr R Gho 12-31-08 v2_NIM Summary_DEM-WP(C) ENERG10C--ctn Mid-C_042010 2010GRC" xfId="9540"/>
    <cellStyle name="_Recon to Darrin's 5.11.05 proforma_Exhibit D fr R Gho 12-31-08 v2_NIM Summary_DEM-WP(C) ENERG10C--ctn Mid-C_042010 2010GRC 2" xfId="9541"/>
    <cellStyle name="_Recon to Darrin's 5.11.05 proforma_Exhibit D fr R Gho 12-31-08_DEM-WP(C) ENERG10C--ctn Mid-C_042010 2010GRC" xfId="9542"/>
    <cellStyle name="_Recon to Darrin's 5.11.05 proforma_Exhibit D fr R Gho 12-31-08_DEM-WP(C) ENERG10C--ctn Mid-C_042010 2010GRC 2" xfId="9543"/>
    <cellStyle name="_Recon to Darrin's 5.11.05 proforma_Exhibit D fr R Gho 12-31-08_NIM Summary" xfId="9544"/>
    <cellStyle name="_Recon to Darrin's 5.11.05 proforma_Exhibit D fr R Gho 12-31-08_NIM Summary 2" xfId="9545"/>
    <cellStyle name="_Recon to Darrin's 5.11.05 proforma_Exhibit D fr R Gho 12-31-08_NIM Summary 2 2" xfId="9546"/>
    <cellStyle name="_Recon to Darrin's 5.11.05 proforma_Exhibit D fr R Gho 12-31-08_NIM Summary 3" xfId="9547"/>
    <cellStyle name="_Recon to Darrin's 5.11.05 proforma_Exhibit D fr R Gho 12-31-08_NIM Summary 3 2" xfId="9548"/>
    <cellStyle name="_Recon to Darrin's 5.11.05 proforma_Exhibit D fr R Gho 12-31-08_NIM Summary 4" xfId="9549"/>
    <cellStyle name="_Recon to Darrin's 5.11.05 proforma_Exhibit D fr R Gho 12-31-08_NIM Summary_DEM-WP(C) ENERG10C--ctn Mid-C_042010 2010GRC" xfId="9550"/>
    <cellStyle name="_Recon to Darrin's 5.11.05 proforma_Exhibit D fr R Gho 12-31-08_NIM Summary_DEM-WP(C) ENERG10C--ctn Mid-C_042010 2010GRC 2" xfId="9551"/>
    <cellStyle name="_Recon to Darrin's 5.11.05 proforma_Hopkins Ridge Prepaid Tran - Interest Earned RY 12ME Feb  '11" xfId="9552"/>
    <cellStyle name="_Recon to Darrin's 5.11.05 proforma_Hopkins Ridge Prepaid Tran - Interest Earned RY 12ME Feb  '11 2" xfId="9553"/>
    <cellStyle name="_Recon to Darrin's 5.11.05 proforma_Hopkins Ridge Prepaid Tran - Interest Earned RY 12ME Feb  '11 2 2" xfId="9554"/>
    <cellStyle name="_Recon to Darrin's 5.11.05 proforma_Hopkins Ridge Prepaid Tran - Interest Earned RY 12ME Feb  '11 3" xfId="9555"/>
    <cellStyle name="_Recon to Darrin's 5.11.05 proforma_Hopkins Ridge Prepaid Tran - Interest Earned RY 12ME Feb  '11 3 2" xfId="9556"/>
    <cellStyle name="_Recon to Darrin's 5.11.05 proforma_Hopkins Ridge Prepaid Tran - Interest Earned RY 12ME Feb  '11 4" xfId="9557"/>
    <cellStyle name="_Recon to Darrin's 5.11.05 proforma_Hopkins Ridge Prepaid Tran - Interest Earned RY 12ME Feb  '11_DEM-WP(C) ENERG10C--ctn Mid-C_042010 2010GRC" xfId="9558"/>
    <cellStyle name="_Recon to Darrin's 5.11.05 proforma_Hopkins Ridge Prepaid Tran - Interest Earned RY 12ME Feb  '11_DEM-WP(C) ENERG10C--ctn Mid-C_042010 2010GRC 2" xfId="9559"/>
    <cellStyle name="_Recon to Darrin's 5.11.05 proforma_Hopkins Ridge Prepaid Tran - Interest Earned RY 12ME Feb  '11_NIM Summary" xfId="9560"/>
    <cellStyle name="_Recon to Darrin's 5.11.05 proforma_Hopkins Ridge Prepaid Tran - Interest Earned RY 12ME Feb  '11_NIM Summary 2" xfId="9561"/>
    <cellStyle name="_Recon to Darrin's 5.11.05 proforma_Hopkins Ridge Prepaid Tran - Interest Earned RY 12ME Feb  '11_NIM Summary 2 2" xfId="9562"/>
    <cellStyle name="_Recon to Darrin's 5.11.05 proforma_Hopkins Ridge Prepaid Tran - Interest Earned RY 12ME Feb  '11_NIM Summary 3" xfId="9563"/>
    <cellStyle name="_Recon to Darrin's 5.11.05 proforma_Hopkins Ridge Prepaid Tran - Interest Earned RY 12ME Feb  '11_NIM Summary 3 2" xfId="9564"/>
    <cellStyle name="_Recon to Darrin's 5.11.05 proforma_Hopkins Ridge Prepaid Tran - Interest Earned RY 12ME Feb  '11_NIM Summary 4" xfId="9565"/>
    <cellStyle name="_Recon to Darrin's 5.11.05 proforma_Hopkins Ridge Prepaid Tran - Interest Earned RY 12ME Feb  '11_NIM Summary_DEM-WP(C) ENERG10C--ctn Mid-C_042010 2010GRC" xfId="9566"/>
    <cellStyle name="_Recon to Darrin's 5.11.05 proforma_Hopkins Ridge Prepaid Tran - Interest Earned RY 12ME Feb  '11_NIM Summary_DEM-WP(C) ENERG10C--ctn Mid-C_042010 2010GRC 2" xfId="9567"/>
    <cellStyle name="_Recon to Darrin's 5.11.05 proforma_Hopkins Ridge Prepaid Tran - Interest Earned RY 12ME Feb  '11_Transmission Workbook for May BOD" xfId="9568"/>
    <cellStyle name="_Recon to Darrin's 5.11.05 proforma_Hopkins Ridge Prepaid Tran - Interest Earned RY 12ME Feb  '11_Transmission Workbook for May BOD 2" xfId="9569"/>
    <cellStyle name="_Recon to Darrin's 5.11.05 proforma_Hopkins Ridge Prepaid Tran - Interest Earned RY 12ME Feb  '11_Transmission Workbook for May BOD 2 2" xfId="9570"/>
    <cellStyle name="_Recon to Darrin's 5.11.05 proforma_Hopkins Ridge Prepaid Tran - Interest Earned RY 12ME Feb  '11_Transmission Workbook for May BOD 3" xfId="9571"/>
    <cellStyle name="_Recon to Darrin's 5.11.05 proforma_Hopkins Ridge Prepaid Tran - Interest Earned RY 12ME Feb  '11_Transmission Workbook for May BOD 3 2" xfId="9572"/>
    <cellStyle name="_Recon to Darrin's 5.11.05 proforma_Hopkins Ridge Prepaid Tran - Interest Earned RY 12ME Feb  '11_Transmission Workbook for May BOD 4" xfId="9573"/>
    <cellStyle name="_Recon to Darrin's 5.11.05 proforma_Hopkins Ridge Prepaid Tran - Interest Earned RY 12ME Feb  '11_Transmission Workbook for May BOD_DEM-WP(C) ENERG10C--ctn Mid-C_042010 2010GRC" xfId="9574"/>
    <cellStyle name="_Recon to Darrin's 5.11.05 proforma_Hopkins Ridge Prepaid Tran - Interest Earned RY 12ME Feb  '11_Transmission Workbook for May BOD_DEM-WP(C) ENERG10C--ctn Mid-C_042010 2010GRC 2" xfId="9575"/>
    <cellStyle name="_Recon to Darrin's 5.11.05 proforma_LSRWEP LGIA like Acctg Petition Aug 2010" xfId="9576"/>
    <cellStyle name="_Recon to Darrin's 5.11.05 proforma_LSRWEP LGIA like Acctg Petition Aug 2010 2" xfId="9577"/>
    <cellStyle name="_Recon to Darrin's 5.11.05 proforma_Mint Farm Generation BPA" xfId="9578"/>
    <cellStyle name="_Recon to Darrin's 5.11.05 proforma_NIM Summary" xfId="9579"/>
    <cellStyle name="_Recon to Darrin's 5.11.05 proforma_NIM Summary 09GRC" xfId="9580"/>
    <cellStyle name="_Recon to Darrin's 5.11.05 proforma_NIM Summary 09GRC 2" xfId="9581"/>
    <cellStyle name="_Recon to Darrin's 5.11.05 proforma_NIM Summary 09GRC 2 2" xfId="9582"/>
    <cellStyle name="_Recon to Darrin's 5.11.05 proforma_NIM Summary 09GRC 3" xfId="9583"/>
    <cellStyle name="_Recon to Darrin's 5.11.05 proforma_NIM Summary 09GRC 3 2" xfId="9584"/>
    <cellStyle name="_Recon to Darrin's 5.11.05 proforma_NIM Summary 09GRC 4" xfId="9585"/>
    <cellStyle name="_Recon to Darrin's 5.11.05 proforma_NIM Summary 09GRC_DEM-WP(C) ENERG10C--ctn Mid-C_042010 2010GRC" xfId="9586"/>
    <cellStyle name="_Recon to Darrin's 5.11.05 proforma_NIM Summary 09GRC_DEM-WP(C) ENERG10C--ctn Mid-C_042010 2010GRC 2" xfId="9587"/>
    <cellStyle name="_Recon to Darrin's 5.11.05 proforma_NIM Summary 10" xfId="9588"/>
    <cellStyle name="_Recon to Darrin's 5.11.05 proforma_NIM Summary 10 2" xfId="9589"/>
    <cellStyle name="_Recon to Darrin's 5.11.05 proforma_NIM Summary 11" xfId="9590"/>
    <cellStyle name="_Recon to Darrin's 5.11.05 proforma_NIM Summary 11 2" xfId="9591"/>
    <cellStyle name="_Recon to Darrin's 5.11.05 proforma_NIM Summary 12" xfId="9592"/>
    <cellStyle name="_Recon to Darrin's 5.11.05 proforma_NIM Summary 12 2" xfId="9593"/>
    <cellStyle name="_Recon to Darrin's 5.11.05 proforma_NIM Summary 13" xfId="9594"/>
    <cellStyle name="_Recon to Darrin's 5.11.05 proforma_NIM Summary 13 2" xfId="9595"/>
    <cellStyle name="_Recon to Darrin's 5.11.05 proforma_NIM Summary 14" xfId="9596"/>
    <cellStyle name="_Recon to Darrin's 5.11.05 proforma_NIM Summary 14 2" xfId="9597"/>
    <cellStyle name="_Recon to Darrin's 5.11.05 proforma_NIM Summary 15" xfId="9598"/>
    <cellStyle name="_Recon to Darrin's 5.11.05 proforma_NIM Summary 15 2" xfId="9599"/>
    <cellStyle name="_Recon to Darrin's 5.11.05 proforma_NIM Summary 16" xfId="9600"/>
    <cellStyle name="_Recon to Darrin's 5.11.05 proforma_NIM Summary 16 2" xfId="9601"/>
    <cellStyle name="_Recon to Darrin's 5.11.05 proforma_NIM Summary 17" xfId="9602"/>
    <cellStyle name="_Recon to Darrin's 5.11.05 proforma_NIM Summary 17 2" xfId="9603"/>
    <cellStyle name="_Recon to Darrin's 5.11.05 proforma_NIM Summary 18" xfId="9604"/>
    <cellStyle name="_Recon to Darrin's 5.11.05 proforma_NIM Summary 18 2" xfId="9605"/>
    <cellStyle name="_Recon to Darrin's 5.11.05 proforma_NIM Summary 19" xfId="9606"/>
    <cellStyle name="_Recon to Darrin's 5.11.05 proforma_NIM Summary 19 2" xfId="9607"/>
    <cellStyle name="_Recon to Darrin's 5.11.05 proforma_NIM Summary 2" xfId="9608"/>
    <cellStyle name="_Recon to Darrin's 5.11.05 proforma_NIM Summary 2 2" xfId="9609"/>
    <cellStyle name="_Recon to Darrin's 5.11.05 proforma_NIM Summary 20" xfId="9610"/>
    <cellStyle name="_Recon to Darrin's 5.11.05 proforma_NIM Summary 20 2" xfId="9611"/>
    <cellStyle name="_Recon to Darrin's 5.11.05 proforma_NIM Summary 21" xfId="9612"/>
    <cellStyle name="_Recon to Darrin's 5.11.05 proforma_NIM Summary 21 2" xfId="9613"/>
    <cellStyle name="_Recon to Darrin's 5.11.05 proforma_NIM Summary 22" xfId="9614"/>
    <cellStyle name="_Recon to Darrin's 5.11.05 proforma_NIM Summary 22 2" xfId="9615"/>
    <cellStyle name="_Recon to Darrin's 5.11.05 proforma_NIM Summary 23" xfId="9616"/>
    <cellStyle name="_Recon to Darrin's 5.11.05 proforma_NIM Summary 23 2" xfId="9617"/>
    <cellStyle name="_Recon to Darrin's 5.11.05 proforma_NIM Summary 24" xfId="9618"/>
    <cellStyle name="_Recon to Darrin's 5.11.05 proforma_NIM Summary 24 2" xfId="9619"/>
    <cellStyle name="_Recon to Darrin's 5.11.05 proforma_NIM Summary 25" xfId="9620"/>
    <cellStyle name="_Recon to Darrin's 5.11.05 proforma_NIM Summary 25 2" xfId="9621"/>
    <cellStyle name="_Recon to Darrin's 5.11.05 proforma_NIM Summary 26" xfId="9622"/>
    <cellStyle name="_Recon to Darrin's 5.11.05 proforma_NIM Summary 26 2" xfId="9623"/>
    <cellStyle name="_Recon to Darrin's 5.11.05 proforma_NIM Summary 27" xfId="9624"/>
    <cellStyle name="_Recon to Darrin's 5.11.05 proforma_NIM Summary 27 2" xfId="9625"/>
    <cellStyle name="_Recon to Darrin's 5.11.05 proforma_NIM Summary 28" xfId="9626"/>
    <cellStyle name="_Recon to Darrin's 5.11.05 proforma_NIM Summary 28 2" xfId="9627"/>
    <cellStyle name="_Recon to Darrin's 5.11.05 proforma_NIM Summary 29" xfId="9628"/>
    <cellStyle name="_Recon to Darrin's 5.11.05 proforma_NIM Summary 29 2" xfId="9629"/>
    <cellStyle name="_Recon to Darrin's 5.11.05 proforma_NIM Summary 3" xfId="9630"/>
    <cellStyle name="_Recon to Darrin's 5.11.05 proforma_NIM Summary 3 2" xfId="9631"/>
    <cellStyle name="_Recon to Darrin's 5.11.05 proforma_NIM Summary 30" xfId="9632"/>
    <cellStyle name="_Recon to Darrin's 5.11.05 proforma_NIM Summary 30 2" xfId="9633"/>
    <cellStyle name="_Recon to Darrin's 5.11.05 proforma_NIM Summary 31" xfId="9634"/>
    <cellStyle name="_Recon to Darrin's 5.11.05 proforma_NIM Summary 31 2" xfId="9635"/>
    <cellStyle name="_Recon to Darrin's 5.11.05 proforma_NIM Summary 32" xfId="9636"/>
    <cellStyle name="_Recon to Darrin's 5.11.05 proforma_NIM Summary 32 2" xfId="9637"/>
    <cellStyle name="_Recon to Darrin's 5.11.05 proforma_NIM Summary 33" xfId="9638"/>
    <cellStyle name="_Recon to Darrin's 5.11.05 proforma_NIM Summary 33 2" xfId="9639"/>
    <cellStyle name="_Recon to Darrin's 5.11.05 proforma_NIM Summary 34" xfId="9640"/>
    <cellStyle name="_Recon to Darrin's 5.11.05 proforma_NIM Summary 34 2" xfId="9641"/>
    <cellStyle name="_Recon to Darrin's 5.11.05 proforma_NIM Summary 35" xfId="9642"/>
    <cellStyle name="_Recon to Darrin's 5.11.05 proforma_NIM Summary 35 2" xfId="9643"/>
    <cellStyle name="_Recon to Darrin's 5.11.05 proforma_NIM Summary 36" xfId="9644"/>
    <cellStyle name="_Recon to Darrin's 5.11.05 proforma_NIM Summary 36 2" xfId="9645"/>
    <cellStyle name="_Recon to Darrin's 5.11.05 proforma_NIM Summary 37" xfId="9646"/>
    <cellStyle name="_Recon to Darrin's 5.11.05 proforma_NIM Summary 37 2" xfId="9647"/>
    <cellStyle name="_Recon to Darrin's 5.11.05 proforma_NIM Summary 38" xfId="9648"/>
    <cellStyle name="_Recon to Darrin's 5.11.05 proforma_NIM Summary 38 2" xfId="9649"/>
    <cellStyle name="_Recon to Darrin's 5.11.05 proforma_NIM Summary 39" xfId="9650"/>
    <cellStyle name="_Recon to Darrin's 5.11.05 proforma_NIM Summary 39 2" xfId="9651"/>
    <cellStyle name="_Recon to Darrin's 5.11.05 proforma_NIM Summary 4" xfId="9652"/>
    <cellStyle name="_Recon to Darrin's 5.11.05 proforma_NIM Summary 4 2" xfId="9653"/>
    <cellStyle name="_Recon to Darrin's 5.11.05 proforma_NIM Summary 40" xfId="9654"/>
    <cellStyle name="_Recon to Darrin's 5.11.05 proforma_NIM Summary 40 2" xfId="9655"/>
    <cellStyle name="_Recon to Darrin's 5.11.05 proforma_NIM Summary 41" xfId="9656"/>
    <cellStyle name="_Recon to Darrin's 5.11.05 proforma_NIM Summary 41 2" xfId="9657"/>
    <cellStyle name="_Recon to Darrin's 5.11.05 proforma_NIM Summary 42" xfId="9658"/>
    <cellStyle name="_Recon to Darrin's 5.11.05 proforma_NIM Summary 42 2" xfId="9659"/>
    <cellStyle name="_Recon to Darrin's 5.11.05 proforma_NIM Summary 43" xfId="9660"/>
    <cellStyle name="_Recon to Darrin's 5.11.05 proforma_NIM Summary 43 2" xfId="9661"/>
    <cellStyle name="_Recon to Darrin's 5.11.05 proforma_NIM Summary 44" xfId="9662"/>
    <cellStyle name="_Recon to Darrin's 5.11.05 proforma_NIM Summary 44 2" xfId="9663"/>
    <cellStyle name="_Recon to Darrin's 5.11.05 proforma_NIM Summary 45" xfId="9664"/>
    <cellStyle name="_Recon to Darrin's 5.11.05 proforma_NIM Summary 45 2" xfId="9665"/>
    <cellStyle name="_Recon to Darrin's 5.11.05 proforma_NIM Summary 46" xfId="9666"/>
    <cellStyle name="_Recon to Darrin's 5.11.05 proforma_NIM Summary 46 2" xfId="9667"/>
    <cellStyle name="_Recon to Darrin's 5.11.05 proforma_NIM Summary 47" xfId="9668"/>
    <cellStyle name="_Recon to Darrin's 5.11.05 proforma_NIM Summary 47 2" xfId="9669"/>
    <cellStyle name="_Recon to Darrin's 5.11.05 proforma_NIM Summary 48" xfId="9670"/>
    <cellStyle name="_Recon to Darrin's 5.11.05 proforma_NIM Summary 49" xfId="9671"/>
    <cellStyle name="_Recon to Darrin's 5.11.05 proforma_NIM Summary 5" xfId="9672"/>
    <cellStyle name="_Recon to Darrin's 5.11.05 proforma_NIM Summary 5 2" xfId="9673"/>
    <cellStyle name="_Recon to Darrin's 5.11.05 proforma_NIM Summary 50" xfId="9674"/>
    <cellStyle name="_Recon to Darrin's 5.11.05 proforma_NIM Summary 51" xfId="9675"/>
    <cellStyle name="_Recon to Darrin's 5.11.05 proforma_NIM Summary 52" xfId="9676"/>
    <cellStyle name="_Recon to Darrin's 5.11.05 proforma_NIM Summary 6" xfId="9677"/>
    <cellStyle name="_Recon to Darrin's 5.11.05 proforma_NIM Summary 6 2" xfId="9678"/>
    <cellStyle name="_Recon to Darrin's 5.11.05 proforma_NIM Summary 7" xfId="9679"/>
    <cellStyle name="_Recon to Darrin's 5.11.05 proforma_NIM Summary 7 2" xfId="9680"/>
    <cellStyle name="_Recon to Darrin's 5.11.05 proforma_NIM Summary 8" xfId="9681"/>
    <cellStyle name="_Recon to Darrin's 5.11.05 proforma_NIM Summary 8 2" xfId="9682"/>
    <cellStyle name="_Recon to Darrin's 5.11.05 proforma_NIM Summary 9" xfId="9683"/>
    <cellStyle name="_Recon to Darrin's 5.11.05 proforma_NIM Summary 9 2" xfId="9684"/>
    <cellStyle name="_Recon to Darrin's 5.11.05 proforma_NIM Summary_DEM-WP(C) ENERG10C--ctn Mid-C_042010 2010GRC" xfId="9685"/>
    <cellStyle name="_Recon to Darrin's 5.11.05 proforma_NIM Summary_DEM-WP(C) ENERG10C--ctn Mid-C_042010 2010GRC 2" xfId="9686"/>
    <cellStyle name="_Recon to Darrin's 5.11.05 proforma_NIM+O&amp;M" xfId="9687"/>
    <cellStyle name="_Recon to Darrin's 5.11.05 proforma_NIM+O&amp;M 2" xfId="9688"/>
    <cellStyle name="_Recon to Darrin's 5.11.05 proforma_NIM+O&amp;M 2 2" xfId="9689"/>
    <cellStyle name="_Recon to Darrin's 5.11.05 proforma_NIM+O&amp;M 3" xfId="9690"/>
    <cellStyle name="_Recon to Darrin's 5.11.05 proforma_NIM+O&amp;M Monthly" xfId="9691"/>
    <cellStyle name="_Recon to Darrin's 5.11.05 proforma_NIM+O&amp;M Monthly 2" xfId="9692"/>
    <cellStyle name="_Recon to Darrin's 5.11.05 proforma_NIM+O&amp;M Monthly 2 2" xfId="9693"/>
    <cellStyle name="_Recon to Darrin's 5.11.05 proforma_NIM+O&amp;M Monthly 3" xfId="9694"/>
    <cellStyle name="_Recon to Darrin's 5.11.05 proforma_PCA 10 -  Exhibit D Dec 2011" xfId="9695"/>
    <cellStyle name="_Recon to Darrin's 5.11.05 proforma_PCA 10 -  Exhibit D Dec 2011 2" xfId="9696"/>
    <cellStyle name="_Recon to Darrin's 5.11.05 proforma_PCA 10 -  Exhibit D from A Kellogg Jan 2011" xfId="9697"/>
    <cellStyle name="_Recon to Darrin's 5.11.05 proforma_PCA 10 -  Exhibit D from A Kellogg Jan 2011 2" xfId="9698"/>
    <cellStyle name="_Recon to Darrin's 5.11.05 proforma_PCA 10 -  Exhibit D from A Kellogg July 2011" xfId="9699"/>
    <cellStyle name="_Recon to Darrin's 5.11.05 proforma_PCA 10 -  Exhibit D from A Kellogg July 2011 2" xfId="9700"/>
    <cellStyle name="_Recon to Darrin's 5.11.05 proforma_PCA 10 -  Exhibit D from S Free Rcv'd 12-11" xfId="9701"/>
    <cellStyle name="_Recon to Darrin's 5.11.05 proforma_PCA 10 -  Exhibit D from S Free Rcv'd 12-11 2" xfId="9702"/>
    <cellStyle name="_Recon to Darrin's 5.11.05 proforma_PCA 11 -  Exhibit D Jan 2012 fr A Kellogg" xfId="9703"/>
    <cellStyle name="_Recon to Darrin's 5.11.05 proforma_PCA 11 -  Exhibit D Jan 2012 fr A Kellogg 2" xfId="9704"/>
    <cellStyle name="_Recon to Darrin's 5.11.05 proforma_PCA 11 -  Exhibit D Jan 2012 WF" xfId="9705"/>
    <cellStyle name="_Recon to Darrin's 5.11.05 proforma_PCA 11 -  Exhibit D Jan 2012 WF 2" xfId="9706"/>
    <cellStyle name="_Recon to Darrin's 5.11.05 proforma_PCA 7 - Exhibit D update 11_30_08 (2)" xfId="9707"/>
    <cellStyle name="_Recon to Darrin's 5.11.05 proforma_PCA 7 - Exhibit D update 11_30_08 (2) 2" xfId="9708"/>
    <cellStyle name="_Recon to Darrin's 5.11.05 proforma_PCA 7 - Exhibit D update 11_30_08 (2) 2 2" xfId="9709"/>
    <cellStyle name="_Recon to Darrin's 5.11.05 proforma_PCA 7 - Exhibit D update 11_30_08 (2) 2 2 2" xfId="9710"/>
    <cellStyle name="_Recon to Darrin's 5.11.05 proforma_PCA 7 - Exhibit D update 11_30_08 (2) 2 3" xfId="9711"/>
    <cellStyle name="_Recon to Darrin's 5.11.05 proforma_PCA 7 - Exhibit D update 11_30_08 (2) 3" xfId="9712"/>
    <cellStyle name="_Recon to Darrin's 5.11.05 proforma_PCA 7 - Exhibit D update 11_30_08 (2) 3 2" xfId="9713"/>
    <cellStyle name="_Recon to Darrin's 5.11.05 proforma_PCA 7 - Exhibit D update 11_30_08 (2) 4" xfId="9714"/>
    <cellStyle name="_Recon to Darrin's 5.11.05 proforma_PCA 7 - Exhibit D update 11_30_08 (2) 4 2" xfId="9715"/>
    <cellStyle name="_Recon to Darrin's 5.11.05 proforma_PCA 7 - Exhibit D update 11_30_08 (2) 5" xfId="9716"/>
    <cellStyle name="_Recon to Darrin's 5.11.05 proforma_PCA 7 - Exhibit D update 11_30_08 (2)_DEM-WP(C) ENERG10C--ctn Mid-C_042010 2010GRC" xfId="9717"/>
    <cellStyle name="_Recon to Darrin's 5.11.05 proforma_PCA 7 - Exhibit D update 11_30_08 (2)_DEM-WP(C) ENERG10C--ctn Mid-C_042010 2010GRC 2" xfId="9718"/>
    <cellStyle name="_Recon to Darrin's 5.11.05 proforma_PCA 7 - Exhibit D update 11_30_08 (2)_NIM Summary" xfId="9719"/>
    <cellStyle name="_Recon to Darrin's 5.11.05 proforma_PCA 7 - Exhibit D update 11_30_08 (2)_NIM Summary 2" xfId="9720"/>
    <cellStyle name="_Recon to Darrin's 5.11.05 proforma_PCA 7 - Exhibit D update 11_30_08 (2)_NIM Summary 2 2" xfId="9721"/>
    <cellStyle name="_Recon to Darrin's 5.11.05 proforma_PCA 7 - Exhibit D update 11_30_08 (2)_NIM Summary 3" xfId="9722"/>
    <cellStyle name="_Recon to Darrin's 5.11.05 proforma_PCA 7 - Exhibit D update 11_30_08 (2)_NIM Summary 3 2" xfId="9723"/>
    <cellStyle name="_Recon to Darrin's 5.11.05 proforma_PCA 7 - Exhibit D update 11_30_08 (2)_NIM Summary 4" xfId="9724"/>
    <cellStyle name="_Recon to Darrin's 5.11.05 proforma_PCA 7 - Exhibit D update 11_30_08 (2)_NIM Summary_DEM-WP(C) ENERG10C--ctn Mid-C_042010 2010GRC" xfId="9725"/>
    <cellStyle name="_Recon to Darrin's 5.11.05 proforma_PCA 7 - Exhibit D update 11_30_08 (2)_NIM Summary_DEM-WP(C) ENERG10C--ctn Mid-C_042010 2010GRC 2" xfId="9726"/>
    <cellStyle name="_Recon to Darrin's 5.11.05 proforma_PCA 8 - Exhibit D update 12_31_09" xfId="9727"/>
    <cellStyle name="_Recon to Darrin's 5.11.05 proforma_PCA 8 - Exhibit D update 12_31_09 2" xfId="9728"/>
    <cellStyle name="_Recon to Darrin's 5.11.05 proforma_PCA 8 - Exhibit D update 12_31_09 2 2" xfId="9729"/>
    <cellStyle name="_Recon to Darrin's 5.11.05 proforma_PCA 8 - Exhibit D update 12_31_09 3" xfId="9730"/>
    <cellStyle name="_Recon to Darrin's 5.11.05 proforma_PCA 9 -  Exhibit D April 2010" xfId="9731"/>
    <cellStyle name="_Recon to Darrin's 5.11.05 proforma_PCA 9 -  Exhibit D April 2010 (3)" xfId="9732"/>
    <cellStyle name="_Recon to Darrin's 5.11.05 proforma_PCA 9 -  Exhibit D April 2010 (3) 2" xfId="9733"/>
    <cellStyle name="_Recon to Darrin's 5.11.05 proforma_PCA 9 -  Exhibit D April 2010 (3) 2 2" xfId="9734"/>
    <cellStyle name="_Recon to Darrin's 5.11.05 proforma_PCA 9 -  Exhibit D April 2010 (3) 3" xfId="9735"/>
    <cellStyle name="_Recon to Darrin's 5.11.05 proforma_PCA 9 -  Exhibit D April 2010 (3) 3 2" xfId="9736"/>
    <cellStyle name="_Recon to Darrin's 5.11.05 proforma_PCA 9 -  Exhibit D April 2010 (3) 4" xfId="9737"/>
    <cellStyle name="_Recon to Darrin's 5.11.05 proforma_PCA 9 -  Exhibit D April 2010 (3)_DEM-WP(C) ENERG10C--ctn Mid-C_042010 2010GRC" xfId="9738"/>
    <cellStyle name="_Recon to Darrin's 5.11.05 proforma_PCA 9 -  Exhibit D April 2010 (3)_DEM-WP(C) ENERG10C--ctn Mid-C_042010 2010GRC 2" xfId="9739"/>
    <cellStyle name="_Recon to Darrin's 5.11.05 proforma_PCA 9 -  Exhibit D April 2010 2" xfId="9740"/>
    <cellStyle name="_Recon to Darrin's 5.11.05 proforma_PCA 9 -  Exhibit D April 2010 2 2" xfId="9741"/>
    <cellStyle name="_Recon to Darrin's 5.11.05 proforma_PCA 9 -  Exhibit D April 2010 3" xfId="9742"/>
    <cellStyle name="_Recon to Darrin's 5.11.05 proforma_PCA 9 -  Exhibit D April 2010 3 2" xfId="9743"/>
    <cellStyle name="_Recon to Darrin's 5.11.05 proforma_PCA 9 -  Exhibit D April 2010 4" xfId="9744"/>
    <cellStyle name="_Recon to Darrin's 5.11.05 proforma_PCA 9 -  Exhibit D April 2010 4 2" xfId="9745"/>
    <cellStyle name="_Recon to Darrin's 5.11.05 proforma_PCA 9 -  Exhibit D April 2010 5" xfId="9746"/>
    <cellStyle name="_Recon to Darrin's 5.11.05 proforma_PCA 9 -  Exhibit D April 2010 5 2" xfId="9747"/>
    <cellStyle name="_Recon to Darrin's 5.11.05 proforma_PCA 9 -  Exhibit D April 2010 6" xfId="9748"/>
    <cellStyle name="_Recon to Darrin's 5.11.05 proforma_PCA 9 -  Exhibit D April 2010 6 2" xfId="9749"/>
    <cellStyle name="_Recon to Darrin's 5.11.05 proforma_PCA 9 -  Exhibit D April 2010 7" xfId="9750"/>
    <cellStyle name="_Recon to Darrin's 5.11.05 proforma_PCA 9 -  Exhibit D Feb 2010" xfId="9751"/>
    <cellStyle name="_Recon to Darrin's 5.11.05 proforma_PCA 9 -  Exhibit D Feb 2010 2" xfId="9752"/>
    <cellStyle name="_Recon to Darrin's 5.11.05 proforma_PCA 9 -  Exhibit D Feb 2010 2 2" xfId="9753"/>
    <cellStyle name="_Recon to Darrin's 5.11.05 proforma_PCA 9 -  Exhibit D Feb 2010 3" xfId="9754"/>
    <cellStyle name="_Recon to Darrin's 5.11.05 proforma_PCA 9 -  Exhibit D Feb 2010 v2" xfId="9755"/>
    <cellStyle name="_Recon to Darrin's 5.11.05 proforma_PCA 9 -  Exhibit D Feb 2010 v2 2" xfId="9756"/>
    <cellStyle name="_Recon to Darrin's 5.11.05 proforma_PCA 9 -  Exhibit D Feb 2010 v2 2 2" xfId="9757"/>
    <cellStyle name="_Recon to Darrin's 5.11.05 proforma_PCA 9 -  Exhibit D Feb 2010 v2 3" xfId="9758"/>
    <cellStyle name="_Recon to Darrin's 5.11.05 proforma_PCA 9 -  Exhibit D Feb 2010 WF" xfId="9759"/>
    <cellStyle name="_Recon to Darrin's 5.11.05 proforma_PCA 9 -  Exhibit D Feb 2010 WF 2" xfId="9760"/>
    <cellStyle name="_Recon to Darrin's 5.11.05 proforma_PCA 9 -  Exhibit D Feb 2010 WF 2 2" xfId="9761"/>
    <cellStyle name="_Recon to Darrin's 5.11.05 proforma_PCA 9 -  Exhibit D Feb 2010 WF 3" xfId="9762"/>
    <cellStyle name="_Recon to Darrin's 5.11.05 proforma_PCA 9 -  Exhibit D Jan 2010" xfId="9763"/>
    <cellStyle name="_Recon to Darrin's 5.11.05 proforma_PCA 9 -  Exhibit D Jan 2010 2" xfId="9764"/>
    <cellStyle name="_Recon to Darrin's 5.11.05 proforma_PCA 9 -  Exhibit D Jan 2010 2 2" xfId="9765"/>
    <cellStyle name="_Recon to Darrin's 5.11.05 proforma_PCA 9 -  Exhibit D Jan 2010 3" xfId="9766"/>
    <cellStyle name="_Recon to Darrin's 5.11.05 proforma_PCA 9 -  Exhibit D March 2010 (2)" xfId="9767"/>
    <cellStyle name="_Recon to Darrin's 5.11.05 proforma_PCA 9 -  Exhibit D March 2010 (2) 2" xfId="9768"/>
    <cellStyle name="_Recon to Darrin's 5.11.05 proforma_PCA 9 -  Exhibit D March 2010 (2) 2 2" xfId="9769"/>
    <cellStyle name="_Recon to Darrin's 5.11.05 proforma_PCA 9 -  Exhibit D March 2010 (2) 3" xfId="9770"/>
    <cellStyle name="_Recon to Darrin's 5.11.05 proforma_PCA 9 -  Exhibit D Nov 2010" xfId="9771"/>
    <cellStyle name="_Recon to Darrin's 5.11.05 proforma_PCA 9 -  Exhibit D Nov 2010 2" xfId="9772"/>
    <cellStyle name="_Recon to Darrin's 5.11.05 proforma_PCA 9 -  Exhibit D Nov 2010 2 2" xfId="9773"/>
    <cellStyle name="_Recon to Darrin's 5.11.05 proforma_PCA 9 -  Exhibit D Nov 2010 3" xfId="9774"/>
    <cellStyle name="_Recon to Darrin's 5.11.05 proforma_PCA 9 - Exhibit D at August 2010" xfId="9775"/>
    <cellStyle name="_Recon to Darrin's 5.11.05 proforma_PCA 9 - Exhibit D at August 2010 2" xfId="9776"/>
    <cellStyle name="_Recon to Darrin's 5.11.05 proforma_PCA 9 - Exhibit D at August 2010 2 2" xfId="9777"/>
    <cellStyle name="_Recon to Darrin's 5.11.05 proforma_PCA 9 - Exhibit D at August 2010 3" xfId="9778"/>
    <cellStyle name="_Recon to Darrin's 5.11.05 proforma_PCA 9 - Exhibit D June 2010 GRC" xfId="9779"/>
    <cellStyle name="_Recon to Darrin's 5.11.05 proforma_PCA 9 - Exhibit D June 2010 GRC 2" xfId="9780"/>
    <cellStyle name="_Recon to Darrin's 5.11.05 proforma_PCA 9 - Exhibit D June 2010 GRC 2 2" xfId="9781"/>
    <cellStyle name="_Recon to Darrin's 5.11.05 proforma_PCA 9 - Exhibit D June 2010 GRC 3" xfId="9782"/>
    <cellStyle name="_Recon to Darrin's 5.11.05 proforma_Power Costs - Comparison bx Rbtl-Staff-Jt-PC" xfId="9783"/>
    <cellStyle name="_Recon to Darrin's 5.11.05 proforma_Power Costs - Comparison bx Rbtl-Staff-Jt-PC 2" xfId="9784"/>
    <cellStyle name="_Recon to Darrin's 5.11.05 proforma_Power Costs - Comparison bx Rbtl-Staff-Jt-PC 2 2" xfId="9785"/>
    <cellStyle name="_Recon to Darrin's 5.11.05 proforma_Power Costs - Comparison bx Rbtl-Staff-Jt-PC 3" xfId="9786"/>
    <cellStyle name="_Recon to Darrin's 5.11.05 proforma_Power Costs - Comparison bx Rbtl-Staff-Jt-PC 3 2" xfId="9787"/>
    <cellStyle name="_Recon to Darrin's 5.11.05 proforma_Power Costs - Comparison bx Rbtl-Staff-Jt-PC 4" xfId="9788"/>
    <cellStyle name="_Recon to Darrin's 5.11.05 proforma_Power Costs - Comparison bx Rbtl-Staff-Jt-PC_Adj Bench DR 3 for Initial Briefs (Electric)" xfId="9789"/>
    <cellStyle name="_Recon to Darrin's 5.11.05 proforma_Power Costs - Comparison bx Rbtl-Staff-Jt-PC_Adj Bench DR 3 for Initial Briefs (Electric) 2" xfId="9790"/>
    <cellStyle name="_Recon to Darrin's 5.11.05 proforma_Power Costs - Comparison bx Rbtl-Staff-Jt-PC_Adj Bench DR 3 for Initial Briefs (Electric) 2 2" xfId="9791"/>
    <cellStyle name="_Recon to Darrin's 5.11.05 proforma_Power Costs - Comparison bx Rbtl-Staff-Jt-PC_Adj Bench DR 3 for Initial Briefs (Electric) 3" xfId="9792"/>
    <cellStyle name="_Recon to Darrin's 5.11.05 proforma_Power Costs - Comparison bx Rbtl-Staff-Jt-PC_Adj Bench DR 3 for Initial Briefs (Electric) 3 2" xfId="9793"/>
    <cellStyle name="_Recon to Darrin's 5.11.05 proforma_Power Costs - Comparison bx Rbtl-Staff-Jt-PC_Adj Bench DR 3 for Initial Briefs (Electric) 4" xfId="9794"/>
    <cellStyle name="_Recon to Darrin's 5.11.05 proforma_Power Costs - Comparison bx Rbtl-Staff-Jt-PC_Adj Bench DR 3 for Initial Briefs (Electric)_DEM-WP(C) ENERG10C--ctn Mid-C_042010 2010GRC" xfId="9795"/>
    <cellStyle name="_Recon to Darrin's 5.11.05 proforma_Power Costs - Comparison bx Rbtl-Staff-Jt-PC_Adj Bench DR 3 for Initial Briefs (Electric)_DEM-WP(C) ENERG10C--ctn Mid-C_042010 2010GRC 2" xfId="9796"/>
    <cellStyle name="_Recon to Darrin's 5.11.05 proforma_Power Costs - Comparison bx Rbtl-Staff-Jt-PC_DEM-WP(C) ENERG10C--ctn Mid-C_042010 2010GRC" xfId="9797"/>
    <cellStyle name="_Recon to Darrin's 5.11.05 proforma_Power Costs - Comparison bx Rbtl-Staff-Jt-PC_DEM-WP(C) ENERG10C--ctn Mid-C_042010 2010GRC 2" xfId="9798"/>
    <cellStyle name="_Recon to Darrin's 5.11.05 proforma_Power Costs - Comparison bx Rbtl-Staff-Jt-PC_Electric Rev Req Model (2009 GRC) Rebuttal" xfId="9799"/>
    <cellStyle name="_Recon to Darrin's 5.11.05 proforma_Power Costs - Comparison bx Rbtl-Staff-Jt-PC_Electric Rev Req Model (2009 GRC) Rebuttal 2" xfId="9800"/>
    <cellStyle name="_Recon to Darrin's 5.11.05 proforma_Power Costs - Comparison bx Rbtl-Staff-Jt-PC_Electric Rev Req Model (2009 GRC) Rebuttal 2 2" xfId="9801"/>
    <cellStyle name="_Recon to Darrin's 5.11.05 proforma_Power Costs - Comparison bx Rbtl-Staff-Jt-PC_Electric Rev Req Model (2009 GRC) Rebuttal 3" xfId="9802"/>
    <cellStyle name="_Recon to Darrin's 5.11.05 proforma_Power Costs - Comparison bx Rbtl-Staff-Jt-PC_Electric Rev Req Model (2009 GRC) Rebuttal REmoval of New  WH Solar AdjustMI" xfId="9803"/>
    <cellStyle name="_Recon to Darrin's 5.11.05 proforma_Power Costs - Comparison bx Rbtl-Staff-Jt-PC_Electric Rev Req Model (2009 GRC) Rebuttal REmoval of New  WH Solar AdjustMI 2" xfId="9804"/>
    <cellStyle name="_Recon to Darrin's 5.11.05 proforma_Power Costs - Comparison bx Rbtl-Staff-Jt-PC_Electric Rev Req Model (2009 GRC) Rebuttal REmoval of New  WH Solar AdjustMI 2 2" xfId="9805"/>
    <cellStyle name="_Recon to Darrin's 5.11.05 proforma_Power Costs - Comparison bx Rbtl-Staff-Jt-PC_Electric Rev Req Model (2009 GRC) Rebuttal REmoval of New  WH Solar AdjustMI 3" xfId="9806"/>
    <cellStyle name="_Recon to Darrin's 5.11.05 proforma_Power Costs - Comparison bx Rbtl-Staff-Jt-PC_Electric Rev Req Model (2009 GRC) Rebuttal REmoval of New  WH Solar AdjustMI 3 2" xfId="9807"/>
    <cellStyle name="_Recon to Darrin's 5.11.05 proforma_Power Costs - Comparison bx Rbtl-Staff-Jt-PC_Electric Rev Req Model (2009 GRC) Rebuttal REmoval of New  WH Solar AdjustMI 4" xfId="9808"/>
    <cellStyle name="_Recon to Darrin's 5.11.05 proforma_Power Costs - Comparison bx Rbtl-Staff-Jt-PC_Electric Rev Req Model (2009 GRC) Rebuttal REmoval of New  WH Solar AdjustMI_DEM-WP(C) ENERG10C--ctn Mid-C_042010 2010GRC" xfId="9809"/>
    <cellStyle name="_Recon to Darrin's 5.11.05 proforma_Power Costs - Comparison bx Rbtl-Staff-Jt-PC_Electric Rev Req Model (2009 GRC) Rebuttal REmoval of New  WH Solar AdjustMI_DEM-WP(C) ENERG10C--ctn Mid-C_042010 2010GRC 2" xfId="9810"/>
    <cellStyle name="_Recon to Darrin's 5.11.05 proforma_Power Costs - Comparison bx Rbtl-Staff-Jt-PC_Electric Rev Req Model (2009 GRC) Revised 01-18-2010" xfId="9811"/>
    <cellStyle name="_Recon to Darrin's 5.11.05 proforma_Power Costs - Comparison bx Rbtl-Staff-Jt-PC_Electric Rev Req Model (2009 GRC) Revised 01-18-2010 2" xfId="9812"/>
    <cellStyle name="_Recon to Darrin's 5.11.05 proforma_Power Costs - Comparison bx Rbtl-Staff-Jt-PC_Electric Rev Req Model (2009 GRC) Revised 01-18-2010 2 2" xfId="9813"/>
    <cellStyle name="_Recon to Darrin's 5.11.05 proforma_Power Costs - Comparison bx Rbtl-Staff-Jt-PC_Electric Rev Req Model (2009 GRC) Revised 01-18-2010 3" xfId="9814"/>
    <cellStyle name="_Recon to Darrin's 5.11.05 proforma_Power Costs - Comparison bx Rbtl-Staff-Jt-PC_Electric Rev Req Model (2009 GRC) Revised 01-18-2010 3 2" xfId="9815"/>
    <cellStyle name="_Recon to Darrin's 5.11.05 proforma_Power Costs - Comparison bx Rbtl-Staff-Jt-PC_Electric Rev Req Model (2009 GRC) Revised 01-18-2010 4" xfId="9816"/>
    <cellStyle name="_Recon to Darrin's 5.11.05 proforma_Power Costs - Comparison bx Rbtl-Staff-Jt-PC_Electric Rev Req Model (2009 GRC) Revised 01-18-2010_DEM-WP(C) ENERG10C--ctn Mid-C_042010 2010GRC" xfId="9817"/>
    <cellStyle name="_Recon to Darrin's 5.11.05 proforma_Power Costs - Comparison bx Rbtl-Staff-Jt-PC_Electric Rev Req Model (2009 GRC) Revised 01-18-2010_DEM-WP(C) ENERG10C--ctn Mid-C_042010 2010GRC 2" xfId="9818"/>
    <cellStyle name="_Recon to Darrin's 5.11.05 proforma_Power Costs - Comparison bx Rbtl-Staff-Jt-PC_Final Order Electric EXHIBIT A-1" xfId="9819"/>
    <cellStyle name="_Recon to Darrin's 5.11.05 proforma_Power Costs - Comparison bx Rbtl-Staff-Jt-PC_Final Order Electric EXHIBIT A-1 2" xfId="9820"/>
    <cellStyle name="_Recon to Darrin's 5.11.05 proforma_Power Costs - Comparison bx Rbtl-Staff-Jt-PC_Final Order Electric EXHIBIT A-1 2 2" xfId="9821"/>
    <cellStyle name="_Recon to Darrin's 5.11.05 proforma_Power Costs - Comparison bx Rbtl-Staff-Jt-PC_Final Order Electric EXHIBIT A-1 3" xfId="9822"/>
    <cellStyle name="_Recon to Darrin's 5.11.05 proforma_Production Adj 4.37" xfId="21274"/>
    <cellStyle name="_Recon to Darrin's 5.11.05 proforma_Purchased Power Adj 4.03" xfId="21275"/>
    <cellStyle name="_Recon to Darrin's 5.11.05 proforma_Rebuttal Power Costs" xfId="9823"/>
    <cellStyle name="_Recon to Darrin's 5.11.05 proforma_Rebuttal Power Costs 2" xfId="9824"/>
    <cellStyle name="_Recon to Darrin's 5.11.05 proforma_Rebuttal Power Costs 2 2" xfId="9825"/>
    <cellStyle name="_Recon to Darrin's 5.11.05 proforma_Rebuttal Power Costs 3" xfId="9826"/>
    <cellStyle name="_Recon to Darrin's 5.11.05 proforma_Rebuttal Power Costs 3 2" xfId="9827"/>
    <cellStyle name="_Recon to Darrin's 5.11.05 proforma_Rebuttal Power Costs 4" xfId="9828"/>
    <cellStyle name="_Recon to Darrin's 5.11.05 proforma_Rebuttal Power Costs_Adj Bench DR 3 for Initial Briefs (Electric)" xfId="9829"/>
    <cellStyle name="_Recon to Darrin's 5.11.05 proforma_Rebuttal Power Costs_Adj Bench DR 3 for Initial Briefs (Electric) 2" xfId="9830"/>
    <cellStyle name="_Recon to Darrin's 5.11.05 proforma_Rebuttal Power Costs_Adj Bench DR 3 for Initial Briefs (Electric) 2 2" xfId="9831"/>
    <cellStyle name="_Recon to Darrin's 5.11.05 proforma_Rebuttal Power Costs_Adj Bench DR 3 for Initial Briefs (Electric) 3" xfId="9832"/>
    <cellStyle name="_Recon to Darrin's 5.11.05 proforma_Rebuttal Power Costs_Adj Bench DR 3 for Initial Briefs (Electric) 3 2" xfId="9833"/>
    <cellStyle name="_Recon to Darrin's 5.11.05 proforma_Rebuttal Power Costs_Adj Bench DR 3 for Initial Briefs (Electric) 4" xfId="9834"/>
    <cellStyle name="_Recon to Darrin's 5.11.05 proforma_Rebuttal Power Costs_Adj Bench DR 3 for Initial Briefs (Electric)_DEM-WP(C) ENERG10C--ctn Mid-C_042010 2010GRC" xfId="9835"/>
    <cellStyle name="_Recon to Darrin's 5.11.05 proforma_Rebuttal Power Costs_Adj Bench DR 3 for Initial Briefs (Electric)_DEM-WP(C) ENERG10C--ctn Mid-C_042010 2010GRC 2" xfId="9836"/>
    <cellStyle name="_Recon to Darrin's 5.11.05 proforma_Rebuttal Power Costs_DEM-WP(C) ENERG10C--ctn Mid-C_042010 2010GRC" xfId="9837"/>
    <cellStyle name="_Recon to Darrin's 5.11.05 proforma_Rebuttal Power Costs_DEM-WP(C) ENERG10C--ctn Mid-C_042010 2010GRC 2" xfId="9838"/>
    <cellStyle name="_Recon to Darrin's 5.11.05 proforma_Rebuttal Power Costs_Electric Rev Req Model (2009 GRC) Rebuttal" xfId="9839"/>
    <cellStyle name="_Recon to Darrin's 5.11.05 proforma_Rebuttal Power Costs_Electric Rev Req Model (2009 GRC) Rebuttal 2" xfId="9840"/>
    <cellStyle name="_Recon to Darrin's 5.11.05 proforma_Rebuttal Power Costs_Electric Rev Req Model (2009 GRC) Rebuttal 2 2" xfId="9841"/>
    <cellStyle name="_Recon to Darrin's 5.11.05 proforma_Rebuttal Power Costs_Electric Rev Req Model (2009 GRC) Rebuttal 3" xfId="9842"/>
    <cellStyle name="_Recon to Darrin's 5.11.05 proforma_Rebuttal Power Costs_Electric Rev Req Model (2009 GRC) Rebuttal REmoval of New  WH Solar AdjustMI" xfId="9843"/>
    <cellStyle name="_Recon to Darrin's 5.11.05 proforma_Rebuttal Power Costs_Electric Rev Req Model (2009 GRC) Rebuttal REmoval of New  WH Solar AdjustMI 2" xfId="9844"/>
    <cellStyle name="_Recon to Darrin's 5.11.05 proforma_Rebuttal Power Costs_Electric Rev Req Model (2009 GRC) Rebuttal REmoval of New  WH Solar AdjustMI 2 2" xfId="9845"/>
    <cellStyle name="_Recon to Darrin's 5.11.05 proforma_Rebuttal Power Costs_Electric Rev Req Model (2009 GRC) Rebuttal REmoval of New  WH Solar AdjustMI 3" xfId="9846"/>
    <cellStyle name="_Recon to Darrin's 5.11.05 proforma_Rebuttal Power Costs_Electric Rev Req Model (2009 GRC) Rebuttal REmoval of New  WH Solar AdjustMI 3 2" xfId="9847"/>
    <cellStyle name="_Recon to Darrin's 5.11.05 proforma_Rebuttal Power Costs_Electric Rev Req Model (2009 GRC) Rebuttal REmoval of New  WH Solar AdjustMI 4" xfId="9848"/>
    <cellStyle name="_Recon to Darrin's 5.11.05 proforma_Rebuttal Power Costs_Electric Rev Req Model (2009 GRC) Rebuttal REmoval of New  WH Solar AdjustMI_DEM-WP(C) ENERG10C--ctn Mid-C_042010 2010GRC" xfId="9849"/>
    <cellStyle name="_Recon to Darrin's 5.11.05 proforma_Rebuttal Power Costs_Electric Rev Req Model (2009 GRC) Rebuttal REmoval of New  WH Solar AdjustMI_DEM-WP(C) ENERG10C--ctn Mid-C_042010 2010GRC 2" xfId="9850"/>
    <cellStyle name="_Recon to Darrin's 5.11.05 proforma_Rebuttal Power Costs_Electric Rev Req Model (2009 GRC) Revised 01-18-2010" xfId="9851"/>
    <cellStyle name="_Recon to Darrin's 5.11.05 proforma_Rebuttal Power Costs_Electric Rev Req Model (2009 GRC) Revised 01-18-2010 2" xfId="9852"/>
    <cellStyle name="_Recon to Darrin's 5.11.05 proforma_Rebuttal Power Costs_Electric Rev Req Model (2009 GRC) Revised 01-18-2010 2 2" xfId="9853"/>
    <cellStyle name="_Recon to Darrin's 5.11.05 proforma_Rebuttal Power Costs_Electric Rev Req Model (2009 GRC) Revised 01-18-2010 3" xfId="9854"/>
    <cellStyle name="_Recon to Darrin's 5.11.05 proforma_Rebuttal Power Costs_Electric Rev Req Model (2009 GRC) Revised 01-18-2010 3 2" xfId="9855"/>
    <cellStyle name="_Recon to Darrin's 5.11.05 proforma_Rebuttal Power Costs_Electric Rev Req Model (2009 GRC) Revised 01-18-2010 4" xfId="9856"/>
    <cellStyle name="_Recon to Darrin's 5.11.05 proforma_Rebuttal Power Costs_Electric Rev Req Model (2009 GRC) Revised 01-18-2010_DEM-WP(C) ENERG10C--ctn Mid-C_042010 2010GRC" xfId="9857"/>
    <cellStyle name="_Recon to Darrin's 5.11.05 proforma_Rebuttal Power Costs_Electric Rev Req Model (2009 GRC) Revised 01-18-2010_DEM-WP(C) ENERG10C--ctn Mid-C_042010 2010GRC 2" xfId="9858"/>
    <cellStyle name="_Recon to Darrin's 5.11.05 proforma_Rebuttal Power Costs_Final Order Electric EXHIBIT A-1" xfId="9859"/>
    <cellStyle name="_Recon to Darrin's 5.11.05 proforma_Rebuttal Power Costs_Final Order Electric EXHIBIT A-1 2" xfId="9860"/>
    <cellStyle name="_Recon to Darrin's 5.11.05 proforma_Rebuttal Power Costs_Final Order Electric EXHIBIT A-1 2 2" xfId="9861"/>
    <cellStyle name="_Recon to Darrin's 5.11.05 proforma_Rebuttal Power Costs_Final Order Electric EXHIBIT A-1 3" xfId="9862"/>
    <cellStyle name="_Recon to Darrin's 5.11.05 proforma_ROR 5.02" xfId="21276"/>
    <cellStyle name="_Recon to Darrin's 5.11.05 proforma_Transmission Workbook for May BOD" xfId="9863"/>
    <cellStyle name="_Recon to Darrin's 5.11.05 proforma_Transmission Workbook for May BOD 2" xfId="9864"/>
    <cellStyle name="_Recon to Darrin's 5.11.05 proforma_Transmission Workbook for May BOD 2 2" xfId="9865"/>
    <cellStyle name="_Recon to Darrin's 5.11.05 proforma_Transmission Workbook for May BOD 3" xfId="9866"/>
    <cellStyle name="_Recon to Darrin's 5.11.05 proforma_Transmission Workbook for May BOD 3 2" xfId="9867"/>
    <cellStyle name="_Recon to Darrin's 5.11.05 proforma_Transmission Workbook for May BOD 4" xfId="9868"/>
    <cellStyle name="_Recon to Darrin's 5.11.05 proforma_Transmission Workbook for May BOD_DEM-WP(C) ENERG10C--ctn Mid-C_042010 2010GRC" xfId="9869"/>
    <cellStyle name="_Recon to Darrin's 5.11.05 proforma_Transmission Workbook for May BOD_DEM-WP(C) ENERG10C--ctn Mid-C_042010 2010GRC 2" xfId="9870"/>
    <cellStyle name="_Recon to Darrin's 5.11.05 proforma_Wind Integration 10GRC" xfId="9871"/>
    <cellStyle name="_Recon to Darrin's 5.11.05 proforma_Wind Integration 10GRC 2" xfId="9872"/>
    <cellStyle name="_Recon to Darrin's 5.11.05 proforma_Wind Integration 10GRC 2 2" xfId="9873"/>
    <cellStyle name="_Recon to Darrin's 5.11.05 proforma_Wind Integration 10GRC 3" xfId="9874"/>
    <cellStyle name="_Recon to Darrin's 5.11.05 proforma_Wind Integration 10GRC 3 2" xfId="9875"/>
    <cellStyle name="_Recon to Darrin's 5.11.05 proforma_Wind Integration 10GRC 4" xfId="9876"/>
    <cellStyle name="_Recon to Darrin's 5.11.05 proforma_Wind Integration 10GRC_DEM-WP(C) ENERG10C--ctn Mid-C_042010 2010GRC" xfId="9877"/>
    <cellStyle name="_Recon to Darrin's 5.11.05 proforma_Wind Integration 10GRC_DEM-WP(C) ENERG10C--ctn Mid-C_042010 2010GRC 2" xfId="9878"/>
    <cellStyle name="_Revenue" xfId="18197"/>
    <cellStyle name="_Revenue_Data" xfId="18198"/>
    <cellStyle name="_Revenue_Data_1" xfId="18199"/>
    <cellStyle name="_Revenue_Data_Pro Forma Rev 09 GRC" xfId="18200"/>
    <cellStyle name="_Revenue_Data_Pro Forma Rev 2010 GRC" xfId="18201"/>
    <cellStyle name="_Revenue_Data_Pro Forma Rev 2010 GRC_Preliminary" xfId="18202"/>
    <cellStyle name="_Revenue_Data_Revenue (Feb 09 - Jan 10)" xfId="18203"/>
    <cellStyle name="_Revenue_Data_Revenue (Jan 09 - Dec 09)" xfId="18204"/>
    <cellStyle name="_Revenue_Data_Revenue (Mar 09 - Feb 10)" xfId="18205"/>
    <cellStyle name="_Revenue_Data_Volume Exhibit (Jan09 - Dec09)" xfId="18206"/>
    <cellStyle name="_Revenue_Mins" xfId="18207"/>
    <cellStyle name="_Revenue_Pro Forma Rev 07 GRC" xfId="18208"/>
    <cellStyle name="_Revenue_Pro Forma Rev 08 GRC" xfId="18209"/>
    <cellStyle name="_Revenue_Pro Forma Rev 09 GRC" xfId="18210"/>
    <cellStyle name="_Revenue_Pro Forma Rev 2010 GRC" xfId="18211"/>
    <cellStyle name="_Revenue_Pro Forma Rev 2010 GRC_Preliminary" xfId="18212"/>
    <cellStyle name="_Revenue_Revenue (Feb 09 - Jan 10)" xfId="18213"/>
    <cellStyle name="_Revenue_Revenue (Jan 09 - Dec 09)" xfId="18214"/>
    <cellStyle name="_Revenue_Revenue (Mar 09 - Feb 10)" xfId="18215"/>
    <cellStyle name="_Revenue_Sheet2" xfId="18216"/>
    <cellStyle name="_Revenue_Therms Data" xfId="18217"/>
    <cellStyle name="_Revenue_Therms Data Rerun" xfId="18218"/>
    <cellStyle name="_Revenue_Volume Exhibit (Jan09 - Dec09)" xfId="18219"/>
    <cellStyle name="_x0013__Scenario 1 REC vs PTC Offset" xfId="9879"/>
    <cellStyle name="_x0013__Scenario 1 REC vs PTC Offset 2" xfId="9880"/>
    <cellStyle name="_x0013__Scenario 3" xfId="9881"/>
    <cellStyle name="_x0013__Scenario 3 2" xfId="9882"/>
    <cellStyle name="_Sumas Proforma - 11-09-07" xfId="9883"/>
    <cellStyle name="_Sumas Proforma - 11-09-07 2" xfId="9884"/>
    <cellStyle name="_Sumas Property Taxes v1" xfId="9885"/>
    <cellStyle name="_Sumas Property Taxes v1 2" xfId="9886"/>
    <cellStyle name="_Tenaska Comparison" xfId="9887"/>
    <cellStyle name="_Tenaska Comparison 2" xfId="9888"/>
    <cellStyle name="_Tenaska Comparison 2 2" xfId="9889"/>
    <cellStyle name="_Tenaska Comparison 2 2 2" xfId="9890"/>
    <cellStyle name="_Tenaska Comparison 2 3" xfId="9891"/>
    <cellStyle name="_Tenaska Comparison 2 3 2" xfId="9892"/>
    <cellStyle name="_Tenaska Comparison 2 4" xfId="9893"/>
    <cellStyle name="_Tenaska Comparison 3" xfId="9894"/>
    <cellStyle name="_Tenaska Comparison 3 2" xfId="9895"/>
    <cellStyle name="_Tenaska Comparison 4" xfId="9896"/>
    <cellStyle name="_Tenaska Comparison 4 2" xfId="9897"/>
    <cellStyle name="_Tenaska Comparison 4 2 2" xfId="9898"/>
    <cellStyle name="_Tenaska Comparison 4 3" xfId="9899"/>
    <cellStyle name="_Tenaska Comparison 5" xfId="9900"/>
    <cellStyle name="_Tenaska Comparison 5 2" xfId="9901"/>
    <cellStyle name="_Tenaska Comparison 5 2 2" xfId="9902"/>
    <cellStyle name="_Tenaska Comparison 5 3" xfId="9903"/>
    <cellStyle name="_Tenaska Comparison 5 3 2" xfId="9904"/>
    <cellStyle name="_Tenaska Comparison 5 4" xfId="9905"/>
    <cellStyle name="_Tenaska Comparison 6" xfId="9906"/>
    <cellStyle name="_Tenaska Comparison 6 2" xfId="9907"/>
    <cellStyle name="_Tenaska Comparison 7" xfId="9908"/>
    <cellStyle name="_Tenaska Comparison 7 2" xfId="9909"/>
    <cellStyle name="_Tenaska Comparison 7 2 2" xfId="9910"/>
    <cellStyle name="_Tenaska Comparison 7 3" xfId="9911"/>
    <cellStyle name="_Tenaska Comparison 8" xfId="9912"/>
    <cellStyle name="_Tenaska Comparison 8 2" xfId="9913"/>
    <cellStyle name="_Tenaska Comparison 8 2 2" xfId="9914"/>
    <cellStyle name="_Tenaska Comparison 8 3" xfId="9915"/>
    <cellStyle name="_Tenaska Comparison 9" xfId="9916"/>
    <cellStyle name="_Tenaska Comparison_(C) WHE Proforma with ITC cash grant 10 Yr Amort_for deferral_102809" xfId="9917"/>
    <cellStyle name="_Tenaska Comparison_(C) WHE Proforma with ITC cash grant 10 Yr Amort_for deferral_102809 2" xfId="9918"/>
    <cellStyle name="_Tenaska Comparison_(C) WHE Proforma with ITC cash grant 10 Yr Amort_for deferral_102809 2 2" xfId="9919"/>
    <cellStyle name="_Tenaska Comparison_(C) WHE Proforma with ITC cash grant 10 Yr Amort_for deferral_102809 3" xfId="9920"/>
    <cellStyle name="_Tenaska Comparison_(C) WHE Proforma with ITC cash grant 10 Yr Amort_for deferral_102809 3 2" xfId="9921"/>
    <cellStyle name="_Tenaska Comparison_(C) WHE Proforma with ITC cash grant 10 Yr Amort_for deferral_102809 4" xfId="9922"/>
    <cellStyle name="_Tenaska Comparison_(C) WHE Proforma with ITC cash grant 10 Yr Amort_for deferral_102809_16.07E Wild Horse Wind Expansionwrkingfile" xfId="9923"/>
    <cellStyle name="_Tenaska Comparison_(C) WHE Proforma with ITC cash grant 10 Yr Amort_for deferral_102809_16.07E Wild Horse Wind Expansionwrkingfile 2" xfId="9924"/>
    <cellStyle name="_Tenaska Comparison_(C) WHE Proforma with ITC cash grant 10 Yr Amort_for deferral_102809_16.07E Wild Horse Wind Expansionwrkingfile 2 2" xfId="9925"/>
    <cellStyle name="_Tenaska Comparison_(C) WHE Proforma with ITC cash grant 10 Yr Amort_for deferral_102809_16.07E Wild Horse Wind Expansionwrkingfile 3" xfId="9926"/>
    <cellStyle name="_Tenaska Comparison_(C) WHE Proforma with ITC cash grant 10 Yr Amort_for deferral_102809_16.07E Wild Horse Wind Expansionwrkingfile 3 2" xfId="9927"/>
    <cellStyle name="_Tenaska Comparison_(C) WHE Proforma with ITC cash grant 10 Yr Amort_for deferral_102809_16.07E Wild Horse Wind Expansionwrkingfile 4" xfId="9928"/>
    <cellStyle name="_Tenaska Comparison_(C) WHE Proforma with ITC cash grant 10 Yr Amort_for deferral_102809_16.07E Wild Horse Wind Expansionwrkingfile SF" xfId="9929"/>
    <cellStyle name="_Tenaska Comparison_(C) WHE Proforma with ITC cash grant 10 Yr Amort_for deferral_102809_16.07E Wild Horse Wind Expansionwrkingfile SF 2" xfId="9930"/>
    <cellStyle name="_Tenaska Comparison_(C) WHE Proforma with ITC cash grant 10 Yr Amort_for deferral_102809_16.07E Wild Horse Wind Expansionwrkingfile SF 2 2" xfId="9931"/>
    <cellStyle name="_Tenaska Comparison_(C) WHE Proforma with ITC cash grant 10 Yr Amort_for deferral_102809_16.07E Wild Horse Wind Expansionwrkingfile SF 3" xfId="9932"/>
    <cellStyle name="_Tenaska Comparison_(C) WHE Proforma with ITC cash grant 10 Yr Amort_for deferral_102809_16.07E Wild Horse Wind Expansionwrkingfile SF 3 2" xfId="9933"/>
    <cellStyle name="_Tenaska Comparison_(C) WHE Proforma with ITC cash grant 10 Yr Amort_for deferral_102809_16.07E Wild Horse Wind Expansionwrkingfile SF 4" xfId="9934"/>
    <cellStyle name="_Tenaska Comparison_(C) WHE Proforma with ITC cash grant 10 Yr Amort_for deferral_102809_16.07E Wild Horse Wind Expansionwrkingfile SF_DEM-WP(C) ENERG10C--ctn Mid-C_042010 2010GRC" xfId="9935"/>
    <cellStyle name="_Tenaska Comparison_(C) WHE Proforma with ITC cash grant 10 Yr Amort_for deferral_102809_16.07E Wild Horse Wind Expansionwrkingfile SF_DEM-WP(C) ENERG10C--ctn Mid-C_042010 2010GRC 2" xfId="9936"/>
    <cellStyle name="_Tenaska Comparison_(C) WHE Proforma with ITC cash grant 10 Yr Amort_for deferral_102809_16.07E Wild Horse Wind Expansionwrkingfile_DEM-WP(C) ENERG10C--ctn Mid-C_042010 2010GRC" xfId="9937"/>
    <cellStyle name="_Tenaska Comparison_(C) WHE Proforma with ITC cash grant 10 Yr Amort_for deferral_102809_16.07E Wild Horse Wind Expansionwrkingfile_DEM-WP(C) ENERG10C--ctn Mid-C_042010 2010GRC 2" xfId="9938"/>
    <cellStyle name="_Tenaska Comparison_(C) WHE Proforma with ITC cash grant 10 Yr Amort_for deferral_102809_16.37E Wild Horse Expansion DeferralRevwrkingfile SF" xfId="9939"/>
    <cellStyle name="_Tenaska Comparison_(C) WHE Proforma with ITC cash grant 10 Yr Amort_for deferral_102809_16.37E Wild Horse Expansion DeferralRevwrkingfile SF 2" xfId="9940"/>
    <cellStyle name="_Tenaska Comparison_(C) WHE Proforma with ITC cash grant 10 Yr Amort_for deferral_102809_16.37E Wild Horse Expansion DeferralRevwrkingfile SF 2 2" xfId="9941"/>
    <cellStyle name="_Tenaska Comparison_(C) WHE Proforma with ITC cash grant 10 Yr Amort_for deferral_102809_16.37E Wild Horse Expansion DeferralRevwrkingfile SF 3" xfId="9942"/>
    <cellStyle name="_Tenaska Comparison_(C) WHE Proforma with ITC cash grant 10 Yr Amort_for deferral_102809_16.37E Wild Horse Expansion DeferralRevwrkingfile SF 3 2" xfId="9943"/>
    <cellStyle name="_Tenaska Comparison_(C) WHE Proforma with ITC cash grant 10 Yr Amort_for deferral_102809_16.37E Wild Horse Expansion DeferralRevwrkingfile SF 4" xfId="9944"/>
    <cellStyle name="_Tenaska Comparison_(C) WHE Proforma with ITC cash grant 10 Yr Amort_for deferral_102809_16.37E Wild Horse Expansion DeferralRevwrkingfile SF_DEM-WP(C) ENERG10C--ctn Mid-C_042010 2010GRC" xfId="9945"/>
    <cellStyle name="_Tenaska Comparison_(C) WHE Proforma with ITC cash grant 10 Yr Amort_for deferral_102809_16.37E Wild Horse Expansion DeferralRevwrkingfile SF_DEM-WP(C) ENERG10C--ctn Mid-C_042010 2010GRC 2" xfId="9946"/>
    <cellStyle name="_Tenaska Comparison_(C) WHE Proforma with ITC cash grant 10 Yr Amort_for deferral_102809_DEM-WP(C) ENERG10C--ctn Mid-C_042010 2010GRC" xfId="9947"/>
    <cellStyle name="_Tenaska Comparison_(C) WHE Proforma with ITC cash grant 10 Yr Amort_for deferral_102809_DEM-WP(C) ENERG10C--ctn Mid-C_042010 2010GRC 2" xfId="9948"/>
    <cellStyle name="_Tenaska Comparison_(C) WHE Proforma with ITC cash grant 10 Yr Amort_for rebuttal_120709" xfId="9949"/>
    <cellStyle name="_Tenaska Comparison_(C) WHE Proforma with ITC cash grant 10 Yr Amort_for rebuttal_120709 2" xfId="9950"/>
    <cellStyle name="_Tenaska Comparison_(C) WHE Proforma with ITC cash grant 10 Yr Amort_for rebuttal_120709 2 2" xfId="9951"/>
    <cellStyle name="_Tenaska Comparison_(C) WHE Proforma with ITC cash grant 10 Yr Amort_for rebuttal_120709 3" xfId="9952"/>
    <cellStyle name="_Tenaska Comparison_(C) WHE Proforma with ITC cash grant 10 Yr Amort_for rebuttal_120709 3 2" xfId="9953"/>
    <cellStyle name="_Tenaska Comparison_(C) WHE Proforma with ITC cash grant 10 Yr Amort_for rebuttal_120709 4" xfId="9954"/>
    <cellStyle name="_Tenaska Comparison_(C) WHE Proforma with ITC cash grant 10 Yr Amort_for rebuttal_120709_DEM-WP(C) ENERG10C--ctn Mid-C_042010 2010GRC" xfId="9955"/>
    <cellStyle name="_Tenaska Comparison_(C) WHE Proforma with ITC cash grant 10 Yr Amort_for rebuttal_120709_DEM-WP(C) ENERG10C--ctn Mid-C_042010 2010GRC 2" xfId="9956"/>
    <cellStyle name="_Tenaska Comparison_04.07E Wild Horse Wind Expansion" xfId="9957"/>
    <cellStyle name="_Tenaska Comparison_04.07E Wild Horse Wind Expansion 2" xfId="9958"/>
    <cellStyle name="_Tenaska Comparison_04.07E Wild Horse Wind Expansion 2 2" xfId="9959"/>
    <cellStyle name="_Tenaska Comparison_04.07E Wild Horse Wind Expansion 3" xfId="9960"/>
    <cellStyle name="_Tenaska Comparison_04.07E Wild Horse Wind Expansion 3 2" xfId="9961"/>
    <cellStyle name="_Tenaska Comparison_04.07E Wild Horse Wind Expansion 4" xfId="9962"/>
    <cellStyle name="_Tenaska Comparison_04.07E Wild Horse Wind Expansion_16.07E Wild Horse Wind Expansionwrkingfile" xfId="9963"/>
    <cellStyle name="_Tenaska Comparison_04.07E Wild Horse Wind Expansion_16.07E Wild Horse Wind Expansionwrkingfile 2" xfId="9964"/>
    <cellStyle name="_Tenaska Comparison_04.07E Wild Horse Wind Expansion_16.07E Wild Horse Wind Expansionwrkingfile 2 2" xfId="9965"/>
    <cellStyle name="_Tenaska Comparison_04.07E Wild Horse Wind Expansion_16.07E Wild Horse Wind Expansionwrkingfile 3" xfId="9966"/>
    <cellStyle name="_Tenaska Comparison_04.07E Wild Horse Wind Expansion_16.07E Wild Horse Wind Expansionwrkingfile 3 2" xfId="9967"/>
    <cellStyle name="_Tenaska Comparison_04.07E Wild Horse Wind Expansion_16.07E Wild Horse Wind Expansionwrkingfile 4" xfId="9968"/>
    <cellStyle name="_Tenaska Comparison_04.07E Wild Horse Wind Expansion_16.07E Wild Horse Wind Expansionwrkingfile SF" xfId="9969"/>
    <cellStyle name="_Tenaska Comparison_04.07E Wild Horse Wind Expansion_16.07E Wild Horse Wind Expansionwrkingfile SF 2" xfId="9970"/>
    <cellStyle name="_Tenaska Comparison_04.07E Wild Horse Wind Expansion_16.07E Wild Horse Wind Expansionwrkingfile SF 2 2" xfId="9971"/>
    <cellStyle name="_Tenaska Comparison_04.07E Wild Horse Wind Expansion_16.07E Wild Horse Wind Expansionwrkingfile SF 3" xfId="9972"/>
    <cellStyle name="_Tenaska Comparison_04.07E Wild Horse Wind Expansion_16.07E Wild Horse Wind Expansionwrkingfile SF 3 2" xfId="9973"/>
    <cellStyle name="_Tenaska Comparison_04.07E Wild Horse Wind Expansion_16.07E Wild Horse Wind Expansionwrkingfile SF 4" xfId="9974"/>
    <cellStyle name="_Tenaska Comparison_04.07E Wild Horse Wind Expansion_16.07E Wild Horse Wind Expansionwrkingfile SF_DEM-WP(C) ENERG10C--ctn Mid-C_042010 2010GRC" xfId="9975"/>
    <cellStyle name="_Tenaska Comparison_04.07E Wild Horse Wind Expansion_16.07E Wild Horse Wind Expansionwrkingfile SF_DEM-WP(C) ENERG10C--ctn Mid-C_042010 2010GRC 2" xfId="9976"/>
    <cellStyle name="_Tenaska Comparison_04.07E Wild Horse Wind Expansion_16.07E Wild Horse Wind Expansionwrkingfile_DEM-WP(C) ENERG10C--ctn Mid-C_042010 2010GRC" xfId="9977"/>
    <cellStyle name="_Tenaska Comparison_04.07E Wild Horse Wind Expansion_16.07E Wild Horse Wind Expansionwrkingfile_DEM-WP(C) ENERG10C--ctn Mid-C_042010 2010GRC 2" xfId="9978"/>
    <cellStyle name="_Tenaska Comparison_04.07E Wild Horse Wind Expansion_16.37E Wild Horse Expansion DeferralRevwrkingfile SF" xfId="9979"/>
    <cellStyle name="_Tenaska Comparison_04.07E Wild Horse Wind Expansion_16.37E Wild Horse Expansion DeferralRevwrkingfile SF 2" xfId="9980"/>
    <cellStyle name="_Tenaska Comparison_04.07E Wild Horse Wind Expansion_16.37E Wild Horse Expansion DeferralRevwrkingfile SF 2 2" xfId="9981"/>
    <cellStyle name="_Tenaska Comparison_04.07E Wild Horse Wind Expansion_16.37E Wild Horse Expansion DeferralRevwrkingfile SF 3" xfId="9982"/>
    <cellStyle name="_Tenaska Comparison_04.07E Wild Horse Wind Expansion_16.37E Wild Horse Expansion DeferralRevwrkingfile SF 3 2" xfId="9983"/>
    <cellStyle name="_Tenaska Comparison_04.07E Wild Horse Wind Expansion_16.37E Wild Horse Expansion DeferralRevwrkingfile SF 4" xfId="9984"/>
    <cellStyle name="_Tenaska Comparison_04.07E Wild Horse Wind Expansion_16.37E Wild Horse Expansion DeferralRevwrkingfile SF_DEM-WP(C) ENERG10C--ctn Mid-C_042010 2010GRC" xfId="9985"/>
    <cellStyle name="_Tenaska Comparison_04.07E Wild Horse Wind Expansion_16.37E Wild Horse Expansion DeferralRevwrkingfile SF_DEM-WP(C) ENERG10C--ctn Mid-C_042010 2010GRC 2" xfId="9986"/>
    <cellStyle name="_Tenaska Comparison_04.07E Wild Horse Wind Expansion_DEM-WP(C) ENERG10C--ctn Mid-C_042010 2010GRC" xfId="9987"/>
    <cellStyle name="_Tenaska Comparison_04.07E Wild Horse Wind Expansion_DEM-WP(C) ENERG10C--ctn Mid-C_042010 2010GRC 2" xfId="9988"/>
    <cellStyle name="_Tenaska Comparison_16.07E Wild Horse Wind Expansionwrkingfile" xfId="9989"/>
    <cellStyle name="_Tenaska Comparison_16.07E Wild Horse Wind Expansionwrkingfile 2" xfId="9990"/>
    <cellStyle name="_Tenaska Comparison_16.07E Wild Horse Wind Expansionwrkingfile 2 2" xfId="9991"/>
    <cellStyle name="_Tenaska Comparison_16.07E Wild Horse Wind Expansionwrkingfile 3" xfId="9992"/>
    <cellStyle name="_Tenaska Comparison_16.07E Wild Horse Wind Expansionwrkingfile 3 2" xfId="9993"/>
    <cellStyle name="_Tenaska Comparison_16.07E Wild Horse Wind Expansionwrkingfile 4" xfId="9994"/>
    <cellStyle name="_Tenaska Comparison_16.07E Wild Horse Wind Expansionwrkingfile SF" xfId="9995"/>
    <cellStyle name="_Tenaska Comparison_16.07E Wild Horse Wind Expansionwrkingfile SF 2" xfId="9996"/>
    <cellStyle name="_Tenaska Comparison_16.07E Wild Horse Wind Expansionwrkingfile SF 2 2" xfId="9997"/>
    <cellStyle name="_Tenaska Comparison_16.07E Wild Horse Wind Expansionwrkingfile SF 3" xfId="9998"/>
    <cellStyle name="_Tenaska Comparison_16.07E Wild Horse Wind Expansionwrkingfile SF 3 2" xfId="9999"/>
    <cellStyle name="_Tenaska Comparison_16.07E Wild Horse Wind Expansionwrkingfile SF 4" xfId="10000"/>
    <cellStyle name="_Tenaska Comparison_16.07E Wild Horse Wind Expansionwrkingfile SF_DEM-WP(C) ENERG10C--ctn Mid-C_042010 2010GRC" xfId="10001"/>
    <cellStyle name="_Tenaska Comparison_16.07E Wild Horse Wind Expansionwrkingfile SF_DEM-WP(C) ENERG10C--ctn Mid-C_042010 2010GRC 2" xfId="10002"/>
    <cellStyle name="_Tenaska Comparison_16.07E Wild Horse Wind Expansionwrkingfile_DEM-WP(C) ENERG10C--ctn Mid-C_042010 2010GRC" xfId="10003"/>
    <cellStyle name="_Tenaska Comparison_16.07E Wild Horse Wind Expansionwrkingfile_DEM-WP(C) ENERG10C--ctn Mid-C_042010 2010GRC 2" xfId="10004"/>
    <cellStyle name="_Tenaska Comparison_16.37E Wild Horse Expansion DeferralRevwrkingfile SF" xfId="10005"/>
    <cellStyle name="_Tenaska Comparison_16.37E Wild Horse Expansion DeferralRevwrkingfile SF 2" xfId="10006"/>
    <cellStyle name="_Tenaska Comparison_16.37E Wild Horse Expansion DeferralRevwrkingfile SF 2 2" xfId="10007"/>
    <cellStyle name="_Tenaska Comparison_16.37E Wild Horse Expansion DeferralRevwrkingfile SF 3" xfId="10008"/>
    <cellStyle name="_Tenaska Comparison_16.37E Wild Horse Expansion DeferralRevwrkingfile SF 3 2" xfId="10009"/>
    <cellStyle name="_Tenaska Comparison_16.37E Wild Horse Expansion DeferralRevwrkingfile SF 4" xfId="10010"/>
    <cellStyle name="_Tenaska Comparison_16.37E Wild Horse Expansion DeferralRevwrkingfile SF_DEM-WP(C) ENERG10C--ctn Mid-C_042010 2010GRC" xfId="10011"/>
    <cellStyle name="_Tenaska Comparison_16.37E Wild Horse Expansion DeferralRevwrkingfile SF_DEM-WP(C) ENERG10C--ctn Mid-C_042010 2010GRC 2" xfId="10012"/>
    <cellStyle name="_Tenaska Comparison_2009 Compliance Filing PCA Exhibits for GRC" xfId="10013"/>
    <cellStyle name="_Tenaska Comparison_2009 Compliance Filing PCA Exhibits for GRC 2" xfId="10014"/>
    <cellStyle name="_Tenaska Comparison_2009 Compliance Filing PCA Exhibits for GRC 2 2" xfId="10015"/>
    <cellStyle name="_Tenaska Comparison_2009 Compliance Filing PCA Exhibits for GRC 3" xfId="10016"/>
    <cellStyle name="_Tenaska Comparison_2009 GRC Compl Filing - Exhibit D" xfId="10017"/>
    <cellStyle name="_Tenaska Comparison_2009 GRC Compl Filing - Exhibit D 2" xfId="10018"/>
    <cellStyle name="_Tenaska Comparison_2009 GRC Compl Filing - Exhibit D 2 2" xfId="10019"/>
    <cellStyle name="_Tenaska Comparison_2009 GRC Compl Filing - Exhibit D 3" xfId="10020"/>
    <cellStyle name="_Tenaska Comparison_2009 GRC Compl Filing - Exhibit D 3 2" xfId="10021"/>
    <cellStyle name="_Tenaska Comparison_2009 GRC Compl Filing - Exhibit D 4" xfId="10022"/>
    <cellStyle name="_Tenaska Comparison_2009 GRC Compl Filing - Exhibit D_DEM-WP(C) ENERG10C--ctn Mid-C_042010 2010GRC" xfId="10023"/>
    <cellStyle name="_Tenaska Comparison_2009 GRC Compl Filing - Exhibit D_DEM-WP(C) ENERG10C--ctn Mid-C_042010 2010GRC 2" xfId="10024"/>
    <cellStyle name="_Tenaska Comparison_3.01 Income Statement" xfId="10025"/>
    <cellStyle name="_Tenaska Comparison_4 31 Regulatory Assets and Liabilities  7 06- Exhibit D" xfId="10026"/>
    <cellStyle name="_Tenaska Comparison_4 31 Regulatory Assets and Liabilities  7 06- Exhibit D 2" xfId="10027"/>
    <cellStyle name="_Tenaska Comparison_4 31 Regulatory Assets and Liabilities  7 06- Exhibit D 2 2" xfId="10028"/>
    <cellStyle name="_Tenaska Comparison_4 31 Regulatory Assets and Liabilities  7 06- Exhibit D 2 2 2" xfId="10029"/>
    <cellStyle name="_Tenaska Comparison_4 31 Regulatory Assets and Liabilities  7 06- Exhibit D 2 3" xfId="10030"/>
    <cellStyle name="_Tenaska Comparison_4 31 Regulatory Assets and Liabilities  7 06- Exhibit D 3" xfId="10031"/>
    <cellStyle name="_Tenaska Comparison_4 31 Regulatory Assets and Liabilities  7 06- Exhibit D 3 2" xfId="10032"/>
    <cellStyle name="_Tenaska Comparison_4 31 Regulatory Assets and Liabilities  7 06- Exhibit D 4" xfId="10033"/>
    <cellStyle name="_Tenaska Comparison_4 31 Regulatory Assets and Liabilities  7 06- Exhibit D_DEM-WP(C) ENERG10C--ctn Mid-C_042010 2010GRC" xfId="10034"/>
    <cellStyle name="_Tenaska Comparison_4 31 Regulatory Assets and Liabilities  7 06- Exhibit D_DEM-WP(C) ENERG10C--ctn Mid-C_042010 2010GRC 2" xfId="10035"/>
    <cellStyle name="_Tenaska Comparison_4 31 Regulatory Assets and Liabilities  7 06- Exhibit D_NIM Summary" xfId="10036"/>
    <cellStyle name="_Tenaska Comparison_4 31 Regulatory Assets and Liabilities  7 06- Exhibit D_NIM Summary 2" xfId="10037"/>
    <cellStyle name="_Tenaska Comparison_4 31 Regulatory Assets and Liabilities  7 06- Exhibit D_NIM Summary 2 2" xfId="10038"/>
    <cellStyle name="_Tenaska Comparison_4 31 Regulatory Assets and Liabilities  7 06- Exhibit D_NIM Summary 3" xfId="10039"/>
    <cellStyle name="_Tenaska Comparison_4 31 Regulatory Assets and Liabilities  7 06- Exhibit D_NIM Summary 3 2" xfId="10040"/>
    <cellStyle name="_Tenaska Comparison_4 31 Regulatory Assets and Liabilities  7 06- Exhibit D_NIM Summary 4" xfId="10041"/>
    <cellStyle name="_Tenaska Comparison_4 31 Regulatory Assets and Liabilities  7 06- Exhibit D_NIM Summary_DEM-WP(C) ENERG10C--ctn Mid-C_042010 2010GRC" xfId="10042"/>
    <cellStyle name="_Tenaska Comparison_4 31 Regulatory Assets and Liabilities  7 06- Exhibit D_NIM Summary_DEM-WP(C) ENERG10C--ctn Mid-C_042010 2010GRC 2" xfId="10043"/>
    <cellStyle name="_Tenaska Comparison_4 31 Regulatory Assets and Liabilities  7 06- Exhibit D_NIM+O&amp;M" xfId="10044"/>
    <cellStyle name="_Tenaska Comparison_4 31 Regulatory Assets and Liabilities  7 06- Exhibit D_NIM+O&amp;M 2" xfId="10045"/>
    <cellStyle name="_Tenaska Comparison_4 31 Regulatory Assets and Liabilities  7 06- Exhibit D_NIM+O&amp;M Monthly" xfId="10046"/>
    <cellStyle name="_Tenaska Comparison_4 31 Regulatory Assets and Liabilities  7 06- Exhibit D_NIM+O&amp;M Monthly 2" xfId="10047"/>
    <cellStyle name="_Tenaska Comparison_4 31E Reg Asset  Liab and EXH D" xfId="10048"/>
    <cellStyle name="_Tenaska Comparison_4 31E Reg Asset  Liab and EXH D _ Aug 10 Filing (2)" xfId="10049"/>
    <cellStyle name="_Tenaska Comparison_4 31E Reg Asset  Liab and EXH D _ Aug 10 Filing (2) 2" xfId="10050"/>
    <cellStyle name="_Tenaska Comparison_4 31E Reg Asset  Liab and EXH D 2" xfId="10051"/>
    <cellStyle name="_Tenaska Comparison_4 31E Reg Asset  Liab and EXH D 3" xfId="10052"/>
    <cellStyle name="_Tenaska Comparison_4 32 Regulatory Assets and Liabilities  7 06- Exhibit D" xfId="10053"/>
    <cellStyle name="_Tenaska Comparison_4 32 Regulatory Assets and Liabilities  7 06- Exhibit D 2" xfId="10054"/>
    <cellStyle name="_Tenaska Comparison_4 32 Regulatory Assets and Liabilities  7 06- Exhibit D 2 2" xfId="10055"/>
    <cellStyle name="_Tenaska Comparison_4 32 Regulatory Assets and Liabilities  7 06- Exhibit D 2 2 2" xfId="10056"/>
    <cellStyle name="_Tenaska Comparison_4 32 Regulatory Assets and Liabilities  7 06- Exhibit D 2 3" xfId="10057"/>
    <cellStyle name="_Tenaska Comparison_4 32 Regulatory Assets and Liabilities  7 06- Exhibit D 3" xfId="10058"/>
    <cellStyle name="_Tenaska Comparison_4 32 Regulatory Assets and Liabilities  7 06- Exhibit D 3 2" xfId="10059"/>
    <cellStyle name="_Tenaska Comparison_4 32 Regulatory Assets and Liabilities  7 06- Exhibit D 4" xfId="10060"/>
    <cellStyle name="_Tenaska Comparison_4 32 Regulatory Assets and Liabilities  7 06- Exhibit D_DEM-WP(C) ENERG10C--ctn Mid-C_042010 2010GRC" xfId="10061"/>
    <cellStyle name="_Tenaska Comparison_4 32 Regulatory Assets and Liabilities  7 06- Exhibit D_DEM-WP(C) ENERG10C--ctn Mid-C_042010 2010GRC 2" xfId="10062"/>
    <cellStyle name="_Tenaska Comparison_4 32 Regulatory Assets and Liabilities  7 06- Exhibit D_NIM Summary" xfId="10063"/>
    <cellStyle name="_Tenaska Comparison_4 32 Regulatory Assets and Liabilities  7 06- Exhibit D_NIM Summary 2" xfId="10064"/>
    <cellStyle name="_Tenaska Comparison_4 32 Regulatory Assets and Liabilities  7 06- Exhibit D_NIM Summary 2 2" xfId="10065"/>
    <cellStyle name="_Tenaska Comparison_4 32 Regulatory Assets and Liabilities  7 06- Exhibit D_NIM Summary 3" xfId="10066"/>
    <cellStyle name="_Tenaska Comparison_4 32 Regulatory Assets and Liabilities  7 06- Exhibit D_NIM Summary 3 2" xfId="10067"/>
    <cellStyle name="_Tenaska Comparison_4 32 Regulatory Assets and Liabilities  7 06- Exhibit D_NIM Summary 4" xfId="10068"/>
    <cellStyle name="_Tenaska Comparison_4 32 Regulatory Assets and Liabilities  7 06- Exhibit D_NIM Summary_DEM-WP(C) ENERG10C--ctn Mid-C_042010 2010GRC" xfId="10069"/>
    <cellStyle name="_Tenaska Comparison_4 32 Regulatory Assets and Liabilities  7 06- Exhibit D_NIM Summary_DEM-WP(C) ENERG10C--ctn Mid-C_042010 2010GRC 2" xfId="10070"/>
    <cellStyle name="_Tenaska Comparison_4 32 Regulatory Assets and Liabilities  7 06- Exhibit D_NIM+O&amp;M" xfId="10071"/>
    <cellStyle name="_Tenaska Comparison_4 32 Regulatory Assets and Liabilities  7 06- Exhibit D_NIM+O&amp;M 2" xfId="10072"/>
    <cellStyle name="_Tenaska Comparison_4 32 Regulatory Assets and Liabilities  7 06- Exhibit D_NIM+O&amp;M Monthly" xfId="10073"/>
    <cellStyle name="_Tenaska Comparison_4 32 Regulatory Assets and Liabilities  7 06- Exhibit D_NIM+O&amp;M Monthly 2" xfId="10074"/>
    <cellStyle name="_Tenaska Comparison_AURORA Total New" xfId="10075"/>
    <cellStyle name="_Tenaska Comparison_AURORA Total New 2" xfId="10076"/>
    <cellStyle name="_Tenaska Comparison_AURORA Total New 2 2" xfId="10077"/>
    <cellStyle name="_Tenaska Comparison_AURORA Total New 3" xfId="10078"/>
    <cellStyle name="_Tenaska Comparison_Book2" xfId="10079"/>
    <cellStyle name="_Tenaska Comparison_Book2 2" xfId="10080"/>
    <cellStyle name="_Tenaska Comparison_Book2 2 2" xfId="10081"/>
    <cellStyle name="_Tenaska Comparison_Book2 3" xfId="10082"/>
    <cellStyle name="_Tenaska Comparison_Book2 3 2" xfId="10083"/>
    <cellStyle name="_Tenaska Comparison_Book2 4" xfId="10084"/>
    <cellStyle name="_Tenaska Comparison_Book2_Adj Bench DR 3 for Initial Briefs (Electric)" xfId="10085"/>
    <cellStyle name="_Tenaska Comparison_Book2_Adj Bench DR 3 for Initial Briefs (Electric) 2" xfId="10086"/>
    <cellStyle name="_Tenaska Comparison_Book2_Adj Bench DR 3 for Initial Briefs (Electric) 2 2" xfId="10087"/>
    <cellStyle name="_Tenaska Comparison_Book2_Adj Bench DR 3 for Initial Briefs (Electric) 3" xfId="10088"/>
    <cellStyle name="_Tenaska Comparison_Book2_Adj Bench DR 3 for Initial Briefs (Electric) 3 2" xfId="10089"/>
    <cellStyle name="_Tenaska Comparison_Book2_Adj Bench DR 3 for Initial Briefs (Electric) 4" xfId="10090"/>
    <cellStyle name="_Tenaska Comparison_Book2_Adj Bench DR 3 for Initial Briefs (Electric)_DEM-WP(C) ENERG10C--ctn Mid-C_042010 2010GRC" xfId="10091"/>
    <cellStyle name="_Tenaska Comparison_Book2_Adj Bench DR 3 for Initial Briefs (Electric)_DEM-WP(C) ENERG10C--ctn Mid-C_042010 2010GRC 2" xfId="10092"/>
    <cellStyle name="_Tenaska Comparison_Book2_DEM-WP(C) ENERG10C--ctn Mid-C_042010 2010GRC" xfId="10093"/>
    <cellStyle name="_Tenaska Comparison_Book2_DEM-WP(C) ENERG10C--ctn Mid-C_042010 2010GRC 2" xfId="10094"/>
    <cellStyle name="_Tenaska Comparison_Book2_Electric Rev Req Model (2009 GRC) Rebuttal" xfId="10095"/>
    <cellStyle name="_Tenaska Comparison_Book2_Electric Rev Req Model (2009 GRC) Rebuttal 2" xfId="10096"/>
    <cellStyle name="_Tenaska Comparison_Book2_Electric Rev Req Model (2009 GRC) Rebuttal 2 2" xfId="10097"/>
    <cellStyle name="_Tenaska Comparison_Book2_Electric Rev Req Model (2009 GRC) Rebuttal 3" xfId="10098"/>
    <cellStyle name="_Tenaska Comparison_Book2_Electric Rev Req Model (2009 GRC) Rebuttal REmoval of New  WH Solar AdjustMI" xfId="10099"/>
    <cellStyle name="_Tenaska Comparison_Book2_Electric Rev Req Model (2009 GRC) Rebuttal REmoval of New  WH Solar AdjustMI 2" xfId="10100"/>
    <cellStyle name="_Tenaska Comparison_Book2_Electric Rev Req Model (2009 GRC) Rebuttal REmoval of New  WH Solar AdjustMI 2 2" xfId="10101"/>
    <cellStyle name="_Tenaska Comparison_Book2_Electric Rev Req Model (2009 GRC) Rebuttal REmoval of New  WH Solar AdjustMI 3" xfId="10102"/>
    <cellStyle name="_Tenaska Comparison_Book2_Electric Rev Req Model (2009 GRC) Rebuttal REmoval of New  WH Solar AdjustMI 3 2" xfId="10103"/>
    <cellStyle name="_Tenaska Comparison_Book2_Electric Rev Req Model (2009 GRC) Rebuttal REmoval of New  WH Solar AdjustMI 4" xfId="10104"/>
    <cellStyle name="_Tenaska Comparison_Book2_Electric Rev Req Model (2009 GRC) Rebuttal REmoval of New  WH Solar AdjustMI_DEM-WP(C) ENERG10C--ctn Mid-C_042010 2010GRC" xfId="10105"/>
    <cellStyle name="_Tenaska Comparison_Book2_Electric Rev Req Model (2009 GRC) Rebuttal REmoval of New  WH Solar AdjustMI_DEM-WP(C) ENERG10C--ctn Mid-C_042010 2010GRC 2" xfId="10106"/>
    <cellStyle name="_Tenaska Comparison_Book2_Electric Rev Req Model (2009 GRC) Revised 01-18-2010" xfId="10107"/>
    <cellStyle name="_Tenaska Comparison_Book2_Electric Rev Req Model (2009 GRC) Revised 01-18-2010 2" xfId="10108"/>
    <cellStyle name="_Tenaska Comparison_Book2_Electric Rev Req Model (2009 GRC) Revised 01-18-2010 2 2" xfId="10109"/>
    <cellStyle name="_Tenaska Comparison_Book2_Electric Rev Req Model (2009 GRC) Revised 01-18-2010 3" xfId="10110"/>
    <cellStyle name="_Tenaska Comparison_Book2_Electric Rev Req Model (2009 GRC) Revised 01-18-2010 3 2" xfId="10111"/>
    <cellStyle name="_Tenaska Comparison_Book2_Electric Rev Req Model (2009 GRC) Revised 01-18-2010 4" xfId="10112"/>
    <cellStyle name="_Tenaska Comparison_Book2_Electric Rev Req Model (2009 GRC) Revised 01-18-2010_DEM-WP(C) ENERG10C--ctn Mid-C_042010 2010GRC" xfId="10113"/>
    <cellStyle name="_Tenaska Comparison_Book2_Electric Rev Req Model (2009 GRC) Revised 01-18-2010_DEM-WP(C) ENERG10C--ctn Mid-C_042010 2010GRC 2" xfId="10114"/>
    <cellStyle name="_Tenaska Comparison_Book2_Final Order Electric EXHIBIT A-1" xfId="10115"/>
    <cellStyle name="_Tenaska Comparison_Book2_Final Order Electric EXHIBIT A-1 2" xfId="10116"/>
    <cellStyle name="_Tenaska Comparison_Book2_Final Order Electric EXHIBIT A-1 2 2" xfId="10117"/>
    <cellStyle name="_Tenaska Comparison_Book2_Final Order Electric EXHIBIT A-1 3" xfId="10118"/>
    <cellStyle name="_Tenaska Comparison_Book4" xfId="10119"/>
    <cellStyle name="_Tenaska Comparison_Book4 2" xfId="10120"/>
    <cellStyle name="_Tenaska Comparison_Book4 2 2" xfId="10121"/>
    <cellStyle name="_Tenaska Comparison_Book4 3" xfId="10122"/>
    <cellStyle name="_Tenaska Comparison_Book4 3 2" xfId="10123"/>
    <cellStyle name="_Tenaska Comparison_Book4 4" xfId="10124"/>
    <cellStyle name="_Tenaska Comparison_Book4_DEM-WP(C) ENERG10C--ctn Mid-C_042010 2010GRC" xfId="10125"/>
    <cellStyle name="_Tenaska Comparison_Book4_DEM-WP(C) ENERG10C--ctn Mid-C_042010 2010GRC 2" xfId="10126"/>
    <cellStyle name="_Tenaska Comparison_Book9" xfId="10127"/>
    <cellStyle name="_Tenaska Comparison_Book9 2" xfId="10128"/>
    <cellStyle name="_Tenaska Comparison_Book9 2 2" xfId="10129"/>
    <cellStyle name="_Tenaska Comparison_Book9 3" xfId="10130"/>
    <cellStyle name="_Tenaska Comparison_Book9 3 2" xfId="10131"/>
    <cellStyle name="_Tenaska Comparison_Book9 4" xfId="10132"/>
    <cellStyle name="_Tenaska Comparison_Book9_DEM-WP(C) ENERG10C--ctn Mid-C_042010 2010GRC" xfId="10133"/>
    <cellStyle name="_Tenaska Comparison_Book9_DEM-WP(C) ENERG10C--ctn Mid-C_042010 2010GRC 2" xfId="10134"/>
    <cellStyle name="_Tenaska Comparison_Chelan PUD Power Costs (8-10)" xfId="10135"/>
    <cellStyle name="_Tenaska Comparison_Chelan PUD Power Costs (8-10) 2" xfId="10136"/>
    <cellStyle name="_Tenaska Comparison_DEM-WP(C) Chelan Power Costs" xfId="10137"/>
    <cellStyle name="_Tenaska Comparison_DEM-WP(C) Chelan Power Costs 2" xfId="10138"/>
    <cellStyle name="_Tenaska Comparison_DEM-WP(C) ENERG10C--ctn Mid-C_042010 2010GRC" xfId="10139"/>
    <cellStyle name="_Tenaska Comparison_DEM-WP(C) ENERG10C--ctn Mid-C_042010 2010GRC 2" xfId="10140"/>
    <cellStyle name="_Tenaska Comparison_DEM-WP(C) Gas Transport 2010GRC" xfId="10141"/>
    <cellStyle name="_Tenaska Comparison_DEM-WP(C) Gas Transport 2010GRC 2" xfId="10142"/>
    <cellStyle name="_Tenaska Comparison_Exh A-1 resulting from UE-112050 effective Jan 1 2012" xfId="10143"/>
    <cellStyle name="_Tenaska Comparison_Exh A-1 resulting from UE-112050 effective Jan 1 2012 2" xfId="10144"/>
    <cellStyle name="_Tenaska Comparison_Exhibit A-1 effective 4-1-11 fr S Free 12-11" xfId="10145"/>
    <cellStyle name="_Tenaska Comparison_Exhibit A-1 effective 4-1-11 fr S Free 12-11 2" xfId="10146"/>
    <cellStyle name="_Tenaska Comparison_LSRWEP LGIA like Acctg Petition Aug 2010" xfId="10147"/>
    <cellStyle name="_Tenaska Comparison_LSRWEP LGIA like Acctg Petition Aug 2010 2" xfId="10148"/>
    <cellStyle name="_Tenaska Comparison_Mint Farm Generation BPA" xfId="10149"/>
    <cellStyle name="_Tenaska Comparison_NIM Summary" xfId="10150"/>
    <cellStyle name="_Tenaska Comparison_NIM Summary 09GRC" xfId="10151"/>
    <cellStyle name="_Tenaska Comparison_NIM Summary 09GRC 2" xfId="10152"/>
    <cellStyle name="_Tenaska Comparison_NIM Summary 09GRC 2 2" xfId="10153"/>
    <cellStyle name="_Tenaska Comparison_NIM Summary 09GRC 3" xfId="10154"/>
    <cellStyle name="_Tenaska Comparison_NIM Summary 09GRC 3 2" xfId="10155"/>
    <cellStyle name="_Tenaska Comparison_NIM Summary 09GRC 4" xfId="10156"/>
    <cellStyle name="_Tenaska Comparison_NIM Summary 09GRC_DEM-WP(C) ENERG10C--ctn Mid-C_042010 2010GRC" xfId="10157"/>
    <cellStyle name="_Tenaska Comparison_NIM Summary 09GRC_DEM-WP(C) ENERG10C--ctn Mid-C_042010 2010GRC 2" xfId="10158"/>
    <cellStyle name="_Tenaska Comparison_NIM Summary 10" xfId="10159"/>
    <cellStyle name="_Tenaska Comparison_NIM Summary 10 2" xfId="10160"/>
    <cellStyle name="_Tenaska Comparison_NIM Summary 11" xfId="10161"/>
    <cellStyle name="_Tenaska Comparison_NIM Summary 11 2" xfId="10162"/>
    <cellStyle name="_Tenaska Comparison_NIM Summary 12" xfId="10163"/>
    <cellStyle name="_Tenaska Comparison_NIM Summary 12 2" xfId="10164"/>
    <cellStyle name="_Tenaska Comparison_NIM Summary 13" xfId="10165"/>
    <cellStyle name="_Tenaska Comparison_NIM Summary 13 2" xfId="10166"/>
    <cellStyle name="_Tenaska Comparison_NIM Summary 14" xfId="10167"/>
    <cellStyle name="_Tenaska Comparison_NIM Summary 14 2" xfId="10168"/>
    <cellStyle name="_Tenaska Comparison_NIM Summary 15" xfId="10169"/>
    <cellStyle name="_Tenaska Comparison_NIM Summary 15 2" xfId="10170"/>
    <cellStyle name="_Tenaska Comparison_NIM Summary 16" xfId="10171"/>
    <cellStyle name="_Tenaska Comparison_NIM Summary 16 2" xfId="10172"/>
    <cellStyle name="_Tenaska Comparison_NIM Summary 17" xfId="10173"/>
    <cellStyle name="_Tenaska Comparison_NIM Summary 17 2" xfId="10174"/>
    <cellStyle name="_Tenaska Comparison_NIM Summary 18" xfId="10175"/>
    <cellStyle name="_Tenaska Comparison_NIM Summary 18 2" xfId="10176"/>
    <cellStyle name="_Tenaska Comparison_NIM Summary 19" xfId="10177"/>
    <cellStyle name="_Tenaska Comparison_NIM Summary 19 2" xfId="10178"/>
    <cellStyle name="_Tenaska Comparison_NIM Summary 2" xfId="10179"/>
    <cellStyle name="_Tenaska Comparison_NIM Summary 2 2" xfId="10180"/>
    <cellStyle name="_Tenaska Comparison_NIM Summary 20" xfId="10181"/>
    <cellStyle name="_Tenaska Comparison_NIM Summary 20 2" xfId="10182"/>
    <cellStyle name="_Tenaska Comparison_NIM Summary 21" xfId="10183"/>
    <cellStyle name="_Tenaska Comparison_NIM Summary 21 2" xfId="10184"/>
    <cellStyle name="_Tenaska Comparison_NIM Summary 22" xfId="10185"/>
    <cellStyle name="_Tenaska Comparison_NIM Summary 22 2" xfId="10186"/>
    <cellStyle name="_Tenaska Comparison_NIM Summary 23" xfId="10187"/>
    <cellStyle name="_Tenaska Comparison_NIM Summary 23 2" xfId="10188"/>
    <cellStyle name="_Tenaska Comparison_NIM Summary 24" xfId="10189"/>
    <cellStyle name="_Tenaska Comparison_NIM Summary 24 2" xfId="10190"/>
    <cellStyle name="_Tenaska Comparison_NIM Summary 25" xfId="10191"/>
    <cellStyle name="_Tenaska Comparison_NIM Summary 25 2" xfId="10192"/>
    <cellStyle name="_Tenaska Comparison_NIM Summary 26" xfId="10193"/>
    <cellStyle name="_Tenaska Comparison_NIM Summary 26 2" xfId="10194"/>
    <cellStyle name="_Tenaska Comparison_NIM Summary 27" xfId="10195"/>
    <cellStyle name="_Tenaska Comparison_NIM Summary 27 2" xfId="10196"/>
    <cellStyle name="_Tenaska Comparison_NIM Summary 28" xfId="10197"/>
    <cellStyle name="_Tenaska Comparison_NIM Summary 28 2" xfId="10198"/>
    <cellStyle name="_Tenaska Comparison_NIM Summary 29" xfId="10199"/>
    <cellStyle name="_Tenaska Comparison_NIM Summary 29 2" xfId="10200"/>
    <cellStyle name="_Tenaska Comparison_NIM Summary 3" xfId="10201"/>
    <cellStyle name="_Tenaska Comparison_NIM Summary 3 2" xfId="10202"/>
    <cellStyle name="_Tenaska Comparison_NIM Summary 30" xfId="10203"/>
    <cellStyle name="_Tenaska Comparison_NIM Summary 30 2" xfId="10204"/>
    <cellStyle name="_Tenaska Comparison_NIM Summary 31" xfId="10205"/>
    <cellStyle name="_Tenaska Comparison_NIM Summary 31 2" xfId="10206"/>
    <cellStyle name="_Tenaska Comparison_NIM Summary 32" xfId="10207"/>
    <cellStyle name="_Tenaska Comparison_NIM Summary 32 2" xfId="10208"/>
    <cellStyle name="_Tenaska Comparison_NIM Summary 33" xfId="10209"/>
    <cellStyle name="_Tenaska Comparison_NIM Summary 33 2" xfId="10210"/>
    <cellStyle name="_Tenaska Comparison_NIM Summary 34" xfId="10211"/>
    <cellStyle name="_Tenaska Comparison_NIM Summary 34 2" xfId="10212"/>
    <cellStyle name="_Tenaska Comparison_NIM Summary 35" xfId="10213"/>
    <cellStyle name="_Tenaska Comparison_NIM Summary 35 2" xfId="10214"/>
    <cellStyle name="_Tenaska Comparison_NIM Summary 36" xfId="10215"/>
    <cellStyle name="_Tenaska Comparison_NIM Summary 36 2" xfId="10216"/>
    <cellStyle name="_Tenaska Comparison_NIM Summary 37" xfId="10217"/>
    <cellStyle name="_Tenaska Comparison_NIM Summary 37 2" xfId="10218"/>
    <cellStyle name="_Tenaska Comparison_NIM Summary 38" xfId="10219"/>
    <cellStyle name="_Tenaska Comparison_NIM Summary 38 2" xfId="10220"/>
    <cellStyle name="_Tenaska Comparison_NIM Summary 39" xfId="10221"/>
    <cellStyle name="_Tenaska Comparison_NIM Summary 39 2" xfId="10222"/>
    <cellStyle name="_Tenaska Comparison_NIM Summary 4" xfId="10223"/>
    <cellStyle name="_Tenaska Comparison_NIM Summary 4 2" xfId="10224"/>
    <cellStyle name="_Tenaska Comparison_NIM Summary 40" xfId="10225"/>
    <cellStyle name="_Tenaska Comparison_NIM Summary 40 2" xfId="10226"/>
    <cellStyle name="_Tenaska Comparison_NIM Summary 41" xfId="10227"/>
    <cellStyle name="_Tenaska Comparison_NIM Summary 41 2" xfId="10228"/>
    <cellStyle name="_Tenaska Comparison_NIM Summary 42" xfId="10229"/>
    <cellStyle name="_Tenaska Comparison_NIM Summary 42 2" xfId="10230"/>
    <cellStyle name="_Tenaska Comparison_NIM Summary 43" xfId="10231"/>
    <cellStyle name="_Tenaska Comparison_NIM Summary 43 2" xfId="10232"/>
    <cellStyle name="_Tenaska Comparison_NIM Summary 44" xfId="10233"/>
    <cellStyle name="_Tenaska Comparison_NIM Summary 44 2" xfId="10234"/>
    <cellStyle name="_Tenaska Comparison_NIM Summary 45" xfId="10235"/>
    <cellStyle name="_Tenaska Comparison_NIM Summary 45 2" xfId="10236"/>
    <cellStyle name="_Tenaska Comparison_NIM Summary 46" xfId="10237"/>
    <cellStyle name="_Tenaska Comparison_NIM Summary 46 2" xfId="10238"/>
    <cellStyle name="_Tenaska Comparison_NIM Summary 47" xfId="10239"/>
    <cellStyle name="_Tenaska Comparison_NIM Summary 47 2" xfId="10240"/>
    <cellStyle name="_Tenaska Comparison_NIM Summary 48" xfId="10241"/>
    <cellStyle name="_Tenaska Comparison_NIM Summary 49" xfId="10242"/>
    <cellStyle name="_Tenaska Comparison_NIM Summary 5" xfId="10243"/>
    <cellStyle name="_Tenaska Comparison_NIM Summary 5 2" xfId="10244"/>
    <cellStyle name="_Tenaska Comparison_NIM Summary 50" xfId="10245"/>
    <cellStyle name="_Tenaska Comparison_NIM Summary 51" xfId="10246"/>
    <cellStyle name="_Tenaska Comparison_NIM Summary 52" xfId="10247"/>
    <cellStyle name="_Tenaska Comparison_NIM Summary 6" xfId="10248"/>
    <cellStyle name="_Tenaska Comparison_NIM Summary 6 2" xfId="10249"/>
    <cellStyle name="_Tenaska Comparison_NIM Summary 7" xfId="10250"/>
    <cellStyle name="_Tenaska Comparison_NIM Summary 7 2" xfId="10251"/>
    <cellStyle name="_Tenaska Comparison_NIM Summary 8" xfId="10252"/>
    <cellStyle name="_Tenaska Comparison_NIM Summary 8 2" xfId="10253"/>
    <cellStyle name="_Tenaska Comparison_NIM Summary 9" xfId="10254"/>
    <cellStyle name="_Tenaska Comparison_NIM Summary 9 2" xfId="10255"/>
    <cellStyle name="_Tenaska Comparison_NIM Summary_DEM-WP(C) ENERG10C--ctn Mid-C_042010 2010GRC" xfId="10256"/>
    <cellStyle name="_Tenaska Comparison_NIM Summary_DEM-WP(C) ENERG10C--ctn Mid-C_042010 2010GRC 2" xfId="10257"/>
    <cellStyle name="_Tenaska Comparison_NIM+O&amp;M" xfId="10258"/>
    <cellStyle name="_Tenaska Comparison_NIM+O&amp;M 2" xfId="10259"/>
    <cellStyle name="_Tenaska Comparison_NIM+O&amp;M 2 2" xfId="10260"/>
    <cellStyle name="_Tenaska Comparison_NIM+O&amp;M 3" xfId="10261"/>
    <cellStyle name="_Tenaska Comparison_NIM+O&amp;M Monthly" xfId="10262"/>
    <cellStyle name="_Tenaska Comparison_NIM+O&amp;M Monthly 2" xfId="10263"/>
    <cellStyle name="_Tenaska Comparison_NIM+O&amp;M Monthly 2 2" xfId="10264"/>
    <cellStyle name="_Tenaska Comparison_NIM+O&amp;M Monthly 3" xfId="10265"/>
    <cellStyle name="_Tenaska Comparison_PCA 10 -  Exhibit D Dec 2011" xfId="10266"/>
    <cellStyle name="_Tenaska Comparison_PCA 10 -  Exhibit D Dec 2011 2" xfId="10267"/>
    <cellStyle name="_Tenaska Comparison_PCA 10 -  Exhibit D from A Kellogg Jan 2011" xfId="10268"/>
    <cellStyle name="_Tenaska Comparison_PCA 10 -  Exhibit D from A Kellogg Jan 2011 2" xfId="10269"/>
    <cellStyle name="_Tenaska Comparison_PCA 10 -  Exhibit D from A Kellogg July 2011" xfId="10270"/>
    <cellStyle name="_Tenaska Comparison_PCA 10 -  Exhibit D from A Kellogg July 2011 2" xfId="10271"/>
    <cellStyle name="_Tenaska Comparison_PCA 10 -  Exhibit D from S Free Rcv'd 12-11" xfId="10272"/>
    <cellStyle name="_Tenaska Comparison_PCA 10 -  Exhibit D from S Free Rcv'd 12-11 2" xfId="10273"/>
    <cellStyle name="_Tenaska Comparison_PCA 11 -  Exhibit D Jan 2012 fr A Kellogg" xfId="10274"/>
    <cellStyle name="_Tenaska Comparison_PCA 11 -  Exhibit D Jan 2012 fr A Kellogg 2" xfId="10275"/>
    <cellStyle name="_Tenaska Comparison_PCA 11 -  Exhibit D Jan 2012 WF" xfId="10276"/>
    <cellStyle name="_Tenaska Comparison_PCA 11 -  Exhibit D Jan 2012 WF 2" xfId="10277"/>
    <cellStyle name="_Tenaska Comparison_PCA 9 -  Exhibit D April 2010" xfId="10278"/>
    <cellStyle name="_Tenaska Comparison_PCA 9 -  Exhibit D April 2010 (3)" xfId="10279"/>
    <cellStyle name="_Tenaska Comparison_PCA 9 -  Exhibit D April 2010 (3) 2" xfId="10280"/>
    <cellStyle name="_Tenaska Comparison_PCA 9 -  Exhibit D April 2010 (3) 2 2" xfId="10281"/>
    <cellStyle name="_Tenaska Comparison_PCA 9 -  Exhibit D April 2010 (3) 3" xfId="10282"/>
    <cellStyle name="_Tenaska Comparison_PCA 9 -  Exhibit D April 2010 (3) 3 2" xfId="10283"/>
    <cellStyle name="_Tenaska Comparison_PCA 9 -  Exhibit D April 2010 (3) 4" xfId="10284"/>
    <cellStyle name="_Tenaska Comparison_PCA 9 -  Exhibit D April 2010 (3)_DEM-WP(C) ENERG10C--ctn Mid-C_042010 2010GRC" xfId="10285"/>
    <cellStyle name="_Tenaska Comparison_PCA 9 -  Exhibit D April 2010 (3)_DEM-WP(C) ENERG10C--ctn Mid-C_042010 2010GRC 2" xfId="10286"/>
    <cellStyle name="_Tenaska Comparison_PCA 9 -  Exhibit D April 2010 2" xfId="10287"/>
    <cellStyle name="_Tenaska Comparison_PCA 9 -  Exhibit D April 2010 2 2" xfId="10288"/>
    <cellStyle name="_Tenaska Comparison_PCA 9 -  Exhibit D April 2010 3" xfId="10289"/>
    <cellStyle name="_Tenaska Comparison_PCA 9 -  Exhibit D April 2010 3 2" xfId="10290"/>
    <cellStyle name="_Tenaska Comparison_PCA 9 -  Exhibit D April 2010 4" xfId="10291"/>
    <cellStyle name="_Tenaska Comparison_PCA 9 -  Exhibit D April 2010 4 2" xfId="10292"/>
    <cellStyle name="_Tenaska Comparison_PCA 9 -  Exhibit D April 2010 5" xfId="10293"/>
    <cellStyle name="_Tenaska Comparison_PCA 9 -  Exhibit D April 2010 5 2" xfId="10294"/>
    <cellStyle name="_Tenaska Comparison_PCA 9 -  Exhibit D April 2010 6" xfId="10295"/>
    <cellStyle name="_Tenaska Comparison_PCA 9 -  Exhibit D April 2010 6 2" xfId="10296"/>
    <cellStyle name="_Tenaska Comparison_PCA 9 -  Exhibit D April 2010 7" xfId="10297"/>
    <cellStyle name="_Tenaska Comparison_PCA 9 -  Exhibit D Nov 2010" xfId="10298"/>
    <cellStyle name="_Tenaska Comparison_PCA 9 -  Exhibit D Nov 2010 2" xfId="10299"/>
    <cellStyle name="_Tenaska Comparison_PCA 9 -  Exhibit D Nov 2010 2 2" xfId="10300"/>
    <cellStyle name="_Tenaska Comparison_PCA 9 -  Exhibit D Nov 2010 3" xfId="10301"/>
    <cellStyle name="_Tenaska Comparison_PCA 9 - Exhibit D at August 2010" xfId="10302"/>
    <cellStyle name="_Tenaska Comparison_PCA 9 - Exhibit D at August 2010 2" xfId="10303"/>
    <cellStyle name="_Tenaska Comparison_PCA 9 - Exhibit D at August 2010 2 2" xfId="10304"/>
    <cellStyle name="_Tenaska Comparison_PCA 9 - Exhibit D at August 2010 3" xfId="10305"/>
    <cellStyle name="_Tenaska Comparison_PCA 9 - Exhibit D June 2010 GRC" xfId="10306"/>
    <cellStyle name="_Tenaska Comparison_PCA 9 - Exhibit D June 2010 GRC 2" xfId="10307"/>
    <cellStyle name="_Tenaska Comparison_PCA 9 - Exhibit D June 2010 GRC 2 2" xfId="10308"/>
    <cellStyle name="_Tenaska Comparison_PCA 9 - Exhibit D June 2010 GRC 3" xfId="10309"/>
    <cellStyle name="_Tenaska Comparison_Power Costs - Comparison bx Rbtl-Staff-Jt-PC" xfId="10310"/>
    <cellStyle name="_Tenaska Comparison_Power Costs - Comparison bx Rbtl-Staff-Jt-PC 2" xfId="10311"/>
    <cellStyle name="_Tenaska Comparison_Power Costs - Comparison bx Rbtl-Staff-Jt-PC 2 2" xfId="10312"/>
    <cellStyle name="_Tenaska Comparison_Power Costs - Comparison bx Rbtl-Staff-Jt-PC 3" xfId="10313"/>
    <cellStyle name="_Tenaska Comparison_Power Costs - Comparison bx Rbtl-Staff-Jt-PC 3 2" xfId="10314"/>
    <cellStyle name="_Tenaska Comparison_Power Costs - Comparison bx Rbtl-Staff-Jt-PC 4" xfId="10315"/>
    <cellStyle name="_Tenaska Comparison_Power Costs - Comparison bx Rbtl-Staff-Jt-PC_Adj Bench DR 3 for Initial Briefs (Electric)" xfId="10316"/>
    <cellStyle name="_Tenaska Comparison_Power Costs - Comparison bx Rbtl-Staff-Jt-PC_Adj Bench DR 3 for Initial Briefs (Electric) 2" xfId="10317"/>
    <cellStyle name="_Tenaska Comparison_Power Costs - Comparison bx Rbtl-Staff-Jt-PC_Adj Bench DR 3 for Initial Briefs (Electric) 2 2" xfId="10318"/>
    <cellStyle name="_Tenaska Comparison_Power Costs - Comparison bx Rbtl-Staff-Jt-PC_Adj Bench DR 3 for Initial Briefs (Electric) 3" xfId="10319"/>
    <cellStyle name="_Tenaska Comparison_Power Costs - Comparison bx Rbtl-Staff-Jt-PC_Adj Bench DR 3 for Initial Briefs (Electric) 3 2" xfId="10320"/>
    <cellStyle name="_Tenaska Comparison_Power Costs - Comparison bx Rbtl-Staff-Jt-PC_Adj Bench DR 3 for Initial Briefs (Electric) 4" xfId="10321"/>
    <cellStyle name="_Tenaska Comparison_Power Costs - Comparison bx Rbtl-Staff-Jt-PC_Adj Bench DR 3 for Initial Briefs (Electric)_DEM-WP(C) ENERG10C--ctn Mid-C_042010 2010GRC" xfId="10322"/>
    <cellStyle name="_Tenaska Comparison_Power Costs - Comparison bx Rbtl-Staff-Jt-PC_Adj Bench DR 3 for Initial Briefs (Electric)_DEM-WP(C) ENERG10C--ctn Mid-C_042010 2010GRC 2" xfId="10323"/>
    <cellStyle name="_Tenaska Comparison_Power Costs - Comparison bx Rbtl-Staff-Jt-PC_DEM-WP(C) ENERG10C--ctn Mid-C_042010 2010GRC" xfId="10324"/>
    <cellStyle name="_Tenaska Comparison_Power Costs - Comparison bx Rbtl-Staff-Jt-PC_DEM-WP(C) ENERG10C--ctn Mid-C_042010 2010GRC 2" xfId="10325"/>
    <cellStyle name="_Tenaska Comparison_Power Costs - Comparison bx Rbtl-Staff-Jt-PC_Electric Rev Req Model (2009 GRC) Rebuttal" xfId="10326"/>
    <cellStyle name="_Tenaska Comparison_Power Costs - Comparison bx Rbtl-Staff-Jt-PC_Electric Rev Req Model (2009 GRC) Rebuttal 2" xfId="10327"/>
    <cellStyle name="_Tenaska Comparison_Power Costs - Comparison bx Rbtl-Staff-Jt-PC_Electric Rev Req Model (2009 GRC) Rebuttal 2 2" xfId="10328"/>
    <cellStyle name="_Tenaska Comparison_Power Costs - Comparison bx Rbtl-Staff-Jt-PC_Electric Rev Req Model (2009 GRC) Rebuttal 3" xfId="10329"/>
    <cellStyle name="_Tenaska Comparison_Power Costs - Comparison bx Rbtl-Staff-Jt-PC_Electric Rev Req Model (2009 GRC) Rebuttal REmoval of New  WH Solar AdjustMI" xfId="10330"/>
    <cellStyle name="_Tenaska Comparison_Power Costs - Comparison bx Rbtl-Staff-Jt-PC_Electric Rev Req Model (2009 GRC) Rebuttal REmoval of New  WH Solar AdjustMI 2" xfId="10331"/>
    <cellStyle name="_Tenaska Comparison_Power Costs - Comparison bx Rbtl-Staff-Jt-PC_Electric Rev Req Model (2009 GRC) Rebuttal REmoval of New  WH Solar AdjustMI 2 2" xfId="10332"/>
    <cellStyle name="_Tenaska Comparison_Power Costs - Comparison bx Rbtl-Staff-Jt-PC_Electric Rev Req Model (2009 GRC) Rebuttal REmoval of New  WH Solar AdjustMI 3" xfId="10333"/>
    <cellStyle name="_Tenaska Comparison_Power Costs - Comparison bx Rbtl-Staff-Jt-PC_Electric Rev Req Model (2009 GRC) Rebuttal REmoval of New  WH Solar AdjustMI 3 2" xfId="10334"/>
    <cellStyle name="_Tenaska Comparison_Power Costs - Comparison bx Rbtl-Staff-Jt-PC_Electric Rev Req Model (2009 GRC) Rebuttal REmoval of New  WH Solar AdjustMI 4" xfId="10335"/>
    <cellStyle name="_Tenaska Comparison_Power Costs - Comparison bx Rbtl-Staff-Jt-PC_Electric Rev Req Model (2009 GRC) Rebuttal REmoval of New  WH Solar AdjustMI_DEM-WP(C) ENERG10C--ctn Mid-C_042010 2010GRC" xfId="10336"/>
    <cellStyle name="_Tenaska Comparison_Power Costs - Comparison bx Rbtl-Staff-Jt-PC_Electric Rev Req Model (2009 GRC) Rebuttal REmoval of New  WH Solar AdjustMI_DEM-WP(C) ENERG10C--ctn Mid-C_042010 2010GRC 2" xfId="10337"/>
    <cellStyle name="_Tenaska Comparison_Power Costs - Comparison bx Rbtl-Staff-Jt-PC_Electric Rev Req Model (2009 GRC) Revised 01-18-2010" xfId="10338"/>
    <cellStyle name="_Tenaska Comparison_Power Costs - Comparison bx Rbtl-Staff-Jt-PC_Electric Rev Req Model (2009 GRC) Revised 01-18-2010 2" xfId="10339"/>
    <cellStyle name="_Tenaska Comparison_Power Costs - Comparison bx Rbtl-Staff-Jt-PC_Electric Rev Req Model (2009 GRC) Revised 01-18-2010 2 2" xfId="10340"/>
    <cellStyle name="_Tenaska Comparison_Power Costs - Comparison bx Rbtl-Staff-Jt-PC_Electric Rev Req Model (2009 GRC) Revised 01-18-2010 3" xfId="10341"/>
    <cellStyle name="_Tenaska Comparison_Power Costs - Comparison bx Rbtl-Staff-Jt-PC_Electric Rev Req Model (2009 GRC) Revised 01-18-2010 3 2" xfId="10342"/>
    <cellStyle name="_Tenaska Comparison_Power Costs - Comparison bx Rbtl-Staff-Jt-PC_Electric Rev Req Model (2009 GRC) Revised 01-18-2010 4" xfId="10343"/>
    <cellStyle name="_Tenaska Comparison_Power Costs - Comparison bx Rbtl-Staff-Jt-PC_Electric Rev Req Model (2009 GRC) Revised 01-18-2010_DEM-WP(C) ENERG10C--ctn Mid-C_042010 2010GRC" xfId="10344"/>
    <cellStyle name="_Tenaska Comparison_Power Costs - Comparison bx Rbtl-Staff-Jt-PC_Electric Rev Req Model (2009 GRC) Revised 01-18-2010_DEM-WP(C) ENERG10C--ctn Mid-C_042010 2010GRC 2" xfId="10345"/>
    <cellStyle name="_Tenaska Comparison_Power Costs - Comparison bx Rbtl-Staff-Jt-PC_Final Order Electric EXHIBIT A-1" xfId="10346"/>
    <cellStyle name="_Tenaska Comparison_Power Costs - Comparison bx Rbtl-Staff-Jt-PC_Final Order Electric EXHIBIT A-1 2" xfId="10347"/>
    <cellStyle name="_Tenaska Comparison_Power Costs - Comparison bx Rbtl-Staff-Jt-PC_Final Order Electric EXHIBIT A-1 2 2" xfId="10348"/>
    <cellStyle name="_Tenaska Comparison_Power Costs - Comparison bx Rbtl-Staff-Jt-PC_Final Order Electric EXHIBIT A-1 3" xfId="10349"/>
    <cellStyle name="_Tenaska Comparison_Production Adj 4.37" xfId="21277"/>
    <cellStyle name="_Tenaska Comparison_Purchased Power Adj 4.03" xfId="21278"/>
    <cellStyle name="_Tenaska Comparison_Rebuttal Power Costs" xfId="10350"/>
    <cellStyle name="_Tenaska Comparison_Rebuttal Power Costs 2" xfId="10351"/>
    <cellStyle name="_Tenaska Comparison_Rebuttal Power Costs 2 2" xfId="10352"/>
    <cellStyle name="_Tenaska Comparison_Rebuttal Power Costs 3" xfId="10353"/>
    <cellStyle name="_Tenaska Comparison_Rebuttal Power Costs 3 2" xfId="10354"/>
    <cellStyle name="_Tenaska Comparison_Rebuttal Power Costs 4" xfId="10355"/>
    <cellStyle name="_Tenaska Comparison_Rebuttal Power Costs_Adj Bench DR 3 for Initial Briefs (Electric)" xfId="10356"/>
    <cellStyle name="_Tenaska Comparison_Rebuttal Power Costs_Adj Bench DR 3 for Initial Briefs (Electric) 2" xfId="10357"/>
    <cellStyle name="_Tenaska Comparison_Rebuttal Power Costs_Adj Bench DR 3 for Initial Briefs (Electric) 2 2" xfId="10358"/>
    <cellStyle name="_Tenaska Comparison_Rebuttal Power Costs_Adj Bench DR 3 for Initial Briefs (Electric) 3" xfId="10359"/>
    <cellStyle name="_Tenaska Comparison_Rebuttal Power Costs_Adj Bench DR 3 for Initial Briefs (Electric) 3 2" xfId="10360"/>
    <cellStyle name="_Tenaska Comparison_Rebuttal Power Costs_Adj Bench DR 3 for Initial Briefs (Electric) 4" xfId="10361"/>
    <cellStyle name="_Tenaska Comparison_Rebuttal Power Costs_Adj Bench DR 3 for Initial Briefs (Electric)_DEM-WP(C) ENERG10C--ctn Mid-C_042010 2010GRC" xfId="10362"/>
    <cellStyle name="_Tenaska Comparison_Rebuttal Power Costs_Adj Bench DR 3 for Initial Briefs (Electric)_DEM-WP(C) ENERG10C--ctn Mid-C_042010 2010GRC 2" xfId="10363"/>
    <cellStyle name="_Tenaska Comparison_Rebuttal Power Costs_DEM-WP(C) ENERG10C--ctn Mid-C_042010 2010GRC" xfId="10364"/>
    <cellStyle name="_Tenaska Comparison_Rebuttal Power Costs_DEM-WP(C) ENERG10C--ctn Mid-C_042010 2010GRC 2" xfId="10365"/>
    <cellStyle name="_Tenaska Comparison_Rebuttal Power Costs_Electric Rev Req Model (2009 GRC) Rebuttal" xfId="10366"/>
    <cellStyle name="_Tenaska Comparison_Rebuttal Power Costs_Electric Rev Req Model (2009 GRC) Rebuttal 2" xfId="10367"/>
    <cellStyle name="_Tenaska Comparison_Rebuttal Power Costs_Electric Rev Req Model (2009 GRC) Rebuttal 2 2" xfId="10368"/>
    <cellStyle name="_Tenaska Comparison_Rebuttal Power Costs_Electric Rev Req Model (2009 GRC) Rebuttal 3" xfId="10369"/>
    <cellStyle name="_Tenaska Comparison_Rebuttal Power Costs_Electric Rev Req Model (2009 GRC) Rebuttal REmoval of New  WH Solar AdjustMI" xfId="10370"/>
    <cellStyle name="_Tenaska Comparison_Rebuttal Power Costs_Electric Rev Req Model (2009 GRC) Rebuttal REmoval of New  WH Solar AdjustMI 2" xfId="10371"/>
    <cellStyle name="_Tenaska Comparison_Rebuttal Power Costs_Electric Rev Req Model (2009 GRC) Rebuttal REmoval of New  WH Solar AdjustMI 2 2" xfId="10372"/>
    <cellStyle name="_Tenaska Comparison_Rebuttal Power Costs_Electric Rev Req Model (2009 GRC) Rebuttal REmoval of New  WH Solar AdjustMI 3" xfId="10373"/>
    <cellStyle name="_Tenaska Comparison_Rebuttal Power Costs_Electric Rev Req Model (2009 GRC) Rebuttal REmoval of New  WH Solar AdjustMI 3 2" xfId="10374"/>
    <cellStyle name="_Tenaska Comparison_Rebuttal Power Costs_Electric Rev Req Model (2009 GRC) Rebuttal REmoval of New  WH Solar AdjustMI 4" xfId="10375"/>
    <cellStyle name="_Tenaska Comparison_Rebuttal Power Costs_Electric Rev Req Model (2009 GRC) Rebuttal REmoval of New  WH Solar AdjustMI_DEM-WP(C) ENERG10C--ctn Mid-C_042010 2010GRC" xfId="10376"/>
    <cellStyle name="_Tenaska Comparison_Rebuttal Power Costs_Electric Rev Req Model (2009 GRC) Rebuttal REmoval of New  WH Solar AdjustMI_DEM-WP(C) ENERG10C--ctn Mid-C_042010 2010GRC 2" xfId="10377"/>
    <cellStyle name="_Tenaska Comparison_Rebuttal Power Costs_Electric Rev Req Model (2009 GRC) Revised 01-18-2010" xfId="10378"/>
    <cellStyle name="_Tenaska Comparison_Rebuttal Power Costs_Electric Rev Req Model (2009 GRC) Revised 01-18-2010 2" xfId="10379"/>
    <cellStyle name="_Tenaska Comparison_Rebuttal Power Costs_Electric Rev Req Model (2009 GRC) Revised 01-18-2010 2 2" xfId="10380"/>
    <cellStyle name="_Tenaska Comparison_Rebuttal Power Costs_Electric Rev Req Model (2009 GRC) Revised 01-18-2010 3" xfId="10381"/>
    <cellStyle name="_Tenaska Comparison_Rebuttal Power Costs_Electric Rev Req Model (2009 GRC) Revised 01-18-2010 3 2" xfId="10382"/>
    <cellStyle name="_Tenaska Comparison_Rebuttal Power Costs_Electric Rev Req Model (2009 GRC) Revised 01-18-2010 4" xfId="10383"/>
    <cellStyle name="_Tenaska Comparison_Rebuttal Power Costs_Electric Rev Req Model (2009 GRC) Revised 01-18-2010_DEM-WP(C) ENERG10C--ctn Mid-C_042010 2010GRC" xfId="10384"/>
    <cellStyle name="_Tenaska Comparison_Rebuttal Power Costs_Electric Rev Req Model (2009 GRC) Revised 01-18-2010_DEM-WP(C) ENERG10C--ctn Mid-C_042010 2010GRC 2" xfId="10385"/>
    <cellStyle name="_Tenaska Comparison_Rebuttal Power Costs_Final Order Electric EXHIBIT A-1" xfId="10386"/>
    <cellStyle name="_Tenaska Comparison_Rebuttal Power Costs_Final Order Electric EXHIBIT A-1 2" xfId="10387"/>
    <cellStyle name="_Tenaska Comparison_Rebuttal Power Costs_Final Order Electric EXHIBIT A-1 2 2" xfId="10388"/>
    <cellStyle name="_Tenaska Comparison_Rebuttal Power Costs_Final Order Electric EXHIBIT A-1 3" xfId="10389"/>
    <cellStyle name="_Tenaska Comparison_ROR 5.02" xfId="21279"/>
    <cellStyle name="_Tenaska Comparison_Transmission Workbook for May BOD" xfId="10390"/>
    <cellStyle name="_Tenaska Comparison_Transmission Workbook for May BOD 2" xfId="10391"/>
    <cellStyle name="_Tenaska Comparison_Transmission Workbook for May BOD 2 2" xfId="10392"/>
    <cellStyle name="_Tenaska Comparison_Transmission Workbook for May BOD 3" xfId="10393"/>
    <cellStyle name="_Tenaska Comparison_Transmission Workbook for May BOD 3 2" xfId="10394"/>
    <cellStyle name="_Tenaska Comparison_Transmission Workbook for May BOD 4" xfId="10395"/>
    <cellStyle name="_Tenaska Comparison_Transmission Workbook for May BOD_DEM-WP(C) ENERG10C--ctn Mid-C_042010 2010GRC" xfId="10396"/>
    <cellStyle name="_Tenaska Comparison_Transmission Workbook for May BOD_DEM-WP(C) ENERG10C--ctn Mid-C_042010 2010GRC 2" xfId="10397"/>
    <cellStyle name="_Tenaska Comparison_Wind Integration 10GRC" xfId="10398"/>
    <cellStyle name="_Tenaska Comparison_Wind Integration 10GRC 2" xfId="10399"/>
    <cellStyle name="_Tenaska Comparison_Wind Integration 10GRC 2 2" xfId="10400"/>
    <cellStyle name="_Tenaska Comparison_Wind Integration 10GRC 3" xfId="10401"/>
    <cellStyle name="_Tenaska Comparison_Wind Integration 10GRC 3 2" xfId="10402"/>
    <cellStyle name="_Tenaska Comparison_Wind Integration 10GRC 4" xfId="10403"/>
    <cellStyle name="_Tenaska Comparison_Wind Integration 10GRC_DEM-WP(C) ENERG10C--ctn Mid-C_042010 2010GRC" xfId="10404"/>
    <cellStyle name="_Tenaska Comparison_Wind Integration 10GRC_DEM-WP(C) ENERG10C--ctn Mid-C_042010 2010GRC 2" xfId="10405"/>
    <cellStyle name="_x0013__TENASKA REGULATORY ASSET" xfId="10406"/>
    <cellStyle name="_x0013__TENASKA REGULATORY ASSET 2" xfId="10407"/>
    <cellStyle name="_x0013__TENASKA REGULATORY ASSET 2 2" xfId="10408"/>
    <cellStyle name="_x0013__TENASKA REGULATORY ASSET 3" xfId="10409"/>
    <cellStyle name="_Therms Data" xfId="18220"/>
    <cellStyle name="_Therms Data_Pro Forma Rev 09 GRC" xfId="18221"/>
    <cellStyle name="_Therms Data_Pro Forma Rev 2010 GRC" xfId="18222"/>
    <cellStyle name="_Therms Data_Pro Forma Rev 2010 GRC_Preliminary" xfId="18223"/>
    <cellStyle name="_Therms Data_Revenue (Feb 09 - Jan 10)" xfId="18224"/>
    <cellStyle name="_Therms Data_Revenue (Jan 09 - Dec 09)" xfId="18225"/>
    <cellStyle name="_Therms Data_Revenue (Mar 09 - Feb 10)" xfId="18226"/>
    <cellStyle name="_Therms Data_Volume Exhibit (Jan09 - Dec09)" xfId="18227"/>
    <cellStyle name="_Value Copy 11 30 05 gas 12 09 05 AURORA at 12 14 05" xfId="10410"/>
    <cellStyle name="_Value Copy 11 30 05 gas 12 09 05 AURORA at 12 14 05 2" xfId="10411"/>
    <cellStyle name="_Value Copy 11 30 05 gas 12 09 05 AURORA at 12 14 05 2 2" xfId="10412"/>
    <cellStyle name="_Value Copy 11 30 05 gas 12 09 05 AURORA at 12 14 05 2 2 2" xfId="10413"/>
    <cellStyle name="_Value Copy 11 30 05 gas 12 09 05 AURORA at 12 14 05 2 3" xfId="10414"/>
    <cellStyle name="_Value Copy 11 30 05 gas 12 09 05 AURORA at 12 14 05 2 3 2" xfId="10415"/>
    <cellStyle name="_Value Copy 11 30 05 gas 12 09 05 AURORA at 12 14 05 2 4" xfId="10416"/>
    <cellStyle name="_Value Copy 11 30 05 gas 12 09 05 AURORA at 12 14 05 3" xfId="10417"/>
    <cellStyle name="_Value Copy 11 30 05 gas 12 09 05 AURORA at 12 14 05 3 2" xfId="10418"/>
    <cellStyle name="_Value Copy 11 30 05 gas 12 09 05 AURORA at 12 14 05 4" xfId="10419"/>
    <cellStyle name="_Value Copy 11 30 05 gas 12 09 05 AURORA at 12 14 05 4 2" xfId="10420"/>
    <cellStyle name="_Value Copy 11 30 05 gas 12 09 05 AURORA at 12 14 05 4 2 2" xfId="10421"/>
    <cellStyle name="_Value Copy 11 30 05 gas 12 09 05 AURORA at 12 14 05 4 3" xfId="10422"/>
    <cellStyle name="_Value Copy 11 30 05 gas 12 09 05 AURORA at 12 14 05 5" xfId="10423"/>
    <cellStyle name="_Value Copy 11 30 05 gas 12 09 05 AURORA at 12 14 05 5 2" xfId="10424"/>
    <cellStyle name="_Value Copy 11 30 05 gas 12 09 05 AURORA at 12 14 05 6" xfId="10425"/>
    <cellStyle name="_Value Copy 11 30 05 gas 12 09 05 AURORA at 12 14 05 6 2" xfId="10426"/>
    <cellStyle name="_Value Copy 11 30 05 gas 12 09 05 AURORA at 12 14 05 6 2 2" xfId="10427"/>
    <cellStyle name="_Value Copy 11 30 05 gas 12 09 05 AURORA at 12 14 05 6 3" xfId="10428"/>
    <cellStyle name="_Value Copy 11 30 05 gas 12 09 05 AURORA at 12 14 05 7" xfId="10429"/>
    <cellStyle name="_Value Copy 11 30 05 gas 12 09 05 AURORA at 12 14 05 7 2" xfId="10430"/>
    <cellStyle name="_Value Copy 11 30 05 gas 12 09 05 AURORA at 12 14 05 7 2 2" xfId="10431"/>
    <cellStyle name="_Value Copy 11 30 05 gas 12 09 05 AURORA at 12 14 05 7 3" xfId="10432"/>
    <cellStyle name="_Value Copy 11 30 05 gas 12 09 05 AURORA at 12 14 05 8" xfId="10433"/>
    <cellStyle name="_Value Copy 11 30 05 gas 12 09 05 AURORA at 12 14 05_04 07E Wild Horse Wind Expansion (C) (2)" xfId="10434"/>
    <cellStyle name="_Value Copy 11 30 05 gas 12 09 05 AURORA at 12 14 05_04 07E Wild Horse Wind Expansion (C) (2) 2" xfId="10435"/>
    <cellStyle name="_Value Copy 11 30 05 gas 12 09 05 AURORA at 12 14 05_04 07E Wild Horse Wind Expansion (C) (2) 2 2" xfId="10436"/>
    <cellStyle name="_Value Copy 11 30 05 gas 12 09 05 AURORA at 12 14 05_04 07E Wild Horse Wind Expansion (C) (2) 3" xfId="10437"/>
    <cellStyle name="_Value Copy 11 30 05 gas 12 09 05 AURORA at 12 14 05_04 07E Wild Horse Wind Expansion (C) (2) 3 2" xfId="10438"/>
    <cellStyle name="_Value Copy 11 30 05 gas 12 09 05 AURORA at 12 14 05_04 07E Wild Horse Wind Expansion (C) (2) 4" xfId="10439"/>
    <cellStyle name="_Value Copy 11 30 05 gas 12 09 05 AURORA at 12 14 05_04 07E Wild Horse Wind Expansion (C) (2)_Adj Bench DR 3 for Initial Briefs (Electric)" xfId="10440"/>
    <cellStyle name="_Value Copy 11 30 05 gas 12 09 05 AURORA at 12 14 05_04 07E Wild Horse Wind Expansion (C) (2)_Adj Bench DR 3 for Initial Briefs (Electric) 2" xfId="10441"/>
    <cellStyle name="_Value Copy 11 30 05 gas 12 09 05 AURORA at 12 14 05_04 07E Wild Horse Wind Expansion (C) (2)_Adj Bench DR 3 for Initial Briefs (Electric) 2 2" xfId="10442"/>
    <cellStyle name="_Value Copy 11 30 05 gas 12 09 05 AURORA at 12 14 05_04 07E Wild Horse Wind Expansion (C) (2)_Adj Bench DR 3 for Initial Briefs (Electric) 3" xfId="10443"/>
    <cellStyle name="_Value Copy 11 30 05 gas 12 09 05 AURORA at 12 14 05_04 07E Wild Horse Wind Expansion (C) (2)_Adj Bench DR 3 for Initial Briefs (Electric) 3 2" xfId="10444"/>
    <cellStyle name="_Value Copy 11 30 05 gas 12 09 05 AURORA at 12 14 05_04 07E Wild Horse Wind Expansion (C) (2)_Adj Bench DR 3 for Initial Briefs (Electric) 4" xfId="10445"/>
    <cellStyle name="_Value Copy 11 30 05 gas 12 09 05 AURORA at 12 14 05_04 07E Wild Horse Wind Expansion (C) (2)_Adj Bench DR 3 for Initial Briefs (Electric)_DEM-WP(C) ENERG10C--ctn Mid-C_042010 2010GRC" xfId="10446"/>
    <cellStyle name="_Value Copy 11 30 05 gas 12 09 05 AURORA at 12 14 05_04 07E Wild Horse Wind Expansion (C) (2)_Adj Bench DR 3 for Initial Briefs (Electric)_DEM-WP(C) ENERG10C--ctn Mid-C_042010 2010GRC 2" xfId="10447"/>
    <cellStyle name="_Value Copy 11 30 05 gas 12 09 05 AURORA at 12 14 05_04 07E Wild Horse Wind Expansion (C) (2)_Book1" xfId="10448"/>
    <cellStyle name="_Value Copy 11 30 05 gas 12 09 05 AURORA at 12 14 05_04 07E Wild Horse Wind Expansion (C) (2)_Book1 2" xfId="10449"/>
    <cellStyle name="_Value Copy 11 30 05 gas 12 09 05 AURORA at 12 14 05_04 07E Wild Horse Wind Expansion (C) (2)_DEM-WP(C) ENERG10C--ctn Mid-C_042010 2010GRC" xfId="10450"/>
    <cellStyle name="_Value Copy 11 30 05 gas 12 09 05 AURORA at 12 14 05_04 07E Wild Horse Wind Expansion (C) (2)_DEM-WP(C) ENERG10C--ctn Mid-C_042010 2010GRC 2" xfId="10451"/>
    <cellStyle name="_Value Copy 11 30 05 gas 12 09 05 AURORA at 12 14 05_04 07E Wild Horse Wind Expansion (C) (2)_Electric Rev Req Model (2009 GRC) " xfId="10452"/>
    <cellStyle name="_Value Copy 11 30 05 gas 12 09 05 AURORA at 12 14 05_04 07E Wild Horse Wind Expansion (C) (2)_Electric Rev Req Model (2009 GRC)  2" xfId="10453"/>
    <cellStyle name="_Value Copy 11 30 05 gas 12 09 05 AURORA at 12 14 05_04 07E Wild Horse Wind Expansion (C) (2)_Electric Rev Req Model (2009 GRC)  2 2" xfId="10454"/>
    <cellStyle name="_Value Copy 11 30 05 gas 12 09 05 AURORA at 12 14 05_04 07E Wild Horse Wind Expansion (C) (2)_Electric Rev Req Model (2009 GRC)  3" xfId="10455"/>
    <cellStyle name="_Value Copy 11 30 05 gas 12 09 05 AURORA at 12 14 05_04 07E Wild Horse Wind Expansion (C) (2)_Electric Rev Req Model (2009 GRC)  3 2" xfId="10456"/>
    <cellStyle name="_Value Copy 11 30 05 gas 12 09 05 AURORA at 12 14 05_04 07E Wild Horse Wind Expansion (C) (2)_Electric Rev Req Model (2009 GRC)  4" xfId="10457"/>
    <cellStyle name="_Value Copy 11 30 05 gas 12 09 05 AURORA at 12 14 05_04 07E Wild Horse Wind Expansion (C) (2)_Electric Rev Req Model (2009 GRC) _DEM-WP(C) ENERG10C--ctn Mid-C_042010 2010GRC" xfId="10458"/>
    <cellStyle name="_Value Copy 11 30 05 gas 12 09 05 AURORA at 12 14 05_04 07E Wild Horse Wind Expansion (C) (2)_Electric Rev Req Model (2009 GRC) _DEM-WP(C) ENERG10C--ctn Mid-C_042010 2010GRC 2" xfId="10459"/>
    <cellStyle name="_Value Copy 11 30 05 gas 12 09 05 AURORA at 12 14 05_04 07E Wild Horse Wind Expansion (C) (2)_Electric Rev Req Model (2009 GRC) Rebuttal" xfId="10460"/>
    <cellStyle name="_Value Copy 11 30 05 gas 12 09 05 AURORA at 12 14 05_04 07E Wild Horse Wind Expansion (C) (2)_Electric Rev Req Model (2009 GRC) Rebuttal 2" xfId="10461"/>
    <cellStyle name="_Value Copy 11 30 05 gas 12 09 05 AURORA at 12 14 05_04 07E Wild Horse Wind Expansion (C) (2)_Electric Rev Req Model (2009 GRC) Rebuttal 2 2" xfId="10462"/>
    <cellStyle name="_Value Copy 11 30 05 gas 12 09 05 AURORA at 12 14 05_04 07E Wild Horse Wind Expansion (C) (2)_Electric Rev Req Model (2009 GRC) Rebuttal 3" xfId="10463"/>
    <cellStyle name="_Value Copy 11 30 05 gas 12 09 05 AURORA at 12 14 05_04 07E Wild Horse Wind Expansion (C) (2)_Electric Rev Req Model (2009 GRC) Rebuttal REmoval of New  WH Solar AdjustMI" xfId="10464"/>
    <cellStyle name="_Value Copy 11 30 05 gas 12 09 05 AURORA at 12 14 05_04 07E Wild Horse Wind Expansion (C) (2)_Electric Rev Req Model (2009 GRC) Rebuttal REmoval of New  WH Solar AdjustMI 2" xfId="10465"/>
    <cellStyle name="_Value Copy 11 30 05 gas 12 09 05 AURORA at 12 14 05_04 07E Wild Horse Wind Expansion (C) (2)_Electric Rev Req Model (2009 GRC) Rebuttal REmoval of New  WH Solar AdjustMI 2 2" xfId="10466"/>
    <cellStyle name="_Value Copy 11 30 05 gas 12 09 05 AURORA at 12 14 05_04 07E Wild Horse Wind Expansion (C) (2)_Electric Rev Req Model (2009 GRC) Rebuttal REmoval of New  WH Solar AdjustMI 3" xfId="10467"/>
    <cellStyle name="_Value Copy 11 30 05 gas 12 09 05 AURORA at 12 14 05_04 07E Wild Horse Wind Expansion (C) (2)_Electric Rev Req Model (2009 GRC) Rebuttal REmoval of New  WH Solar AdjustMI 3 2" xfId="10468"/>
    <cellStyle name="_Value Copy 11 30 05 gas 12 09 05 AURORA at 12 14 05_04 07E Wild Horse Wind Expansion (C) (2)_Electric Rev Req Model (2009 GRC) Rebuttal REmoval of New  WH Solar AdjustMI 4" xfId="10469"/>
    <cellStyle name="_Value Copy 11 30 05 gas 12 09 05 AURORA at 12 14 05_04 07E Wild Horse Wind Expansion (C) (2)_Electric Rev Req Model (2009 GRC) Rebuttal REmoval of New  WH Solar AdjustMI_DEM-WP(C) ENERG10C--ctn Mid-C_042010 2010GRC" xfId="10470"/>
    <cellStyle name="_Value Copy 11 30 05 gas 12 09 05 AURORA at 12 14 05_04 07E Wild Horse Wind Expansion (C) (2)_Electric Rev Req Model (2009 GRC) Rebuttal REmoval of New  WH Solar AdjustMI_DEM-WP(C) ENERG10C--ctn Mid-C_042010 2010GRC 2" xfId="10471"/>
    <cellStyle name="_Value Copy 11 30 05 gas 12 09 05 AURORA at 12 14 05_04 07E Wild Horse Wind Expansion (C) (2)_Electric Rev Req Model (2009 GRC) Revised 01-18-2010" xfId="10472"/>
    <cellStyle name="_Value Copy 11 30 05 gas 12 09 05 AURORA at 12 14 05_04 07E Wild Horse Wind Expansion (C) (2)_Electric Rev Req Model (2009 GRC) Revised 01-18-2010 2" xfId="10473"/>
    <cellStyle name="_Value Copy 11 30 05 gas 12 09 05 AURORA at 12 14 05_04 07E Wild Horse Wind Expansion (C) (2)_Electric Rev Req Model (2009 GRC) Revised 01-18-2010 2 2" xfId="10474"/>
    <cellStyle name="_Value Copy 11 30 05 gas 12 09 05 AURORA at 12 14 05_04 07E Wild Horse Wind Expansion (C) (2)_Electric Rev Req Model (2009 GRC) Revised 01-18-2010 3" xfId="10475"/>
    <cellStyle name="_Value Copy 11 30 05 gas 12 09 05 AURORA at 12 14 05_04 07E Wild Horse Wind Expansion (C) (2)_Electric Rev Req Model (2009 GRC) Revised 01-18-2010 3 2" xfId="10476"/>
    <cellStyle name="_Value Copy 11 30 05 gas 12 09 05 AURORA at 12 14 05_04 07E Wild Horse Wind Expansion (C) (2)_Electric Rev Req Model (2009 GRC) Revised 01-18-2010 4" xfId="10477"/>
    <cellStyle name="_Value Copy 11 30 05 gas 12 09 05 AURORA at 12 14 05_04 07E Wild Horse Wind Expansion (C) (2)_Electric Rev Req Model (2009 GRC) Revised 01-18-2010_DEM-WP(C) ENERG10C--ctn Mid-C_042010 2010GRC" xfId="10478"/>
    <cellStyle name="_Value Copy 11 30 05 gas 12 09 05 AURORA at 12 14 05_04 07E Wild Horse Wind Expansion (C) (2)_Electric Rev Req Model (2009 GRC) Revised 01-18-2010_DEM-WP(C) ENERG10C--ctn Mid-C_042010 2010GRC 2" xfId="10479"/>
    <cellStyle name="_Value Copy 11 30 05 gas 12 09 05 AURORA at 12 14 05_04 07E Wild Horse Wind Expansion (C) (2)_Electric Rev Req Model (2010 GRC)" xfId="10480"/>
    <cellStyle name="_Value Copy 11 30 05 gas 12 09 05 AURORA at 12 14 05_04 07E Wild Horse Wind Expansion (C) (2)_Electric Rev Req Model (2010 GRC) 2" xfId="10481"/>
    <cellStyle name="_Value Copy 11 30 05 gas 12 09 05 AURORA at 12 14 05_04 07E Wild Horse Wind Expansion (C) (2)_Electric Rev Req Model (2010 GRC) SF" xfId="10482"/>
    <cellStyle name="_Value Copy 11 30 05 gas 12 09 05 AURORA at 12 14 05_04 07E Wild Horse Wind Expansion (C) (2)_Electric Rev Req Model (2010 GRC) SF 2" xfId="10483"/>
    <cellStyle name="_Value Copy 11 30 05 gas 12 09 05 AURORA at 12 14 05_04 07E Wild Horse Wind Expansion (C) (2)_Final Order Electric EXHIBIT A-1" xfId="10484"/>
    <cellStyle name="_Value Copy 11 30 05 gas 12 09 05 AURORA at 12 14 05_04 07E Wild Horse Wind Expansion (C) (2)_Final Order Electric EXHIBIT A-1 2" xfId="10485"/>
    <cellStyle name="_Value Copy 11 30 05 gas 12 09 05 AURORA at 12 14 05_04 07E Wild Horse Wind Expansion (C) (2)_Final Order Electric EXHIBIT A-1 2 2" xfId="10486"/>
    <cellStyle name="_Value Copy 11 30 05 gas 12 09 05 AURORA at 12 14 05_04 07E Wild Horse Wind Expansion (C) (2)_Final Order Electric EXHIBIT A-1 3" xfId="10487"/>
    <cellStyle name="_Value Copy 11 30 05 gas 12 09 05 AURORA at 12 14 05_04 07E Wild Horse Wind Expansion (C) (2)_TENASKA REGULATORY ASSET" xfId="10488"/>
    <cellStyle name="_Value Copy 11 30 05 gas 12 09 05 AURORA at 12 14 05_04 07E Wild Horse Wind Expansion (C) (2)_TENASKA REGULATORY ASSET 2" xfId="10489"/>
    <cellStyle name="_Value Copy 11 30 05 gas 12 09 05 AURORA at 12 14 05_04 07E Wild Horse Wind Expansion (C) (2)_TENASKA REGULATORY ASSET 2 2" xfId="10490"/>
    <cellStyle name="_Value Copy 11 30 05 gas 12 09 05 AURORA at 12 14 05_04 07E Wild Horse Wind Expansion (C) (2)_TENASKA REGULATORY ASSET 3" xfId="10491"/>
    <cellStyle name="_Value Copy 11 30 05 gas 12 09 05 AURORA at 12 14 05_16.37E Wild Horse Expansion DeferralRevwrkingfile SF" xfId="10492"/>
    <cellStyle name="_Value Copy 11 30 05 gas 12 09 05 AURORA at 12 14 05_16.37E Wild Horse Expansion DeferralRevwrkingfile SF 2" xfId="10493"/>
    <cellStyle name="_Value Copy 11 30 05 gas 12 09 05 AURORA at 12 14 05_16.37E Wild Horse Expansion DeferralRevwrkingfile SF 2 2" xfId="10494"/>
    <cellStyle name="_Value Copy 11 30 05 gas 12 09 05 AURORA at 12 14 05_16.37E Wild Horse Expansion DeferralRevwrkingfile SF 3" xfId="10495"/>
    <cellStyle name="_Value Copy 11 30 05 gas 12 09 05 AURORA at 12 14 05_16.37E Wild Horse Expansion DeferralRevwrkingfile SF 3 2" xfId="10496"/>
    <cellStyle name="_Value Copy 11 30 05 gas 12 09 05 AURORA at 12 14 05_16.37E Wild Horse Expansion DeferralRevwrkingfile SF 4" xfId="10497"/>
    <cellStyle name="_Value Copy 11 30 05 gas 12 09 05 AURORA at 12 14 05_16.37E Wild Horse Expansion DeferralRevwrkingfile SF_DEM-WP(C) ENERG10C--ctn Mid-C_042010 2010GRC" xfId="10498"/>
    <cellStyle name="_Value Copy 11 30 05 gas 12 09 05 AURORA at 12 14 05_16.37E Wild Horse Expansion DeferralRevwrkingfile SF_DEM-WP(C) ENERG10C--ctn Mid-C_042010 2010GRC 2" xfId="10499"/>
    <cellStyle name="_Value Copy 11 30 05 gas 12 09 05 AURORA at 12 14 05_2009 Compliance Filing PCA Exhibits for GRC" xfId="10500"/>
    <cellStyle name="_Value Copy 11 30 05 gas 12 09 05 AURORA at 12 14 05_2009 Compliance Filing PCA Exhibits for GRC 2" xfId="10501"/>
    <cellStyle name="_Value Copy 11 30 05 gas 12 09 05 AURORA at 12 14 05_2009 Compliance Filing PCA Exhibits for GRC 2 2" xfId="10502"/>
    <cellStyle name="_Value Copy 11 30 05 gas 12 09 05 AURORA at 12 14 05_2009 Compliance Filing PCA Exhibits for GRC 3" xfId="10503"/>
    <cellStyle name="_Value Copy 11 30 05 gas 12 09 05 AURORA at 12 14 05_2009 GRC Compl Filing - Exhibit D" xfId="10504"/>
    <cellStyle name="_Value Copy 11 30 05 gas 12 09 05 AURORA at 12 14 05_2009 GRC Compl Filing - Exhibit D 2" xfId="10505"/>
    <cellStyle name="_Value Copy 11 30 05 gas 12 09 05 AURORA at 12 14 05_2009 GRC Compl Filing - Exhibit D 2 2" xfId="10506"/>
    <cellStyle name="_Value Copy 11 30 05 gas 12 09 05 AURORA at 12 14 05_2009 GRC Compl Filing - Exhibit D 3" xfId="10507"/>
    <cellStyle name="_Value Copy 11 30 05 gas 12 09 05 AURORA at 12 14 05_2009 GRC Compl Filing - Exhibit D 3 2" xfId="10508"/>
    <cellStyle name="_Value Copy 11 30 05 gas 12 09 05 AURORA at 12 14 05_2009 GRC Compl Filing - Exhibit D 4" xfId="10509"/>
    <cellStyle name="_Value Copy 11 30 05 gas 12 09 05 AURORA at 12 14 05_2009 GRC Compl Filing - Exhibit D_DEM-WP(C) ENERG10C--ctn Mid-C_042010 2010GRC" xfId="10510"/>
    <cellStyle name="_Value Copy 11 30 05 gas 12 09 05 AURORA at 12 14 05_2009 GRC Compl Filing - Exhibit D_DEM-WP(C) ENERG10C--ctn Mid-C_042010 2010GRC 2" xfId="10511"/>
    <cellStyle name="_Value Copy 11 30 05 gas 12 09 05 AURORA at 12 14 05_3.01 Income Statement" xfId="10512"/>
    <cellStyle name="_Value Copy 11 30 05 gas 12 09 05 AURORA at 12 14 05_4 31 Regulatory Assets and Liabilities  7 06- Exhibit D" xfId="10513"/>
    <cellStyle name="_Value Copy 11 30 05 gas 12 09 05 AURORA at 12 14 05_4 31 Regulatory Assets and Liabilities  7 06- Exhibit D 2" xfId="10514"/>
    <cellStyle name="_Value Copy 11 30 05 gas 12 09 05 AURORA at 12 14 05_4 31 Regulatory Assets and Liabilities  7 06- Exhibit D 2 2" xfId="10515"/>
    <cellStyle name="_Value Copy 11 30 05 gas 12 09 05 AURORA at 12 14 05_4 31 Regulatory Assets and Liabilities  7 06- Exhibit D 3" xfId="10516"/>
    <cellStyle name="_Value Copy 11 30 05 gas 12 09 05 AURORA at 12 14 05_4 31 Regulatory Assets and Liabilities  7 06- Exhibit D 3 2" xfId="10517"/>
    <cellStyle name="_Value Copy 11 30 05 gas 12 09 05 AURORA at 12 14 05_4 31 Regulatory Assets and Liabilities  7 06- Exhibit D 4" xfId="10518"/>
    <cellStyle name="_Value Copy 11 30 05 gas 12 09 05 AURORA at 12 14 05_4 31 Regulatory Assets and Liabilities  7 06- Exhibit D_DEM-WP(C) ENERG10C--ctn Mid-C_042010 2010GRC" xfId="10519"/>
    <cellStyle name="_Value Copy 11 30 05 gas 12 09 05 AURORA at 12 14 05_4 31 Regulatory Assets and Liabilities  7 06- Exhibit D_DEM-WP(C) ENERG10C--ctn Mid-C_042010 2010GRC 2" xfId="10520"/>
    <cellStyle name="_Value Copy 11 30 05 gas 12 09 05 AURORA at 12 14 05_4 31 Regulatory Assets and Liabilities  7 06- Exhibit D_NIM Summary" xfId="10521"/>
    <cellStyle name="_Value Copy 11 30 05 gas 12 09 05 AURORA at 12 14 05_4 31 Regulatory Assets and Liabilities  7 06- Exhibit D_NIM Summary 2" xfId="10522"/>
    <cellStyle name="_Value Copy 11 30 05 gas 12 09 05 AURORA at 12 14 05_4 31 Regulatory Assets and Liabilities  7 06- Exhibit D_NIM Summary 2 2" xfId="10523"/>
    <cellStyle name="_Value Copy 11 30 05 gas 12 09 05 AURORA at 12 14 05_4 31 Regulatory Assets and Liabilities  7 06- Exhibit D_NIM Summary 3" xfId="10524"/>
    <cellStyle name="_Value Copy 11 30 05 gas 12 09 05 AURORA at 12 14 05_4 31 Regulatory Assets and Liabilities  7 06- Exhibit D_NIM Summary 3 2" xfId="10525"/>
    <cellStyle name="_Value Copy 11 30 05 gas 12 09 05 AURORA at 12 14 05_4 31 Regulatory Assets and Liabilities  7 06- Exhibit D_NIM Summary 4" xfId="10526"/>
    <cellStyle name="_Value Copy 11 30 05 gas 12 09 05 AURORA at 12 14 05_4 31 Regulatory Assets and Liabilities  7 06- Exhibit D_NIM Summary_DEM-WP(C) ENERG10C--ctn Mid-C_042010 2010GRC" xfId="10527"/>
    <cellStyle name="_Value Copy 11 30 05 gas 12 09 05 AURORA at 12 14 05_4 31 Regulatory Assets and Liabilities  7 06- Exhibit D_NIM Summary_DEM-WP(C) ENERG10C--ctn Mid-C_042010 2010GRC 2" xfId="10528"/>
    <cellStyle name="_Value Copy 11 30 05 gas 12 09 05 AURORA at 12 14 05_4 31E Reg Asset  Liab and EXH D" xfId="10529"/>
    <cellStyle name="_Value Copy 11 30 05 gas 12 09 05 AURORA at 12 14 05_4 31E Reg Asset  Liab and EXH D _ Aug 10 Filing (2)" xfId="10530"/>
    <cellStyle name="_Value Copy 11 30 05 gas 12 09 05 AURORA at 12 14 05_4 31E Reg Asset  Liab and EXH D _ Aug 10 Filing (2) 2" xfId="10531"/>
    <cellStyle name="_Value Copy 11 30 05 gas 12 09 05 AURORA at 12 14 05_4 31E Reg Asset  Liab and EXH D 2" xfId="10532"/>
    <cellStyle name="_Value Copy 11 30 05 gas 12 09 05 AURORA at 12 14 05_4 31E Reg Asset  Liab and EXH D 3" xfId="10533"/>
    <cellStyle name="_Value Copy 11 30 05 gas 12 09 05 AURORA at 12 14 05_4 32 Regulatory Assets and Liabilities  7 06- Exhibit D" xfId="10534"/>
    <cellStyle name="_Value Copy 11 30 05 gas 12 09 05 AURORA at 12 14 05_4 32 Regulatory Assets and Liabilities  7 06- Exhibit D 2" xfId="10535"/>
    <cellStyle name="_Value Copy 11 30 05 gas 12 09 05 AURORA at 12 14 05_4 32 Regulatory Assets and Liabilities  7 06- Exhibit D 2 2" xfId="10536"/>
    <cellStyle name="_Value Copy 11 30 05 gas 12 09 05 AURORA at 12 14 05_4 32 Regulatory Assets and Liabilities  7 06- Exhibit D 3" xfId="10537"/>
    <cellStyle name="_Value Copy 11 30 05 gas 12 09 05 AURORA at 12 14 05_4 32 Regulatory Assets and Liabilities  7 06- Exhibit D 3 2" xfId="10538"/>
    <cellStyle name="_Value Copy 11 30 05 gas 12 09 05 AURORA at 12 14 05_4 32 Regulatory Assets and Liabilities  7 06- Exhibit D 4" xfId="10539"/>
    <cellStyle name="_Value Copy 11 30 05 gas 12 09 05 AURORA at 12 14 05_4 32 Regulatory Assets and Liabilities  7 06- Exhibit D_DEM-WP(C) ENERG10C--ctn Mid-C_042010 2010GRC" xfId="10540"/>
    <cellStyle name="_Value Copy 11 30 05 gas 12 09 05 AURORA at 12 14 05_4 32 Regulatory Assets and Liabilities  7 06- Exhibit D_DEM-WP(C) ENERG10C--ctn Mid-C_042010 2010GRC 2" xfId="10541"/>
    <cellStyle name="_Value Copy 11 30 05 gas 12 09 05 AURORA at 12 14 05_4 32 Regulatory Assets and Liabilities  7 06- Exhibit D_NIM Summary" xfId="10542"/>
    <cellStyle name="_Value Copy 11 30 05 gas 12 09 05 AURORA at 12 14 05_4 32 Regulatory Assets and Liabilities  7 06- Exhibit D_NIM Summary 2" xfId="10543"/>
    <cellStyle name="_Value Copy 11 30 05 gas 12 09 05 AURORA at 12 14 05_4 32 Regulatory Assets and Liabilities  7 06- Exhibit D_NIM Summary 2 2" xfId="10544"/>
    <cellStyle name="_Value Copy 11 30 05 gas 12 09 05 AURORA at 12 14 05_4 32 Regulatory Assets and Liabilities  7 06- Exhibit D_NIM Summary 3" xfId="10545"/>
    <cellStyle name="_Value Copy 11 30 05 gas 12 09 05 AURORA at 12 14 05_4 32 Regulatory Assets and Liabilities  7 06- Exhibit D_NIM Summary 3 2" xfId="10546"/>
    <cellStyle name="_Value Copy 11 30 05 gas 12 09 05 AURORA at 12 14 05_4 32 Regulatory Assets and Liabilities  7 06- Exhibit D_NIM Summary 4" xfId="10547"/>
    <cellStyle name="_Value Copy 11 30 05 gas 12 09 05 AURORA at 12 14 05_4 32 Regulatory Assets and Liabilities  7 06- Exhibit D_NIM Summary_DEM-WP(C) ENERG10C--ctn Mid-C_042010 2010GRC" xfId="10548"/>
    <cellStyle name="_Value Copy 11 30 05 gas 12 09 05 AURORA at 12 14 05_4 32 Regulatory Assets and Liabilities  7 06- Exhibit D_NIM Summary_DEM-WP(C) ENERG10C--ctn Mid-C_042010 2010GRC 2" xfId="10549"/>
    <cellStyle name="_Value Copy 11 30 05 gas 12 09 05 AURORA at 12 14 05_AURORA Total New" xfId="10550"/>
    <cellStyle name="_Value Copy 11 30 05 gas 12 09 05 AURORA at 12 14 05_AURORA Total New 2" xfId="10551"/>
    <cellStyle name="_Value Copy 11 30 05 gas 12 09 05 AURORA at 12 14 05_AURORA Total New 2 2" xfId="10552"/>
    <cellStyle name="_Value Copy 11 30 05 gas 12 09 05 AURORA at 12 14 05_AURORA Total New 3" xfId="10553"/>
    <cellStyle name="_Value Copy 11 30 05 gas 12 09 05 AURORA at 12 14 05_Book2" xfId="10554"/>
    <cellStyle name="_Value Copy 11 30 05 gas 12 09 05 AURORA at 12 14 05_Book2 2" xfId="10555"/>
    <cellStyle name="_Value Copy 11 30 05 gas 12 09 05 AURORA at 12 14 05_Book2 2 2" xfId="10556"/>
    <cellStyle name="_Value Copy 11 30 05 gas 12 09 05 AURORA at 12 14 05_Book2 3" xfId="10557"/>
    <cellStyle name="_Value Copy 11 30 05 gas 12 09 05 AURORA at 12 14 05_Book2 3 2" xfId="10558"/>
    <cellStyle name="_Value Copy 11 30 05 gas 12 09 05 AURORA at 12 14 05_Book2 4" xfId="10559"/>
    <cellStyle name="_Value Copy 11 30 05 gas 12 09 05 AURORA at 12 14 05_Book2_Adj Bench DR 3 for Initial Briefs (Electric)" xfId="10560"/>
    <cellStyle name="_Value Copy 11 30 05 gas 12 09 05 AURORA at 12 14 05_Book2_Adj Bench DR 3 for Initial Briefs (Electric) 2" xfId="10561"/>
    <cellStyle name="_Value Copy 11 30 05 gas 12 09 05 AURORA at 12 14 05_Book2_Adj Bench DR 3 for Initial Briefs (Electric) 2 2" xfId="10562"/>
    <cellStyle name="_Value Copy 11 30 05 gas 12 09 05 AURORA at 12 14 05_Book2_Adj Bench DR 3 for Initial Briefs (Electric) 3" xfId="10563"/>
    <cellStyle name="_Value Copy 11 30 05 gas 12 09 05 AURORA at 12 14 05_Book2_Adj Bench DR 3 for Initial Briefs (Electric) 3 2" xfId="10564"/>
    <cellStyle name="_Value Copy 11 30 05 gas 12 09 05 AURORA at 12 14 05_Book2_Adj Bench DR 3 for Initial Briefs (Electric) 4" xfId="10565"/>
    <cellStyle name="_Value Copy 11 30 05 gas 12 09 05 AURORA at 12 14 05_Book2_Adj Bench DR 3 for Initial Briefs (Electric)_DEM-WP(C) ENERG10C--ctn Mid-C_042010 2010GRC" xfId="10566"/>
    <cellStyle name="_Value Copy 11 30 05 gas 12 09 05 AURORA at 12 14 05_Book2_Adj Bench DR 3 for Initial Briefs (Electric)_DEM-WP(C) ENERG10C--ctn Mid-C_042010 2010GRC 2" xfId="10567"/>
    <cellStyle name="_Value Copy 11 30 05 gas 12 09 05 AURORA at 12 14 05_Book2_DEM-WP(C) ENERG10C--ctn Mid-C_042010 2010GRC" xfId="10568"/>
    <cellStyle name="_Value Copy 11 30 05 gas 12 09 05 AURORA at 12 14 05_Book2_DEM-WP(C) ENERG10C--ctn Mid-C_042010 2010GRC 2" xfId="10569"/>
    <cellStyle name="_Value Copy 11 30 05 gas 12 09 05 AURORA at 12 14 05_Book2_Electric Rev Req Model (2009 GRC) Rebuttal" xfId="10570"/>
    <cellStyle name="_Value Copy 11 30 05 gas 12 09 05 AURORA at 12 14 05_Book2_Electric Rev Req Model (2009 GRC) Rebuttal 2" xfId="10571"/>
    <cellStyle name="_Value Copy 11 30 05 gas 12 09 05 AURORA at 12 14 05_Book2_Electric Rev Req Model (2009 GRC) Rebuttal 2 2" xfId="10572"/>
    <cellStyle name="_Value Copy 11 30 05 gas 12 09 05 AURORA at 12 14 05_Book2_Electric Rev Req Model (2009 GRC) Rebuttal 3" xfId="10573"/>
    <cellStyle name="_Value Copy 11 30 05 gas 12 09 05 AURORA at 12 14 05_Book2_Electric Rev Req Model (2009 GRC) Rebuttal REmoval of New  WH Solar AdjustMI" xfId="10574"/>
    <cellStyle name="_Value Copy 11 30 05 gas 12 09 05 AURORA at 12 14 05_Book2_Electric Rev Req Model (2009 GRC) Rebuttal REmoval of New  WH Solar AdjustMI 2" xfId="10575"/>
    <cellStyle name="_Value Copy 11 30 05 gas 12 09 05 AURORA at 12 14 05_Book2_Electric Rev Req Model (2009 GRC) Rebuttal REmoval of New  WH Solar AdjustMI 2 2" xfId="10576"/>
    <cellStyle name="_Value Copy 11 30 05 gas 12 09 05 AURORA at 12 14 05_Book2_Electric Rev Req Model (2009 GRC) Rebuttal REmoval of New  WH Solar AdjustMI 3" xfId="10577"/>
    <cellStyle name="_Value Copy 11 30 05 gas 12 09 05 AURORA at 12 14 05_Book2_Electric Rev Req Model (2009 GRC) Rebuttal REmoval of New  WH Solar AdjustMI 3 2" xfId="10578"/>
    <cellStyle name="_Value Copy 11 30 05 gas 12 09 05 AURORA at 12 14 05_Book2_Electric Rev Req Model (2009 GRC) Rebuttal REmoval of New  WH Solar AdjustMI 4" xfId="10579"/>
    <cellStyle name="_Value Copy 11 30 05 gas 12 09 05 AURORA at 12 14 05_Book2_Electric Rev Req Model (2009 GRC) Rebuttal REmoval of New  WH Solar AdjustMI_DEM-WP(C) ENERG10C--ctn Mid-C_042010 2010GRC" xfId="10580"/>
    <cellStyle name="_Value Copy 11 30 05 gas 12 09 05 AURORA at 12 14 05_Book2_Electric Rev Req Model (2009 GRC) Rebuttal REmoval of New  WH Solar AdjustMI_DEM-WP(C) ENERG10C--ctn Mid-C_042010 2010GRC 2" xfId="10581"/>
    <cellStyle name="_Value Copy 11 30 05 gas 12 09 05 AURORA at 12 14 05_Book2_Electric Rev Req Model (2009 GRC) Revised 01-18-2010" xfId="10582"/>
    <cellStyle name="_Value Copy 11 30 05 gas 12 09 05 AURORA at 12 14 05_Book2_Electric Rev Req Model (2009 GRC) Revised 01-18-2010 2" xfId="10583"/>
    <cellStyle name="_Value Copy 11 30 05 gas 12 09 05 AURORA at 12 14 05_Book2_Electric Rev Req Model (2009 GRC) Revised 01-18-2010 2 2" xfId="10584"/>
    <cellStyle name="_Value Copy 11 30 05 gas 12 09 05 AURORA at 12 14 05_Book2_Electric Rev Req Model (2009 GRC) Revised 01-18-2010 3" xfId="10585"/>
    <cellStyle name="_Value Copy 11 30 05 gas 12 09 05 AURORA at 12 14 05_Book2_Electric Rev Req Model (2009 GRC) Revised 01-18-2010 3 2" xfId="10586"/>
    <cellStyle name="_Value Copy 11 30 05 gas 12 09 05 AURORA at 12 14 05_Book2_Electric Rev Req Model (2009 GRC) Revised 01-18-2010 4" xfId="10587"/>
    <cellStyle name="_Value Copy 11 30 05 gas 12 09 05 AURORA at 12 14 05_Book2_Electric Rev Req Model (2009 GRC) Revised 01-18-2010_DEM-WP(C) ENERG10C--ctn Mid-C_042010 2010GRC" xfId="10588"/>
    <cellStyle name="_Value Copy 11 30 05 gas 12 09 05 AURORA at 12 14 05_Book2_Electric Rev Req Model (2009 GRC) Revised 01-18-2010_DEM-WP(C) ENERG10C--ctn Mid-C_042010 2010GRC 2" xfId="10589"/>
    <cellStyle name="_Value Copy 11 30 05 gas 12 09 05 AURORA at 12 14 05_Book2_Final Order Electric EXHIBIT A-1" xfId="10590"/>
    <cellStyle name="_Value Copy 11 30 05 gas 12 09 05 AURORA at 12 14 05_Book2_Final Order Electric EXHIBIT A-1 2" xfId="10591"/>
    <cellStyle name="_Value Copy 11 30 05 gas 12 09 05 AURORA at 12 14 05_Book2_Final Order Electric EXHIBIT A-1 2 2" xfId="10592"/>
    <cellStyle name="_Value Copy 11 30 05 gas 12 09 05 AURORA at 12 14 05_Book2_Final Order Electric EXHIBIT A-1 3" xfId="10593"/>
    <cellStyle name="_Value Copy 11 30 05 gas 12 09 05 AURORA at 12 14 05_Book4" xfId="10594"/>
    <cellStyle name="_Value Copy 11 30 05 gas 12 09 05 AURORA at 12 14 05_Book4 2" xfId="10595"/>
    <cellStyle name="_Value Copy 11 30 05 gas 12 09 05 AURORA at 12 14 05_Book4 2 2" xfId="10596"/>
    <cellStyle name="_Value Copy 11 30 05 gas 12 09 05 AURORA at 12 14 05_Book4 3" xfId="10597"/>
    <cellStyle name="_Value Copy 11 30 05 gas 12 09 05 AURORA at 12 14 05_Book4 3 2" xfId="10598"/>
    <cellStyle name="_Value Copy 11 30 05 gas 12 09 05 AURORA at 12 14 05_Book4 4" xfId="10599"/>
    <cellStyle name="_Value Copy 11 30 05 gas 12 09 05 AURORA at 12 14 05_Book4_DEM-WP(C) ENERG10C--ctn Mid-C_042010 2010GRC" xfId="10600"/>
    <cellStyle name="_Value Copy 11 30 05 gas 12 09 05 AURORA at 12 14 05_Book4_DEM-WP(C) ENERG10C--ctn Mid-C_042010 2010GRC 2" xfId="10601"/>
    <cellStyle name="_Value Copy 11 30 05 gas 12 09 05 AURORA at 12 14 05_Book9" xfId="10602"/>
    <cellStyle name="_Value Copy 11 30 05 gas 12 09 05 AURORA at 12 14 05_Book9 2" xfId="10603"/>
    <cellStyle name="_Value Copy 11 30 05 gas 12 09 05 AURORA at 12 14 05_Book9 2 2" xfId="10604"/>
    <cellStyle name="_Value Copy 11 30 05 gas 12 09 05 AURORA at 12 14 05_Book9 3" xfId="10605"/>
    <cellStyle name="_Value Copy 11 30 05 gas 12 09 05 AURORA at 12 14 05_Book9 3 2" xfId="10606"/>
    <cellStyle name="_Value Copy 11 30 05 gas 12 09 05 AURORA at 12 14 05_Book9 4" xfId="10607"/>
    <cellStyle name="_Value Copy 11 30 05 gas 12 09 05 AURORA at 12 14 05_Book9_DEM-WP(C) ENERG10C--ctn Mid-C_042010 2010GRC" xfId="10608"/>
    <cellStyle name="_Value Copy 11 30 05 gas 12 09 05 AURORA at 12 14 05_Book9_DEM-WP(C) ENERG10C--ctn Mid-C_042010 2010GRC 2" xfId="10609"/>
    <cellStyle name="_Value Copy 11 30 05 gas 12 09 05 AURORA at 12 14 05_Check the Interest Calculation" xfId="10610"/>
    <cellStyle name="_Value Copy 11 30 05 gas 12 09 05 AURORA at 12 14 05_Check the Interest Calculation 2" xfId="10611"/>
    <cellStyle name="_Value Copy 11 30 05 gas 12 09 05 AURORA at 12 14 05_Check the Interest Calculation_Scenario 1 REC vs PTC Offset" xfId="10612"/>
    <cellStyle name="_Value Copy 11 30 05 gas 12 09 05 AURORA at 12 14 05_Check the Interest Calculation_Scenario 1 REC vs PTC Offset 2" xfId="10613"/>
    <cellStyle name="_Value Copy 11 30 05 gas 12 09 05 AURORA at 12 14 05_Check the Interest Calculation_Scenario 3" xfId="10614"/>
    <cellStyle name="_Value Copy 11 30 05 gas 12 09 05 AURORA at 12 14 05_Check the Interest Calculation_Scenario 3 2" xfId="10615"/>
    <cellStyle name="_Value Copy 11 30 05 gas 12 09 05 AURORA at 12 14 05_Chelan PUD Power Costs (8-10)" xfId="10616"/>
    <cellStyle name="_Value Copy 11 30 05 gas 12 09 05 AURORA at 12 14 05_Chelan PUD Power Costs (8-10) 2" xfId="10617"/>
    <cellStyle name="_Value Copy 11 30 05 gas 12 09 05 AURORA at 12 14 05_DEM-WP(C) Chelan Power Costs" xfId="10618"/>
    <cellStyle name="_Value Copy 11 30 05 gas 12 09 05 AURORA at 12 14 05_DEM-WP(C) Chelan Power Costs 2" xfId="10619"/>
    <cellStyle name="_Value Copy 11 30 05 gas 12 09 05 AURORA at 12 14 05_DEM-WP(C) ENERG10C--ctn Mid-C_042010 2010GRC" xfId="10620"/>
    <cellStyle name="_Value Copy 11 30 05 gas 12 09 05 AURORA at 12 14 05_DEM-WP(C) ENERG10C--ctn Mid-C_042010 2010GRC 2" xfId="10621"/>
    <cellStyle name="_Value Copy 11 30 05 gas 12 09 05 AURORA at 12 14 05_DEM-WP(C) Gas Transport 2010GRC" xfId="10622"/>
    <cellStyle name="_Value Copy 11 30 05 gas 12 09 05 AURORA at 12 14 05_DEM-WP(C) Gas Transport 2010GRC 2" xfId="10623"/>
    <cellStyle name="_Value Copy 11 30 05 gas 12 09 05 AURORA at 12 14 05_Exh A-1 resulting from UE-112050 effective Jan 1 2012" xfId="10624"/>
    <cellStyle name="_Value Copy 11 30 05 gas 12 09 05 AURORA at 12 14 05_Exh A-1 resulting from UE-112050 effective Jan 1 2012 2" xfId="10625"/>
    <cellStyle name="_Value Copy 11 30 05 gas 12 09 05 AURORA at 12 14 05_Exhibit A-1 effective 4-1-11 fr S Free 12-11" xfId="10626"/>
    <cellStyle name="_Value Copy 11 30 05 gas 12 09 05 AURORA at 12 14 05_Exhibit A-1 effective 4-1-11 fr S Free 12-11 2" xfId="10627"/>
    <cellStyle name="_Value Copy 11 30 05 gas 12 09 05 AURORA at 12 14 05_Exhibit D fr R Gho 12-31-08" xfId="10628"/>
    <cellStyle name="_Value Copy 11 30 05 gas 12 09 05 AURORA at 12 14 05_Exhibit D fr R Gho 12-31-08 2" xfId="10629"/>
    <cellStyle name="_Value Copy 11 30 05 gas 12 09 05 AURORA at 12 14 05_Exhibit D fr R Gho 12-31-08 2 2" xfId="10630"/>
    <cellStyle name="_Value Copy 11 30 05 gas 12 09 05 AURORA at 12 14 05_Exhibit D fr R Gho 12-31-08 3" xfId="10631"/>
    <cellStyle name="_Value Copy 11 30 05 gas 12 09 05 AURORA at 12 14 05_Exhibit D fr R Gho 12-31-08 3 2" xfId="10632"/>
    <cellStyle name="_Value Copy 11 30 05 gas 12 09 05 AURORA at 12 14 05_Exhibit D fr R Gho 12-31-08 4" xfId="10633"/>
    <cellStyle name="_Value Copy 11 30 05 gas 12 09 05 AURORA at 12 14 05_Exhibit D fr R Gho 12-31-08 v2" xfId="10634"/>
    <cellStyle name="_Value Copy 11 30 05 gas 12 09 05 AURORA at 12 14 05_Exhibit D fr R Gho 12-31-08 v2 2" xfId="10635"/>
    <cellStyle name="_Value Copy 11 30 05 gas 12 09 05 AURORA at 12 14 05_Exhibit D fr R Gho 12-31-08 v2 2 2" xfId="10636"/>
    <cellStyle name="_Value Copy 11 30 05 gas 12 09 05 AURORA at 12 14 05_Exhibit D fr R Gho 12-31-08 v2 3" xfId="10637"/>
    <cellStyle name="_Value Copy 11 30 05 gas 12 09 05 AURORA at 12 14 05_Exhibit D fr R Gho 12-31-08 v2 3 2" xfId="10638"/>
    <cellStyle name="_Value Copy 11 30 05 gas 12 09 05 AURORA at 12 14 05_Exhibit D fr R Gho 12-31-08 v2 4" xfId="10639"/>
    <cellStyle name="_Value Copy 11 30 05 gas 12 09 05 AURORA at 12 14 05_Exhibit D fr R Gho 12-31-08 v2_DEM-WP(C) ENERG10C--ctn Mid-C_042010 2010GRC" xfId="10640"/>
    <cellStyle name="_Value Copy 11 30 05 gas 12 09 05 AURORA at 12 14 05_Exhibit D fr R Gho 12-31-08 v2_DEM-WP(C) ENERG10C--ctn Mid-C_042010 2010GRC 2" xfId="10641"/>
    <cellStyle name="_Value Copy 11 30 05 gas 12 09 05 AURORA at 12 14 05_Exhibit D fr R Gho 12-31-08 v2_NIM Summary" xfId="10642"/>
    <cellStyle name="_Value Copy 11 30 05 gas 12 09 05 AURORA at 12 14 05_Exhibit D fr R Gho 12-31-08 v2_NIM Summary 2" xfId="10643"/>
    <cellStyle name="_Value Copy 11 30 05 gas 12 09 05 AURORA at 12 14 05_Exhibit D fr R Gho 12-31-08 v2_NIM Summary 2 2" xfId="10644"/>
    <cellStyle name="_Value Copy 11 30 05 gas 12 09 05 AURORA at 12 14 05_Exhibit D fr R Gho 12-31-08 v2_NIM Summary 3" xfId="10645"/>
    <cellStyle name="_Value Copy 11 30 05 gas 12 09 05 AURORA at 12 14 05_Exhibit D fr R Gho 12-31-08 v2_NIM Summary 3 2" xfId="10646"/>
    <cellStyle name="_Value Copy 11 30 05 gas 12 09 05 AURORA at 12 14 05_Exhibit D fr R Gho 12-31-08 v2_NIM Summary 4" xfId="10647"/>
    <cellStyle name="_Value Copy 11 30 05 gas 12 09 05 AURORA at 12 14 05_Exhibit D fr R Gho 12-31-08 v2_NIM Summary_DEM-WP(C) ENERG10C--ctn Mid-C_042010 2010GRC" xfId="10648"/>
    <cellStyle name="_Value Copy 11 30 05 gas 12 09 05 AURORA at 12 14 05_Exhibit D fr R Gho 12-31-08 v2_NIM Summary_DEM-WP(C) ENERG10C--ctn Mid-C_042010 2010GRC 2" xfId="10649"/>
    <cellStyle name="_Value Copy 11 30 05 gas 12 09 05 AURORA at 12 14 05_Exhibit D fr R Gho 12-31-08_DEM-WP(C) ENERG10C--ctn Mid-C_042010 2010GRC" xfId="10650"/>
    <cellStyle name="_Value Copy 11 30 05 gas 12 09 05 AURORA at 12 14 05_Exhibit D fr R Gho 12-31-08_DEM-WP(C) ENERG10C--ctn Mid-C_042010 2010GRC 2" xfId="10651"/>
    <cellStyle name="_Value Copy 11 30 05 gas 12 09 05 AURORA at 12 14 05_Exhibit D fr R Gho 12-31-08_NIM Summary" xfId="10652"/>
    <cellStyle name="_Value Copy 11 30 05 gas 12 09 05 AURORA at 12 14 05_Exhibit D fr R Gho 12-31-08_NIM Summary 2" xfId="10653"/>
    <cellStyle name="_Value Copy 11 30 05 gas 12 09 05 AURORA at 12 14 05_Exhibit D fr R Gho 12-31-08_NIM Summary 2 2" xfId="10654"/>
    <cellStyle name="_Value Copy 11 30 05 gas 12 09 05 AURORA at 12 14 05_Exhibit D fr R Gho 12-31-08_NIM Summary 3" xfId="10655"/>
    <cellStyle name="_Value Copy 11 30 05 gas 12 09 05 AURORA at 12 14 05_Exhibit D fr R Gho 12-31-08_NIM Summary 3 2" xfId="10656"/>
    <cellStyle name="_Value Copy 11 30 05 gas 12 09 05 AURORA at 12 14 05_Exhibit D fr R Gho 12-31-08_NIM Summary 4" xfId="10657"/>
    <cellStyle name="_Value Copy 11 30 05 gas 12 09 05 AURORA at 12 14 05_Exhibit D fr R Gho 12-31-08_NIM Summary_DEM-WP(C) ENERG10C--ctn Mid-C_042010 2010GRC" xfId="10658"/>
    <cellStyle name="_Value Copy 11 30 05 gas 12 09 05 AURORA at 12 14 05_Exhibit D fr R Gho 12-31-08_NIM Summary_DEM-WP(C) ENERG10C--ctn Mid-C_042010 2010GRC 2" xfId="10659"/>
    <cellStyle name="_Value Copy 11 30 05 gas 12 09 05 AURORA at 12 14 05_Hopkins Ridge Prepaid Tran - Interest Earned RY 12ME Feb  '11" xfId="10660"/>
    <cellStyle name="_Value Copy 11 30 05 gas 12 09 05 AURORA at 12 14 05_Hopkins Ridge Prepaid Tran - Interest Earned RY 12ME Feb  '11 2" xfId="10661"/>
    <cellStyle name="_Value Copy 11 30 05 gas 12 09 05 AURORA at 12 14 05_Hopkins Ridge Prepaid Tran - Interest Earned RY 12ME Feb  '11 2 2" xfId="10662"/>
    <cellStyle name="_Value Copy 11 30 05 gas 12 09 05 AURORA at 12 14 05_Hopkins Ridge Prepaid Tran - Interest Earned RY 12ME Feb  '11 3" xfId="10663"/>
    <cellStyle name="_Value Copy 11 30 05 gas 12 09 05 AURORA at 12 14 05_Hopkins Ridge Prepaid Tran - Interest Earned RY 12ME Feb  '11 3 2" xfId="10664"/>
    <cellStyle name="_Value Copy 11 30 05 gas 12 09 05 AURORA at 12 14 05_Hopkins Ridge Prepaid Tran - Interest Earned RY 12ME Feb  '11 4" xfId="10665"/>
    <cellStyle name="_Value Copy 11 30 05 gas 12 09 05 AURORA at 12 14 05_Hopkins Ridge Prepaid Tran - Interest Earned RY 12ME Feb  '11_DEM-WP(C) ENERG10C--ctn Mid-C_042010 2010GRC" xfId="10666"/>
    <cellStyle name="_Value Copy 11 30 05 gas 12 09 05 AURORA at 12 14 05_Hopkins Ridge Prepaid Tran - Interest Earned RY 12ME Feb  '11_DEM-WP(C) ENERG10C--ctn Mid-C_042010 2010GRC 2" xfId="10667"/>
    <cellStyle name="_Value Copy 11 30 05 gas 12 09 05 AURORA at 12 14 05_Hopkins Ridge Prepaid Tran - Interest Earned RY 12ME Feb  '11_NIM Summary" xfId="10668"/>
    <cellStyle name="_Value Copy 11 30 05 gas 12 09 05 AURORA at 12 14 05_Hopkins Ridge Prepaid Tran - Interest Earned RY 12ME Feb  '11_NIM Summary 2" xfId="10669"/>
    <cellStyle name="_Value Copy 11 30 05 gas 12 09 05 AURORA at 12 14 05_Hopkins Ridge Prepaid Tran - Interest Earned RY 12ME Feb  '11_NIM Summary 2 2" xfId="10670"/>
    <cellStyle name="_Value Copy 11 30 05 gas 12 09 05 AURORA at 12 14 05_Hopkins Ridge Prepaid Tran - Interest Earned RY 12ME Feb  '11_NIM Summary 3" xfId="10671"/>
    <cellStyle name="_Value Copy 11 30 05 gas 12 09 05 AURORA at 12 14 05_Hopkins Ridge Prepaid Tran - Interest Earned RY 12ME Feb  '11_NIM Summary 3 2" xfId="10672"/>
    <cellStyle name="_Value Copy 11 30 05 gas 12 09 05 AURORA at 12 14 05_Hopkins Ridge Prepaid Tran - Interest Earned RY 12ME Feb  '11_NIM Summary 4" xfId="10673"/>
    <cellStyle name="_Value Copy 11 30 05 gas 12 09 05 AURORA at 12 14 05_Hopkins Ridge Prepaid Tran - Interest Earned RY 12ME Feb  '11_NIM Summary_DEM-WP(C) ENERG10C--ctn Mid-C_042010 2010GRC" xfId="10674"/>
    <cellStyle name="_Value Copy 11 30 05 gas 12 09 05 AURORA at 12 14 05_Hopkins Ridge Prepaid Tran - Interest Earned RY 12ME Feb  '11_NIM Summary_DEM-WP(C) ENERG10C--ctn Mid-C_042010 2010GRC 2" xfId="10675"/>
    <cellStyle name="_Value Copy 11 30 05 gas 12 09 05 AURORA at 12 14 05_Hopkins Ridge Prepaid Tran - Interest Earned RY 12ME Feb  '11_Transmission Workbook for May BOD" xfId="10676"/>
    <cellStyle name="_Value Copy 11 30 05 gas 12 09 05 AURORA at 12 14 05_Hopkins Ridge Prepaid Tran - Interest Earned RY 12ME Feb  '11_Transmission Workbook for May BOD 2" xfId="10677"/>
    <cellStyle name="_Value Copy 11 30 05 gas 12 09 05 AURORA at 12 14 05_Hopkins Ridge Prepaid Tran - Interest Earned RY 12ME Feb  '11_Transmission Workbook for May BOD 2 2" xfId="10678"/>
    <cellStyle name="_Value Copy 11 30 05 gas 12 09 05 AURORA at 12 14 05_Hopkins Ridge Prepaid Tran - Interest Earned RY 12ME Feb  '11_Transmission Workbook for May BOD 3" xfId="10679"/>
    <cellStyle name="_Value Copy 11 30 05 gas 12 09 05 AURORA at 12 14 05_Hopkins Ridge Prepaid Tran - Interest Earned RY 12ME Feb  '11_Transmission Workbook for May BOD 3 2" xfId="10680"/>
    <cellStyle name="_Value Copy 11 30 05 gas 12 09 05 AURORA at 12 14 05_Hopkins Ridge Prepaid Tran - Interest Earned RY 12ME Feb  '11_Transmission Workbook for May BOD 4" xfId="10681"/>
    <cellStyle name="_Value Copy 11 30 05 gas 12 09 05 AURORA at 12 14 05_Hopkins Ridge Prepaid Tran - Interest Earned RY 12ME Feb  '11_Transmission Workbook for May BOD_DEM-WP(C) ENERG10C--ctn Mid-C_042010 2010GRC" xfId="10682"/>
    <cellStyle name="_Value Copy 11 30 05 gas 12 09 05 AURORA at 12 14 05_Hopkins Ridge Prepaid Tran - Interest Earned RY 12ME Feb  '11_Transmission Workbook for May BOD_DEM-WP(C) ENERG10C--ctn Mid-C_042010 2010GRC 2" xfId="10683"/>
    <cellStyle name="_Value Copy 11 30 05 gas 12 09 05 AURORA at 12 14 05_Mint Farm Generation BPA" xfId="10684"/>
    <cellStyle name="_Value Copy 11 30 05 gas 12 09 05 AURORA at 12 14 05_NIM Summary" xfId="10685"/>
    <cellStyle name="_Value Copy 11 30 05 gas 12 09 05 AURORA at 12 14 05_NIM Summary 09GRC" xfId="10686"/>
    <cellStyle name="_Value Copy 11 30 05 gas 12 09 05 AURORA at 12 14 05_NIM Summary 09GRC 2" xfId="10687"/>
    <cellStyle name="_Value Copy 11 30 05 gas 12 09 05 AURORA at 12 14 05_NIM Summary 09GRC 2 2" xfId="10688"/>
    <cellStyle name="_Value Copy 11 30 05 gas 12 09 05 AURORA at 12 14 05_NIM Summary 09GRC 3" xfId="10689"/>
    <cellStyle name="_Value Copy 11 30 05 gas 12 09 05 AURORA at 12 14 05_NIM Summary 09GRC 3 2" xfId="10690"/>
    <cellStyle name="_Value Copy 11 30 05 gas 12 09 05 AURORA at 12 14 05_NIM Summary 09GRC 4" xfId="10691"/>
    <cellStyle name="_Value Copy 11 30 05 gas 12 09 05 AURORA at 12 14 05_NIM Summary 09GRC_DEM-WP(C) ENERG10C--ctn Mid-C_042010 2010GRC" xfId="10692"/>
    <cellStyle name="_Value Copy 11 30 05 gas 12 09 05 AURORA at 12 14 05_NIM Summary 09GRC_DEM-WP(C) ENERG10C--ctn Mid-C_042010 2010GRC 2" xfId="10693"/>
    <cellStyle name="_Value Copy 11 30 05 gas 12 09 05 AURORA at 12 14 05_NIM Summary 10" xfId="10694"/>
    <cellStyle name="_Value Copy 11 30 05 gas 12 09 05 AURORA at 12 14 05_NIM Summary 10 2" xfId="10695"/>
    <cellStyle name="_Value Copy 11 30 05 gas 12 09 05 AURORA at 12 14 05_NIM Summary 11" xfId="10696"/>
    <cellStyle name="_Value Copy 11 30 05 gas 12 09 05 AURORA at 12 14 05_NIM Summary 11 2" xfId="10697"/>
    <cellStyle name="_Value Copy 11 30 05 gas 12 09 05 AURORA at 12 14 05_NIM Summary 12" xfId="10698"/>
    <cellStyle name="_Value Copy 11 30 05 gas 12 09 05 AURORA at 12 14 05_NIM Summary 12 2" xfId="10699"/>
    <cellStyle name="_Value Copy 11 30 05 gas 12 09 05 AURORA at 12 14 05_NIM Summary 13" xfId="10700"/>
    <cellStyle name="_Value Copy 11 30 05 gas 12 09 05 AURORA at 12 14 05_NIM Summary 13 2" xfId="10701"/>
    <cellStyle name="_Value Copy 11 30 05 gas 12 09 05 AURORA at 12 14 05_NIM Summary 14" xfId="10702"/>
    <cellStyle name="_Value Copy 11 30 05 gas 12 09 05 AURORA at 12 14 05_NIM Summary 14 2" xfId="10703"/>
    <cellStyle name="_Value Copy 11 30 05 gas 12 09 05 AURORA at 12 14 05_NIM Summary 15" xfId="10704"/>
    <cellStyle name="_Value Copy 11 30 05 gas 12 09 05 AURORA at 12 14 05_NIM Summary 15 2" xfId="10705"/>
    <cellStyle name="_Value Copy 11 30 05 gas 12 09 05 AURORA at 12 14 05_NIM Summary 16" xfId="10706"/>
    <cellStyle name="_Value Copy 11 30 05 gas 12 09 05 AURORA at 12 14 05_NIM Summary 16 2" xfId="10707"/>
    <cellStyle name="_Value Copy 11 30 05 gas 12 09 05 AURORA at 12 14 05_NIM Summary 17" xfId="10708"/>
    <cellStyle name="_Value Copy 11 30 05 gas 12 09 05 AURORA at 12 14 05_NIM Summary 17 2" xfId="10709"/>
    <cellStyle name="_Value Copy 11 30 05 gas 12 09 05 AURORA at 12 14 05_NIM Summary 18" xfId="10710"/>
    <cellStyle name="_Value Copy 11 30 05 gas 12 09 05 AURORA at 12 14 05_NIM Summary 18 2" xfId="10711"/>
    <cellStyle name="_Value Copy 11 30 05 gas 12 09 05 AURORA at 12 14 05_NIM Summary 19" xfId="10712"/>
    <cellStyle name="_Value Copy 11 30 05 gas 12 09 05 AURORA at 12 14 05_NIM Summary 19 2" xfId="10713"/>
    <cellStyle name="_Value Copy 11 30 05 gas 12 09 05 AURORA at 12 14 05_NIM Summary 2" xfId="10714"/>
    <cellStyle name="_Value Copy 11 30 05 gas 12 09 05 AURORA at 12 14 05_NIM Summary 2 2" xfId="10715"/>
    <cellStyle name="_Value Copy 11 30 05 gas 12 09 05 AURORA at 12 14 05_NIM Summary 20" xfId="10716"/>
    <cellStyle name="_Value Copy 11 30 05 gas 12 09 05 AURORA at 12 14 05_NIM Summary 20 2" xfId="10717"/>
    <cellStyle name="_Value Copy 11 30 05 gas 12 09 05 AURORA at 12 14 05_NIM Summary 21" xfId="10718"/>
    <cellStyle name="_Value Copy 11 30 05 gas 12 09 05 AURORA at 12 14 05_NIM Summary 21 2" xfId="10719"/>
    <cellStyle name="_Value Copy 11 30 05 gas 12 09 05 AURORA at 12 14 05_NIM Summary 22" xfId="10720"/>
    <cellStyle name="_Value Copy 11 30 05 gas 12 09 05 AURORA at 12 14 05_NIM Summary 22 2" xfId="10721"/>
    <cellStyle name="_Value Copy 11 30 05 gas 12 09 05 AURORA at 12 14 05_NIM Summary 23" xfId="10722"/>
    <cellStyle name="_Value Copy 11 30 05 gas 12 09 05 AURORA at 12 14 05_NIM Summary 23 2" xfId="10723"/>
    <cellStyle name="_Value Copy 11 30 05 gas 12 09 05 AURORA at 12 14 05_NIM Summary 24" xfId="10724"/>
    <cellStyle name="_Value Copy 11 30 05 gas 12 09 05 AURORA at 12 14 05_NIM Summary 24 2" xfId="10725"/>
    <cellStyle name="_Value Copy 11 30 05 gas 12 09 05 AURORA at 12 14 05_NIM Summary 25" xfId="10726"/>
    <cellStyle name="_Value Copy 11 30 05 gas 12 09 05 AURORA at 12 14 05_NIM Summary 25 2" xfId="10727"/>
    <cellStyle name="_Value Copy 11 30 05 gas 12 09 05 AURORA at 12 14 05_NIM Summary 26" xfId="10728"/>
    <cellStyle name="_Value Copy 11 30 05 gas 12 09 05 AURORA at 12 14 05_NIM Summary 26 2" xfId="10729"/>
    <cellStyle name="_Value Copy 11 30 05 gas 12 09 05 AURORA at 12 14 05_NIM Summary 27" xfId="10730"/>
    <cellStyle name="_Value Copy 11 30 05 gas 12 09 05 AURORA at 12 14 05_NIM Summary 27 2" xfId="10731"/>
    <cellStyle name="_Value Copy 11 30 05 gas 12 09 05 AURORA at 12 14 05_NIM Summary 28" xfId="10732"/>
    <cellStyle name="_Value Copy 11 30 05 gas 12 09 05 AURORA at 12 14 05_NIM Summary 28 2" xfId="10733"/>
    <cellStyle name="_Value Copy 11 30 05 gas 12 09 05 AURORA at 12 14 05_NIM Summary 29" xfId="10734"/>
    <cellStyle name="_Value Copy 11 30 05 gas 12 09 05 AURORA at 12 14 05_NIM Summary 29 2" xfId="10735"/>
    <cellStyle name="_Value Copy 11 30 05 gas 12 09 05 AURORA at 12 14 05_NIM Summary 3" xfId="10736"/>
    <cellStyle name="_Value Copy 11 30 05 gas 12 09 05 AURORA at 12 14 05_NIM Summary 3 2" xfId="10737"/>
    <cellStyle name="_Value Copy 11 30 05 gas 12 09 05 AURORA at 12 14 05_NIM Summary 30" xfId="10738"/>
    <cellStyle name="_Value Copy 11 30 05 gas 12 09 05 AURORA at 12 14 05_NIM Summary 30 2" xfId="10739"/>
    <cellStyle name="_Value Copy 11 30 05 gas 12 09 05 AURORA at 12 14 05_NIM Summary 31" xfId="10740"/>
    <cellStyle name="_Value Copy 11 30 05 gas 12 09 05 AURORA at 12 14 05_NIM Summary 31 2" xfId="10741"/>
    <cellStyle name="_Value Copy 11 30 05 gas 12 09 05 AURORA at 12 14 05_NIM Summary 32" xfId="10742"/>
    <cellStyle name="_Value Copy 11 30 05 gas 12 09 05 AURORA at 12 14 05_NIM Summary 32 2" xfId="10743"/>
    <cellStyle name="_Value Copy 11 30 05 gas 12 09 05 AURORA at 12 14 05_NIM Summary 33" xfId="10744"/>
    <cellStyle name="_Value Copy 11 30 05 gas 12 09 05 AURORA at 12 14 05_NIM Summary 33 2" xfId="10745"/>
    <cellStyle name="_Value Copy 11 30 05 gas 12 09 05 AURORA at 12 14 05_NIM Summary 34" xfId="10746"/>
    <cellStyle name="_Value Copy 11 30 05 gas 12 09 05 AURORA at 12 14 05_NIM Summary 34 2" xfId="10747"/>
    <cellStyle name="_Value Copy 11 30 05 gas 12 09 05 AURORA at 12 14 05_NIM Summary 35" xfId="10748"/>
    <cellStyle name="_Value Copy 11 30 05 gas 12 09 05 AURORA at 12 14 05_NIM Summary 35 2" xfId="10749"/>
    <cellStyle name="_Value Copy 11 30 05 gas 12 09 05 AURORA at 12 14 05_NIM Summary 36" xfId="10750"/>
    <cellStyle name="_Value Copy 11 30 05 gas 12 09 05 AURORA at 12 14 05_NIM Summary 36 2" xfId="10751"/>
    <cellStyle name="_Value Copy 11 30 05 gas 12 09 05 AURORA at 12 14 05_NIM Summary 37" xfId="10752"/>
    <cellStyle name="_Value Copy 11 30 05 gas 12 09 05 AURORA at 12 14 05_NIM Summary 37 2" xfId="10753"/>
    <cellStyle name="_Value Copy 11 30 05 gas 12 09 05 AURORA at 12 14 05_NIM Summary 38" xfId="10754"/>
    <cellStyle name="_Value Copy 11 30 05 gas 12 09 05 AURORA at 12 14 05_NIM Summary 38 2" xfId="10755"/>
    <cellStyle name="_Value Copy 11 30 05 gas 12 09 05 AURORA at 12 14 05_NIM Summary 39" xfId="10756"/>
    <cellStyle name="_Value Copy 11 30 05 gas 12 09 05 AURORA at 12 14 05_NIM Summary 39 2" xfId="10757"/>
    <cellStyle name="_Value Copy 11 30 05 gas 12 09 05 AURORA at 12 14 05_NIM Summary 4" xfId="10758"/>
    <cellStyle name="_Value Copy 11 30 05 gas 12 09 05 AURORA at 12 14 05_NIM Summary 4 2" xfId="10759"/>
    <cellStyle name="_Value Copy 11 30 05 gas 12 09 05 AURORA at 12 14 05_NIM Summary 40" xfId="10760"/>
    <cellStyle name="_Value Copy 11 30 05 gas 12 09 05 AURORA at 12 14 05_NIM Summary 40 2" xfId="10761"/>
    <cellStyle name="_Value Copy 11 30 05 gas 12 09 05 AURORA at 12 14 05_NIM Summary 41" xfId="10762"/>
    <cellStyle name="_Value Copy 11 30 05 gas 12 09 05 AURORA at 12 14 05_NIM Summary 41 2" xfId="10763"/>
    <cellStyle name="_Value Copy 11 30 05 gas 12 09 05 AURORA at 12 14 05_NIM Summary 42" xfId="10764"/>
    <cellStyle name="_Value Copy 11 30 05 gas 12 09 05 AURORA at 12 14 05_NIM Summary 42 2" xfId="10765"/>
    <cellStyle name="_Value Copy 11 30 05 gas 12 09 05 AURORA at 12 14 05_NIM Summary 43" xfId="10766"/>
    <cellStyle name="_Value Copy 11 30 05 gas 12 09 05 AURORA at 12 14 05_NIM Summary 43 2" xfId="10767"/>
    <cellStyle name="_Value Copy 11 30 05 gas 12 09 05 AURORA at 12 14 05_NIM Summary 44" xfId="10768"/>
    <cellStyle name="_Value Copy 11 30 05 gas 12 09 05 AURORA at 12 14 05_NIM Summary 44 2" xfId="10769"/>
    <cellStyle name="_Value Copy 11 30 05 gas 12 09 05 AURORA at 12 14 05_NIM Summary 45" xfId="10770"/>
    <cellStyle name="_Value Copy 11 30 05 gas 12 09 05 AURORA at 12 14 05_NIM Summary 45 2" xfId="10771"/>
    <cellStyle name="_Value Copy 11 30 05 gas 12 09 05 AURORA at 12 14 05_NIM Summary 46" xfId="10772"/>
    <cellStyle name="_Value Copy 11 30 05 gas 12 09 05 AURORA at 12 14 05_NIM Summary 46 2" xfId="10773"/>
    <cellStyle name="_Value Copy 11 30 05 gas 12 09 05 AURORA at 12 14 05_NIM Summary 47" xfId="10774"/>
    <cellStyle name="_Value Copy 11 30 05 gas 12 09 05 AURORA at 12 14 05_NIM Summary 47 2" xfId="10775"/>
    <cellStyle name="_Value Copy 11 30 05 gas 12 09 05 AURORA at 12 14 05_NIM Summary 48" xfId="10776"/>
    <cellStyle name="_Value Copy 11 30 05 gas 12 09 05 AURORA at 12 14 05_NIM Summary 49" xfId="10777"/>
    <cellStyle name="_Value Copy 11 30 05 gas 12 09 05 AURORA at 12 14 05_NIM Summary 5" xfId="10778"/>
    <cellStyle name="_Value Copy 11 30 05 gas 12 09 05 AURORA at 12 14 05_NIM Summary 5 2" xfId="10779"/>
    <cellStyle name="_Value Copy 11 30 05 gas 12 09 05 AURORA at 12 14 05_NIM Summary 50" xfId="10780"/>
    <cellStyle name="_Value Copy 11 30 05 gas 12 09 05 AURORA at 12 14 05_NIM Summary 51" xfId="10781"/>
    <cellStyle name="_Value Copy 11 30 05 gas 12 09 05 AURORA at 12 14 05_NIM Summary 52" xfId="10782"/>
    <cellStyle name="_Value Copy 11 30 05 gas 12 09 05 AURORA at 12 14 05_NIM Summary 6" xfId="10783"/>
    <cellStyle name="_Value Copy 11 30 05 gas 12 09 05 AURORA at 12 14 05_NIM Summary 6 2" xfId="10784"/>
    <cellStyle name="_Value Copy 11 30 05 gas 12 09 05 AURORA at 12 14 05_NIM Summary 7" xfId="10785"/>
    <cellStyle name="_Value Copy 11 30 05 gas 12 09 05 AURORA at 12 14 05_NIM Summary 7 2" xfId="10786"/>
    <cellStyle name="_Value Copy 11 30 05 gas 12 09 05 AURORA at 12 14 05_NIM Summary 8" xfId="10787"/>
    <cellStyle name="_Value Copy 11 30 05 gas 12 09 05 AURORA at 12 14 05_NIM Summary 8 2" xfId="10788"/>
    <cellStyle name="_Value Copy 11 30 05 gas 12 09 05 AURORA at 12 14 05_NIM Summary 9" xfId="10789"/>
    <cellStyle name="_Value Copy 11 30 05 gas 12 09 05 AURORA at 12 14 05_NIM Summary 9 2" xfId="10790"/>
    <cellStyle name="_Value Copy 11 30 05 gas 12 09 05 AURORA at 12 14 05_NIM Summary_DEM-WP(C) ENERG10C--ctn Mid-C_042010 2010GRC" xfId="10791"/>
    <cellStyle name="_Value Copy 11 30 05 gas 12 09 05 AURORA at 12 14 05_NIM Summary_DEM-WP(C) ENERG10C--ctn Mid-C_042010 2010GRC 2" xfId="10792"/>
    <cellStyle name="_Value Copy 11 30 05 gas 12 09 05 AURORA at 12 14 05_PCA 10 -  Exhibit D Dec 2011" xfId="10793"/>
    <cellStyle name="_Value Copy 11 30 05 gas 12 09 05 AURORA at 12 14 05_PCA 10 -  Exhibit D Dec 2011 2" xfId="10794"/>
    <cellStyle name="_Value Copy 11 30 05 gas 12 09 05 AURORA at 12 14 05_PCA 10 -  Exhibit D from A Kellogg Jan 2011" xfId="10795"/>
    <cellStyle name="_Value Copy 11 30 05 gas 12 09 05 AURORA at 12 14 05_PCA 10 -  Exhibit D from A Kellogg Jan 2011 2" xfId="10796"/>
    <cellStyle name="_Value Copy 11 30 05 gas 12 09 05 AURORA at 12 14 05_PCA 10 -  Exhibit D from A Kellogg July 2011" xfId="10797"/>
    <cellStyle name="_Value Copy 11 30 05 gas 12 09 05 AURORA at 12 14 05_PCA 10 -  Exhibit D from A Kellogg July 2011 2" xfId="10798"/>
    <cellStyle name="_Value Copy 11 30 05 gas 12 09 05 AURORA at 12 14 05_PCA 10 -  Exhibit D from S Free Rcv'd 12-11" xfId="10799"/>
    <cellStyle name="_Value Copy 11 30 05 gas 12 09 05 AURORA at 12 14 05_PCA 10 -  Exhibit D from S Free Rcv'd 12-11 2" xfId="10800"/>
    <cellStyle name="_Value Copy 11 30 05 gas 12 09 05 AURORA at 12 14 05_PCA 11 -  Exhibit D Jan 2012 fr A Kellogg" xfId="10801"/>
    <cellStyle name="_Value Copy 11 30 05 gas 12 09 05 AURORA at 12 14 05_PCA 11 -  Exhibit D Jan 2012 fr A Kellogg 2" xfId="10802"/>
    <cellStyle name="_Value Copy 11 30 05 gas 12 09 05 AURORA at 12 14 05_PCA 11 -  Exhibit D Jan 2012 WF" xfId="10803"/>
    <cellStyle name="_Value Copy 11 30 05 gas 12 09 05 AURORA at 12 14 05_PCA 11 -  Exhibit D Jan 2012 WF 2" xfId="10804"/>
    <cellStyle name="_Value Copy 11 30 05 gas 12 09 05 AURORA at 12 14 05_PCA 7 - Exhibit D update 11_30_08 (2)" xfId="10805"/>
    <cellStyle name="_Value Copy 11 30 05 gas 12 09 05 AURORA at 12 14 05_PCA 7 - Exhibit D update 11_30_08 (2) 2" xfId="10806"/>
    <cellStyle name="_Value Copy 11 30 05 gas 12 09 05 AURORA at 12 14 05_PCA 7 - Exhibit D update 11_30_08 (2) 2 2" xfId="10807"/>
    <cellStyle name="_Value Copy 11 30 05 gas 12 09 05 AURORA at 12 14 05_PCA 7 - Exhibit D update 11_30_08 (2) 2 2 2" xfId="10808"/>
    <cellStyle name="_Value Copy 11 30 05 gas 12 09 05 AURORA at 12 14 05_PCA 7 - Exhibit D update 11_30_08 (2) 2 3" xfId="10809"/>
    <cellStyle name="_Value Copy 11 30 05 gas 12 09 05 AURORA at 12 14 05_PCA 7 - Exhibit D update 11_30_08 (2) 3" xfId="10810"/>
    <cellStyle name="_Value Copy 11 30 05 gas 12 09 05 AURORA at 12 14 05_PCA 7 - Exhibit D update 11_30_08 (2) 3 2" xfId="10811"/>
    <cellStyle name="_Value Copy 11 30 05 gas 12 09 05 AURORA at 12 14 05_PCA 7 - Exhibit D update 11_30_08 (2) 4" xfId="10812"/>
    <cellStyle name="_Value Copy 11 30 05 gas 12 09 05 AURORA at 12 14 05_PCA 7 - Exhibit D update 11_30_08 (2) 4 2" xfId="10813"/>
    <cellStyle name="_Value Copy 11 30 05 gas 12 09 05 AURORA at 12 14 05_PCA 7 - Exhibit D update 11_30_08 (2) 5" xfId="10814"/>
    <cellStyle name="_Value Copy 11 30 05 gas 12 09 05 AURORA at 12 14 05_PCA 7 - Exhibit D update 11_30_08 (2)_DEM-WP(C) ENERG10C--ctn Mid-C_042010 2010GRC" xfId="10815"/>
    <cellStyle name="_Value Copy 11 30 05 gas 12 09 05 AURORA at 12 14 05_PCA 7 - Exhibit D update 11_30_08 (2)_DEM-WP(C) ENERG10C--ctn Mid-C_042010 2010GRC 2" xfId="10816"/>
    <cellStyle name="_Value Copy 11 30 05 gas 12 09 05 AURORA at 12 14 05_PCA 7 - Exhibit D update 11_30_08 (2)_NIM Summary" xfId="10817"/>
    <cellStyle name="_Value Copy 11 30 05 gas 12 09 05 AURORA at 12 14 05_PCA 7 - Exhibit D update 11_30_08 (2)_NIM Summary 2" xfId="10818"/>
    <cellStyle name="_Value Copy 11 30 05 gas 12 09 05 AURORA at 12 14 05_PCA 7 - Exhibit D update 11_30_08 (2)_NIM Summary 2 2" xfId="10819"/>
    <cellStyle name="_Value Copy 11 30 05 gas 12 09 05 AURORA at 12 14 05_PCA 7 - Exhibit D update 11_30_08 (2)_NIM Summary 3" xfId="10820"/>
    <cellStyle name="_Value Copy 11 30 05 gas 12 09 05 AURORA at 12 14 05_PCA 7 - Exhibit D update 11_30_08 (2)_NIM Summary 3 2" xfId="10821"/>
    <cellStyle name="_Value Copy 11 30 05 gas 12 09 05 AURORA at 12 14 05_PCA 7 - Exhibit D update 11_30_08 (2)_NIM Summary 4" xfId="10822"/>
    <cellStyle name="_Value Copy 11 30 05 gas 12 09 05 AURORA at 12 14 05_PCA 7 - Exhibit D update 11_30_08 (2)_NIM Summary_DEM-WP(C) ENERG10C--ctn Mid-C_042010 2010GRC" xfId="10823"/>
    <cellStyle name="_Value Copy 11 30 05 gas 12 09 05 AURORA at 12 14 05_PCA 7 - Exhibit D update 11_30_08 (2)_NIM Summary_DEM-WP(C) ENERG10C--ctn Mid-C_042010 2010GRC 2" xfId="10824"/>
    <cellStyle name="_Value Copy 11 30 05 gas 12 09 05 AURORA at 12 14 05_PCA 8 - Exhibit D update 12_31_09" xfId="10825"/>
    <cellStyle name="_Value Copy 11 30 05 gas 12 09 05 AURORA at 12 14 05_PCA 8 - Exhibit D update 12_31_09 2" xfId="10826"/>
    <cellStyle name="_Value Copy 11 30 05 gas 12 09 05 AURORA at 12 14 05_PCA 8 - Exhibit D update 12_31_09 2 2" xfId="10827"/>
    <cellStyle name="_Value Copy 11 30 05 gas 12 09 05 AURORA at 12 14 05_PCA 8 - Exhibit D update 12_31_09 3" xfId="10828"/>
    <cellStyle name="_Value Copy 11 30 05 gas 12 09 05 AURORA at 12 14 05_PCA 9 -  Exhibit D April 2010" xfId="10829"/>
    <cellStyle name="_Value Copy 11 30 05 gas 12 09 05 AURORA at 12 14 05_PCA 9 -  Exhibit D April 2010 (3)" xfId="10830"/>
    <cellStyle name="_Value Copy 11 30 05 gas 12 09 05 AURORA at 12 14 05_PCA 9 -  Exhibit D April 2010 (3) 2" xfId="10831"/>
    <cellStyle name="_Value Copy 11 30 05 gas 12 09 05 AURORA at 12 14 05_PCA 9 -  Exhibit D April 2010 (3) 2 2" xfId="10832"/>
    <cellStyle name="_Value Copy 11 30 05 gas 12 09 05 AURORA at 12 14 05_PCA 9 -  Exhibit D April 2010 (3) 3" xfId="10833"/>
    <cellStyle name="_Value Copy 11 30 05 gas 12 09 05 AURORA at 12 14 05_PCA 9 -  Exhibit D April 2010 (3) 3 2" xfId="10834"/>
    <cellStyle name="_Value Copy 11 30 05 gas 12 09 05 AURORA at 12 14 05_PCA 9 -  Exhibit D April 2010 (3) 4" xfId="10835"/>
    <cellStyle name="_Value Copy 11 30 05 gas 12 09 05 AURORA at 12 14 05_PCA 9 -  Exhibit D April 2010 (3)_DEM-WP(C) ENERG10C--ctn Mid-C_042010 2010GRC" xfId="10836"/>
    <cellStyle name="_Value Copy 11 30 05 gas 12 09 05 AURORA at 12 14 05_PCA 9 -  Exhibit D April 2010 (3)_DEM-WP(C) ENERG10C--ctn Mid-C_042010 2010GRC 2" xfId="10837"/>
    <cellStyle name="_Value Copy 11 30 05 gas 12 09 05 AURORA at 12 14 05_PCA 9 -  Exhibit D April 2010 2" xfId="10838"/>
    <cellStyle name="_Value Copy 11 30 05 gas 12 09 05 AURORA at 12 14 05_PCA 9 -  Exhibit D April 2010 2 2" xfId="10839"/>
    <cellStyle name="_Value Copy 11 30 05 gas 12 09 05 AURORA at 12 14 05_PCA 9 -  Exhibit D April 2010 3" xfId="10840"/>
    <cellStyle name="_Value Copy 11 30 05 gas 12 09 05 AURORA at 12 14 05_PCA 9 -  Exhibit D April 2010 3 2" xfId="10841"/>
    <cellStyle name="_Value Copy 11 30 05 gas 12 09 05 AURORA at 12 14 05_PCA 9 -  Exhibit D April 2010 4" xfId="10842"/>
    <cellStyle name="_Value Copy 11 30 05 gas 12 09 05 AURORA at 12 14 05_PCA 9 -  Exhibit D April 2010 4 2" xfId="10843"/>
    <cellStyle name="_Value Copy 11 30 05 gas 12 09 05 AURORA at 12 14 05_PCA 9 -  Exhibit D April 2010 5" xfId="10844"/>
    <cellStyle name="_Value Copy 11 30 05 gas 12 09 05 AURORA at 12 14 05_PCA 9 -  Exhibit D April 2010 5 2" xfId="10845"/>
    <cellStyle name="_Value Copy 11 30 05 gas 12 09 05 AURORA at 12 14 05_PCA 9 -  Exhibit D April 2010 6" xfId="10846"/>
    <cellStyle name="_Value Copy 11 30 05 gas 12 09 05 AURORA at 12 14 05_PCA 9 -  Exhibit D April 2010 6 2" xfId="10847"/>
    <cellStyle name="_Value Copy 11 30 05 gas 12 09 05 AURORA at 12 14 05_PCA 9 -  Exhibit D April 2010 7" xfId="10848"/>
    <cellStyle name="_Value Copy 11 30 05 gas 12 09 05 AURORA at 12 14 05_PCA 9 -  Exhibit D Feb 2010" xfId="10849"/>
    <cellStyle name="_Value Copy 11 30 05 gas 12 09 05 AURORA at 12 14 05_PCA 9 -  Exhibit D Feb 2010 2" xfId="10850"/>
    <cellStyle name="_Value Copy 11 30 05 gas 12 09 05 AURORA at 12 14 05_PCA 9 -  Exhibit D Feb 2010 2 2" xfId="10851"/>
    <cellStyle name="_Value Copy 11 30 05 gas 12 09 05 AURORA at 12 14 05_PCA 9 -  Exhibit D Feb 2010 3" xfId="10852"/>
    <cellStyle name="_Value Copy 11 30 05 gas 12 09 05 AURORA at 12 14 05_PCA 9 -  Exhibit D Feb 2010 v2" xfId="10853"/>
    <cellStyle name="_Value Copy 11 30 05 gas 12 09 05 AURORA at 12 14 05_PCA 9 -  Exhibit D Feb 2010 v2 2" xfId="10854"/>
    <cellStyle name="_Value Copy 11 30 05 gas 12 09 05 AURORA at 12 14 05_PCA 9 -  Exhibit D Feb 2010 v2 2 2" xfId="10855"/>
    <cellStyle name="_Value Copy 11 30 05 gas 12 09 05 AURORA at 12 14 05_PCA 9 -  Exhibit D Feb 2010 v2 3" xfId="10856"/>
    <cellStyle name="_Value Copy 11 30 05 gas 12 09 05 AURORA at 12 14 05_PCA 9 -  Exhibit D Feb 2010 WF" xfId="10857"/>
    <cellStyle name="_Value Copy 11 30 05 gas 12 09 05 AURORA at 12 14 05_PCA 9 -  Exhibit D Feb 2010 WF 2" xfId="10858"/>
    <cellStyle name="_Value Copy 11 30 05 gas 12 09 05 AURORA at 12 14 05_PCA 9 -  Exhibit D Feb 2010 WF 2 2" xfId="10859"/>
    <cellStyle name="_Value Copy 11 30 05 gas 12 09 05 AURORA at 12 14 05_PCA 9 -  Exhibit D Feb 2010 WF 3" xfId="10860"/>
    <cellStyle name="_Value Copy 11 30 05 gas 12 09 05 AURORA at 12 14 05_PCA 9 -  Exhibit D Jan 2010" xfId="10861"/>
    <cellStyle name="_Value Copy 11 30 05 gas 12 09 05 AURORA at 12 14 05_PCA 9 -  Exhibit D Jan 2010 2" xfId="10862"/>
    <cellStyle name="_Value Copy 11 30 05 gas 12 09 05 AURORA at 12 14 05_PCA 9 -  Exhibit D Jan 2010 2 2" xfId="10863"/>
    <cellStyle name="_Value Copy 11 30 05 gas 12 09 05 AURORA at 12 14 05_PCA 9 -  Exhibit D Jan 2010 3" xfId="10864"/>
    <cellStyle name="_Value Copy 11 30 05 gas 12 09 05 AURORA at 12 14 05_PCA 9 -  Exhibit D March 2010 (2)" xfId="10865"/>
    <cellStyle name="_Value Copy 11 30 05 gas 12 09 05 AURORA at 12 14 05_PCA 9 -  Exhibit D March 2010 (2) 2" xfId="10866"/>
    <cellStyle name="_Value Copy 11 30 05 gas 12 09 05 AURORA at 12 14 05_PCA 9 -  Exhibit D March 2010 (2) 2 2" xfId="10867"/>
    <cellStyle name="_Value Copy 11 30 05 gas 12 09 05 AURORA at 12 14 05_PCA 9 -  Exhibit D March 2010 (2) 3" xfId="10868"/>
    <cellStyle name="_Value Copy 11 30 05 gas 12 09 05 AURORA at 12 14 05_PCA 9 -  Exhibit D Nov 2010" xfId="10869"/>
    <cellStyle name="_Value Copy 11 30 05 gas 12 09 05 AURORA at 12 14 05_PCA 9 -  Exhibit D Nov 2010 2" xfId="10870"/>
    <cellStyle name="_Value Copy 11 30 05 gas 12 09 05 AURORA at 12 14 05_PCA 9 -  Exhibit D Nov 2010 2 2" xfId="10871"/>
    <cellStyle name="_Value Copy 11 30 05 gas 12 09 05 AURORA at 12 14 05_PCA 9 -  Exhibit D Nov 2010 3" xfId="10872"/>
    <cellStyle name="_Value Copy 11 30 05 gas 12 09 05 AURORA at 12 14 05_PCA 9 - Exhibit D at August 2010" xfId="10873"/>
    <cellStyle name="_Value Copy 11 30 05 gas 12 09 05 AURORA at 12 14 05_PCA 9 - Exhibit D at August 2010 2" xfId="10874"/>
    <cellStyle name="_Value Copy 11 30 05 gas 12 09 05 AURORA at 12 14 05_PCA 9 - Exhibit D at August 2010 2 2" xfId="10875"/>
    <cellStyle name="_Value Copy 11 30 05 gas 12 09 05 AURORA at 12 14 05_PCA 9 - Exhibit D at August 2010 3" xfId="10876"/>
    <cellStyle name="_Value Copy 11 30 05 gas 12 09 05 AURORA at 12 14 05_PCA 9 - Exhibit D June 2010 GRC" xfId="10877"/>
    <cellStyle name="_Value Copy 11 30 05 gas 12 09 05 AURORA at 12 14 05_PCA 9 - Exhibit D June 2010 GRC 2" xfId="10878"/>
    <cellStyle name="_Value Copy 11 30 05 gas 12 09 05 AURORA at 12 14 05_PCA 9 - Exhibit D June 2010 GRC 2 2" xfId="10879"/>
    <cellStyle name="_Value Copy 11 30 05 gas 12 09 05 AURORA at 12 14 05_PCA 9 - Exhibit D June 2010 GRC 3" xfId="10880"/>
    <cellStyle name="_Value Copy 11 30 05 gas 12 09 05 AURORA at 12 14 05_Power Costs - Comparison bx Rbtl-Staff-Jt-PC" xfId="10881"/>
    <cellStyle name="_Value Copy 11 30 05 gas 12 09 05 AURORA at 12 14 05_Power Costs - Comparison bx Rbtl-Staff-Jt-PC 2" xfId="10882"/>
    <cellStyle name="_Value Copy 11 30 05 gas 12 09 05 AURORA at 12 14 05_Power Costs - Comparison bx Rbtl-Staff-Jt-PC 2 2" xfId="10883"/>
    <cellStyle name="_Value Copy 11 30 05 gas 12 09 05 AURORA at 12 14 05_Power Costs - Comparison bx Rbtl-Staff-Jt-PC 3" xfId="10884"/>
    <cellStyle name="_Value Copy 11 30 05 gas 12 09 05 AURORA at 12 14 05_Power Costs - Comparison bx Rbtl-Staff-Jt-PC 3 2" xfId="10885"/>
    <cellStyle name="_Value Copy 11 30 05 gas 12 09 05 AURORA at 12 14 05_Power Costs - Comparison bx Rbtl-Staff-Jt-PC 4" xfId="10886"/>
    <cellStyle name="_Value Copy 11 30 05 gas 12 09 05 AURORA at 12 14 05_Power Costs - Comparison bx Rbtl-Staff-Jt-PC_Adj Bench DR 3 for Initial Briefs (Electric)" xfId="10887"/>
    <cellStyle name="_Value Copy 11 30 05 gas 12 09 05 AURORA at 12 14 05_Power Costs - Comparison bx Rbtl-Staff-Jt-PC_Adj Bench DR 3 for Initial Briefs (Electric) 2" xfId="10888"/>
    <cellStyle name="_Value Copy 11 30 05 gas 12 09 05 AURORA at 12 14 05_Power Costs - Comparison bx Rbtl-Staff-Jt-PC_Adj Bench DR 3 for Initial Briefs (Electric) 2 2" xfId="10889"/>
    <cellStyle name="_Value Copy 11 30 05 gas 12 09 05 AURORA at 12 14 05_Power Costs - Comparison bx Rbtl-Staff-Jt-PC_Adj Bench DR 3 for Initial Briefs (Electric) 3" xfId="10890"/>
    <cellStyle name="_Value Copy 11 30 05 gas 12 09 05 AURORA at 12 14 05_Power Costs - Comparison bx Rbtl-Staff-Jt-PC_Adj Bench DR 3 for Initial Briefs (Electric) 3 2" xfId="10891"/>
    <cellStyle name="_Value Copy 11 30 05 gas 12 09 05 AURORA at 12 14 05_Power Costs - Comparison bx Rbtl-Staff-Jt-PC_Adj Bench DR 3 for Initial Briefs (Electric) 4" xfId="10892"/>
    <cellStyle name="_Value Copy 11 30 05 gas 12 09 05 AURORA at 12 14 05_Power Costs - Comparison bx Rbtl-Staff-Jt-PC_Adj Bench DR 3 for Initial Briefs (Electric)_DEM-WP(C) ENERG10C--ctn Mid-C_042010 2010GRC" xfId="10893"/>
    <cellStyle name="_Value Copy 11 30 05 gas 12 09 05 AURORA at 12 14 05_Power Costs - Comparison bx Rbtl-Staff-Jt-PC_Adj Bench DR 3 for Initial Briefs (Electric)_DEM-WP(C) ENERG10C--ctn Mid-C_042010 2010GRC 2" xfId="10894"/>
    <cellStyle name="_Value Copy 11 30 05 gas 12 09 05 AURORA at 12 14 05_Power Costs - Comparison bx Rbtl-Staff-Jt-PC_DEM-WP(C) ENERG10C--ctn Mid-C_042010 2010GRC" xfId="10895"/>
    <cellStyle name="_Value Copy 11 30 05 gas 12 09 05 AURORA at 12 14 05_Power Costs - Comparison bx Rbtl-Staff-Jt-PC_DEM-WP(C) ENERG10C--ctn Mid-C_042010 2010GRC 2" xfId="10896"/>
    <cellStyle name="_Value Copy 11 30 05 gas 12 09 05 AURORA at 12 14 05_Power Costs - Comparison bx Rbtl-Staff-Jt-PC_Electric Rev Req Model (2009 GRC) Rebuttal" xfId="10897"/>
    <cellStyle name="_Value Copy 11 30 05 gas 12 09 05 AURORA at 12 14 05_Power Costs - Comparison bx Rbtl-Staff-Jt-PC_Electric Rev Req Model (2009 GRC) Rebuttal 2" xfId="10898"/>
    <cellStyle name="_Value Copy 11 30 05 gas 12 09 05 AURORA at 12 14 05_Power Costs - Comparison bx Rbtl-Staff-Jt-PC_Electric Rev Req Model (2009 GRC) Rebuttal 2 2" xfId="10899"/>
    <cellStyle name="_Value Copy 11 30 05 gas 12 09 05 AURORA at 12 14 05_Power Costs - Comparison bx Rbtl-Staff-Jt-PC_Electric Rev Req Model (2009 GRC) Rebuttal 3" xfId="10900"/>
    <cellStyle name="_Value Copy 11 30 05 gas 12 09 05 AURORA at 12 14 05_Power Costs - Comparison bx Rbtl-Staff-Jt-PC_Electric Rev Req Model (2009 GRC) Rebuttal REmoval of New  WH Solar AdjustMI" xfId="10901"/>
    <cellStyle name="_Value Copy 11 30 05 gas 12 09 05 AURORA at 12 14 05_Power Costs - Comparison bx Rbtl-Staff-Jt-PC_Electric Rev Req Model (2009 GRC) Rebuttal REmoval of New  WH Solar AdjustMI 2" xfId="10902"/>
    <cellStyle name="_Value Copy 11 30 05 gas 12 09 05 AURORA at 12 14 05_Power Costs - Comparison bx Rbtl-Staff-Jt-PC_Electric Rev Req Model (2009 GRC) Rebuttal REmoval of New  WH Solar AdjustMI 2 2" xfId="10903"/>
    <cellStyle name="_Value Copy 11 30 05 gas 12 09 05 AURORA at 12 14 05_Power Costs - Comparison bx Rbtl-Staff-Jt-PC_Electric Rev Req Model (2009 GRC) Rebuttal REmoval of New  WH Solar AdjustMI 3" xfId="10904"/>
    <cellStyle name="_Value Copy 11 30 05 gas 12 09 05 AURORA at 12 14 05_Power Costs - Comparison bx Rbtl-Staff-Jt-PC_Electric Rev Req Model (2009 GRC) Rebuttal REmoval of New  WH Solar AdjustMI 3 2" xfId="10905"/>
    <cellStyle name="_Value Copy 11 30 05 gas 12 09 05 AURORA at 12 14 05_Power Costs - Comparison bx Rbtl-Staff-Jt-PC_Electric Rev Req Model (2009 GRC) Rebuttal REmoval of New  WH Solar AdjustMI 4" xfId="10906"/>
    <cellStyle name="_Value Copy 11 30 05 gas 12 09 05 AURORA at 12 14 05_Power Costs - Comparison bx Rbtl-Staff-Jt-PC_Electric Rev Req Model (2009 GRC) Rebuttal REmoval of New  WH Solar AdjustMI_DEM-WP(C) ENERG10C--ctn Mid-C_042010 2010GRC" xfId="10907"/>
    <cellStyle name="_Value Copy 11 30 05 gas 12 09 05 AURORA at 12 14 05_Power Costs - Comparison bx Rbtl-Staff-Jt-PC_Electric Rev Req Model (2009 GRC) Rebuttal REmoval of New  WH Solar AdjustMI_DEM-WP(C) ENERG10C--ctn Mid-C_042010 2010GRC 2" xfId="10908"/>
    <cellStyle name="_Value Copy 11 30 05 gas 12 09 05 AURORA at 12 14 05_Power Costs - Comparison bx Rbtl-Staff-Jt-PC_Electric Rev Req Model (2009 GRC) Revised 01-18-2010" xfId="10909"/>
    <cellStyle name="_Value Copy 11 30 05 gas 12 09 05 AURORA at 12 14 05_Power Costs - Comparison bx Rbtl-Staff-Jt-PC_Electric Rev Req Model (2009 GRC) Revised 01-18-2010 2" xfId="10910"/>
    <cellStyle name="_Value Copy 11 30 05 gas 12 09 05 AURORA at 12 14 05_Power Costs - Comparison bx Rbtl-Staff-Jt-PC_Electric Rev Req Model (2009 GRC) Revised 01-18-2010 2 2" xfId="10911"/>
    <cellStyle name="_Value Copy 11 30 05 gas 12 09 05 AURORA at 12 14 05_Power Costs - Comparison bx Rbtl-Staff-Jt-PC_Electric Rev Req Model (2009 GRC) Revised 01-18-2010 3" xfId="10912"/>
    <cellStyle name="_Value Copy 11 30 05 gas 12 09 05 AURORA at 12 14 05_Power Costs - Comparison bx Rbtl-Staff-Jt-PC_Electric Rev Req Model (2009 GRC) Revised 01-18-2010 3 2" xfId="10913"/>
    <cellStyle name="_Value Copy 11 30 05 gas 12 09 05 AURORA at 12 14 05_Power Costs - Comparison bx Rbtl-Staff-Jt-PC_Electric Rev Req Model (2009 GRC) Revised 01-18-2010 4" xfId="10914"/>
    <cellStyle name="_Value Copy 11 30 05 gas 12 09 05 AURORA at 12 14 05_Power Costs - Comparison bx Rbtl-Staff-Jt-PC_Electric Rev Req Model (2009 GRC) Revised 01-18-2010_DEM-WP(C) ENERG10C--ctn Mid-C_042010 2010GRC" xfId="10915"/>
    <cellStyle name="_Value Copy 11 30 05 gas 12 09 05 AURORA at 12 14 05_Power Costs - Comparison bx Rbtl-Staff-Jt-PC_Electric Rev Req Model (2009 GRC) Revised 01-18-2010_DEM-WP(C) ENERG10C--ctn Mid-C_042010 2010GRC 2" xfId="10916"/>
    <cellStyle name="_Value Copy 11 30 05 gas 12 09 05 AURORA at 12 14 05_Power Costs - Comparison bx Rbtl-Staff-Jt-PC_Final Order Electric EXHIBIT A-1" xfId="10917"/>
    <cellStyle name="_Value Copy 11 30 05 gas 12 09 05 AURORA at 12 14 05_Power Costs - Comparison bx Rbtl-Staff-Jt-PC_Final Order Electric EXHIBIT A-1 2" xfId="10918"/>
    <cellStyle name="_Value Copy 11 30 05 gas 12 09 05 AURORA at 12 14 05_Power Costs - Comparison bx Rbtl-Staff-Jt-PC_Final Order Electric EXHIBIT A-1 2 2" xfId="10919"/>
    <cellStyle name="_Value Copy 11 30 05 gas 12 09 05 AURORA at 12 14 05_Power Costs - Comparison bx Rbtl-Staff-Jt-PC_Final Order Electric EXHIBIT A-1 3" xfId="10920"/>
    <cellStyle name="_Value Copy 11 30 05 gas 12 09 05 AURORA at 12 14 05_Production Adj 4.37" xfId="21280"/>
    <cellStyle name="_Value Copy 11 30 05 gas 12 09 05 AURORA at 12 14 05_Purchased Power Adj 4.03" xfId="21281"/>
    <cellStyle name="_Value Copy 11 30 05 gas 12 09 05 AURORA at 12 14 05_Rebuttal Power Costs" xfId="10921"/>
    <cellStyle name="_Value Copy 11 30 05 gas 12 09 05 AURORA at 12 14 05_Rebuttal Power Costs 2" xfId="10922"/>
    <cellStyle name="_Value Copy 11 30 05 gas 12 09 05 AURORA at 12 14 05_Rebuttal Power Costs 2 2" xfId="10923"/>
    <cellStyle name="_Value Copy 11 30 05 gas 12 09 05 AURORA at 12 14 05_Rebuttal Power Costs 3" xfId="10924"/>
    <cellStyle name="_Value Copy 11 30 05 gas 12 09 05 AURORA at 12 14 05_Rebuttal Power Costs 3 2" xfId="10925"/>
    <cellStyle name="_Value Copy 11 30 05 gas 12 09 05 AURORA at 12 14 05_Rebuttal Power Costs 4" xfId="10926"/>
    <cellStyle name="_Value Copy 11 30 05 gas 12 09 05 AURORA at 12 14 05_Rebuttal Power Costs_Adj Bench DR 3 for Initial Briefs (Electric)" xfId="10927"/>
    <cellStyle name="_Value Copy 11 30 05 gas 12 09 05 AURORA at 12 14 05_Rebuttal Power Costs_Adj Bench DR 3 for Initial Briefs (Electric) 2" xfId="10928"/>
    <cellStyle name="_Value Copy 11 30 05 gas 12 09 05 AURORA at 12 14 05_Rebuttal Power Costs_Adj Bench DR 3 for Initial Briefs (Electric) 2 2" xfId="10929"/>
    <cellStyle name="_Value Copy 11 30 05 gas 12 09 05 AURORA at 12 14 05_Rebuttal Power Costs_Adj Bench DR 3 for Initial Briefs (Electric) 3" xfId="10930"/>
    <cellStyle name="_Value Copy 11 30 05 gas 12 09 05 AURORA at 12 14 05_Rebuttal Power Costs_Adj Bench DR 3 for Initial Briefs (Electric) 3 2" xfId="10931"/>
    <cellStyle name="_Value Copy 11 30 05 gas 12 09 05 AURORA at 12 14 05_Rebuttal Power Costs_Adj Bench DR 3 for Initial Briefs (Electric) 4" xfId="10932"/>
    <cellStyle name="_Value Copy 11 30 05 gas 12 09 05 AURORA at 12 14 05_Rebuttal Power Costs_Adj Bench DR 3 for Initial Briefs (Electric)_DEM-WP(C) ENERG10C--ctn Mid-C_042010 2010GRC" xfId="10933"/>
    <cellStyle name="_Value Copy 11 30 05 gas 12 09 05 AURORA at 12 14 05_Rebuttal Power Costs_Adj Bench DR 3 for Initial Briefs (Electric)_DEM-WP(C) ENERG10C--ctn Mid-C_042010 2010GRC 2" xfId="10934"/>
    <cellStyle name="_Value Copy 11 30 05 gas 12 09 05 AURORA at 12 14 05_Rebuttal Power Costs_DEM-WP(C) ENERG10C--ctn Mid-C_042010 2010GRC" xfId="10935"/>
    <cellStyle name="_Value Copy 11 30 05 gas 12 09 05 AURORA at 12 14 05_Rebuttal Power Costs_DEM-WP(C) ENERG10C--ctn Mid-C_042010 2010GRC 2" xfId="10936"/>
    <cellStyle name="_Value Copy 11 30 05 gas 12 09 05 AURORA at 12 14 05_Rebuttal Power Costs_Electric Rev Req Model (2009 GRC) Rebuttal" xfId="10937"/>
    <cellStyle name="_Value Copy 11 30 05 gas 12 09 05 AURORA at 12 14 05_Rebuttal Power Costs_Electric Rev Req Model (2009 GRC) Rebuttal 2" xfId="10938"/>
    <cellStyle name="_Value Copy 11 30 05 gas 12 09 05 AURORA at 12 14 05_Rebuttal Power Costs_Electric Rev Req Model (2009 GRC) Rebuttal 2 2" xfId="10939"/>
    <cellStyle name="_Value Copy 11 30 05 gas 12 09 05 AURORA at 12 14 05_Rebuttal Power Costs_Electric Rev Req Model (2009 GRC) Rebuttal 3" xfId="10940"/>
    <cellStyle name="_Value Copy 11 30 05 gas 12 09 05 AURORA at 12 14 05_Rebuttal Power Costs_Electric Rev Req Model (2009 GRC) Rebuttal REmoval of New  WH Solar AdjustMI" xfId="10941"/>
    <cellStyle name="_Value Copy 11 30 05 gas 12 09 05 AURORA at 12 14 05_Rebuttal Power Costs_Electric Rev Req Model (2009 GRC) Rebuttal REmoval of New  WH Solar AdjustMI 2" xfId="10942"/>
    <cellStyle name="_Value Copy 11 30 05 gas 12 09 05 AURORA at 12 14 05_Rebuttal Power Costs_Electric Rev Req Model (2009 GRC) Rebuttal REmoval of New  WH Solar AdjustMI 2 2" xfId="10943"/>
    <cellStyle name="_Value Copy 11 30 05 gas 12 09 05 AURORA at 12 14 05_Rebuttal Power Costs_Electric Rev Req Model (2009 GRC) Rebuttal REmoval of New  WH Solar AdjustMI 3" xfId="10944"/>
    <cellStyle name="_Value Copy 11 30 05 gas 12 09 05 AURORA at 12 14 05_Rebuttal Power Costs_Electric Rev Req Model (2009 GRC) Rebuttal REmoval of New  WH Solar AdjustMI 3 2" xfId="10945"/>
    <cellStyle name="_Value Copy 11 30 05 gas 12 09 05 AURORA at 12 14 05_Rebuttal Power Costs_Electric Rev Req Model (2009 GRC) Rebuttal REmoval of New  WH Solar AdjustMI 4" xfId="10946"/>
    <cellStyle name="_Value Copy 11 30 05 gas 12 09 05 AURORA at 12 14 05_Rebuttal Power Costs_Electric Rev Req Model (2009 GRC) Rebuttal REmoval of New  WH Solar AdjustMI_DEM-WP(C) ENERG10C--ctn Mid-C_042010 2010GRC" xfId="10947"/>
    <cellStyle name="_Value Copy 11 30 05 gas 12 09 05 AURORA at 12 14 05_Rebuttal Power Costs_Electric Rev Req Model (2009 GRC) Rebuttal REmoval of New  WH Solar AdjustMI_DEM-WP(C) ENERG10C--ctn Mid-C_042010 2010GRC 2" xfId="10948"/>
    <cellStyle name="_Value Copy 11 30 05 gas 12 09 05 AURORA at 12 14 05_Rebuttal Power Costs_Electric Rev Req Model (2009 GRC) Revised 01-18-2010" xfId="10949"/>
    <cellStyle name="_Value Copy 11 30 05 gas 12 09 05 AURORA at 12 14 05_Rebuttal Power Costs_Electric Rev Req Model (2009 GRC) Revised 01-18-2010 2" xfId="10950"/>
    <cellStyle name="_Value Copy 11 30 05 gas 12 09 05 AURORA at 12 14 05_Rebuttal Power Costs_Electric Rev Req Model (2009 GRC) Revised 01-18-2010 2 2" xfId="10951"/>
    <cellStyle name="_Value Copy 11 30 05 gas 12 09 05 AURORA at 12 14 05_Rebuttal Power Costs_Electric Rev Req Model (2009 GRC) Revised 01-18-2010 3" xfId="10952"/>
    <cellStyle name="_Value Copy 11 30 05 gas 12 09 05 AURORA at 12 14 05_Rebuttal Power Costs_Electric Rev Req Model (2009 GRC) Revised 01-18-2010 3 2" xfId="10953"/>
    <cellStyle name="_Value Copy 11 30 05 gas 12 09 05 AURORA at 12 14 05_Rebuttal Power Costs_Electric Rev Req Model (2009 GRC) Revised 01-18-2010 4" xfId="10954"/>
    <cellStyle name="_Value Copy 11 30 05 gas 12 09 05 AURORA at 12 14 05_Rebuttal Power Costs_Electric Rev Req Model (2009 GRC) Revised 01-18-2010_DEM-WP(C) ENERG10C--ctn Mid-C_042010 2010GRC" xfId="10955"/>
    <cellStyle name="_Value Copy 11 30 05 gas 12 09 05 AURORA at 12 14 05_Rebuttal Power Costs_Electric Rev Req Model (2009 GRC) Revised 01-18-2010_DEM-WP(C) ENERG10C--ctn Mid-C_042010 2010GRC 2" xfId="10956"/>
    <cellStyle name="_Value Copy 11 30 05 gas 12 09 05 AURORA at 12 14 05_Rebuttal Power Costs_Final Order Electric EXHIBIT A-1" xfId="10957"/>
    <cellStyle name="_Value Copy 11 30 05 gas 12 09 05 AURORA at 12 14 05_Rebuttal Power Costs_Final Order Electric EXHIBIT A-1 2" xfId="10958"/>
    <cellStyle name="_Value Copy 11 30 05 gas 12 09 05 AURORA at 12 14 05_Rebuttal Power Costs_Final Order Electric EXHIBIT A-1 2 2" xfId="10959"/>
    <cellStyle name="_Value Copy 11 30 05 gas 12 09 05 AURORA at 12 14 05_Rebuttal Power Costs_Final Order Electric EXHIBIT A-1 3" xfId="10960"/>
    <cellStyle name="_Value Copy 11 30 05 gas 12 09 05 AURORA at 12 14 05_ROR 5.02" xfId="21282"/>
    <cellStyle name="_Value Copy 11 30 05 gas 12 09 05 AURORA at 12 14 05_Sch 40 Interim Energy Rates " xfId="18250"/>
    <cellStyle name="_Value Copy 11 30 05 gas 12 09 05 AURORA at 12 14 05_Transmission Workbook for May BOD" xfId="10961"/>
    <cellStyle name="_Value Copy 11 30 05 gas 12 09 05 AURORA at 12 14 05_Transmission Workbook for May BOD 2" xfId="10962"/>
    <cellStyle name="_Value Copy 11 30 05 gas 12 09 05 AURORA at 12 14 05_Transmission Workbook for May BOD 2 2" xfId="10963"/>
    <cellStyle name="_Value Copy 11 30 05 gas 12 09 05 AURORA at 12 14 05_Transmission Workbook for May BOD 3" xfId="10964"/>
    <cellStyle name="_Value Copy 11 30 05 gas 12 09 05 AURORA at 12 14 05_Transmission Workbook for May BOD 3 2" xfId="10965"/>
    <cellStyle name="_Value Copy 11 30 05 gas 12 09 05 AURORA at 12 14 05_Transmission Workbook for May BOD 4" xfId="10966"/>
    <cellStyle name="_Value Copy 11 30 05 gas 12 09 05 AURORA at 12 14 05_Transmission Workbook for May BOD_DEM-WP(C) ENERG10C--ctn Mid-C_042010 2010GRC" xfId="10967"/>
    <cellStyle name="_Value Copy 11 30 05 gas 12 09 05 AURORA at 12 14 05_Transmission Workbook for May BOD_DEM-WP(C) ENERG10C--ctn Mid-C_042010 2010GRC 2" xfId="10968"/>
    <cellStyle name="_Value Copy 11 30 05 gas 12 09 05 AURORA at 12 14 05_Wind Integration 10GRC" xfId="10969"/>
    <cellStyle name="_Value Copy 11 30 05 gas 12 09 05 AURORA at 12 14 05_Wind Integration 10GRC 2" xfId="10970"/>
    <cellStyle name="_Value Copy 11 30 05 gas 12 09 05 AURORA at 12 14 05_Wind Integration 10GRC 2 2" xfId="10971"/>
    <cellStyle name="_Value Copy 11 30 05 gas 12 09 05 AURORA at 12 14 05_Wind Integration 10GRC 3" xfId="10972"/>
    <cellStyle name="_Value Copy 11 30 05 gas 12 09 05 AURORA at 12 14 05_Wind Integration 10GRC 3 2" xfId="10973"/>
    <cellStyle name="_Value Copy 11 30 05 gas 12 09 05 AURORA at 12 14 05_Wind Integration 10GRC 4" xfId="10974"/>
    <cellStyle name="_Value Copy 11 30 05 gas 12 09 05 AURORA at 12 14 05_Wind Integration 10GRC_DEM-WP(C) ENERG10C--ctn Mid-C_042010 2010GRC" xfId="10975"/>
    <cellStyle name="_Value Copy 11 30 05 gas 12 09 05 AURORA at 12 14 05_Wind Integration 10GRC_DEM-WP(C) ENERG10C--ctn Mid-C_042010 2010GRC 2" xfId="10976"/>
    <cellStyle name="_VC 2007GRC PC 10312007" xfId="10977"/>
    <cellStyle name="_VC 2007GRC PC 10312007 2" xfId="10978"/>
    <cellStyle name="_VC 6.15.06 update on 06GRC power costs.xls Chart 1" xfId="10979"/>
    <cellStyle name="_VC 6.15.06 update on 06GRC power costs.xls Chart 1 2" xfId="10980"/>
    <cellStyle name="_VC 6.15.06 update on 06GRC power costs.xls Chart 1 2 2" xfId="10981"/>
    <cellStyle name="_VC 6.15.06 update on 06GRC power costs.xls Chart 1 2 2 2" xfId="10982"/>
    <cellStyle name="_VC 6.15.06 update on 06GRC power costs.xls Chart 1 2 3" xfId="10983"/>
    <cellStyle name="_VC 6.15.06 update on 06GRC power costs.xls Chart 1 2 3 2" xfId="10984"/>
    <cellStyle name="_VC 6.15.06 update on 06GRC power costs.xls Chart 1 2 4" xfId="10985"/>
    <cellStyle name="_VC 6.15.06 update on 06GRC power costs.xls Chart 1 3" xfId="10986"/>
    <cellStyle name="_VC 6.15.06 update on 06GRC power costs.xls Chart 1 3 2" xfId="10987"/>
    <cellStyle name="_VC 6.15.06 update on 06GRC power costs.xls Chart 1 4" xfId="10988"/>
    <cellStyle name="_VC 6.15.06 update on 06GRC power costs.xls Chart 1 4 2" xfId="10989"/>
    <cellStyle name="_VC 6.15.06 update on 06GRC power costs.xls Chart 1 4 2 2" xfId="10990"/>
    <cellStyle name="_VC 6.15.06 update on 06GRC power costs.xls Chart 1 4 3" xfId="10991"/>
    <cellStyle name="_VC 6.15.06 update on 06GRC power costs.xls Chart 1 5" xfId="10992"/>
    <cellStyle name="_VC 6.15.06 update on 06GRC power costs.xls Chart 1 5 2" xfId="10993"/>
    <cellStyle name="_VC 6.15.06 update on 06GRC power costs.xls Chart 1 6" xfId="10994"/>
    <cellStyle name="_VC 6.15.06 update on 06GRC power costs.xls Chart 1 6 2" xfId="10995"/>
    <cellStyle name="_VC 6.15.06 update on 06GRC power costs.xls Chart 1 6 2 2" xfId="10996"/>
    <cellStyle name="_VC 6.15.06 update on 06GRC power costs.xls Chart 1 6 3" xfId="10997"/>
    <cellStyle name="_VC 6.15.06 update on 06GRC power costs.xls Chart 1 7" xfId="10998"/>
    <cellStyle name="_VC 6.15.06 update on 06GRC power costs.xls Chart 1 7 2" xfId="10999"/>
    <cellStyle name="_VC 6.15.06 update on 06GRC power costs.xls Chart 1 7 2 2" xfId="11000"/>
    <cellStyle name="_VC 6.15.06 update on 06GRC power costs.xls Chart 1 7 3" xfId="11001"/>
    <cellStyle name="_VC 6.15.06 update on 06GRC power costs.xls Chart 1 8" xfId="11002"/>
    <cellStyle name="_VC 6.15.06 update on 06GRC power costs.xls Chart 1_04 07E Wild Horse Wind Expansion (C) (2)" xfId="11003"/>
    <cellStyle name="_VC 6.15.06 update on 06GRC power costs.xls Chart 1_04 07E Wild Horse Wind Expansion (C) (2) 2" xfId="11004"/>
    <cellStyle name="_VC 6.15.06 update on 06GRC power costs.xls Chart 1_04 07E Wild Horse Wind Expansion (C) (2) 2 2" xfId="11005"/>
    <cellStyle name="_VC 6.15.06 update on 06GRC power costs.xls Chart 1_04 07E Wild Horse Wind Expansion (C) (2) 3" xfId="11006"/>
    <cellStyle name="_VC 6.15.06 update on 06GRC power costs.xls Chart 1_04 07E Wild Horse Wind Expansion (C) (2) 3 2" xfId="11007"/>
    <cellStyle name="_VC 6.15.06 update on 06GRC power costs.xls Chart 1_04 07E Wild Horse Wind Expansion (C) (2) 4" xfId="11008"/>
    <cellStyle name="_VC 6.15.06 update on 06GRC power costs.xls Chart 1_04 07E Wild Horse Wind Expansion (C) (2)_Adj Bench DR 3 for Initial Briefs (Electric)" xfId="11009"/>
    <cellStyle name="_VC 6.15.06 update on 06GRC power costs.xls Chart 1_04 07E Wild Horse Wind Expansion (C) (2)_Adj Bench DR 3 for Initial Briefs (Electric) 2" xfId="11010"/>
    <cellStyle name="_VC 6.15.06 update on 06GRC power costs.xls Chart 1_04 07E Wild Horse Wind Expansion (C) (2)_Adj Bench DR 3 for Initial Briefs (Electric) 2 2" xfId="11011"/>
    <cellStyle name="_VC 6.15.06 update on 06GRC power costs.xls Chart 1_04 07E Wild Horse Wind Expansion (C) (2)_Adj Bench DR 3 for Initial Briefs (Electric) 3" xfId="11012"/>
    <cellStyle name="_VC 6.15.06 update on 06GRC power costs.xls Chart 1_04 07E Wild Horse Wind Expansion (C) (2)_Adj Bench DR 3 for Initial Briefs (Electric) 3 2" xfId="11013"/>
    <cellStyle name="_VC 6.15.06 update on 06GRC power costs.xls Chart 1_04 07E Wild Horse Wind Expansion (C) (2)_Adj Bench DR 3 for Initial Briefs (Electric) 4" xfId="11014"/>
    <cellStyle name="_VC 6.15.06 update on 06GRC power costs.xls Chart 1_04 07E Wild Horse Wind Expansion (C) (2)_Adj Bench DR 3 for Initial Briefs (Electric)_DEM-WP(C) ENERG10C--ctn Mid-C_042010 2010GRC" xfId="11015"/>
    <cellStyle name="_VC 6.15.06 update on 06GRC power costs.xls Chart 1_04 07E Wild Horse Wind Expansion (C) (2)_Adj Bench DR 3 for Initial Briefs (Electric)_DEM-WP(C) ENERG10C--ctn Mid-C_042010 2010GRC 2" xfId="11016"/>
    <cellStyle name="_VC 6.15.06 update on 06GRC power costs.xls Chart 1_04 07E Wild Horse Wind Expansion (C) (2)_Book1" xfId="11017"/>
    <cellStyle name="_VC 6.15.06 update on 06GRC power costs.xls Chart 1_04 07E Wild Horse Wind Expansion (C) (2)_Book1 2" xfId="11018"/>
    <cellStyle name="_VC 6.15.06 update on 06GRC power costs.xls Chart 1_04 07E Wild Horse Wind Expansion (C) (2)_DEM-WP(C) ENERG10C--ctn Mid-C_042010 2010GRC" xfId="11019"/>
    <cellStyle name="_VC 6.15.06 update on 06GRC power costs.xls Chart 1_04 07E Wild Horse Wind Expansion (C) (2)_DEM-WP(C) ENERG10C--ctn Mid-C_042010 2010GRC 2" xfId="11020"/>
    <cellStyle name="_VC 6.15.06 update on 06GRC power costs.xls Chart 1_04 07E Wild Horse Wind Expansion (C) (2)_Electric Rev Req Model (2009 GRC) " xfId="11021"/>
    <cellStyle name="_VC 6.15.06 update on 06GRC power costs.xls Chart 1_04 07E Wild Horse Wind Expansion (C) (2)_Electric Rev Req Model (2009 GRC)  2" xfId="11022"/>
    <cellStyle name="_VC 6.15.06 update on 06GRC power costs.xls Chart 1_04 07E Wild Horse Wind Expansion (C) (2)_Electric Rev Req Model (2009 GRC)  2 2" xfId="11023"/>
    <cellStyle name="_VC 6.15.06 update on 06GRC power costs.xls Chart 1_04 07E Wild Horse Wind Expansion (C) (2)_Electric Rev Req Model (2009 GRC)  3" xfId="11024"/>
    <cellStyle name="_VC 6.15.06 update on 06GRC power costs.xls Chart 1_04 07E Wild Horse Wind Expansion (C) (2)_Electric Rev Req Model (2009 GRC)  3 2" xfId="11025"/>
    <cellStyle name="_VC 6.15.06 update on 06GRC power costs.xls Chart 1_04 07E Wild Horse Wind Expansion (C) (2)_Electric Rev Req Model (2009 GRC)  4" xfId="11026"/>
    <cellStyle name="_VC 6.15.06 update on 06GRC power costs.xls Chart 1_04 07E Wild Horse Wind Expansion (C) (2)_Electric Rev Req Model (2009 GRC) _DEM-WP(C) ENERG10C--ctn Mid-C_042010 2010GRC" xfId="11027"/>
    <cellStyle name="_VC 6.15.06 update on 06GRC power costs.xls Chart 1_04 07E Wild Horse Wind Expansion (C) (2)_Electric Rev Req Model (2009 GRC) _DEM-WP(C) ENERG10C--ctn Mid-C_042010 2010GRC 2" xfId="11028"/>
    <cellStyle name="_VC 6.15.06 update on 06GRC power costs.xls Chart 1_04 07E Wild Horse Wind Expansion (C) (2)_Electric Rev Req Model (2009 GRC) Rebuttal" xfId="11029"/>
    <cellStyle name="_VC 6.15.06 update on 06GRC power costs.xls Chart 1_04 07E Wild Horse Wind Expansion (C) (2)_Electric Rev Req Model (2009 GRC) Rebuttal 2" xfId="11030"/>
    <cellStyle name="_VC 6.15.06 update on 06GRC power costs.xls Chart 1_04 07E Wild Horse Wind Expansion (C) (2)_Electric Rev Req Model (2009 GRC) Rebuttal 2 2" xfId="11031"/>
    <cellStyle name="_VC 6.15.06 update on 06GRC power costs.xls Chart 1_04 07E Wild Horse Wind Expansion (C) (2)_Electric Rev Req Model (2009 GRC) Rebuttal 3" xfId="11032"/>
    <cellStyle name="_VC 6.15.06 update on 06GRC power costs.xls Chart 1_04 07E Wild Horse Wind Expansion (C) (2)_Electric Rev Req Model (2009 GRC) Rebuttal REmoval of New  WH Solar AdjustMI" xfId="11033"/>
    <cellStyle name="_VC 6.15.06 update on 06GRC power costs.xls Chart 1_04 07E Wild Horse Wind Expansion (C) (2)_Electric Rev Req Model (2009 GRC) Rebuttal REmoval of New  WH Solar AdjustMI 2" xfId="11034"/>
    <cellStyle name="_VC 6.15.06 update on 06GRC power costs.xls Chart 1_04 07E Wild Horse Wind Expansion (C) (2)_Electric Rev Req Model (2009 GRC) Rebuttal REmoval of New  WH Solar AdjustMI 2 2" xfId="11035"/>
    <cellStyle name="_VC 6.15.06 update on 06GRC power costs.xls Chart 1_04 07E Wild Horse Wind Expansion (C) (2)_Electric Rev Req Model (2009 GRC) Rebuttal REmoval of New  WH Solar AdjustMI 3" xfId="11036"/>
    <cellStyle name="_VC 6.15.06 update on 06GRC power costs.xls Chart 1_04 07E Wild Horse Wind Expansion (C) (2)_Electric Rev Req Model (2009 GRC) Rebuttal REmoval of New  WH Solar AdjustMI 3 2" xfId="11037"/>
    <cellStyle name="_VC 6.15.06 update on 06GRC power costs.xls Chart 1_04 07E Wild Horse Wind Expansion (C) (2)_Electric Rev Req Model (2009 GRC) Rebuttal REmoval of New  WH Solar AdjustMI 4" xfId="11038"/>
    <cellStyle name="_VC 6.15.06 update on 06GRC power costs.xls Chart 1_04 07E Wild Horse Wind Expansion (C) (2)_Electric Rev Req Model (2009 GRC) Rebuttal REmoval of New  WH Solar AdjustMI_DEM-WP(C) ENERG10C--ctn Mid-C_042010 2010GRC" xfId="11039"/>
    <cellStyle name="_VC 6.15.06 update on 06GRC power costs.xls Chart 1_04 07E Wild Horse Wind Expansion (C) (2)_Electric Rev Req Model (2009 GRC) Rebuttal REmoval of New  WH Solar AdjustMI_DEM-WP(C) ENERG10C--ctn Mid-C_042010 2010GRC 2" xfId="11040"/>
    <cellStyle name="_VC 6.15.06 update on 06GRC power costs.xls Chart 1_04 07E Wild Horse Wind Expansion (C) (2)_Electric Rev Req Model (2009 GRC) Revised 01-18-2010" xfId="11041"/>
    <cellStyle name="_VC 6.15.06 update on 06GRC power costs.xls Chart 1_04 07E Wild Horse Wind Expansion (C) (2)_Electric Rev Req Model (2009 GRC) Revised 01-18-2010 2" xfId="11042"/>
    <cellStyle name="_VC 6.15.06 update on 06GRC power costs.xls Chart 1_04 07E Wild Horse Wind Expansion (C) (2)_Electric Rev Req Model (2009 GRC) Revised 01-18-2010 2 2" xfId="11043"/>
    <cellStyle name="_VC 6.15.06 update on 06GRC power costs.xls Chart 1_04 07E Wild Horse Wind Expansion (C) (2)_Electric Rev Req Model (2009 GRC) Revised 01-18-2010 3" xfId="11044"/>
    <cellStyle name="_VC 6.15.06 update on 06GRC power costs.xls Chart 1_04 07E Wild Horse Wind Expansion (C) (2)_Electric Rev Req Model (2009 GRC) Revised 01-18-2010 3 2" xfId="11045"/>
    <cellStyle name="_VC 6.15.06 update on 06GRC power costs.xls Chart 1_04 07E Wild Horse Wind Expansion (C) (2)_Electric Rev Req Model (2009 GRC) Revised 01-18-2010 4" xfId="11046"/>
    <cellStyle name="_VC 6.15.06 update on 06GRC power costs.xls Chart 1_04 07E Wild Horse Wind Expansion (C) (2)_Electric Rev Req Model (2009 GRC) Revised 01-18-2010_DEM-WP(C) ENERG10C--ctn Mid-C_042010 2010GRC" xfId="11047"/>
    <cellStyle name="_VC 6.15.06 update on 06GRC power costs.xls Chart 1_04 07E Wild Horse Wind Expansion (C) (2)_Electric Rev Req Model (2009 GRC) Revised 01-18-2010_DEM-WP(C) ENERG10C--ctn Mid-C_042010 2010GRC 2" xfId="11048"/>
    <cellStyle name="_VC 6.15.06 update on 06GRC power costs.xls Chart 1_04 07E Wild Horse Wind Expansion (C) (2)_Electric Rev Req Model (2010 GRC)" xfId="11049"/>
    <cellStyle name="_VC 6.15.06 update on 06GRC power costs.xls Chart 1_04 07E Wild Horse Wind Expansion (C) (2)_Electric Rev Req Model (2010 GRC) 2" xfId="11050"/>
    <cellStyle name="_VC 6.15.06 update on 06GRC power costs.xls Chart 1_04 07E Wild Horse Wind Expansion (C) (2)_Electric Rev Req Model (2010 GRC) SF" xfId="11051"/>
    <cellStyle name="_VC 6.15.06 update on 06GRC power costs.xls Chart 1_04 07E Wild Horse Wind Expansion (C) (2)_Electric Rev Req Model (2010 GRC) SF 2" xfId="11052"/>
    <cellStyle name="_VC 6.15.06 update on 06GRC power costs.xls Chart 1_04 07E Wild Horse Wind Expansion (C) (2)_Final Order Electric EXHIBIT A-1" xfId="11053"/>
    <cellStyle name="_VC 6.15.06 update on 06GRC power costs.xls Chart 1_04 07E Wild Horse Wind Expansion (C) (2)_Final Order Electric EXHIBIT A-1 2" xfId="11054"/>
    <cellStyle name="_VC 6.15.06 update on 06GRC power costs.xls Chart 1_04 07E Wild Horse Wind Expansion (C) (2)_Final Order Electric EXHIBIT A-1 2 2" xfId="11055"/>
    <cellStyle name="_VC 6.15.06 update on 06GRC power costs.xls Chart 1_04 07E Wild Horse Wind Expansion (C) (2)_Final Order Electric EXHIBIT A-1 3" xfId="11056"/>
    <cellStyle name="_VC 6.15.06 update on 06GRC power costs.xls Chart 1_04 07E Wild Horse Wind Expansion (C) (2)_TENASKA REGULATORY ASSET" xfId="11057"/>
    <cellStyle name="_VC 6.15.06 update on 06GRC power costs.xls Chart 1_04 07E Wild Horse Wind Expansion (C) (2)_TENASKA REGULATORY ASSET 2" xfId="11058"/>
    <cellStyle name="_VC 6.15.06 update on 06GRC power costs.xls Chart 1_04 07E Wild Horse Wind Expansion (C) (2)_TENASKA REGULATORY ASSET 2 2" xfId="11059"/>
    <cellStyle name="_VC 6.15.06 update on 06GRC power costs.xls Chart 1_04 07E Wild Horse Wind Expansion (C) (2)_TENASKA REGULATORY ASSET 3" xfId="11060"/>
    <cellStyle name="_VC 6.15.06 update on 06GRC power costs.xls Chart 1_16.37E Wild Horse Expansion DeferralRevwrkingfile SF" xfId="11061"/>
    <cellStyle name="_VC 6.15.06 update on 06GRC power costs.xls Chart 1_16.37E Wild Horse Expansion DeferralRevwrkingfile SF 2" xfId="11062"/>
    <cellStyle name="_VC 6.15.06 update on 06GRC power costs.xls Chart 1_16.37E Wild Horse Expansion DeferralRevwrkingfile SF 2 2" xfId="11063"/>
    <cellStyle name="_VC 6.15.06 update on 06GRC power costs.xls Chart 1_16.37E Wild Horse Expansion DeferralRevwrkingfile SF 3" xfId="11064"/>
    <cellStyle name="_VC 6.15.06 update on 06GRC power costs.xls Chart 1_16.37E Wild Horse Expansion DeferralRevwrkingfile SF 3 2" xfId="11065"/>
    <cellStyle name="_VC 6.15.06 update on 06GRC power costs.xls Chart 1_16.37E Wild Horse Expansion DeferralRevwrkingfile SF 4" xfId="11066"/>
    <cellStyle name="_VC 6.15.06 update on 06GRC power costs.xls Chart 1_16.37E Wild Horse Expansion DeferralRevwrkingfile SF_DEM-WP(C) ENERG10C--ctn Mid-C_042010 2010GRC" xfId="11067"/>
    <cellStyle name="_VC 6.15.06 update on 06GRC power costs.xls Chart 1_16.37E Wild Horse Expansion DeferralRevwrkingfile SF_DEM-WP(C) ENERG10C--ctn Mid-C_042010 2010GRC 2" xfId="11068"/>
    <cellStyle name="_VC 6.15.06 update on 06GRC power costs.xls Chart 1_2009 Compliance Filing PCA Exhibits for GRC" xfId="11069"/>
    <cellStyle name="_VC 6.15.06 update on 06GRC power costs.xls Chart 1_2009 Compliance Filing PCA Exhibits for GRC 2" xfId="11070"/>
    <cellStyle name="_VC 6.15.06 update on 06GRC power costs.xls Chart 1_2009 Compliance Filing PCA Exhibits for GRC 2 2" xfId="11071"/>
    <cellStyle name="_VC 6.15.06 update on 06GRC power costs.xls Chart 1_2009 Compliance Filing PCA Exhibits for GRC 3" xfId="11072"/>
    <cellStyle name="_VC 6.15.06 update on 06GRC power costs.xls Chart 1_2009 GRC Compl Filing - Exhibit D" xfId="11073"/>
    <cellStyle name="_VC 6.15.06 update on 06GRC power costs.xls Chart 1_2009 GRC Compl Filing - Exhibit D 2" xfId="11074"/>
    <cellStyle name="_VC 6.15.06 update on 06GRC power costs.xls Chart 1_2009 GRC Compl Filing - Exhibit D 2 2" xfId="11075"/>
    <cellStyle name="_VC 6.15.06 update on 06GRC power costs.xls Chart 1_2009 GRC Compl Filing - Exhibit D 3" xfId="11076"/>
    <cellStyle name="_VC 6.15.06 update on 06GRC power costs.xls Chart 1_2009 GRC Compl Filing - Exhibit D 3 2" xfId="11077"/>
    <cellStyle name="_VC 6.15.06 update on 06GRC power costs.xls Chart 1_2009 GRC Compl Filing - Exhibit D 4" xfId="11078"/>
    <cellStyle name="_VC 6.15.06 update on 06GRC power costs.xls Chart 1_2009 GRC Compl Filing - Exhibit D_DEM-WP(C) ENERG10C--ctn Mid-C_042010 2010GRC" xfId="11079"/>
    <cellStyle name="_VC 6.15.06 update on 06GRC power costs.xls Chart 1_2009 GRC Compl Filing - Exhibit D_DEM-WP(C) ENERG10C--ctn Mid-C_042010 2010GRC 2" xfId="11080"/>
    <cellStyle name="_VC 6.15.06 update on 06GRC power costs.xls Chart 1_3.01 Income Statement" xfId="11081"/>
    <cellStyle name="_VC 6.15.06 update on 06GRC power costs.xls Chart 1_4 31 Regulatory Assets and Liabilities  7 06- Exhibit D" xfId="11082"/>
    <cellStyle name="_VC 6.15.06 update on 06GRC power costs.xls Chart 1_4 31 Regulatory Assets and Liabilities  7 06- Exhibit D 2" xfId="11083"/>
    <cellStyle name="_VC 6.15.06 update on 06GRC power costs.xls Chart 1_4 31 Regulatory Assets and Liabilities  7 06- Exhibit D 2 2" xfId="11084"/>
    <cellStyle name="_VC 6.15.06 update on 06GRC power costs.xls Chart 1_4 31 Regulatory Assets and Liabilities  7 06- Exhibit D 3" xfId="11085"/>
    <cellStyle name="_VC 6.15.06 update on 06GRC power costs.xls Chart 1_4 31 Regulatory Assets and Liabilities  7 06- Exhibit D 3 2" xfId="11086"/>
    <cellStyle name="_VC 6.15.06 update on 06GRC power costs.xls Chart 1_4 31 Regulatory Assets and Liabilities  7 06- Exhibit D 4" xfId="11087"/>
    <cellStyle name="_VC 6.15.06 update on 06GRC power costs.xls Chart 1_4 31 Regulatory Assets and Liabilities  7 06- Exhibit D_DEM-WP(C) ENERG10C--ctn Mid-C_042010 2010GRC" xfId="11088"/>
    <cellStyle name="_VC 6.15.06 update on 06GRC power costs.xls Chart 1_4 31 Regulatory Assets and Liabilities  7 06- Exhibit D_DEM-WP(C) ENERG10C--ctn Mid-C_042010 2010GRC 2" xfId="11089"/>
    <cellStyle name="_VC 6.15.06 update on 06GRC power costs.xls Chart 1_4 31 Regulatory Assets and Liabilities  7 06- Exhibit D_NIM Summary" xfId="11090"/>
    <cellStyle name="_VC 6.15.06 update on 06GRC power costs.xls Chart 1_4 31 Regulatory Assets and Liabilities  7 06- Exhibit D_NIM Summary 2" xfId="11091"/>
    <cellStyle name="_VC 6.15.06 update on 06GRC power costs.xls Chart 1_4 31 Regulatory Assets and Liabilities  7 06- Exhibit D_NIM Summary 2 2" xfId="11092"/>
    <cellStyle name="_VC 6.15.06 update on 06GRC power costs.xls Chart 1_4 31 Regulatory Assets and Liabilities  7 06- Exhibit D_NIM Summary 3" xfId="11093"/>
    <cellStyle name="_VC 6.15.06 update on 06GRC power costs.xls Chart 1_4 31 Regulatory Assets and Liabilities  7 06- Exhibit D_NIM Summary 3 2" xfId="11094"/>
    <cellStyle name="_VC 6.15.06 update on 06GRC power costs.xls Chart 1_4 31 Regulatory Assets and Liabilities  7 06- Exhibit D_NIM Summary 4" xfId="11095"/>
    <cellStyle name="_VC 6.15.06 update on 06GRC power costs.xls Chart 1_4 31 Regulatory Assets and Liabilities  7 06- Exhibit D_NIM Summary_DEM-WP(C) ENERG10C--ctn Mid-C_042010 2010GRC" xfId="11096"/>
    <cellStyle name="_VC 6.15.06 update on 06GRC power costs.xls Chart 1_4 31 Regulatory Assets and Liabilities  7 06- Exhibit D_NIM Summary_DEM-WP(C) ENERG10C--ctn Mid-C_042010 2010GRC 2" xfId="11097"/>
    <cellStyle name="_VC 6.15.06 update on 06GRC power costs.xls Chart 1_4 31E Reg Asset  Liab and EXH D" xfId="11098"/>
    <cellStyle name="_VC 6.15.06 update on 06GRC power costs.xls Chart 1_4 31E Reg Asset  Liab and EXH D _ Aug 10 Filing (2)" xfId="11099"/>
    <cellStyle name="_VC 6.15.06 update on 06GRC power costs.xls Chart 1_4 31E Reg Asset  Liab and EXH D _ Aug 10 Filing (2) 2" xfId="11100"/>
    <cellStyle name="_VC 6.15.06 update on 06GRC power costs.xls Chart 1_4 31E Reg Asset  Liab and EXH D 2" xfId="11101"/>
    <cellStyle name="_VC 6.15.06 update on 06GRC power costs.xls Chart 1_4 31E Reg Asset  Liab and EXH D 3" xfId="11102"/>
    <cellStyle name="_VC 6.15.06 update on 06GRC power costs.xls Chart 1_4 32 Regulatory Assets and Liabilities  7 06- Exhibit D" xfId="11103"/>
    <cellStyle name="_VC 6.15.06 update on 06GRC power costs.xls Chart 1_4 32 Regulatory Assets and Liabilities  7 06- Exhibit D 2" xfId="11104"/>
    <cellStyle name="_VC 6.15.06 update on 06GRC power costs.xls Chart 1_4 32 Regulatory Assets and Liabilities  7 06- Exhibit D 2 2" xfId="11105"/>
    <cellStyle name="_VC 6.15.06 update on 06GRC power costs.xls Chart 1_4 32 Regulatory Assets and Liabilities  7 06- Exhibit D 3" xfId="11106"/>
    <cellStyle name="_VC 6.15.06 update on 06GRC power costs.xls Chart 1_4 32 Regulatory Assets and Liabilities  7 06- Exhibit D 3 2" xfId="11107"/>
    <cellStyle name="_VC 6.15.06 update on 06GRC power costs.xls Chart 1_4 32 Regulatory Assets and Liabilities  7 06- Exhibit D 4" xfId="11108"/>
    <cellStyle name="_VC 6.15.06 update on 06GRC power costs.xls Chart 1_4 32 Regulatory Assets and Liabilities  7 06- Exhibit D_DEM-WP(C) ENERG10C--ctn Mid-C_042010 2010GRC" xfId="11109"/>
    <cellStyle name="_VC 6.15.06 update on 06GRC power costs.xls Chart 1_4 32 Regulatory Assets and Liabilities  7 06- Exhibit D_DEM-WP(C) ENERG10C--ctn Mid-C_042010 2010GRC 2" xfId="11110"/>
    <cellStyle name="_VC 6.15.06 update on 06GRC power costs.xls Chart 1_4 32 Regulatory Assets and Liabilities  7 06- Exhibit D_NIM Summary" xfId="11111"/>
    <cellStyle name="_VC 6.15.06 update on 06GRC power costs.xls Chart 1_4 32 Regulatory Assets and Liabilities  7 06- Exhibit D_NIM Summary 2" xfId="11112"/>
    <cellStyle name="_VC 6.15.06 update on 06GRC power costs.xls Chart 1_4 32 Regulatory Assets and Liabilities  7 06- Exhibit D_NIM Summary 2 2" xfId="11113"/>
    <cellStyle name="_VC 6.15.06 update on 06GRC power costs.xls Chart 1_4 32 Regulatory Assets and Liabilities  7 06- Exhibit D_NIM Summary 3" xfId="11114"/>
    <cellStyle name="_VC 6.15.06 update on 06GRC power costs.xls Chart 1_4 32 Regulatory Assets and Liabilities  7 06- Exhibit D_NIM Summary 3 2" xfId="11115"/>
    <cellStyle name="_VC 6.15.06 update on 06GRC power costs.xls Chart 1_4 32 Regulatory Assets and Liabilities  7 06- Exhibit D_NIM Summary 4" xfId="11116"/>
    <cellStyle name="_VC 6.15.06 update on 06GRC power costs.xls Chart 1_4 32 Regulatory Assets and Liabilities  7 06- Exhibit D_NIM Summary_DEM-WP(C) ENERG10C--ctn Mid-C_042010 2010GRC" xfId="11117"/>
    <cellStyle name="_VC 6.15.06 update on 06GRC power costs.xls Chart 1_4 32 Regulatory Assets and Liabilities  7 06- Exhibit D_NIM Summary_DEM-WP(C) ENERG10C--ctn Mid-C_042010 2010GRC 2" xfId="11118"/>
    <cellStyle name="_VC 6.15.06 update on 06GRC power costs.xls Chart 1_AURORA Total New" xfId="11119"/>
    <cellStyle name="_VC 6.15.06 update on 06GRC power costs.xls Chart 1_AURORA Total New 2" xfId="11120"/>
    <cellStyle name="_VC 6.15.06 update on 06GRC power costs.xls Chart 1_AURORA Total New 2 2" xfId="11121"/>
    <cellStyle name="_VC 6.15.06 update on 06GRC power costs.xls Chart 1_AURORA Total New 3" xfId="11122"/>
    <cellStyle name="_VC 6.15.06 update on 06GRC power costs.xls Chart 1_Book2" xfId="11123"/>
    <cellStyle name="_VC 6.15.06 update on 06GRC power costs.xls Chart 1_Book2 2" xfId="11124"/>
    <cellStyle name="_VC 6.15.06 update on 06GRC power costs.xls Chart 1_Book2 2 2" xfId="11125"/>
    <cellStyle name="_VC 6.15.06 update on 06GRC power costs.xls Chart 1_Book2 3" xfId="11126"/>
    <cellStyle name="_VC 6.15.06 update on 06GRC power costs.xls Chart 1_Book2 3 2" xfId="11127"/>
    <cellStyle name="_VC 6.15.06 update on 06GRC power costs.xls Chart 1_Book2 4" xfId="11128"/>
    <cellStyle name="_VC 6.15.06 update on 06GRC power costs.xls Chart 1_Book2_Adj Bench DR 3 for Initial Briefs (Electric)" xfId="11129"/>
    <cellStyle name="_VC 6.15.06 update on 06GRC power costs.xls Chart 1_Book2_Adj Bench DR 3 for Initial Briefs (Electric) 2" xfId="11130"/>
    <cellStyle name="_VC 6.15.06 update on 06GRC power costs.xls Chart 1_Book2_Adj Bench DR 3 for Initial Briefs (Electric) 2 2" xfId="11131"/>
    <cellStyle name="_VC 6.15.06 update on 06GRC power costs.xls Chart 1_Book2_Adj Bench DR 3 for Initial Briefs (Electric) 3" xfId="11132"/>
    <cellStyle name="_VC 6.15.06 update on 06GRC power costs.xls Chart 1_Book2_Adj Bench DR 3 for Initial Briefs (Electric) 3 2" xfId="11133"/>
    <cellStyle name="_VC 6.15.06 update on 06GRC power costs.xls Chart 1_Book2_Adj Bench DR 3 for Initial Briefs (Electric) 4" xfId="11134"/>
    <cellStyle name="_VC 6.15.06 update on 06GRC power costs.xls Chart 1_Book2_Adj Bench DR 3 for Initial Briefs (Electric)_DEM-WP(C) ENERG10C--ctn Mid-C_042010 2010GRC" xfId="11135"/>
    <cellStyle name="_VC 6.15.06 update on 06GRC power costs.xls Chart 1_Book2_Adj Bench DR 3 for Initial Briefs (Electric)_DEM-WP(C) ENERG10C--ctn Mid-C_042010 2010GRC 2" xfId="11136"/>
    <cellStyle name="_VC 6.15.06 update on 06GRC power costs.xls Chart 1_Book2_DEM-WP(C) ENERG10C--ctn Mid-C_042010 2010GRC" xfId="11137"/>
    <cellStyle name="_VC 6.15.06 update on 06GRC power costs.xls Chart 1_Book2_DEM-WP(C) ENERG10C--ctn Mid-C_042010 2010GRC 2" xfId="11138"/>
    <cellStyle name="_VC 6.15.06 update on 06GRC power costs.xls Chart 1_Book2_Electric Rev Req Model (2009 GRC) Rebuttal" xfId="11139"/>
    <cellStyle name="_VC 6.15.06 update on 06GRC power costs.xls Chart 1_Book2_Electric Rev Req Model (2009 GRC) Rebuttal 2" xfId="11140"/>
    <cellStyle name="_VC 6.15.06 update on 06GRC power costs.xls Chart 1_Book2_Electric Rev Req Model (2009 GRC) Rebuttal 2 2" xfId="11141"/>
    <cellStyle name="_VC 6.15.06 update on 06GRC power costs.xls Chart 1_Book2_Electric Rev Req Model (2009 GRC) Rebuttal 3" xfId="11142"/>
    <cellStyle name="_VC 6.15.06 update on 06GRC power costs.xls Chart 1_Book2_Electric Rev Req Model (2009 GRC) Rebuttal REmoval of New  WH Solar AdjustMI" xfId="11143"/>
    <cellStyle name="_VC 6.15.06 update on 06GRC power costs.xls Chart 1_Book2_Electric Rev Req Model (2009 GRC) Rebuttal REmoval of New  WH Solar AdjustMI 2" xfId="11144"/>
    <cellStyle name="_VC 6.15.06 update on 06GRC power costs.xls Chart 1_Book2_Electric Rev Req Model (2009 GRC) Rebuttal REmoval of New  WH Solar AdjustMI 2 2" xfId="11145"/>
    <cellStyle name="_VC 6.15.06 update on 06GRC power costs.xls Chart 1_Book2_Electric Rev Req Model (2009 GRC) Rebuttal REmoval of New  WH Solar AdjustMI 3" xfId="11146"/>
    <cellStyle name="_VC 6.15.06 update on 06GRC power costs.xls Chart 1_Book2_Electric Rev Req Model (2009 GRC) Rebuttal REmoval of New  WH Solar AdjustMI 3 2" xfId="11147"/>
    <cellStyle name="_VC 6.15.06 update on 06GRC power costs.xls Chart 1_Book2_Electric Rev Req Model (2009 GRC) Rebuttal REmoval of New  WH Solar AdjustMI 4" xfId="11148"/>
    <cellStyle name="_VC 6.15.06 update on 06GRC power costs.xls Chart 1_Book2_Electric Rev Req Model (2009 GRC) Rebuttal REmoval of New  WH Solar AdjustMI_DEM-WP(C) ENERG10C--ctn Mid-C_042010 2010GRC" xfId="11149"/>
    <cellStyle name="_VC 6.15.06 update on 06GRC power costs.xls Chart 1_Book2_Electric Rev Req Model (2009 GRC) Rebuttal REmoval of New  WH Solar AdjustMI_DEM-WP(C) ENERG10C--ctn Mid-C_042010 2010GRC 2" xfId="11150"/>
    <cellStyle name="_VC 6.15.06 update on 06GRC power costs.xls Chart 1_Book2_Electric Rev Req Model (2009 GRC) Revised 01-18-2010" xfId="11151"/>
    <cellStyle name="_VC 6.15.06 update on 06GRC power costs.xls Chart 1_Book2_Electric Rev Req Model (2009 GRC) Revised 01-18-2010 2" xfId="11152"/>
    <cellStyle name="_VC 6.15.06 update on 06GRC power costs.xls Chart 1_Book2_Electric Rev Req Model (2009 GRC) Revised 01-18-2010 2 2" xfId="11153"/>
    <cellStyle name="_VC 6.15.06 update on 06GRC power costs.xls Chart 1_Book2_Electric Rev Req Model (2009 GRC) Revised 01-18-2010 3" xfId="11154"/>
    <cellStyle name="_VC 6.15.06 update on 06GRC power costs.xls Chart 1_Book2_Electric Rev Req Model (2009 GRC) Revised 01-18-2010 3 2" xfId="11155"/>
    <cellStyle name="_VC 6.15.06 update on 06GRC power costs.xls Chart 1_Book2_Electric Rev Req Model (2009 GRC) Revised 01-18-2010 4" xfId="11156"/>
    <cellStyle name="_VC 6.15.06 update on 06GRC power costs.xls Chart 1_Book2_Electric Rev Req Model (2009 GRC) Revised 01-18-2010_DEM-WP(C) ENERG10C--ctn Mid-C_042010 2010GRC" xfId="11157"/>
    <cellStyle name="_VC 6.15.06 update on 06GRC power costs.xls Chart 1_Book2_Electric Rev Req Model (2009 GRC) Revised 01-18-2010_DEM-WP(C) ENERG10C--ctn Mid-C_042010 2010GRC 2" xfId="11158"/>
    <cellStyle name="_VC 6.15.06 update on 06GRC power costs.xls Chart 1_Book2_Final Order Electric EXHIBIT A-1" xfId="11159"/>
    <cellStyle name="_VC 6.15.06 update on 06GRC power costs.xls Chart 1_Book2_Final Order Electric EXHIBIT A-1 2" xfId="11160"/>
    <cellStyle name="_VC 6.15.06 update on 06GRC power costs.xls Chart 1_Book2_Final Order Electric EXHIBIT A-1 2 2" xfId="11161"/>
    <cellStyle name="_VC 6.15.06 update on 06GRC power costs.xls Chart 1_Book2_Final Order Electric EXHIBIT A-1 3" xfId="11162"/>
    <cellStyle name="_VC 6.15.06 update on 06GRC power costs.xls Chart 1_Book4" xfId="11163"/>
    <cellStyle name="_VC 6.15.06 update on 06GRC power costs.xls Chart 1_Book4 2" xfId="11164"/>
    <cellStyle name="_VC 6.15.06 update on 06GRC power costs.xls Chart 1_Book4 2 2" xfId="11165"/>
    <cellStyle name="_VC 6.15.06 update on 06GRC power costs.xls Chart 1_Book4 3" xfId="11166"/>
    <cellStyle name="_VC 6.15.06 update on 06GRC power costs.xls Chart 1_Book4 3 2" xfId="11167"/>
    <cellStyle name="_VC 6.15.06 update on 06GRC power costs.xls Chart 1_Book4 4" xfId="11168"/>
    <cellStyle name="_VC 6.15.06 update on 06GRC power costs.xls Chart 1_Book4_DEM-WP(C) ENERG10C--ctn Mid-C_042010 2010GRC" xfId="11169"/>
    <cellStyle name="_VC 6.15.06 update on 06GRC power costs.xls Chart 1_Book4_DEM-WP(C) ENERG10C--ctn Mid-C_042010 2010GRC 2" xfId="11170"/>
    <cellStyle name="_VC 6.15.06 update on 06GRC power costs.xls Chart 1_Book9" xfId="11171"/>
    <cellStyle name="_VC 6.15.06 update on 06GRC power costs.xls Chart 1_Book9 2" xfId="11172"/>
    <cellStyle name="_VC 6.15.06 update on 06GRC power costs.xls Chart 1_Book9 2 2" xfId="11173"/>
    <cellStyle name="_VC 6.15.06 update on 06GRC power costs.xls Chart 1_Book9 3" xfId="11174"/>
    <cellStyle name="_VC 6.15.06 update on 06GRC power costs.xls Chart 1_Book9 3 2" xfId="11175"/>
    <cellStyle name="_VC 6.15.06 update on 06GRC power costs.xls Chart 1_Book9 4" xfId="11176"/>
    <cellStyle name="_VC 6.15.06 update on 06GRC power costs.xls Chart 1_Book9_DEM-WP(C) ENERG10C--ctn Mid-C_042010 2010GRC" xfId="11177"/>
    <cellStyle name="_VC 6.15.06 update on 06GRC power costs.xls Chart 1_Book9_DEM-WP(C) ENERG10C--ctn Mid-C_042010 2010GRC 2" xfId="11178"/>
    <cellStyle name="_VC 6.15.06 update on 06GRC power costs.xls Chart 1_Chelan PUD Power Costs (8-10)" xfId="11179"/>
    <cellStyle name="_VC 6.15.06 update on 06GRC power costs.xls Chart 1_Chelan PUD Power Costs (8-10) 2" xfId="11180"/>
    <cellStyle name="_VC 6.15.06 update on 06GRC power costs.xls Chart 1_DEM-WP(C) Chelan Power Costs" xfId="11181"/>
    <cellStyle name="_VC 6.15.06 update on 06GRC power costs.xls Chart 1_DEM-WP(C) Chelan Power Costs 2" xfId="11182"/>
    <cellStyle name="_VC 6.15.06 update on 06GRC power costs.xls Chart 1_DEM-WP(C) ENERG10C--ctn Mid-C_042010 2010GRC" xfId="11183"/>
    <cellStyle name="_VC 6.15.06 update on 06GRC power costs.xls Chart 1_DEM-WP(C) ENERG10C--ctn Mid-C_042010 2010GRC 2" xfId="11184"/>
    <cellStyle name="_VC 6.15.06 update on 06GRC power costs.xls Chart 1_DEM-WP(C) Gas Transport 2010GRC" xfId="11185"/>
    <cellStyle name="_VC 6.15.06 update on 06GRC power costs.xls Chart 1_DEM-WP(C) Gas Transport 2010GRC 2" xfId="11186"/>
    <cellStyle name="_VC 6.15.06 update on 06GRC power costs.xls Chart 1_Exh A-1 resulting from UE-112050 effective Jan 1 2012" xfId="11187"/>
    <cellStyle name="_VC 6.15.06 update on 06GRC power costs.xls Chart 1_Exh A-1 resulting from UE-112050 effective Jan 1 2012 2" xfId="11188"/>
    <cellStyle name="_VC 6.15.06 update on 06GRC power costs.xls Chart 1_Exhibit A-1 effective 4-1-11 fr S Free 12-11" xfId="11189"/>
    <cellStyle name="_VC 6.15.06 update on 06GRC power costs.xls Chart 1_Exhibit A-1 effective 4-1-11 fr S Free 12-11 2" xfId="11190"/>
    <cellStyle name="_VC 6.15.06 update on 06GRC power costs.xls Chart 1_Mint Farm Generation BPA" xfId="11191"/>
    <cellStyle name="_VC 6.15.06 update on 06GRC power costs.xls Chart 1_NIM Summary" xfId="11192"/>
    <cellStyle name="_VC 6.15.06 update on 06GRC power costs.xls Chart 1_NIM Summary 09GRC" xfId="11193"/>
    <cellStyle name="_VC 6.15.06 update on 06GRC power costs.xls Chart 1_NIM Summary 09GRC 2" xfId="11194"/>
    <cellStyle name="_VC 6.15.06 update on 06GRC power costs.xls Chart 1_NIM Summary 09GRC 2 2" xfId="11195"/>
    <cellStyle name="_VC 6.15.06 update on 06GRC power costs.xls Chart 1_NIM Summary 09GRC 3" xfId="11196"/>
    <cellStyle name="_VC 6.15.06 update on 06GRC power costs.xls Chart 1_NIM Summary 09GRC 3 2" xfId="11197"/>
    <cellStyle name="_VC 6.15.06 update on 06GRC power costs.xls Chart 1_NIM Summary 09GRC 4" xfId="11198"/>
    <cellStyle name="_VC 6.15.06 update on 06GRC power costs.xls Chart 1_NIM Summary 09GRC_DEM-WP(C) ENERG10C--ctn Mid-C_042010 2010GRC" xfId="11199"/>
    <cellStyle name="_VC 6.15.06 update on 06GRC power costs.xls Chart 1_NIM Summary 09GRC_DEM-WP(C) ENERG10C--ctn Mid-C_042010 2010GRC 2" xfId="11200"/>
    <cellStyle name="_VC 6.15.06 update on 06GRC power costs.xls Chart 1_NIM Summary 10" xfId="11201"/>
    <cellStyle name="_VC 6.15.06 update on 06GRC power costs.xls Chart 1_NIM Summary 10 2" xfId="11202"/>
    <cellStyle name="_VC 6.15.06 update on 06GRC power costs.xls Chart 1_NIM Summary 11" xfId="11203"/>
    <cellStyle name="_VC 6.15.06 update on 06GRC power costs.xls Chart 1_NIM Summary 11 2" xfId="11204"/>
    <cellStyle name="_VC 6.15.06 update on 06GRC power costs.xls Chart 1_NIM Summary 12" xfId="11205"/>
    <cellStyle name="_VC 6.15.06 update on 06GRC power costs.xls Chart 1_NIM Summary 12 2" xfId="11206"/>
    <cellStyle name="_VC 6.15.06 update on 06GRC power costs.xls Chart 1_NIM Summary 13" xfId="11207"/>
    <cellStyle name="_VC 6.15.06 update on 06GRC power costs.xls Chart 1_NIM Summary 13 2" xfId="11208"/>
    <cellStyle name="_VC 6.15.06 update on 06GRC power costs.xls Chart 1_NIM Summary 14" xfId="11209"/>
    <cellStyle name="_VC 6.15.06 update on 06GRC power costs.xls Chart 1_NIM Summary 14 2" xfId="11210"/>
    <cellStyle name="_VC 6.15.06 update on 06GRC power costs.xls Chart 1_NIM Summary 15" xfId="11211"/>
    <cellStyle name="_VC 6.15.06 update on 06GRC power costs.xls Chart 1_NIM Summary 15 2" xfId="11212"/>
    <cellStyle name="_VC 6.15.06 update on 06GRC power costs.xls Chart 1_NIM Summary 16" xfId="11213"/>
    <cellStyle name="_VC 6.15.06 update on 06GRC power costs.xls Chart 1_NIM Summary 16 2" xfId="11214"/>
    <cellStyle name="_VC 6.15.06 update on 06GRC power costs.xls Chart 1_NIM Summary 17" xfId="11215"/>
    <cellStyle name="_VC 6.15.06 update on 06GRC power costs.xls Chart 1_NIM Summary 17 2" xfId="11216"/>
    <cellStyle name="_VC 6.15.06 update on 06GRC power costs.xls Chart 1_NIM Summary 18" xfId="11217"/>
    <cellStyle name="_VC 6.15.06 update on 06GRC power costs.xls Chart 1_NIM Summary 18 2" xfId="11218"/>
    <cellStyle name="_VC 6.15.06 update on 06GRC power costs.xls Chart 1_NIM Summary 19" xfId="11219"/>
    <cellStyle name="_VC 6.15.06 update on 06GRC power costs.xls Chart 1_NIM Summary 19 2" xfId="11220"/>
    <cellStyle name="_VC 6.15.06 update on 06GRC power costs.xls Chart 1_NIM Summary 2" xfId="11221"/>
    <cellStyle name="_VC 6.15.06 update on 06GRC power costs.xls Chart 1_NIM Summary 2 2" xfId="11222"/>
    <cellStyle name="_VC 6.15.06 update on 06GRC power costs.xls Chart 1_NIM Summary 20" xfId="11223"/>
    <cellStyle name="_VC 6.15.06 update on 06GRC power costs.xls Chart 1_NIM Summary 20 2" xfId="11224"/>
    <cellStyle name="_VC 6.15.06 update on 06GRC power costs.xls Chart 1_NIM Summary 21" xfId="11225"/>
    <cellStyle name="_VC 6.15.06 update on 06GRC power costs.xls Chart 1_NIM Summary 21 2" xfId="11226"/>
    <cellStyle name="_VC 6.15.06 update on 06GRC power costs.xls Chart 1_NIM Summary 22" xfId="11227"/>
    <cellStyle name="_VC 6.15.06 update on 06GRC power costs.xls Chart 1_NIM Summary 22 2" xfId="11228"/>
    <cellStyle name="_VC 6.15.06 update on 06GRC power costs.xls Chart 1_NIM Summary 23" xfId="11229"/>
    <cellStyle name="_VC 6.15.06 update on 06GRC power costs.xls Chart 1_NIM Summary 23 2" xfId="11230"/>
    <cellStyle name="_VC 6.15.06 update on 06GRC power costs.xls Chart 1_NIM Summary 24" xfId="11231"/>
    <cellStyle name="_VC 6.15.06 update on 06GRC power costs.xls Chart 1_NIM Summary 24 2" xfId="11232"/>
    <cellStyle name="_VC 6.15.06 update on 06GRC power costs.xls Chart 1_NIM Summary 25" xfId="11233"/>
    <cellStyle name="_VC 6.15.06 update on 06GRC power costs.xls Chart 1_NIM Summary 25 2" xfId="11234"/>
    <cellStyle name="_VC 6.15.06 update on 06GRC power costs.xls Chart 1_NIM Summary 26" xfId="11235"/>
    <cellStyle name="_VC 6.15.06 update on 06GRC power costs.xls Chart 1_NIM Summary 26 2" xfId="11236"/>
    <cellStyle name="_VC 6.15.06 update on 06GRC power costs.xls Chart 1_NIM Summary 27" xfId="11237"/>
    <cellStyle name="_VC 6.15.06 update on 06GRC power costs.xls Chart 1_NIM Summary 27 2" xfId="11238"/>
    <cellStyle name="_VC 6.15.06 update on 06GRC power costs.xls Chart 1_NIM Summary 28" xfId="11239"/>
    <cellStyle name="_VC 6.15.06 update on 06GRC power costs.xls Chart 1_NIM Summary 28 2" xfId="11240"/>
    <cellStyle name="_VC 6.15.06 update on 06GRC power costs.xls Chart 1_NIM Summary 29" xfId="11241"/>
    <cellStyle name="_VC 6.15.06 update on 06GRC power costs.xls Chart 1_NIM Summary 29 2" xfId="11242"/>
    <cellStyle name="_VC 6.15.06 update on 06GRC power costs.xls Chart 1_NIM Summary 3" xfId="11243"/>
    <cellStyle name="_VC 6.15.06 update on 06GRC power costs.xls Chart 1_NIM Summary 3 2" xfId="11244"/>
    <cellStyle name="_VC 6.15.06 update on 06GRC power costs.xls Chart 1_NIM Summary 30" xfId="11245"/>
    <cellStyle name="_VC 6.15.06 update on 06GRC power costs.xls Chart 1_NIM Summary 30 2" xfId="11246"/>
    <cellStyle name="_VC 6.15.06 update on 06GRC power costs.xls Chart 1_NIM Summary 31" xfId="11247"/>
    <cellStyle name="_VC 6.15.06 update on 06GRC power costs.xls Chart 1_NIM Summary 31 2" xfId="11248"/>
    <cellStyle name="_VC 6.15.06 update on 06GRC power costs.xls Chart 1_NIM Summary 32" xfId="11249"/>
    <cellStyle name="_VC 6.15.06 update on 06GRC power costs.xls Chart 1_NIM Summary 32 2" xfId="11250"/>
    <cellStyle name="_VC 6.15.06 update on 06GRC power costs.xls Chart 1_NIM Summary 33" xfId="11251"/>
    <cellStyle name="_VC 6.15.06 update on 06GRC power costs.xls Chart 1_NIM Summary 33 2" xfId="11252"/>
    <cellStyle name="_VC 6.15.06 update on 06GRC power costs.xls Chart 1_NIM Summary 34" xfId="11253"/>
    <cellStyle name="_VC 6.15.06 update on 06GRC power costs.xls Chart 1_NIM Summary 34 2" xfId="11254"/>
    <cellStyle name="_VC 6.15.06 update on 06GRC power costs.xls Chart 1_NIM Summary 35" xfId="11255"/>
    <cellStyle name="_VC 6.15.06 update on 06GRC power costs.xls Chart 1_NIM Summary 35 2" xfId="11256"/>
    <cellStyle name="_VC 6.15.06 update on 06GRC power costs.xls Chart 1_NIM Summary 36" xfId="11257"/>
    <cellStyle name="_VC 6.15.06 update on 06GRC power costs.xls Chart 1_NIM Summary 36 2" xfId="11258"/>
    <cellStyle name="_VC 6.15.06 update on 06GRC power costs.xls Chart 1_NIM Summary 37" xfId="11259"/>
    <cellStyle name="_VC 6.15.06 update on 06GRC power costs.xls Chart 1_NIM Summary 37 2" xfId="11260"/>
    <cellStyle name="_VC 6.15.06 update on 06GRC power costs.xls Chart 1_NIM Summary 38" xfId="11261"/>
    <cellStyle name="_VC 6.15.06 update on 06GRC power costs.xls Chart 1_NIM Summary 38 2" xfId="11262"/>
    <cellStyle name="_VC 6.15.06 update on 06GRC power costs.xls Chart 1_NIM Summary 39" xfId="11263"/>
    <cellStyle name="_VC 6.15.06 update on 06GRC power costs.xls Chart 1_NIM Summary 39 2" xfId="11264"/>
    <cellStyle name="_VC 6.15.06 update on 06GRC power costs.xls Chart 1_NIM Summary 4" xfId="11265"/>
    <cellStyle name="_VC 6.15.06 update on 06GRC power costs.xls Chart 1_NIM Summary 4 2" xfId="11266"/>
    <cellStyle name="_VC 6.15.06 update on 06GRC power costs.xls Chart 1_NIM Summary 40" xfId="11267"/>
    <cellStyle name="_VC 6.15.06 update on 06GRC power costs.xls Chart 1_NIM Summary 40 2" xfId="11268"/>
    <cellStyle name="_VC 6.15.06 update on 06GRC power costs.xls Chart 1_NIM Summary 41" xfId="11269"/>
    <cellStyle name="_VC 6.15.06 update on 06GRC power costs.xls Chart 1_NIM Summary 41 2" xfId="11270"/>
    <cellStyle name="_VC 6.15.06 update on 06GRC power costs.xls Chart 1_NIM Summary 42" xfId="11271"/>
    <cellStyle name="_VC 6.15.06 update on 06GRC power costs.xls Chart 1_NIM Summary 42 2" xfId="11272"/>
    <cellStyle name="_VC 6.15.06 update on 06GRC power costs.xls Chart 1_NIM Summary 43" xfId="11273"/>
    <cellStyle name="_VC 6.15.06 update on 06GRC power costs.xls Chart 1_NIM Summary 43 2" xfId="11274"/>
    <cellStyle name="_VC 6.15.06 update on 06GRC power costs.xls Chart 1_NIM Summary 44" xfId="11275"/>
    <cellStyle name="_VC 6.15.06 update on 06GRC power costs.xls Chart 1_NIM Summary 44 2" xfId="11276"/>
    <cellStyle name="_VC 6.15.06 update on 06GRC power costs.xls Chart 1_NIM Summary 45" xfId="11277"/>
    <cellStyle name="_VC 6.15.06 update on 06GRC power costs.xls Chart 1_NIM Summary 45 2" xfId="11278"/>
    <cellStyle name="_VC 6.15.06 update on 06GRC power costs.xls Chart 1_NIM Summary 46" xfId="11279"/>
    <cellStyle name="_VC 6.15.06 update on 06GRC power costs.xls Chart 1_NIM Summary 46 2" xfId="11280"/>
    <cellStyle name="_VC 6.15.06 update on 06GRC power costs.xls Chart 1_NIM Summary 47" xfId="11281"/>
    <cellStyle name="_VC 6.15.06 update on 06GRC power costs.xls Chart 1_NIM Summary 47 2" xfId="11282"/>
    <cellStyle name="_VC 6.15.06 update on 06GRC power costs.xls Chart 1_NIM Summary 48" xfId="11283"/>
    <cellStyle name="_VC 6.15.06 update on 06GRC power costs.xls Chart 1_NIM Summary 49" xfId="11284"/>
    <cellStyle name="_VC 6.15.06 update on 06GRC power costs.xls Chart 1_NIM Summary 5" xfId="11285"/>
    <cellStyle name="_VC 6.15.06 update on 06GRC power costs.xls Chart 1_NIM Summary 5 2" xfId="11286"/>
    <cellStyle name="_VC 6.15.06 update on 06GRC power costs.xls Chart 1_NIM Summary 50" xfId="11287"/>
    <cellStyle name="_VC 6.15.06 update on 06GRC power costs.xls Chart 1_NIM Summary 51" xfId="11288"/>
    <cellStyle name="_VC 6.15.06 update on 06GRC power costs.xls Chart 1_NIM Summary 52" xfId="11289"/>
    <cellStyle name="_VC 6.15.06 update on 06GRC power costs.xls Chart 1_NIM Summary 6" xfId="11290"/>
    <cellStyle name="_VC 6.15.06 update on 06GRC power costs.xls Chart 1_NIM Summary 6 2" xfId="11291"/>
    <cellStyle name="_VC 6.15.06 update on 06GRC power costs.xls Chart 1_NIM Summary 7" xfId="11292"/>
    <cellStyle name="_VC 6.15.06 update on 06GRC power costs.xls Chart 1_NIM Summary 7 2" xfId="11293"/>
    <cellStyle name="_VC 6.15.06 update on 06GRC power costs.xls Chart 1_NIM Summary 8" xfId="11294"/>
    <cellStyle name="_VC 6.15.06 update on 06GRC power costs.xls Chart 1_NIM Summary 8 2" xfId="11295"/>
    <cellStyle name="_VC 6.15.06 update on 06GRC power costs.xls Chart 1_NIM Summary 9" xfId="11296"/>
    <cellStyle name="_VC 6.15.06 update on 06GRC power costs.xls Chart 1_NIM Summary 9 2" xfId="11297"/>
    <cellStyle name="_VC 6.15.06 update on 06GRC power costs.xls Chart 1_NIM Summary_DEM-WP(C) ENERG10C--ctn Mid-C_042010 2010GRC" xfId="11298"/>
    <cellStyle name="_VC 6.15.06 update on 06GRC power costs.xls Chart 1_NIM Summary_DEM-WP(C) ENERG10C--ctn Mid-C_042010 2010GRC 2" xfId="11299"/>
    <cellStyle name="_VC 6.15.06 update on 06GRC power costs.xls Chart 1_PCA 10 -  Exhibit D Dec 2011" xfId="11300"/>
    <cellStyle name="_VC 6.15.06 update on 06GRC power costs.xls Chart 1_PCA 10 -  Exhibit D Dec 2011 2" xfId="11301"/>
    <cellStyle name="_VC 6.15.06 update on 06GRC power costs.xls Chart 1_PCA 10 -  Exhibit D from A Kellogg Jan 2011" xfId="11302"/>
    <cellStyle name="_VC 6.15.06 update on 06GRC power costs.xls Chart 1_PCA 10 -  Exhibit D from A Kellogg Jan 2011 2" xfId="11303"/>
    <cellStyle name="_VC 6.15.06 update on 06GRC power costs.xls Chart 1_PCA 10 -  Exhibit D from A Kellogg July 2011" xfId="11304"/>
    <cellStyle name="_VC 6.15.06 update on 06GRC power costs.xls Chart 1_PCA 10 -  Exhibit D from A Kellogg July 2011 2" xfId="11305"/>
    <cellStyle name="_VC 6.15.06 update on 06GRC power costs.xls Chart 1_PCA 10 -  Exhibit D from S Free Rcv'd 12-11" xfId="11306"/>
    <cellStyle name="_VC 6.15.06 update on 06GRC power costs.xls Chart 1_PCA 10 -  Exhibit D from S Free Rcv'd 12-11 2" xfId="11307"/>
    <cellStyle name="_VC 6.15.06 update on 06GRC power costs.xls Chart 1_PCA 11 -  Exhibit D Jan 2012 fr A Kellogg" xfId="11308"/>
    <cellStyle name="_VC 6.15.06 update on 06GRC power costs.xls Chart 1_PCA 11 -  Exhibit D Jan 2012 fr A Kellogg 2" xfId="11309"/>
    <cellStyle name="_VC 6.15.06 update on 06GRC power costs.xls Chart 1_PCA 11 -  Exhibit D Jan 2012 WF" xfId="11310"/>
    <cellStyle name="_VC 6.15.06 update on 06GRC power costs.xls Chart 1_PCA 11 -  Exhibit D Jan 2012 WF 2" xfId="11311"/>
    <cellStyle name="_VC 6.15.06 update on 06GRC power costs.xls Chart 1_PCA 9 -  Exhibit D April 2010" xfId="11312"/>
    <cellStyle name="_VC 6.15.06 update on 06GRC power costs.xls Chart 1_PCA 9 -  Exhibit D April 2010 (3)" xfId="11313"/>
    <cellStyle name="_VC 6.15.06 update on 06GRC power costs.xls Chart 1_PCA 9 -  Exhibit D April 2010 (3) 2" xfId="11314"/>
    <cellStyle name="_VC 6.15.06 update on 06GRC power costs.xls Chart 1_PCA 9 -  Exhibit D April 2010 (3) 2 2" xfId="11315"/>
    <cellStyle name="_VC 6.15.06 update on 06GRC power costs.xls Chart 1_PCA 9 -  Exhibit D April 2010 (3) 3" xfId="11316"/>
    <cellStyle name="_VC 6.15.06 update on 06GRC power costs.xls Chart 1_PCA 9 -  Exhibit D April 2010 (3) 3 2" xfId="11317"/>
    <cellStyle name="_VC 6.15.06 update on 06GRC power costs.xls Chart 1_PCA 9 -  Exhibit D April 2010 (3) 4" xfId="11318"/>
    <cellStyle name="_VC 6.15.06 update on 06GRC power costs.xls Chart 1_PCA 9 -  Exhibit D April 2010 (3)_DEM-WP(C) ENERG10C--ctn Mid-C_042010 2010GRC" xfId="11319"/>
    <cellStyle name="_VC 6.15.06 update on 06GRC power costs.xls Chart 1_PCA 9 -  Exhibit D April 2010 (3)_DEM-WP(C) ENERG10C--ctn Mid-C_042010 2010GRC 2" xfId="11320"/>
    <cellStyle name="_VC 6.15.06 update on 06GRC power costs.xls Chart 1_PCA 9 -  Exhibit D April 2010 2" xfId="11321"/>
    <cellStyle name="_VC 6.15.06 update on 06GRC power costs.xls Chart 1_PCA 9 -  Exhibit D April 2010 2 2" xfId="11322"/>
    <cellStyle name="_VC 6.15.06 update on 06GRC power costs.xls Chart 1_PCA 9 -  Exhibit D April 2010 3" xfId="11323"/>
    <cellStyle name="_VC 6.15.06 update on 06GRC power costs.xls Chart 1_PCA 9 -  Exhibit D April 2010 3 2" xfId="11324"/>
    <cellStyle name="_VC 6.15.06 update on 06GRC power costs.xls Chart 1_PCA 9 -  Exhibit D April 2010 4" xfId="11325"/>
    <cellStyle name="_VC 6.15.06 update on 06GRC power costs.xls Chart 1_PCA 9 -  Exhibit D April 2010 4 2" xfId="11326"/>
    <cellStyle name="_VC 6.15.06 update on 06GRC power costs.xls Chart 1_PCA 9 -  Exhibit D April 2010 5" xfId="11327"/>
    <cellStyle name="_VC 6.15.06 update on 06GRC power costs.xls Chart 1_PCA 9 -  Exhibit D April 2010 5 2" xfId="11328"/>
    <cellStyle name="_VC 6.15.06 update on 06GRC power costs.xls Chart 1_PCA 9 -  Exhibit D April 2010 6" xfId="11329"/>
    <cellStyle name="_VC 6.15.06 update on 06GRC power costs.xls Chart 1_PCA 9 -  Exhibit D April 2010 6 2" xfId="11330"/>
    <cellStyle name="_VC 6.15.06 update on 06GRC power costs.xls Chart 1_PCA 9 -  Exhibit D April 2010 7" xfId="11331"/>
    <cellStyle name="_VC 6.15.06 update on 06GRC power costs.xls Chart 1_PCA 9 -  Exhibit D Nov 2010" xfId="11332"/>
    <cellStyle name="_VC 6.15.06 update on 06GRC power costs.xls Chart 1_PCA 9 -  Exhibit D Nov 2010 2" xfId="11333"/>
    <cellStyle name="_VC 6.15.06 update on 06GRC power costs.xls Chart 1_PCA 9 -  Exhibit D Nov 2010 2 2" xfId="11334"/>
    <cellStyle name="_VC 6.15.06 update on 06GRC power costs.xls Chart 1_PCA 9 -  Exhibit D Nov 2010 3" xfId="11335"/>
    <cellStyle name="_VC 6.15.06 update on 06GRC power costs.xls Chart 1_PCA 9 - Exhibit D at August 2010" xfId="11336"/>
    <cellStyle name="_VC 6.15.06 update on 06GRC power costs.xls Chart 1_PCA 9 - Exhibit D at August 2010 2" xfId="11337"/>
    <cellStyle name="_VC 6.15.06 update on 06GRC power costs.xls Chart 1_PCA 9 - Exhibit D at August 2010 2 2" xfId="11338"/>
    <cellStyle name="_VC 6.15.06 update on 06GRC power costs.xls Chart 1_PCA 9 - Exhibit D at August 2010 3" xfId="11339"/>
    <cellStyle name="_VC 6.15.06 update on 06GRC power costs.xls Chart 1_PCA 9 - Exhibit D June 2010 GRC" xfId="11340"/>
    <cellStyle name="_VC 6.15.06 update on 06GRC power costs.xls Chart 1_PCA 9 - Exhibit D June 2010 GRC 2" xfId="11341"/>
    <cellStyle name="_VC 6.15.06 update on 06GRC power costs.xls Chart 1_PCA 9 - Exhibit D June 2010 GRC 2 2" xfId="11342"/>
    <cellStyle name="_VC 6.15.06 update on 06GRC power costs.xls Chart 1_PCA 9 - Exhibit D June 2010 GRC 3" xfId="11343"/>
    <cellStyle name="_VC 6.15.06 update on 06GRC power costs.xls Chart 1_Power Costs - Comparison bx Rbtl-Staff-Jt-PC" xfId="11344"/>
    <cellStyle name="_VC 6.15.06 update on 06GRC power costs.xls Chart 1_Power Costs - Comparison bx Rbtl-Staff-Jt-PC 2" xfId="11345"/>
    <cellStyle name="_VC 6.15.06 update on 06GRC power costs.xls Chart 1_Power Costs - Comparison bx Rbtl-Staff-Jt-PC 2 2" xfId="11346"/>
    <cellStyle name="_VC 6.15.06 update on 06GRC power costs.xls Chart 1_Power Costs - Comparison bx Rbtl-Staff-Jt-PC 3" xfId="11347"/>
    <cellStyle name="_VC 6.15.06 update on 06GRC power costs.xls Chart 1_Power Costs - Comparison bx Rbtl-Staff-Jt-PC 3 2" xfId="11348"/>
    <cellStyle name="_VC 6.15.06 update on 06GRC power costs.xls Chart 1_Power Costs - Comparison bx Rbtl-Staff-Jt-PC 4" xfId="11349"/>
    <cellStyle name="_VC 6.15.06 update on 06GRC power costs.xls Chart 1_Power Costs - Comparison bx Rbtl-Staff-Jt-PC_Adj Bench DR 3 for Initial Briefs (Electric)" xfId="11350"/>
    <cellStyle name="_VC 6.15.06 update on 06GRC power costs.xls Chart 1_Power Costs - Comparison bx Rbtl-Staff-Jt-PC_Adj Bench DR 3 for Initial Briefs (Electric) 2" xfId="11351"/>
    <cellStyle name="_VC 6.15.06 update on 06GRC power costs.xls Chart 1_Power Costs - Comparison bx Rbtl-Staff-Jt-PC_Adj Bench DR 3 for Initial Briefs (Electric) 2 2" xfId="11352"/>
    <cellStyle name="_VC 6.15.06 update on 06GRC power costs.xls Chart 1_Power Costs - Comparison bx Rbtl-Staff-Jt-PC_Adj Bench DR 3 for Initial Briefs (Electric) 3" xfId="11353"/>
    <cellStyle name="_VC 6.15.06 update on 06GRC power costs.xls Chart 1_Power Costs - Comparison bx Rbtl-Staff-Jt-PC_Adj Bench DR 3 for Initial Briefs (Electric) 3 2" xfId="11354"/>
    <cellStyle name="_VC 6.15.06 update on 06GRC power costs.xls Chart 1_Power Costs - Comparison bx Rbtl-Staff-Jt-PC_Adj Bench DR 3 for Initial Briefs (Electric) 4" xfId="11355"/>
    <cellStyle name="_VC 6.15.06 update on 06GRC power costs.xls Chart 1_Power Costs - Comparison bx Rbtl-Staff-Jt-PC_Adj Bench DR 3 for Initial Briefs (Electric)_DEM-WP(C) ENERG10C--ctn Mid-C_042010 2010GRC" xfId="11356"/>
    <cellStyle name="_VC 6.15.06 update on 06GRC power costs.xls Chart 1_Power Costs - Comparison bx Rbtl-Staff-Jt-PC_Adj Bench DR 3 for Initial Briefs (Electric)_DEM-WP(C) ENERG10C--ctn Mid-C_042010 2010GRC 2" xfId="11357"/>
    <cellStyle name="_VC 6.15.06 update on 06GRC power costs.xls Chart 1_Power Costs - Comparison bx Rbtl-Staff-Jt-PC_DEM-WP(C) ENERG10C--ctn Mid-C_042010 2010GRC" xfId="11358"/>
    <cellStyle name="_VC 6.15.06 update on 06GRC power costs.xls Chart 1_Power Costs - Comparison bx Rbtl-Staff-Jt-PC_DEM-WP(C) ENERG10C--ctn Mid-C_042010 2010GRC 2" xfId="11359"/>
    <cellStyle name="_VC 6.15.06 update on 06GRC power costs.xls Chart 1_Power Costs - Comparison bx Rbtl-Staff-Jt-PC_Electric Rev Req Model (2009 GRC) Rebuttal" xfId="11360"/>
    <cellStyle name="_VC 6.15.06 update on 06GRC power costs.xls Chart 1_Power Costs - Comparison bx Rbtl-Staff-Jt-PC_Electric Rev Req Model (2009 GRC) Rebuttal 2" xfId="11361"/>
    <cellStyle name="_VC 6.15.06 update on 06GRC power costs.xls Chart 1_Power Costs - Comparison bx Rbtl-Staff-Jt-PC_Electric Rev Req Model (2009 GRC) Rebuttal 2 2" xfId="11362"/>
    <cellStyle name="_VC 6.15.06 update on 06GRC power costs.xls Chart 1_Power Costs - Comparison bx Rbtl-Staff-Jt-PC_Electric Rev Req Model (2009 GRC) Rebuttal 3" xfId="11363"/>
    <cellStyle name="_VC 6.15.06 update on 06GRC power costs.xls Chart 1_Power Costs - Comparison bx Rbtl-Staff-Jt-PC_Electric Rev Req Model (2009 GRC) Rebuttal REmoval of New  WH Solar AdjustMI" xfId="11364"/>
    <cellStyle name="_VC 6.15.06 update on 06GRC power costs.xls Chart 1_Power Costs - Comparison bx Rbtl-Staff-Jt-PC_Electric Rev Req Model (2009 GRC) Rebuttal REmoval of New  WH Solar AdjustMI 2" xfId="11365"/>
    <cellStyle name="_VC 6.15.06 update on 06GRC power costs.xls Chart 1_Power Costs - Comparison bx Rbtl-Staff-Jt-PC_Electric Rev Req Model (2009 GRC) Rebuttal REmoval of New  WH Solar AdjustMI 2 2" xfId="11366"/>
    <cellStyle name="_VC 6.15.06 update on 06GRC power costs.xls Chart 1_Power Costs - Comparison bx Rbtl-Staff-Jt-PC_Electric Rev Req Model (2009 GRC) Rebuttal REmoval of New  WH Solar AdjustMI 3" xfId="11367"/>
    <cellStyle name="_VC 6.15.06 update on 06GRC power costs.xls Chart 1_Power Costs - Comparison bx Rbtl-Staff-Jt-PC_Electric Rev Req Model (2009 GRC) Rebuttal REmoval of New  WH Solar AdjustMI 3 2" xfId="11368"/>
    <cellStyle name="_VC 6.15.06 update on 06GRC power costs.xls Chart 1_Power Costs - Comparison bx Rbtl-Staff-Jt-PC_Electric Rev Req Model (2009 GRC) Rebuttal REmoval of New  WH Solar AdjustMI 4" xfId="11369"/>
    <cellStyle name="_VC 6.15.06 update on 06GRC power costs.xls Chart 1_Power Costs - Comparison bx Rbtl-Staff-Jt-PC_Electric Rev Req Model (2009 GRC) Rebuttal REmoval of New  WH Solar AdjustMI_DEM-WP(C) ENERG10C--ctn Mid-C_042010 2010GRC" xfId="11370"/>
    <cellStyle name="_VC 6.15.06 update on 06GRC power costs.xls Chart 1_Power Costs - Comparison bx Rbtl-Staff-Jt-PC_Electric Rev Req Model (2009 GRC) Rebuttal REmoval of New  WH Solar AdjustMI_DEM-WP(C) ENERG10C--ctn Mid-C_042010 2010GRC 2" xfId="11371"/>
    <cellStyle name="_VC 6.15.06 update on 06GRC power costs.xls Chart 1_Power Costs - Comparison bx Rbtl-Staff-Jt-PC_Electric Rev Req Model (2009 GRC) Revised 01-18-2010" xfId="11372"/>
    <cellStyle name="_VC 6.15.06 update on 06GRC power costs.xls Chart 1_Power Costs - Comparison bx Rbtl-Staff-Jt-PC_Electric Rev Req Model (2009 GRC) Revised 01-18-2010 2" xfId="11373"/>
    <cellStyle name="_VC 6.15.06 update on 06GRC power costs.xls Chart 1_Power Costs - Comparison bx Rbtl-Staff-Jt-PC_Electric Rev Req Model (2009 GRC) Revised 01-18-2010 2 2" xfId="11374"/>
    <cellStyle name="_VC 6.15.06 update on 06GRC power costs.xls Chart 1_Power Costs - Comparison bx Rbtl-Staff-Jt-PC_Electric Rev Req Model (2009 GRC) Revised 01-18-2010 3" xfId="11375"/>
    <cellStyle name="_VC 6.15.06 update on 06GRC power costs.xls Chart 1_Power Costs - Comparison bx Rbtl-Staff-Jt-PC_Electric Rev Req Model (2009 GRC) Revised 01-18-2010 3 2" xfId="11376"/>
    <cellStyle name="_VC 6.15.06 update on 06GRC power costs.xls Chart 1_Power Costs - Comparison bx Rbtl-Staff-Jt-PC_Electric Rev Req Model (2009 GRC) Revised 01-18-2010 4" xfId="11377"/>
    <cellStyle name="_VC 6.15.06 update on 06GRC power costs.xls Chart 1_Power Costs - Comparison bx Rbtl-Staff-Jt-PC_Electric Rev Req Model (2009 GRC) Revised 01-18-2010_DEM-WP(C) ENERG10C--ctn Mid-C_042010 2010GRC" xfId="11378"/>
    <cellStyle name="_VC 6.15.06 update on 06GRC power costs.xls Chart 1_Power Costs - Comparison bx Rbtl-Staff-Jt-PC_Electric Rev Req Model (2009 GRC) Revised 01-18-2010_DEM-WP(C) ENERG10C--ctn Mid-C_042010 2010GRC 2" xfId="11379"/>
    <cellStyle name="_VC 6.15.06 update on 06GRC power costs.xls Chart 1_Power Costs - Comparison bx Rbtl-Staff-Jt-PC_Final Order Electric EXHIBIT A-1" xfId="11380"/>
    <cellStyle name="_VC 6.15.06 update on 06GRC power costs.xls Chart 1_Power Costs - Comparison bx Rbtl-Staff-Jt-PC_Final Order Electric EXHIBIT A-1 2" xfId="11381"/>
    <cellStyle name="_VC 6.15.06 update on 06GRC power costs.xls Chart 1_Power Costs - Comparison bx Rbtl-Staff-Jt-PC_Final Order Electric EXHIBIT A-1 2 2" xfId="11382"/>
    <cellStyle name="_VC 6.15.06 update on 06GRC power costs.xls Chart 1_Power Costs - Comparison bx Rbtl-Staff-Jt-PC_Final Order Electric EXHIBIT A-1 3" xfId="11383"/>
    <cellStyle name="_VC 6.15.06 update on 06GRC power costs.xls Chart 1_Production Adj 4.37" xfId="21283"/>
    <cellStyle name="_VC 6.15.06 update on 06GRC power costs.xls Chart 1_Purchased Power Adj 4.03" xfId="21284"/>
    <cellStyle name="_VC 6.15.06 update on 06GRC power costs.xls Chart 1_Rebuttal Power Costs" xfId="11384"/>
    <cellStyle name="_VC 6.15.06 update on 06GRC power costs.xls Chart 1_Rebuttal Power Costs 2" xfId="11385"/>
    <cellStyle name="_VC 6.15.06 update on 06GRC power costs.xls Chart 1_Rebuttal Power Costs 2 2" xfId="11386"/>
    <cellStyle name="_VC 6.15.06 update on 06GRC power costs.xls Chart 1_Rebuttal Power Costs 3" xfId="11387"/>
    <cellStyle name="_VC 6.15.06 update on 06GRC power costs.xls Chart 1_Rebuttal Power Costs 3 2" xfId="11388"/>
    <cellStyle name="_VC 6.15.06 update on 06GRC power costs.xls Chart 1_Rebuttal Power Costs 4" xfId="11389"/>
    <cellStyle name="_VC 6.15.06 update on 06GRC power costs.xls Chart 1_Rebuttal Power Costs_Adj Bench DR 3 for Initial Briefs (Electric)" xfId="11390"/>
    <cellStyle name="_VC 6.15.06 update on 06GRC power costs.xls Chart 1_Rebuttal Power Costs_Adj Bench DR 3 for Initial Briefs (Electric) 2" xfId="11391"/>
    <cellStyle name="_VC 6.15.06 update on 06GRC power costs.xls Chart 1_Rebuttal Power Costs_Adj Bench DR 3 for Initial Briefs (Electric) 2 2" xfId="11392"/>
    <cellStyle name="_VC 6.15.06 update on 06GRC power costs.xls Chart 1_Rebuttal Power Costs_Adj Bench DR 3 for Initial Briefs (Electric) 3" xfId="11393"/>
    <cellStyle name="_VC 6.15.06 update on 06GRC power costs.xls Chart 1_Rebuttal Power Costs_Adj Bench DR 3 for Initial Briefs (Electric) 3 2" xfId="11394"/>
    <cellStyle name="_VC 6.15.06 update on 06GRC power costs.xls Chart 1_Rebuttal Power Costs_Adj Bench DR 3 for Initial Briefs (Electric) 4" xfId="11395"/>
    <cellStyle name="_VC 6.15.06 update on 06GRC power costs.xls Chart 1_Rebuttal Power Costs_Adj Bench DR 3 for Initial Briefs (Electric)_DEM-WP(C) ENERG10C--ctn Mid-C_042010 2010GRC" xfId="11396"/>
    <cellStyle name="_VC 6.15.06 update on 06GRC power costs.xls Chart 1_Rebuttal Power Costs_Adj Bench DR 3 for Initial Briefs (Electric)_DEM-WP(C) ENERG10C--ctn Mid-C_042010 2010GRC 2" xfId="11397"/>
    <cellStyle name="_VC 6.15.06 update on 06GRC power costs.xls Chart 1_Rebuttal Power Costs_DEM-WP(C) ENERG10C--ctn Mid-C_042010 2010GRC" xfId="11398"/>
    <cellStyle name="_VC 6.15.06 update on 06GRC power costs.xls Chart 1_Rebuttal Power Costs_DEM-WP(C) ENERG10C--ctn Mid-C_042010 2010GRC 2" xfId="11399"/>
    <cellStyle name="_VC 6.15.06 update on 06GRC power costs.xls Chart 1_Rebuttal Power Costs_Electric Rev Req Model (2009 GRC) Rebuttal" xfId="11400"/>
    <cellStyle name="_VC 6.15.06 update on 06GRC power costs.xls Chart 1_Rebuttal Power Costs_Electric Rev Req Model (2009 GRC) Rebuttal 2" xfId="11401"/>
    <cellStyle name="_VC 6.15.06 update on 06GRC power costs.xls Chart 1_Rebuttal Power Costs_Electric Rev Req Model (2009 GRC) Rebuttal 2 2" xfId="11402"/>
    <cellStyle name="_VC 6.15.06 update on 06GRC power costs.xls Chart 1_Rebuttal Power Costs_Electric Rev Req Model (2009 GRC) Rebuttal 3" xfId="11403"/>
    <cellStyle name="_VC 6.15.06 update on 06GRC power costs.xls Chart 1_Rebuttal Power Costs_Electric Rev Req Model (2009 GRC) Rebuttal REmoval of New  WH Solar AdjustMI" xfId="11404"/>
    <cellStyle name="_VC 6.15.06 update on 06GRC power costs.xls Chart 1_Rebuttal Power Costs_Electric Rev Req Model (2009 GRC) Rebuttal REmoval of New  WH Solar AdjustMI 2" xfId="11405"/>
    <cellStyle name="_VC 6.15.06 update on 06GRC power costs.xls Chart 1_Rebuttal Power Costs_Electric Rev Req Model (2009 GRC) Rebuttal REmoval of New  WH Solar AdjustMI 2 2" xfId="11406"/>
    <cellStyle name="_VC 6.15.06 update on 06GRC power costs.xls Chart 1_Rebuttal Power Costs_Electric Rev Req Model (2009 GRC) Rebuttal REmoval of New  WH Solar AdjustMI 3" xfId="11407"/>
    <cellStyle name="_VC 6.15.06 update on 06GRC power costs.xls Chart 1_Rebuttal Power Costs_Electric Rev Req Model (2009 GRC) Rebuttal REmoval of New  WH Solar AdjustMI 3 2" xfId="11408"/>
    <cellStyle name="_VC 6.15.06 update on 06GRC power costs.xls Chart 1_Rebuttal Power Costs_Electric Rev Req Model (2009 GRC) Rebuttal REmoval of New  WH Solar AdjustMI 4" xfId="11409"/>
    <cellStyle name="_VC 6.15.06 update on 06GRC power costs.xls Chart 1_Rebuttal Power Costs_Electric Rev Req Model (2009 GRC) Rebuttal REmoval of New  WH Solar AdjustMI_DEM-WP(C) ENERG10C--ctn Mid-C_042010 2010GRC" xfId="11410"/>
    <cellStyle name="_VC 6.15.06 update on 06GRC power costs.xls Chart 1_Rebuttal Power Costs_Electric Rev Req Model (2009 GRC) Rebuttal REmoval of New  WH Solar AdjustMI_DEM-WP(C) ENERG10C--ctn Mid-C_042010 2010GRC 2" xfId="11411"/>
    <cellStyle name="_VC 6.15.06 update on 06GRC power costs.xls Chart 1_Rebuttal Power Costs_Electric Rev Req Model (2009 GRC) Revised 01-18-2010" xfId="11412"/>
    <cellStyle name="_VC 6.15.06 update on 06GRC power costs.xls Chart 1_Rebuttal Power Costs_Electric Rev Req Model (2009 GRC) Revised 01-18-2010 2" xfId="11413"/>
    <cellStyle name="_VC 6.15.06 update on 06GRC power costs.xls Chart 1_Rebuttal Power Costs_Electric Rev Req Model (2009 GRC) Revised 01-18-2010 2 2" xfId="11414"/>
    <cellStyle name="_VC 6.15.06 update on 06GRC power costs.xls Chart 1_Rebuttal Power Costs_Electric Rev Req Model (2009 GRC) Revised 01-18-2010 3" xfId="11415"/>
    <cellStyle name="_VC 6.15.06 update on 06GRC power costs.xls Chart 1_Rebuttal Power Costs_Electric Rev Req Model (2009 GRC) Revised 01-18-2010 3 2" xfId="11416"/>
    <cellStyle name="_VC 6.15.06 update on 06GRC power costs.xls Chart 1_Rebuttal Power Costs_Electric Rev Req Model (2009 GRC) Revised 01-18-2010 4" xfId="11417"/>
    <cellStyle name="_VC 6.15.06 update on 06GRC power costs.xls Chart 1_Rebuttal Power Costs_Electric Rev Req Model (2009 GRC) Revised 01-18-2010_DEM-WP(C) ENERG10C--ctn Mid-C_042010 2010GRC" xfId="11418"/>
    <cellStyle name="_VC 6.15.06 update on 06GRC power costs.xls Chart 1_Rebuttal Power Costs_Electric Rev Req Model (2009 GRC) Revised 01-18-2010_DEM-WP(C) ENERG10C--ctn Mid-C_042010 2010GRC 2" xfId="11419"/>
    <cellStyle name="_VC 6.15.06 update on 06GRC power costs.xls Chart 1_Rebuttal Power Costs_Final Order Electric EXHIBIT A-1" xfId="11420"/>
    <cellStyle name="_VC 6.15.06 update on 06GRC power costs.xls Chart 1_Rebuttal Power Costs_Final Order Electric EXHIBIT A-1 2" xfId="11421"/>
    <cellStyle name="_VC 6.15.06 update on 06GRC power costs.xls Chart 1_Rebuttal Power Costs_Final Order Electric EXHIBIT A-1 2 2" xfId="11422"/>
    <cellStyle name="_VC 6.15.06 update on 06GRC power costs.xls Chart 1_Rebuttal Power Costs_Final Order Electric EXHIBIT A-1 3" xfId="11423"/>
    <cellStyle name="_VC 6.15.06 update on 06GRC power costs.xls Chart 1_ROR 5.02" xfId="21285"/>
    <cellStyle name="_VC 6.15.06 update on 06GRC power costs.xls Chart 1_Wind Integration 10GRC" xfId="11424"/>
    <cellStyle name="_VC 6.15.06 update on 06GRC power costs.xls Chart 1_Wind Integration 10GRC 2" xfId="11425"/>
    <cellStyle name="_VC 6.15.06 update on 06GRC power costs.xls Chart 1_Wind Integration 10GRC 2 2" xfId="11426"/>
    <cellStyle name="_VC 6.15.06 update on 06GRC power costs.xls Chart 1_Wind Integration 10GRC 3" xfId="11427"/>
    <cellStyle name="_VC 6.15.06 update on 06GRC power costs.xls Chart 1_Wind Integration 10GRC 3 2" xfId="11428"/>
    <cellStyle name="_VC 6.15.06 update on 06GRC power costs.xls Chart 1_Wind Integration 10GRC 4" xfId="11429"/>
    <cellStyle name="_VC 6.15.06 update on 06GRC power costs.xls Chart 1_Wind Integration 10GRC_DEM-WP(C) ENERG10C--ctn Mid-C_042010 2010GRC" xfId="11430"/>
    <cellStyle name="_VC 6.15.06 update on 06GRC power costs.xls Chart 1_Wind Integration 10GRC_DEM-WP(C) ENERG10C--ctn Mid-C_042010 2010GRC 2" xfId="11431"/>
    <cellStyle name="_VC 6.15.06 update on 06GRC power costs.xls Chart 2" xfId="11432"/>
    <cellStyle name="_VC 6.15.06 update on 06GRC power costs.xls Chart 2 2" xfId="11433"/>
    <cellStyle name="_VC 6.15.06 update on 06GRC power costs.xls Chart 2 2 2" xfId="11434"/>
    <cellStyle name="_VC 6.15.06 update on 06GRC power costs.xls Chart 2 2 2 2" xfId="11435"/>
    <cellStyle name="_VC 6.15.06 update on 06GRC power costs.xls Chart 2 2 3" xfId="11436"/>
    <cellStyle name="_VC 6.15.06 update on 06GRC power costs.xls Chart 2 2 3 2" xfId="11437"/>
    <cellStyle name="_VC 6.15.06 update on 06GRC power costs.xls Chart 2 2 4" xfId="11438"/>
    <cellStyle name="_VC 6.15.06 update on 06GRC power costs.xls Chart 2 3" xfId="11439"/>
    <cellStyle name="_VC 6.15.06 update on 06GRC power costs.xls Chart 2 3 2" xfId="11440"/>
    <cellStyle name="_VC 6.15.06 update on 06GRC power costs.xls Chart 2 4" xfId="11441"/>
    <cellStyle name="_VC 6.15.06 update on 06GRC power costs.xls Chart 2 4 2" xfId="11442"/>
    <cellStyle name="_VC 6.15.06 update on 06GRC power costs.xls Chart 2 4 2 2" xfId="11443"/>
    <cellStyle name="_VC 6.15.06 update on 06GRC power costs.xls Chart 2 4 3" xfId="11444"/>
    <cellStyle name="_VC 6.15.06 update on 06GRC power costs.xls Chart 2 5" xfId="11445"/>
    <cellStyle name="_VC 6.15.06 update on 06GRC power costs.xls Chart 2 5 2" xfId="11446"/>
    <cellStyle name="_VC 6.15.06 update on 06GRC power costs.xls Chart 2 6" xfId="11447"/>
    <cellStyle name="_VC 6.15.06 update on 06GRC power costs.xls Chart 2 6 2" xfId="11448"/>
    <cellStyle name="_VC 6.15.06 update on 06GRC power costs.xls Chart 2 6 2 2" xfId="11449"/>
    <cellStyle name="_VC 6.15.06 update on 06GRC power costs.xls Chart 2 6 3" xfId="11450"/>
    <cellStyle name="_VC 6.15.06 update on 06GRC power costs.xls Chart 2 7" xfId="11451"/>
    <cellStyle name="_VC 6.15.06 update on 06GRC power costs.xls Chart 2 7 2" xfId="11452"/>
    <cellStyle name="_VC 6.15.06 update on 06GRC power costs.xls Chart 2 7 2 2" xfId="11453"/>
    <cellStyle name="_VC 6.15.06 update on 06GRC power costs.xls Chart 2 7 3" xfId="11454"/>
    <cellStyle name="_VC 6.15.06 update on 06GRC power costs.xls Chart 2 8" xfId="11455"/>
    <cellStyle name="_VC 6.15.06 update on 06GRC power costs.xls Chart 2_04 07E Wild Horse Wind Expansion (C) (2)" xfId="11456"/>
    <cellStyle name="_VC 6.15.06 update on 06GRC power costs.xls Chart 2_04 07E Wild Horse Wind Expansion (C) (2) 2" xfId="11457"/>
    <cellStyle name="_VC 6.15.06 update on 06GRC power costs.xls Chart 2_04 07E Wild Horse Wind Expansion (C) (2) 2 2" xfId="11458"/>
    <cellStyle name="_VC 6.15.06 update on 06GRC power costs.xls Chart 2_04 07E Wild Horse Wind Expansion (C) (2) 3" xfId="11459"/>
    <cellStyle name="_VC 6.15.06 update on 06GRC power costs.xls Chart 2_04 07E Wild Horse Wind Expansion (C) (2) 3 2" xfId="11460"/>
    <cellStyle name="_VC 6.15.06 update on 06GRC power costs.xls Chart 2_04 07E Wild Horse Wind Expansion (C) (2) 4" xfId="11461"/>
    <cellStyle name="_VC 6.15.06 update on 06GRC power costs.xls Chart 2_04 07E Wild Horse Wind Expansion (C) (2)_Adj Bench DR 3 for Initial Briefs (Electric)" xfId="11462"/>
    <cellStyle name="_VC 6.15.06 update on 06GRC power costs.xls Chart 2_04 07E Wild Horse Wind Expansion (C) (2)_Adj Bench DR 3 for Initial Briefs (Electric) 2" xfId="11463"/>
    <cellStyle name="_VC 6.15.06 update on 06GRC power costs.xls Chart 2_04 07E Wild Horse Wind Expansion (C) (2)_Adj Bench DR 3 for Initial Briefs (Electric) 2 2" xfId="11464"/>
    <cellStyle name="_VC 6.15.06 update on 06GRC power costs.xls Chart 2_04 07E Wild Horse Wind Expansion (C) (2)_Adj Bench DR 3 for Initial Briefs (Electric) 3" xfId="11465"/>
    <cellStyle name="_VC 6.15.06 update on 06GRC power costs.xls Chart 2_04 07E Wild Horse Wind Expansion (C) (2)_Adj Bench DR 3 for Initial Briefs (Electric) 3 2" xfId="11466"/>
    <cellStyle name="_VC 6.15.06 update on 06GRC power costs.xls Chart 2_04 07E Wild Horse Wind Expansion (C) (2)_Adj Bench DR 3 for Initial Briefs (Electric) 4" xfId="11467"/>
    <cellStyle name="_VC 6.15.06 update on 06GRC power costs.xls Chart 2_04 07E Wild Horse Wind Expansion (C) (2)_Adj Bench DR 3 for Initial Briefs (Electric)_DEM-WP(C) ENERG10C--ctn Mid-C_042010 2010GRC" xfId="11468"/>
    <cellStyle name="_VC 6.15.06 update on 06GRC power costs.xls Chart 2_04 07E Wild Horse Wind Expansion (C) (2)_Adj Bench DR 3 for Initial Briefs (Electric)_DEM-WP(C) ENERG10C--ctn Mid-C_042010 2010GRC 2" xfId="11469"/>
    <cellStyle name="_VC 6.15.06 update on 06GRC power costs.xls Chart 2_04 07E Wild Horse Wind Expansion (C) (2)_Book1" xfId="11470"/>
    <cellStyle name="_VC 6.15.06 update on 06GRC power costs.xls Chart 2_04 07E Wild Horse Wind Expansion (C) (2)_Book1 2" xfId="11471"/>
    <cellStyle name="_VC 6.15.06 update on 06GRC power costs.xls Chart 2_04 07E Wild Horse Wind Expansion (C) (2)_DEM-WP(C) ENERG10C--ctn Mid-C_042010 2010GRC" xfId="11472"/>
    <cellStyle name="_VC 6.15.06 update on 06GRC power costs.xls Chart 2_04 07E Wild Horse Wind Expansion (C) (2)_DEM-WP(C) ENERG10C--ctn Mid-C_042010 2010GRC 2" xfId="11473"/>
    <cellStyle name="_VC 6.15.06 update on 06GRC power costs.xls Chart 2_04 07E Wild Horse Wind Expansion (C) (2)_Electric Rev Req Model (2009 GRC) " xfId="11474"/>
    <cellStyle name="_VC 6.15.06 update on 06GRC power costs.xls Chart 2_04 07E Wild Horse Wind Expansion (C) (2)_Electric Rev Req Model (2009 GRC)  2" xfId="11475"/>
    <cellStyle name="_VC 6.15.06 update on 06GRC power costs.xls Chart 2_04 07E Wild Horse Wind Expansion (C) (2)_Electric Rev Req Model (2009 GRC)  2 2" xfId="11476"/>
    <cellStyle name="_VC 6.15.06 update on 06GRC power costs.xls Chart 2_04 07E Wild Horse Wind Expansion (C) (2)_Electric Rev Req Model (2009 GRC)  3" xfId="11477"/>
    <cellStyle name="_VC 6.15.06 update on 06GRC power costs.xls Chart 2_04 07E Wild Horse Wind Expansion (C) (2)_Electric Rev Req Model (2009 GRC)  3 2" xfId="11478"/>
    <cellStyle name="_VC 6.15.06 update on 06GRC power costs.xls Chart 2_04 07E Wild Horse Wind Expansion (C) (2)_Electric Rev Req Model (2009 GRC)  4" xfId="11479"/>
    <cellStyle name="_VC 6.15.06 update on 06GRC power costs.xls Chart 2_04 07E Wild Horse Wind Expansion (C) (2)_Electric Rev Req Model (2009 GRC) _DEM-WP(C) ENERG10C--ctn Mid-C_042010 2010GRC" xfId="11480"/>
    <cellStyle name="_VC 6.15.06 update on 06GRC power costs.xls Chart 2_04 07E Wild Horse Wind Expansion (C) (2)_Electric Rev Req Model (2009 GRC) _DEM-WP(C) ENERG10C--ctn Mid-C_042010 2010GRC 2" xfId="11481"/>
    <cellStyle name="_VC 6.15.06 update on 06GRC power costs.xls Chart 2_04 07E Wild Horse Wind Expansion (C) (2)_Electric Rev Req Model (2009 GRC) Rebuttal" xfId="11482"/>
    <cellStyle name="_VC 6.15.06 update on 06GRC power costs.xls Chart 2_04 07E Wild Horse Wind Expansion (C) (2)_Electric Rev Req Model (2009 GRC) Rebuttal 2" xfId="11483"/>
    <cellStyle name="_VC 6.15.06 update on 06GRC power costs.xls Chart 2_04 07E Wild Horse Wind Expansion (C) (2)_Electric Rev Req Model (2009 GRC) Rebuttal 2 2" xfId="11484"/>
    <cellStyle name="_VC 6.15.06 update on 06GRC power costs.xls Chart 2_04 07E Wild Horse Wind Expansion (C) (2)_Electric Rev Req Model (2009 GRC) Rebuttal 3" xfId="11485"/>
    <cellStyle name="_VC 6.15.06 update on 06GRC power costs.xls Chart 2_04 07E Wild Horse Wind Expansion (C) (2)_Electric Rev Req Model (2009 GRC) Rebuttal REmoval of New  WH Solar AdjustMI" xfId="11486"/>
    <cellStyle name="_VC 6.15.06 update on 06GRC power costs.xls Chart 2_04 07E Wild Horse Wind Expansion (C) (2)_Electric Rev Req Model (2009 GRC) Rebuttal REmoval of New  WH Solar AdjustMI 2" xfId="11487"/>
    <cellStyle name="_VC 6.15.06 update on 06GRC power costs.xls Chart 2_04 07E Wild Horse Wind Expansion (C) (2)_Electric Rev Req Model (2009 GRC) Rebuttal REmoval of New  WH Solar AdjustMI 2 2" xfId="11488"/>
    <cellStyle name="_VC 6.15.06 update on 06GRC power costs.xls Chart 2_04 07E Wild Horse Wind Expansion (C) (2)_Electric Rev Req Model (2009 GRC) Rebuttal REmoval of New  WH Solar AdjustMI 3" xfId="11489"/>
    <cellStyle name="_VC 6.15.06 update on 06GRC power costs.xls Chart 2_04 07E Wild Horse Wind Expansion (C) (2)_Electric Rev Req Model (2009 GRC) Rebuttal REmoval of New  WH Solar AdjustMI 3 2" xfId="11490"/>
    <cellStyle name="_VC 6.15.06 update on 06GRC power costs.xls Chart 2_04 07E Wild Horse Wind Expansion (C) (2)_Electric Rev Req Model (2009 GRC) Rebuttal REmoval of New  WH Solar AdjustMI 4" xfId="11491"/>
    <cellStyle name="_VC 6.15.06 update on 06GRC power costs.xls Chart 2_04 07E Wild Horse Wind Expansion (C) (2)_Electric Rev Req Model (2009 GRC) Rebuttal REmoval of New  WH Solar AdjustMI_DEM-WP(C) ENERG10C--ctn Mid-C_042010 2010GRC" xfId="11492"/>
    <cellStyle name="_VC 6.15.06 update on 06GRC power costs.xls Chart 2_04 07E Wild Horse Wind Expansion (C) (2)_Electric Rev Req Model (2009 GRC) Rebuttal REmoval of New  WH Solar AdjustMI_DEM-WP(C) ENERG10C--ctn Mid-C_042010 2010GRC 2" xfId="11493"/>
    <cellStyle name="_VC 6.15.06 update on 06GRC power costs.xls Chart 2_04 07E Wild Horse Wind Expansion (C) (2)_Electric Rev Req Model (2009 GRC) Revised 01-18-2010" xfId="11494"/>
    <cellStyle name="_VC 6.15.06 update on 06GRC power costs.xls Chart 2_04 07E Wild Horse Wind Expansion (C) (2)_Electric Rev Req Model (2009 GRC) Revised 01-18-2010 2" xfId="11495"/>
    <cellStyle name="_VC 6.15.06 update on 06GRC power costs.xls Chart 2_04 07E Wild Horse Wind Expansion (C) (2)_Electric Rev Req Model (2009 GRC) Revised 01-18-2010 2 2" xfId="11496"/>
    <cellStyle name="_VC 6.15.06 update on 06GRC power costs.xls Chart 2_04 07E Wild Horse Wind Expansion (C) (2)_Electric Rev Req Model (2009 GRC) Revised 01-18-2010 3" xfId="11497"/>
    <cellStyle name="_VC 6.15.06 update on 06GRC power costs.xls Chart 2_04 07E Wild Horse Wind Expansion (C) (2)_Electric Rev Req Model (2009 GRC) Revised 01-18-2010 3 2" xfId="11498"/>
    <cellStyle name="_VC 6.15.06 update on 06GRC power costs.xls Chart 2_04 07E Wild Horse Wind Expansion (C) (2)_Electric Rev Req Model (2009 GRC) Revised 01-18-2010 4" xfId="11499"/>
    <cellStyle name="_VC 6.15.06 update on 06GRC power costs.xls Chart 2_04 07E Wild Horse Wind Expansion (C) (2)_Electric Rev Req Model (2009 GRC) Revised 01-18-2010_DEM-WP(C) ENERG10C--ctn Mid-C_042010 2010GRC" xfId="11500"/>
    <cellStyle name="_VC 6.15.06 update on 06GRC power costs.xls Chart 2_04 07E Wild Horse Wind Expansion (C) (2)_Electric Rev Req Model (2009 GRC) Revised 01-18-2010_DEM-WP(C) ENERG10C--ctn Mid-C_042010 2010GRC 2" xfId="11501"/>
    <cellStyle name="_VC 6.15.06 update on 06GRC power costs.xls Chart 2_04 07E Wild Horse Wind Expansion (C) (2)_Electric Rev Req Model (2010 GRC)" xfId="11502"/>
    <cellStyle name="_VC 6.15.06 update on 06GRC power costs.xls Chart 2_04 07E Wild Horse Wind Expansion (C) (2)_Electric Rev Req Model (2010 GRC) 2" xfId="11503"/>
    <cellStyle name="_VC 6.15.06 update on 06GRC power costs.xls Chart 2_04 07E Wild Horse Wind Expansion (C) (2)_Electric Rev Req Model (2010 GRC) SF" xfId="11504"/>
    <cellStyle name="_VC 6.15.06 update on 06GRC power costs.xls Chart 2_04 07E Wild Horse Wind Expansion (C) (2)_Electric Rev Req Model (2010 GRC) SF 2" xfId="11505"/>
    <cellStyle name="_VC 6.15.06 update on 06GRC power costs.xls Chart 2_04 07E Wild Horse Wind Expansion (C) (2)_Final Order Electric EXHIBIT A-1" xfId="11506"/>
    <cellStyle name="_VC 6.15.06 update on 06GRC power costs.xls Chart 2_04 07E Wild Horse Wind Expansion (C) (2)_Final Order Electric EXHIBIT A-1 2" xfId="11507"/>
    <cellStyle name="_VC 6.15.06 update on 06GRC power costs.xls Chart 2_04 07E Wild Horse Wind Expansion (C) (2)_Final Order Electric EXHIBIT A-1 2 2" xfId="11508"/>
    <cellStyle name="_VC 6.15.06 update on 06GRC power costs.xls Chart 2_04 07E Wild Horse Wind Expansion (C) (2)_Final Order Electric EXHIBIT A-1 3" xfId="11509"/>
    <cellStyle name="_VC 6.15.06 update on 06GRC power costs.xls Chart 2_04 07E Wild Horse Wind Expansion (C) (2)_TENASKA REGULATORY ASSET" xfId="11510"/>
    <cellStyle name="_VC 6.15.06 update on 06GRC power costs.xls Chart 2_04 07E Wild Horse Wind Expansion (C) (2)_TENASKA REGULATORY ASSET 2" xfId="11511"/>
    <cellStyle name="_VC 6.15.06 update on 06GRC power costs.xls Chart 2_04 07E Wild Horse Wind Expansion (C) (2)_TENASKA REGULATORY ASSET 2 2" xfId="11512"/>
    <cellStyle name="_VC 6.15.06 update on 06GRC power costs.xls Chart 2_04 07E Wild Horse Wind Expansion (C) (2)_TENASKA REGULATORY ASSET 3" xfId="11513"/>
    <cellStyle name="_VC 6.15.06 update on 06GRC power costs.xls Chart 2_16.37E Wild Horse Expansion DeferralRevwrkingfile SF" xfId="11514"/>
    <cellStyle name="_VC 6.15.06 update on 06GRC power costs.xls Chart 2_16.37E Wild Horse Expansion DeferralRevwrkingfile SF 2" xfId="11515"/>
    <cellStyle name="_VC 6.15.06 update on 06GRC power costs.xls Chart 2_16.37E Wild Horse Expansion DeferralRevwrkingfile SF 2 2" xfId="11516"/>
    <cellStyle name="_VC 6.15.06 update on 06GRC power costs.xls Chart 2_16.37E Wild Horse Expansion DeferralRevwrkingfile SF 3" xfId="11517"/>
    <cellStyle name="_VC 6.15.06 update on 06GRC power costs.xls Chart 2_16.37E Wild Horse Expansion DeferralRevwrkingfile SF 3 2" xfId="11518"/>
    <cellStyle name="_VC 6.15.06 update on 06GRC power costs.xls Chart 2_16.37E Wild Horse Expansion DeferralRevwrkingfile SF 4" xfId="11519"/>
    <cellStyle name="_VC 6.15.06 update on 06GRC power costs.xls Chart 2_16.37E Wild Horse Expansion DeferralRevwrkingfile SF_DEM-WP(C) ENERG10C--ctn Mid-C_042010 2010GRC" xfId="11520"/>
    <cellStyle name="_VC 6.15.06 update on 06GRC power costs.xls Chart 2_16.37E Wild Horse Expansion DeferralRevwrkingfile SF_DEM-WP(C) ENERG10C--ctn Mid-C_042010 2010GRC 2" xfId="11521"/>
    <cellStyle name="_VC 6.15.06 update on 06GRC power costs.xls Chart 2_2009 Compliance Filing PCA Exhibits for GRC" xfId="11522"/>
    <cellStyle name="_VC 6.15.06 update on 06GRC power costs.xls Chart 2_2009 Compliance Filing PCA Exhibits for GRC 2" xfId="11523"/>
    <cellStyle name="_VC 6.15.06 update on 06GRC power costs.xls Chart 2_2009 Compliance Filing PCA Exhibits for GRC 2 2" xfId="11524"/>
    <cellStyle name="_VC 6.15.06 update on 06GRC power costs.xls Chart 2_2009 Compliance Filing PCA Exhibits for GRC 3" xfId="11525"/>
    <cellStyle name="_VC 6.15.06 update on 06GRC power costs.xls Chart 2_2009 GRC Compl Filing - Exhibit D" xfId="11526"/>
    <cellStyle name="_VC 6.15.06 update on 06GRC power costs.xls Chart 2_2009 GRC Compl Filing - Exhibit D 2" xfId="11527"/>
    <cellStyle name="_VC 6.15.06 update on 06GRC power costs.xls Chart 2_2009 GRC Compl Filing - Exhibit D 2 2" xfId="11528"/>
    <cellStyle name="_VC 6.15.06 update on 06GRC power costs.xls Chart 2_2009 GRC Compl Filing - Exhibit D 3" xfId="11529"/>
    <cellStyle name="_VC 6.15.06 update on 06GRC power costs.xls Chart 2_2009 GRC Compl Filing - Exhibit D 3 2" xfId="11530"/>
    <cellStyle name="_VC 6.15.06 update on 06GRC power costs.xls Chart 2_2009 GRC Compl Filing - Exhibit D 4" xfId="11531"/>
    <cellStyle name="_VC 6.15.06 update on 06GRC power costs.xls Chart 2_2009 GRC Compl Filing - Exhibit D_DEM-WP(C) ENERG10C--ctn Mid-C_042010 2010GRC" xfId="11532"/>
    <cellStyle name="_VC 6.15.06 update on 06GRC power costs.xls Chart 2_2009 GRC Compl Filing - Exhibit D_DEM-WP(C) ENERG10C--ctn Mid-C_042010 2010GRC 2" xfId="11533"/>
    <cellStyle name="_VC 6.15.06 update on 06GRC power costs.xls Chart 2_3.01 Income Statement" xfId="11534"/>
    <cellStyle name="_VC 6.15.06 update on 06GRC power costs.xls Chart 2_4 31 Regulatory Assets and Liabilities  7 06- Exhibit D" xfId="11535"/>
    <cellStyle name="_VC 6.15.06 update on 06GRC power costs.xls Chart 2_4 31 Regulatory Assets and Liabilities  7 06- Exhibit D 2" xfId="11536"/>
    <cellStyle name="_VC 6.15.06 update on 06GRC power costs.xls Chart 2_4 31 Regulatory Assets and Liabilities  7 06- Exhibit D 2 2" xfId="11537"/>
    <cellStyle name="_VC 6.15.06 update on 06GRC power costs.xls Chart 2_4 31 Regulatory Assets and Liabilities  7 06- Exhibit D 3" xfId="11538"/>
    <cellStyle name="_VC 6.15.06 update on 06GRC power costs.xls Chart 2_4 31 Regulatory Assets and Liabilities  7 06- Exhibit D 3 2" xfId="11539"/>
    <cellStyle name="_VC 6.15.06 update on 06GRC power costs.xls Chart 2_4 31 Regulatory Assets and Liabilities  7 06- Exhibit D 4" xfId="11540"/>
    <cellStyle name="_VC 6.15.06 update on 06GRC power costs.xls Chart 2_4 31 Regulatory Assets and Liabilities  7 06- Exhibit D_DEM-WP(C) ENERG10C--ctn Mid-C_042010 2010GRC" xfId="11541"/>
    <cellStyle name="_VC 6.15.06 update on 06GRC power costs.xls Chart 2_4 31 Regulatory Assets and Liabilities  7 06- Exhibit D_DEM-WP(C) ENERG10C--ctn Mid-C_042010 2010GRC 2" xfId="11542"/>
    <cellStyle name="_VC 6.15.06 update on 06GRC power costs.xls Chart 2_4 31 Regulatory Assets and Liabilities  7 06- Exhibit D_NIM Summary" xfId="11543"/>
    <cellStyle name="_VC 6.15.06 update on 06GRC power costs.xls Chart 2_4 31 Regulatory Assets and Liabilities  7 06- Exhibit D_NIM Summary 2" xfId="11544"/>
    <cellStyle name="_VC 6.15.06 update on 06GRC power costs.xls Chart 2_4 31 Regulatory Assets and Liabilities  7 06- Exhibit D_NIM Summary 2 2" xfId="11545"/>
    <cellStyle name="_VC 6.15.06 update on 06GRC power costs.xls Chart 2_4 31 Regulatory Assets and Liabilities  7 06- Exhibit D_NIM Summary 3" xfId="11546"/>
    <cellStyle name="_VC 6.15.06 update on 06GRC power costs.xls Chart 2_4 31 Regulatory Assets and Liabilities  7 06- Exhibit D_NIM Summary 3 2" xfId="11547"/>
    <cellStyle name="_VC 6.15.06 update on 06GRC power costs.xls Chart 2_4 31 Regulatory Assets and Liabilities  7 06- Exhibit D_NIM Summary 4" xfId="11548"/>
    <cellStyle name="_VC 6.15.06 update on 06GRC power costs.xls Chart 2_4 31 Regulatory Assets and Liabilities  7 06- Exhibit D_NIM Summary_DEM-WP(C) ENERG10C--ctn Mid-C_042010 2010GRC" xfId="11549"/>
    <cellStyle name="_VC 6.15.06 update on 06GRC power costs.xls Chart 2_4 31 Regulatory Assets and Liabilities  7 06- Exhibit D_NIM Summary_DEM-WP(C) ENERG10C--ctn Mid-C_042010 2010GRC 2" xfId="11550"/>
    <cellStyle name="_VC 6.15.06 update on 06GRC power costs.xls Chart 2_4 31E Reg Asset  Liab and EXH D" xfId="11551"/>
    <cellStyle name="_VC 6.15.06 update on 06GRC power costs.xls Chart 2_4 31E Reg Asset  Liab and EXH D _ Aug 10 Filing (2)" xfId="11552"/>
    <cellStyle name="_VC 6.15.06 update on 06GRC power costs.xls Chart 2_4 31E Reg Asset  Liab and EXH D _ Aug 10 Filing (2) 2" xfId="11553"/>
    <cellStyle name="_VC 6.15.06 update on 06GRC power costs.xls Chart 2_4 31E Reg Asset  Liab and EXH D 2" xfId="11554"/>
    <cellStyle name="_VC 6.15.06 update on 06GRC power costs.xls Chart 2_4 31E Reg Asset  Liab and EXH D 3" xfId="11555"/>
    <cellStyle name="_VC 6.15.06 update on 06GRC power costs.xls Chart 2_4 32 Regulatory Assets and Liabilities  7 06- Exhibit D" xfId="11556"/>
    <cellStyle name="_VC 6.15.06 update on 06GRC power costs.xls Chart 2_4 32 Regulatory Assets and Liabilities  7 06- Exhibit D 2" xfId="11557"/>
    <cellStyle name="_VC 6.15.06 update on 06GRC power costs.xls Chart 2_4 32 Regulatory Assets and Liabilities  7 06- Exhibit D 2 2" xfId="11558"/>
    <cellStyle name="_VC 6.15.06 update on 06GRC power costs.xls Chart 2_4 32 Regulatory Assets and Liabilities  7 06- Exhibit D 3" xfId="11559"/>
    <cellStyle name="_VC 6.15.06 update on 06GRC power costs.xls Chart 2_4 32 Regulatory Assets and Liabilities  7 06- Exhibit D 3 2" xfId="11560"/>
    <cellStyle name="_VC 6.15.06 update on 06GRC power costs.xls Chart 2_4 32 Regulatory Assets and Liabilities  7 06- Exhibit D 4" xfId="11561"/>
    <cellStyle name="_VC 6.15.06 update on 06GRC power costs.xls Chart 2_4 32 Regulatory Assets and Liabilities  7 06- Exhibit D_DEM-WP(C) ENERG10C--ctn Mid-C_042010 2010GRC" xfId="11562"/>
    <cellStyle name="_VC 6.15.06 update on 06GRC power costs.xls Chart 2_4 32 Regulatory Assets and Liabilities  7 06- Exhibit D_DEM-WP(C) ENERG10C--ctn Mid-C_042010 2010GRC 2" xfId="11563"/>
    <cellStyle name="_VC 6.15.06 update on 06GRC power costs.xls Chart 2_4 32 Regulatory Assets and Liabilities  7 06- Exhibit D_NIM Summary" xfId="11564"/>
    <cellStyle name="_VC 6.15.06 update on 06GRC power costs.xls Chart 2_4 32 Regulatory Assets and Liabilities  7 06- Exhibit D_NIM Summary 2" xfId="11565"/>
    <cellStyle name="_VC 6.15.06 update on 06GRC power costs.xls Chart 2_4 32 Regulatory Assets and Liabilities  7 06- Exhibit D_NIM Summary 2 2" xfId="11566"/>
    <cellStyle name="_VC 6.15.06 update on 06GRC power costs.xls Chart 2_4 32 Regulatory Assets and Liabilities  7 06- Exhibit D_NIM Summary 3" xfId="11567"/>
    <cellStyle name="_VC 6.15.06 update on 06GRC power costs.xls Chart 2_4 32 Regulatory Assets and Liabilities  7 06- Exhibit D_NIM Summary 3 2" xfId="11568"/>
    <cellStyle name="_VC 6.15.06 update on 06GRC power costs.xls Chart 2_4 32 Regulatory Assets and Liabilities  7 06- Exhibit D_NIM Summary 4" xfId="11569"/>
    <cellStyle name="_VC 6.15.06 update on 06GRC power costs.xls Chart 2_4 32 Regulatory Assets and Liabilities  7 06- Exhibit D_NIM Summary_DEM-WP(C) ENERG10C--ctn Mid-C_042010 2010GRC" xfId="11570"/>
    <cellStyle name="_VC 6.15.06 update on 06GRC power costs.xls Chart 2_4 32 Regulatory Assets and Liabilities  7 06- Exhibit D_NIM Summary_DEM-WP(C) ENERG10C--ctn Mid-C_042010 2010GRC 2" xfId="11571"/>
    <cellStyle name="_VC 6.15.06 update on 06GRC power costs.xls Chart 2_AURORA Total New" xfId="11572"/>
    <cellStyle name="_VC 6.15.06 update on 06GRC power costs.xls Chart 2_AURORA Total New 2" xfId="11573"/>
    <cellStyle name="_VC 6.15.06 update on 06GRC power costs.xls Chart 2_AURORA Total New 2 2" xfId="11574"/>
    <cellStyle name="_VC 6.15.06 update on 06GRC power costs.xls Chart 2_AURORA Total New 3" xfId="11575"/>
    <cellStyle name="_VC 6.15.06 update on 06GRC power costs.xls Chart 2_Book2" xfId="11576"/>
    <cellStyle name="_VC 6.15.06 update on 06GRC power costs.xls Chart 2_Book2 2" xfId="11577"/>
    <cellStyle name="_VC 6.15.06 update on 06GRC power costs.xls Chart 2_Book2 2 2" xfId="11578"/>
    <cellStyle name="_VC 6.15.06 update on 06GRC power costs.xls Chart 2_Book2 3" xfId="11579"/>
    <cellStyle name="_VC 6.15.06 update on 06GRC power costs.xls Chart 2_Book2 3 2" xfId="11580"/>
    <cellStyle name="_VC 6.15.06 update on 06GRC power costs.xls Chart 2_Book2 4" xfId="11581"/>
    <cellStyle name="_VC 6.15.06 update on 06GRC power costs.xls Chart 2_Book2_Adj Bench DR 3 for Initial Briefs (Electric)" xfId="11582"/>
    <cellStyle name="_VC 6.15.06 update on 06GRC power costs.xls Chart 2_Book2_Adj Bench DR 3 for Initial Briefs (Electric) 2" xfId="11583"/>
    <cellStyle name="_VC 6.15.06 update on 06GRC power costs.xls Chart 2_Book2_Adj Bench DR 3 for Initial Briefs (Electric) 2 2" xfId="11584"/>
    <cellStyle name="_VC 6.15.06 update on 06GRC power costs.xls Chart 2_Book2_Adj Bench DR 3 for Initial Briefs (Electric) 3" xfId="11585"/>
    <cellStyle name="_VC 6.15.06 update on 06GRC power costs.xls Chart 2_Book2_Adj Bench DR 3 for Initial Briefs (Electric) 3 2" xfId="11586"/>
    <cellStyle name="_VC 6.15.06 update on 06GRC power costs.xls Chart 2_Book2_Adj Bench DR 3 for Initial Briefs (Electric) 4" xfId="11587"/>
    <cellStyle name="_VC 6.15.06 update on 06GRC power costs.xls Chart 2_Book2_Adj Bench DR 3 for Initial Briefs (Electric)_DEM-WP(C) ENERG10C--ctn Mid-C_042010 2010GRC" xfId="11588"/>
    <cellStyle name="_VC 6.15.06 update on 06GRC power costs.xls Chart 2_Book2_Adj Bench DR 3 for Initial Briefs (Electric)_DEM-WP(C) ENERG10C--ctn Mid-C_042010 2010GRC 2" xfId="11589"/>
    <cellStyle name="_VC 6.15.06 update on 06GRC power costs.xls Chart 2_Book2_DEM-WP(C) ENERG10C--ctn Mid-C_042010 2010GRC" xfId="11590"/>
    <cellStyle name="_VC 6.15.06 update on 06GRC power costs.xls Chart 2_Book2_DEM-WP(C) ENERG10C--ctn Mid-C_042010 2010GRC 2" xfId="11591"/>
    <cellStyle name="_VC 6.15.06 update on 06GRC power costs.xls Chart 2_Book2_Electric Rev Req Model (2009 GRC) Rebuttal" xfId="11592"/>
    <cellStyle name="_VC 6.15.06 update on 06GRC power costs.xls Chart 2_Book2_Electric Rev Req Model (2009 GRC) Rebuttal 2" xfId="11593"/>
    <cellStyle name="_VC 6.15.06 update on 06GRC power costs.xls Chart 2_Book2_Electric Rev Req Model (2009 GRC) Rebuttal 2 2" xfId="11594"/>
    <cellStyle name="_VC 6.15.06 update on 06GRC power costs.xls Chart 2_Book2_Electric Rev Req Model (2009 GRC) Rebuttal 3" xfId="11595"/>
    <cellStyle name="_VC 6.15.06 update on 06GRC power costs.xls Chart 2_Book2_Electric Rev Req Model (2009 GRC) Rebuttal REmoval of New  WH Solar AdjustMI" xfId="11596"/>
    <cellStyle name="_VC 6.15.06 update on 06GRC power costs.xls Chart 2_Book2_Electric Rev Req Model (2009 GRC) Rebuttal REmoval of New  WH Solar AdjustMI 2" xfId="11597"/>
    <cellStyle name="_VC 6.15.06 update on 06GRC power costs.xls Chart 2_Book2_Electric Rev Req Model (2009 GRC) Rebuttal REmoval of New  WH Solar AdjustMI 2 2" xfId="11598"/>
    <cellStyle name="_VC 6.15.06 update on 06GRC power costs.xls Chart 2_Book2_Electric Rev Req Model (2009 GRC) Rebuttal REmoval of New  WH Solar AdjustMI 3" xfId="11599"/>
    <cellStyle name="_VC 6.15.06 update on 06GRC power costs.xls Chart 2_Book2_Electric Rev Req Model (2009 GRC) Rebuttal REmoval of New  WH Solar AdjustMI 3 2" xfId="11600"/>
    <cellStyle name="_VC 6.15.06 update on 06GRC power costs.xls Chart 2_Book2_Electric Rev Req Model (2009 GRC) Rebuttal REmoval of New  WH Solar AdjustMI 4" xfId="11601"/>
    <cellStyle name="_VC 6.15.06 update on 06GRC power costs.xls Chart 2_Book2_Electric Rev Req Model (2009 GRC) Rebuttal REmoval of New  WH Solar AdjustMI_DEM-WP(C) ENERG10C--ctn Mid-C_042010 2010GRC" xfId="11602"/>
    <cellStyle name="_VC 6.15.06 update on 06GRC power costs.xls Chart 2_Book2_Electric Rev Req Model (2009 GRC) Rebuttal REmoval of New  WH Solar AdjustMI_DEM-WP(C) ENERG10C--ctn Mid-C_042010 2010GRC 2" xfId="11603"/>
    <cellStyle name="_VC 6.15.06 update on 06GRC power costs.xls Chart 2_Book2_Electric Rev Req Model (2009 GRC) Revised 01-18-2010" xfId="11604"/>
    <cellStyle name="_VC 6.15.06 update on 06GRC power costs.xls Chart 2_Book2_Electric Rev Req Model (2009 GRC) Revised 01-18-2010 2" xfId="11605"/>
    <cellStyle name="_VC 6.15.06 update on 06GRC power costs.xls Chart 2_Book2_Electric Rev Req Model (2009 GRC) Revised 01-18-2010 2 2" xfId="11606"/>
    <cellStyle name="_VC 6.15.06 update on 06GRC power costs.xls Chart 2_Book2_Electric Rev Req Model (2009 GRC) Revised 01-18-2010 3" xfId="11607"/>
    <cellStyle name="_VC 6.15.06 update on 06GRC power costs.xls Chart 2_Book2_Electric Rev Req Model (2009 GRC) Revised 01-18-2010 3 2" xfId="11608"/>
    <cellStyle name="_VC 6.15.06 update on 06GRC power costs.xls Chart 2_Book2_Electric Rev Req Model (2009 GRC) Revised 01-18-2010 4" xfId="11609"/>
    <cellStyle name="_VC 6.15.06 update on 06GRC power costs.xls Chart 2_Book2_Electric Rev Req Model (2009 GRC) Revised 01-18-2010_DEM-WP(C) ENERG10C--ctn Mid-C_042010 2010GRC" xfId="11610"/>
    <cellStyle name="_VC 6.15.06 update on 06GRC power costs.xls Chart 2_Book2_Electric Rev Req Model (2009 GRC) Revised 01-18-2010_DEM-WP(C) ENERG10C--ctn Mid-C_042010 2010GRC 2" xfId="11611"/>
    <cellStyle name="_VC 6.15.06 update on 06GRC power costs.xls Chart 2_Book2_Final Order Electric EXHIBIT A-1" xfId="11612"/>
    <cellStyle name="_VC 6.15.06 update on 06GRC power costs.xls Chart 2_Book2_Final Order Electric EXHIBIT A-1 2" xfId="11613"/>
    <cellStyle name="_VC 6.15.06 update on 06GRC power costs.xls Chart 2_Book2_Final Order Electric EXHIBIT A-1 2 2" xfId="11614"/>
    <cellStyle name="_VC 6.15.06 update on 06GRC power costs.xls Chart 2_Book2_Final Order Electric EXHIBIT A-1 3" xfId="11615"/>
    <cellStyle name="_VC 6.15.06 update on 06GRC power costs.xls Chart 2_Book4" xfId="11616"/>
    <cellStyle name="_VC 6.15.06 update on 06GRC power costs.xls Chart 2_Book4 2" xfId="11617"/>
    <cellStyle name="_VC 6.15.06 update on 06GRC power costs.xls Chart 2_Book4 2 2" xfId="11618"/>
    <cellStyle name="_VC 6.15.06 update on 06GRC power costs.xls Chart 2_Book4 3" xfId="11619"/>
    <cellStyle name="_VC 6.15.06 update on 06GRC power costs.xls Chart 2_Book4 3 2" xfId="11620"/>
    <cellStyle name="_VC 6.15.06 update on 06GRC power costs.xls Chart 2_Book4 4" xfId="11621"/>
    <cellStyle name="_VC 6.15.06 update on 06GRC power costs.xls Chart 2_Book4_DEM-WP(C) ENERG10C--ctn Mid-C_042010 2010GRC" xfId="11622"/>
    <cellStyle name="_VC 6.15.06 update on 06GRC power costs.xls Chart 2_Book4_DEM-WP(C) ENERG10C--ctn Mid-C_042010 2010GRC 2" xfId="11623"/>
    <cellStyle name="_VC 6.15.06 update on 06GRC power costs.xls Chart 2_Book9" xfId="11624"/>
    <cellStyle name="_VC 6.15.06 update on 06GRC power costs.xls Chart 2_Book9 2" xfId="11625"/>
    <cellStyle name="_VC 6.15.06 update on 06GRC power costs.xls Chart 2_Book9 2 2" xfId="11626"/>
    <cellStyle name="_VC 6.15.06 update on 06GRC power costs.xls Chart 2_Book9 3" xfId="11627"/>
    <cellStyle name="_VC 6.15.06 update on 06GRC power costs.xls Chart 2_Book9 3 2" xfId="11628"/>
    <cellStyle name="_VC 6.15.06 update on 06GRC power costs.xls Chart 2_Book9 4" xfId="11629"/>
    <cellStyle name="_VC 6.15.06 update on 06GRC power costs.xls Chart 2_Book9_DEM-WP(C) ENERG10C--ctn Mid-C_042010 2010GRC" xfId="11630"/>
    <cellStyle name="_VC 6.15.06 update on 06GRC power costs.xls Chart 2_Book9_DEM-WP(C) ENERG10C--ctn Mid-C_042010 2010GRC 2" xfId="11631"/>
    <cellStyle name="_VC 6.15.06 update on 06GRC power costs.xls Chart 2_Chelan PUD Power Costs (8-10)" xfId="11632"/>
    <cellStyle name="_VC 6.15.06 update on 06GRC power costs.xls Chart 2_Chelan PUD Power Costs (8-10) 2" xfId="11633"/>
    <cellStyle name="_VC 6.15.06 update on 06GRC power costs.xls Chart 2_DEM-WP(C) Chelan Power Costs" xfId="11634"/>
    <cellStyle name="_VC 6.15.06 update on 06GRC power costs.xls Chart 2_DEM-WP(C) Chelan Power Costs 2" xfId="11635"/>
    <cellStyle name="_VC 6.15.06 update on 06GRC power costs.xls Chart 2_DEM-WP(C) ENERG10C--ctn Mid-C_042010 2010GRC" xfId="11636"/>
    <cellStyle name="_VC 6.15.06 update on 06GRC power costs.xls Chart 2_DEM-WP(C) ENERG10C--ctn Mid-C_042010 2010GRC 2" xfId="11637"/>
    <cellStyle name="_VC 6.15.06 update on 06GRC power costs.xls Chart 2_DEM-WP(C) Gas Transport 2010GRC" xfId="11638"/>
    <cellStyle name="_VC 6.15.06 update on 06GRC power costs.xls Chart 2_DEM-WP(C) Gas Transport 2010GRC 2" xfId="11639"/>
    <cellStyle name="_VC 6.15.06 update on 06GRC power costs.xls Chart 2_Exh A-1 resulting from UE-112050 effective Jan 1 2012" xfId="11640"/>
    <cellStyle name="_VC 6.15.06 update on 06GRC power costs.xls Chart 2_Exh A-1 resulting from UE-112050 effective Jan 1 2012 2" xfId="11641"/>
    <cellStyle name="_VC 6.15.06 update on 06GRC power costs.xls Chart 2_Exhibit A-1 effective 4-1-11 fr S Free 12-11" xfId="11642"/>
    <cellStyle name="_VC 6.15.06 update on 06GRC power costs.xls Chart 2_Exhibit A-1 effective 4-1-11 fr S Free 12-11 2" xfId="11643"/>
    <cellStyle name="_VC 6.15.06 update on 06GRC power costs.xls Chart 2_Mint Farm Generation BPA" xfId="11644"/>
    <cellStyle name="_VC 6.15.06 update on 06GRC power costs.xls Chart 2_NIM Summary" xfId="11645"/>
    <cellStyle name="_VC 6.15.06 update on 06GRC power costs.xls Chart 2_NIM Summary 09GRC" xfId="11646"/>
    <cellStyle name="_VC 6.15.06 update on 06GRC power costs.xls Chart 2_NIM Summary 09GRC 2" xfId="11647"/>
    <cellStyle name="_VC 6.15.06 update on 06GRC power costs.xls Chart 2_NIM Summary 09GRC 2 2" xfId="11648"/>
    <cellStyle name="_VC 6.15.06 update on 06GRC power costs.xls Chart 2_NIM Summary 09GRC 3" xfId="11649"/>
    <cellStyle name="_VC 6.15.06 update on 06GRC power costs.xls Chart 2_NIM Summary 09GRC 3 2" xfId="11650"/>
    <cellStyle name="_VC 6.15.06 update on 06GRC power costs.xls Chart 2_NIM Summary 09GRC 4" xfId="11651"/>
    <cellStyle name="_VC 6.15.06 update on 06GRC power costs.xls Chart 2_NIM Summary 09GRC_DEM-WP(C) ENERG10C--ctn Mid-C_042010 2010GRC" xfId="11652"/>
    <cellStyle name="_VC 6.15.06 update on 06GRC power costs.xls Chart 2_NIM Summary 09GRC_DEM-WP(C) ENERG10C--ctn Mid-C_042010 2010GRC 2" xfId="11653"/>
    <cellStyle name="_VC 6.15.06 update on 06GRC power costs.xls Chart 2_NIM Summary 10" xfId="11654"/>
    <cellStyle name="_VC 6.15.06 update on 06GRC power costs.xls Chart 2_NIM Summary 10 2" xfId="11655"/>
    <cellStyle name="_VC 6.15.06 update on 06GRC power costs.xls Chart 2_NIM Summary 11" xfId="11656"/>
    <cellStyle name="_VC 6.15.06 update on 06GRC power costs.xls Chart 2_NIM Summary 11 2" xfId="11657"/>
    <cellStyle name="_VC 6.15.06 update on 06GRC power costs.xls Chart 2_NIM Summary 12" xfId="11658"/>
    <cellStyle name="_VC 6.15.06 update on 06GRC power costs.xls Chart 2_NIM Summary 12 2" xfId="11659"/>
    <cellStyle name="_VC 6.15.06 update on 06GRC power costs.xls Chart 2_NIM Summary 13" xfId="11660"/>
    <cellStyle name="_VC 6.15.06 update on 06GRC power costs.xls Chart 2_NIM Summary 13 2" xfId="11661"/>
    <cellStyle name="_VC 6.15.06 update on 06GRC power costs.xls Chart 2_NIM Summary 14" xfId="11662"/>
    <cellStyle name="_VC 6.15.06 update on 06GRC power costs.xls Chart 2_NIM Summary 14 2" xfId="11663"/>
    <cellStyle name="_VC 6.15.06 update on 06GRC power costs.xls Chart 2_NIM Summary 15" xfId="11664"/>
    <cellStyle name="_VC 6.15.06 update on 06GRC power costs.xls Chart 2_NIM Summary 15 2" xfId="11665"/>
    <cellStyle name="_VC 6.15.06 update on 06GRC power costs.xls Chart 2_NIM Summary 16" xfId="11666"/>
    <cellStyle name="_VC 6.15.06 update on 06GRC power costs.xls Chart 2_NIM Summary 16 2" xfId="11667"/>
    <cellStyle name="_VC 6.15.06 update on 06GRC power costs.xls Chart 2_NIM Summary 17" xfId="11668"/>
    <cellStyle name="_VC 6.15.06 update on 06GRC power costs.xls Chart 2_NIM Summary 17 2" xfId="11669"/>
    <cellStyle name="_VC 6.15.06 update on 06GRC power costs.xls Chart 2_NIM Summary 18" xfId="11670"/>
    <cellStyle name="_VC 6.15.06 update on 06GRC power costs.xls Chart 2_NIM Summary 18 2" xfId="11671"/>
    <cellStyle name="_VC 6.15.06 update on 06GRC power costs.xls Chart 2_NIM Summary 19" xfId="11672"/>
    <cellStyle name="_VC 6.15.06 update on 06GRC power costs.xls Chart 2_NIM Summary 19 2" xfId="11673"/>
    <cellStyle name="_VC 6.15.06 update on 06GRC power costs.xls Chart 2_NIM Summary 2" xfId="11674"/>
    <cellStyle name="_VC 6.15.06 update on 06GRC power costs.xls Chart 2_NIM Summary 2 2" xfId="11675"/>
    <cellStyle name="_VC 6.15.06 update on 06GRC power costs.xls Chart 2_NIM Summary 20" xfId="11676"/>
    <cellStyle name="_VC 6.15.06 update on 06GRC power costs.xls Chart 2_NIM Summary 20 2" xfId="11677"/>
    <cellStyle name="_VC 6.15.06 update on 06GRC power costs.xls Chart 2_NIM Summary 21" xfId="11678"/>
    <cellStyle name="_VC 6.15.06 update on 06GRC power costs.xls Chart 2_NIM Summary 21 2" xfId="11679"/>
    <cellStyle name="_VC 6.15.06 update on 06GRC power costs.xls Chart 2_NIM Summary 22" xfId="11680"/>
    <cellStyle name="_VC 6.15.06 update on 06GRC power costs.xls Chart 2_NIM Summary 22 2" xfId="11681"/>
    <cellStyle name="_VC 6.15.06 update on 06GRC power costs.xls Chart 2_NIM Summary 23" xfId="11682"/>
    <cellStyle name="_VC 6.15.06 update on 06GRC power costs.xls Chart 2_NIM Summary 23 2" xfId="11683"/>
    <cellStyle name="_VC 6.15.06 update on 06GRC power costs.xls Chart 2_NIM Summary 24" xfId="11684"/>
    <cellStyle name="_VC 6.15.06 update on 06GRC power costs.xls Chart 2_NIM Summary 24 2" xfId="11685"/>
    <cellStyle name="_VC 6.15.06 update on 06GRC power costs.xls Chart 2_NIM Summary 25" xfId="11686"/>
    <cellStyle name="_VC 6.15.06 update on 06GRC power costs.xls Chart 2_NIM Summary 25 2" xfId="11687"/>
    <cellStyle name="_VC 6.15.06 update on 06GRC power costs.xls Chart 2_NIM Summary 26" xfId="11688"/>
    <cellStyle name="_VC 6.15.06 update on 06GRC power costs.xls Chart 2_NIM Summary 26 2" xfId="11689"/>
    <cellStyle name="_VC 6.15.06 update on 06GRC power costs.xls Chart 2_NIM Summary 27" xfId="11690"/>
    <cellStyle name="_VC 6.15.06 update on 06GRC power costs.xls Chart 2_NIM Summary 27 2" xfId="11691"/>
    <cellStyle name="_VC 6.15.06 update on 06GRC power costs.xls Chart 2_NIM Summary 28" xfId="11692"/>
    <cellStyle name="_VC 6.15.06 update on 06GRC power costs.xls Chart 2_NIM Summary 28 2" xfId="11693"/>
    <cellStyle name="_VC 6.15.06 update on 06GRC power costs.xls Chart 2_NIM Summary 29" xfId="11694"/>
    <cellStyle name="_VC 6.15.06 update on 06GRC power costs.xls Chart 2_NIM Summary 29 2" xfId="11695"/>
    <cellStyle name="_VC 6.15.06 update on 06GRC power costs.xls Chart 2_NIM Summary 3" xfId="11696"/>
    <cellStyle name="_VC 6.15.06 update on 06GRC power costs.xls Chart 2_NIM Summary 3 2" xfId="11697"/>
    <cellStyle name="_VC 6.15.06 update on 06GRC power costs.xls Chart 2_NIM Summary 30" xfId="11698"/>
    <cellStyle name="_VC 6.15.06 update on 06GRC power costs.xls Chart 2_NIM Summary 30 2" xfId="11699"/>
    <cellStyle name="_VC 6.15.06 update on 06GRC power costs.xls Chart 2_NIM Summary 31" xfId="11700"/>
    <cellStyle name="_VC 6.15.06 update on 06GRC power costs.xls Chart 2_NIM Summary 31 2" xfId="11701"/>
    <cellStyle name="_VC 6.15.06 update on 06GRC power costs.xls Chart 2_NIM Summary 32" xfId="11702"/>
    <cellStyle name="_VC 6.15.06 update on 06GRC power costs.xls Chart 2_NIM Summary 32 2" xfId="11703"/>
    <cellStyle name="_VC 6.15.06 update on 06GRC power costs.xls Chart 2_NIM Summary 33" xfId="11704"/>
    <cellStyle name="_VC 6.15.06 update on 06GRC power costs.xls Chart 2_NIM Summary 33 2" xfId="11705"/>
    <cellStyle name="_VC 6.15.06 update on 06GRC power costs.xls Chart 2_NIM Summary 34" xfId="11706"/>
    <cellStyle name="_VC 6.15.06 update on 06GRC power costs.xls Chart 2_NIM Summary 34 2" xfId="11707"/>
    <cellStyle name="_VC 6.15.06 update on 06GRC power costs.xls Chart 2_NIM Summary 35" xfId="11708"/>
    <cellStyle name="_VC 6.15.06 update on 06GRC power costs.xls Chart 2_NIM Summary 35 2" xfId="11709"/>
    <cellStyle name="_VC 6.15.06 update on 06GRC power costs.xls Chart 2_NIM Summary 36" xfId="11710"/>
    <cellStyle name="_VC 6.15.06 update on 06GRC power costs.xls Chart 2_NIM Summary 36 2" xfId="11711"/>
    <cellStyle name="_VC 6.15.06 update on 06GRC power costs.xls Chart 2_NIM Summary 37" xfId="11712"/>
    <cellStyle name="_VC 6.15.06 update on 06GRC power costs.xls Chart 2_NIM Summary 37 2" xfId="11713"/>
    <cellStyle name="_VC 6.15.06 update on 06GRC power costs.xls Chart 2_NIM Summary 38" xfId="11714"/>
    <cellStyle name="_VC 6.15.06 update on 06GRC power costs.xls Chart 2_NIM Summary 38 2" xfId="11715"/>
    <cellStyle name="_VC 6.15.06 update on 06GRC power costs.xls Chart 2_NIM Summary 39" xfId="11716"/>
    <cellStyle name="_VC 6.15.06 update on 06GRC power costs.xls Chart 2_NIM Summary 39 2" xfId="11717"/>
    <cellStyle name="_VC 6.15.06 update on 06GRC power costs.xls Chart 2_NIM Summary 4" xfId="11718"/>
    <cellStyle name="_VC 6.15.06 update on 06GRC power costs.xls Chart 2_NIM Summary 4 2" xfId="11719"/>
    <cellStyle name="_VC 6.15.06 update on 06GRC power costs.xls Chart 2_NIM Summary 40" xfId="11720"/>
    <cellStyle name="_VC 6.15.06 update on 06GRC power costs.xls Chart 2_NIM Summary 40 2" xfId="11721"/>
    <cellStyle name="_VC 6.15.06 update on 06GRC power costs.xls Chart 2_NIM Summary 41" xfId="11722"/>
    <cellStyle name="_VC 6.15.06 update on 06GRC power costs.xls Chart 2_NIM Summary 41 2" xfId="11723"/>
    <cellStyle name="_VC 6.15.06 update on 06GRC power costs.xls Chart 2_NIM Summary 42" xfId="11724"/>
    <cellStyle name="_VC 6.15.06 update on 06GRC power costs.xls Chart 2_NIM Summary 42 2" xfId="11725"/>
    <cellStyle name="_VC 6.15.06 update on 06GRC power costs.xls Chart 2_NIM Summary 43" xfId="11726"/>
    <cellStyle name="_VC 6.15.06 update on 06GRC power costs.xls Chart 2_NIM Summary 43 2" xfId="11727"/>
    <cellStyle name="_VC 6.15.06 update on 06GRC power costs.xls Chart 2_NIM Summary 44" xfId="11728"/>
    <cellStyle name="_VC 6.15.06 update on 06GRC power costs.xls Chart 2_NIM Summary 44 2" xfId="11729"/>
    <cellStyle name="_VC 6.15.06 update on 06GRC power costs.xls Chart 2_NIM Summary 45" xfId="11730"/>
    <cellStyle name="_VC 6.15.06 update on 06GRC power costs.xls Chart 2_NIM Summary 45 2" xfId="11731"/>
    <cellStyle name="_VC 6.15.06 update on 06GRC power costs.xls Chart 2_NIM Summary 46" xfId="11732"/>
    <cellStyle name="_VC 6.15.06 update on 06GRC power costs.xls Chart 2_NIM Summary 46 2" xfId="11733"/>
    <cellStyle name="_VC 6.15.06 update on 06GRC power costs.xls Chart 2_NIM Summary 47" xfId="11734"/>
    <cellStyle name="_VC 6.15.06 update on 06GRC power costs.xls Chart 2_NIM Summary 47 2" xfId="11735"/>
    <cellStyle name="_VC 6.15.06 update on 06GRC power costs.xls Chart 2_NIM Summary 48" xfId="11736"/>
    <cellStyle name="_VC 6.15.06 update on 06GRC power costs.xls Chart 2_NIM Summary 49" xfId="11737"/>
    <cellStyle name="_VC 6.15.06 update on 06GRC power costs.xls Chart 2_NIM Summary 5" xfId="11738"/>
    <cellStyle name="_VC 6.15.06 update on 06GRC power costs.xls Chart 2_NIM Summary 5 2" xfId="11739"/>
    <cellStyle name="_VC 6.15.06 update on 06GRC power costs.xls Chart 2_NIM Summary 50" xfId="11740"/>
    <cellStyle name="_VC 6.15.06 update on 06GRC power costs.xls Chart 2_NIM Summary 51" xfId="11741"/>
    <cellStyle name="_VC 6.15.06 update on 06GRC power costs.xls Chart 2_NIM Summary 52" xfId="11742"/>
    <cellStyle name="_VC 6.15.06 update on 06GRC power costs.xls Chart 2_NIM Summary 6" xfId="11743"/>
    <cellStyle name="_VC 6.15.06 update on 06GRC power costs.xls Chart 2_NIM Summary 6 2" xfId="11744"/>
    <cellStyle name="_VC 6.15.06 update on 06GRC power costs.xls Chart 2_NIM Summary 7" xfId="11745"/>
    <cellStyle name="_VC 6.15.06 update on 06GRC power costs.xls Chart 2_NIM Summary 7 2" xfId="11746"/>
    <cellStyle name="_VC 6.15.06 update on 06GRC power costs.xls Chart 2_NIM Summary 8" xfId="11747"/>
    <cellStyle name="_VC 6.15.06 update on 06GRC power costs.xls Chart 2_NIM Summary 8 2" xfId="11748"/>
    <cellStyle name="_VC 6.15.06 update on 06GRC power costs.xls Chart 2_NIM Summary 9" xfId="11749"/>
    <cellStyle name="_VC 6.15.06 update on 06GRC power costs.xls Chart 2_NIM Summary 9 2" xfId="11750"/>
    <cellStyle name="_VC 6.15.06 update on 06GRC power costs.xls Chart 2_NIM Summary_DEM-WP(C) ENERG10C--ctn Mid-C_042010 2010GRC" xfId="11751"/>
    <cellStyle name="_VC 6.15.06 update on 06GRC power costs.xls Chart 2_NIM Summary_DEM-WP(C) ENERG10C--ctn Mid-C_042010 2010GRC 2" xfId="11752"/>
    <cellStyle name="_VC 6.15.06 update on 06GRC power costs.xls Chart 2_PCA 10 -  Exhibit D Dec 2011" xfId="11753"/>
    <cellStyle name="_VC 6.15.06 update on 06GRC power costs.xls Chart 2_PCA 10 -  Exhibit D Dec 2011 2" xfId="11754"/>
    <cellStyle name="_VC 6.15.06 update on 06GRC power costs.xls Chart 2_PCA 10 -  Exhibit D from A Kellogg Jan 2011" xfId="11755"/>
    <cellStyle name="_VC 6.15.06 update on 06GRC power costs.xls Chart 2_PCA 10 -  Exhibit D from A Kellogg Jan 2011 2" xfId="11756"/>
    <cellStyle name="_VC 6.15.06 update on 06GRC power costs.xls Chart 2_PCA 10 -  Exhibit D from A Kellogg July 2011" xfId="11757"/>
    <cellStyle name="_VC 6.15.06 update on 06GRC power costs.xls Chart 2_PCA 10 -  Exhibit D from A Kellogg July 2011 2" xfId="11758"/>
    <cellStyle name="_VC 6.15.06 update on 06GRC power costs.xls Chart 2_PCA 10 -  Exhibit D from S Free Rcv'd 12-11" xfId="11759"/>
    <cellStyle name="_VC 6.15.06 update on 06GRC power costs.xls Chart 2_PCA 10 -  Exhibit D from S Free Rcv'd 12-11 2" xfId="11760"/>
    <cellStyle name="_VC 6.15.06 update on 06GRC power costs.xls Chart 2_PCA 11 -  Exhibit D Jan 2012 fr A Kellogg" xfId="11761"/>
    <cellStyle name="_VC 6.15.06 update on 06GRC power costs.xls Chart 2_PCA 11 -  Exhibit D Jan 2012 fr A Kellogg 2" xfId="11762"/>
    <cellStyle name="_VC 6.15.06 update on 06GRC power costs.xls Chart 2_PCA 11 -  Exhibit D Jan 2012 WF" xfId="11763"/>
    <cellStyle name="_VC 6.15.06 update on 06GRC power costs.xls Chart 2_PCA 11 -  Exhibit D Jan 2012 WF 2" xfId="11764"/>
    <cellStyle name="_VC 6.15.06 update on 06GRC power costs.xls Chart 2_PCA 9 -  Exhibit D April 2010" xfId="11765"/>
    <cellStyle name="_VC 6.15.06 update on 06GRC power costs.xls Chart 2_PCA 9 -  Exhibit D April 2010 (3)" xfId="11766"/>
    <cellStyle name="_VC 6.15.06 update on 06GRC power costs.xls Chart 2_PCA 9 -  Exhibit D April 2010 (3) 2" xfId="11767"/>
    <cellStyle name="_VC 6.15.06 update on 06GRC power costs.xls Chart 2_PCA 9 -  Exhibit D April 2010 (3) 2 2" xfId="11768"/>
    <cellStyle name="_VC 6.15.06 update on 06GRC power costs.xls Chart 2_PCA 9 -  Exhibit D April 2010 (3) 3" xfId="11769"/>
    <cellStyle name="_VC 6.15.06 update on 06GRC power costs.xls Chart 2_PCA 9 -  Exhibit D April 2010 (3) 3 2" xfId="11770"/>
    <cellStyle name="_VC 6.15.06 update on 06GRC power costs.xls Chart 2_PCA 9 -  Exhibit D April 2010 (3) 4" xfId="11771"/>
    <cellStyle name="_VC 6.15.06 update on 06GRC power costs.xls Chart 2_PCA 9 -  Exhibit D April 2010 (3)_DEM-WP(C) ENERG10C--ctn Mid-C_042010 2010GRC" xfId="11772"/>
    <cellStyle name="_VC 6.15.06 update on 06GRC power costs.xls Chart 2_PCA 9 -  Exhibit D April 2010 (3)_DEM-WP(C) ENERG10C--ctn Mid-C_042010 2010GRC 2" xfId="11773"/>
    <cellStyle name="_VC 6.15.06 update on 06GRC power costs.xls Chart 2_PCA 9 -  Exhibit D April 2010 2" xfId="11774"/>
    <cellStyle name="_VC 6.15.06 update on 06GRC power costs.xls Chart 2_PCA 9 -  Exhibit D April 2010 2 2" xfId="11775"/>
    <cellStyle name="_VC 6.15.06 update on 06GRC power costs.xls Chart 2_PCA 9 -  Exhibit D April 2010 3" xfId="11776"/>
    <cellStyle name="_VC 6.15.06 update on 06GRC power costs.xls Chart 2_PCA 9 -  Exhibit D April 2010 3 2" xfId="11777"/>
    <cellStyle name="_VC 6.15.06 update on 06GRC power costs.xls Chart 2_PCA 9 -  Exhibit D April 2010 4" xfId="11778"/>
    <cellStyle name="_VC 6.15.06 update on 06GRC power costs.xls Chart 2_PCA 9 -  Exhibit D April 2010 4 2" xfId="11779"/>
    <cellStyle name="_VC 6.15.06 update on 06GRC power costs.xls Chart 2_PCA 9 -  Exhibit D April 2010 5" xfId="11780"/>
    <cellStyle name="_VC 6.15.06 update on 06GRC power costs.xls Chart 2_PCA 9 -  Exhibit D April 2010 5 2" xfId="11781"/>
    <cellStyle name="_VC 6.15.06 update on 06GRC power costs.xls Chart 2_PCA 9 -  Exhibit D April 2010 6" xfId="11782"/>
    <cellStyle name="_VC 6.15.06 update on 06GRC power costs.xls Chart 2_PCA 9 -  Exhibit D April 2010 6 2" xfId="11783"/>
    <cellStyle name="_VC 6.15.06 update on 06GRC power costs.xls Chart 2_PCA 9 -  Exhibit D April 2010 7" xfId="11784"/>
    <cellStyle name="_VC 6.15.06 update on 06GRC power costs.xls Chart 2_PCA 9 -  Exhibit D Nov 2010" xfId="11785"/>
    <cellStyle name="_VC 6.15.06 update on 06GRC power costs.xls Chart 2_PCA 9 -  Exhibit D Nov 2010 2" xfId="11786"/>
    <cellStyle name="_VC 6.15.06 update on 06GRC power costs.xls Chart 2_PCA 9 -  Exhibit D Nov 2010 2 2" xfId="11787"/>
    <cellStyle name="_VC 6.15.06 update on 06GRC power costs.xls Chart 2_PCA 9 -  Exhibit D Nov 2010 3" xfId="11788"/>
    <cellStyle name="_VC 6.15.06 update on 06GRC power costs.xls Chart 2_PCA 9 - Exhibit D at August 2010" xfId="11789"/>
    <cellStyle name="_VC 6.15.06 update on 06GRC power costs.xls Chart 2_PCA 9 - Exhibit D at August 2010 2" xfId="11790"/>
    <cellStyle name="_VC 6.15.06 update on 06GRC power costs.xls Chart 2_PCA 9 - Exhibit D at August 2010 2 2" xfId="11791"/>
    <cellStyle name="_VC 6.15.06 update on 06GRC power costs.xls Chart 2_PCA 9 - Exhibit D at August 2010 3" xfId="11792"/>
    <cellStyle name="_VC 6.15.06 update on 06GRC power costs.xls Chart 2_PCA 9 - Exhibit D June 2010 GRC" xfId="11793"/>
    <cellStyle name="_VC 6.15.06 update on 06GRC power costs.xls Chart 2_PCA 9 - Exhibit D June 2010 GRC 2" xfId="11794"/>
    <cellStyle name="_VC 6.15.06 update on 06GRC power costs.xls Chart 2_PCA 9 - Exhibit D June 2010 GRC 2 2" xfId="11795"/>
    <cellStyle name="_VC 6.15.06 update on 06GRC power costs.xls Chart 2_PCA 9 - Exhibit D June 2010 GRC 3" xfId="11796"/>
    <cellStyle name="_VC 6.15.06 update on 06GRC power costs.xls Chart 2_Power Costs - Comparison bx Rbtl-Staff-Jt-PC" xfId="11797"/>
    <cellStyle name="_VC 6.15.06 update on 06GRC power costs.xls Chart 2_Power Costs - Comparison bx Rbtl-Staff-Jt-PC 2" xfId="11798"/>
    <cellStyle name="_VC 6.15.06 update on 06GRC power costs.xls Chart 2_Power Costs - Comparison bx Rbtl-Staff-Jt-PC 2 2" xfId="11799"/>
    <cellStyle name="_VC 6.15.06 update on 06GRC power costs.xls Chart 2_Power Costs - Comparison bx Rbtl-Staff-Jt-PC 3" xfId="11800"/>
    <cellStyle name="_VC 6.15.06 update on 06GRC power costs.xls Chart 2_Power Costs - Comparison bx Rbtl-Staff-Jt-PC 3 2" xfId="11801"/>
    <cellStyle name="_VC 6.15.06 update on 06GRC power costs.xls Chart 2_Power Costs - Comparison bx Rbtl-Staff-Jt-PC 4" xfId="11802"/>
    <cellStyle name="_VC 6.15.06 update on 06GRC power costs.xls Chart 2_Power Costs - Comparison bx Rbtl-Staff-Jt-PC_Adj Bench DR 3 for Initial Briefs (Electric)" xfId="11803"/>
    <cellStyle name="_VC 6.15.06 update on 06GRC power costs.xls Chart 2_Power Costs - Comparison bx Rbtl-Staff-Jt-PC_Adj Bench DR 3 for Initial Briefs (Electric) 2" xfId="11804"/>
    <cellStyle name="_VC 6.15.06 update on 06GRC power costs.xls Chart 2_Power Costs - Comparison bx Rbtl-Staff-Jt-PC_Adj Bench DR 3 for Initial Briefs (Electric) 2 2" xfId="11805"/>
    <cellStyle name="_VC 6.15.06 update on 06GRC power costs.xls Chart 2_Power Costs - Comparison bx Rbtl-Staff-Jt-PC_Adj Bench DR 3 for Initial Briefs (Electric) 3" xfId="11806"/>
    <cellStyle name="_VC 6.15.06 update on 06GRC power costs.xls Chart 2_Power Costs - Comparison bx Rbtl-Staff-Jt-PC_Adj Bench DR 3 for Initial Briefs (Electric) 3 2" xfId="11807"/>
    <cellStyle name="_VC 6.15.06 update on 06GRC power costs.xls Chart 2_Power Costs - Comparison bx Rbtl-Staff-Jt-PC_Adj Bench DR 3 for Initial Briefs (Electric) 4" xfId="11808"/>
    <cellStyle name="_VC 6.15.06 update on 06GRC power costs.xls Chart 2_Power Costs - Comparison bx Rbtl-Staff-Jt-PC_Adj Bench DR 3 for Initial Briefs (Electric)_DEM-WP(C) ENERG10C--ctn Mid-C_042010 2010GRC" xfId="11809"/>
    <cellStyle name="_VC 6.15.06 update on 06GRC power costs.xls Chart 2_Power Costs - Comparison bx Rbtl-Staff-Jt-PC_Adj Bench DR 3 for Initial Briefs (Electric)_DEM-WP(C) ENERG10C--ctn Mid-C_042010 2010GRC 2" xfId="11810"/>
    <cellStyle name="_VC 6.15.06 update on 06GRC power costs.xls Chart 2_Power Costs - Comparison bx Rbtl-Staff-Jt-PC_DEM-WP(C) ENERG10C--ctn Mid-C_042010 2010GRC" xfId="11811"/>
    <cellStyle name="_VC 6.15.06 update on 06GRC power costs.xls Chart 2_Power Costs - Comparison bx Rbtl-Staff-Jt-PC_DEM-WP(C) ENERG10C--ctn Mid-C_042010 2010GRC 2" xfId="11812"/>
    <cellStyle name="_VC 6.15.06 update on 06GRC power costs.xls Chart 2_Power Costs - Comparison bx Rbtl-Staff-Jt-PC_Electric Rev Req Model (2009 GRC) Rebuttal" xfId="11813"/>
    <cellStyle name="_VC 6.15.06 update on 06GRC power costs.xls Chart 2_Power Costs - Comparison bx Rbtl-Staff-Jt-PC_Electric Rev Req Model (2009 GRC) Rebuttal 2" xfId="11814"/>
    <cellStyle name="_VC 6.15.06 update on 06GRC power costs.xls Chart 2_Power Costs - Comparison bx Rbtl-Staff-Jt-PC_Electric Rev Req Model (2009 GRC) Rebuttal 2 2" xfId="11815"/>
    <cellStyle name="_VC 6.15.06 update on 06GRC power costs.xls Chart 2_Power Costs - Comparison bx Rbtl-Staff-Jt-PC_Electric Rev Req Model (2009 GRC) Rebuttal 3" xfId="11816"/>
    <cellStyle name="_VC 6.15.06 update on 06GRC power costs.xls Chart 2_Power Costs - Comparison bx Rbtl-Staff-Jt-PC_Electric Rev Req Model (2009 GRC) Rebuttal REmoval of New  WH Solar AdjustMI" xfId="11817"/>
    <cellStyle name="_VC 6.15.06 update on 06GRC power costs.xls Chart 2_Power Costs - Comparison bx Rbtl-Staff-Jt-PC_Electric Rev Req Model (2009 GRC) Rebuttal REmoval of New  WH Solar AdjustMI 2" xfId="11818"/>
    <cellStyle name="_VC 6.15.06 update on 06GRC power costs.xls Chart 2_Power Costs - Comparison bx Rbtl-Staff-Jt-PC_Electric Rev Req Model (2009 GRC) Rebuttal REmoval of New  WH Solar AdjustMI 2 2" xfId="11819"/>
    <cellStyle name="_VC 6.15.06 update on 06GRC power costs.xls Chart 2_Power Costs - Comparison bx Rbtl-Staff-Jt-PC_Electric Rev Req Model (2009 GRC) Rebuttal REmoval of New  WH Solar AdjustMI 3" xfId="11820"/>
    <cellStyle name="_VC 6.15.06 update on 06GRC power costs.xls Chart 2_Power Costs - Comparison bx Rbtl-Staff-Jt-PC_Electric Rev Req Model (2009 GRC) Rebuttal REmoval of New  WH Solar AdjustMI 3 2" xfId="11821"/>
    <cellStyle name="_VC 6.15.06 update on 06GRC power costs.xls Chart 2_Power Costs - Comparison bx Rbtl-Staff-Jt-PC_Electric Rev Req Model (2009 GRC) Rebuttal REmoval of New  WH Solar AdjustMI 4" xfId="11822"/>
    <cellStyle name="_VC 6.15.06 update on 06GRC power costs.xls Chart 2_Power Costs - Comparison bx Rbtl-Staff-Jt-PC_Electric Rev Req Model (2009 GRC) Rebuttal REmoval of New  WH Solar AdjustMI_DEM-WP(C) ENERG10C--ctn Mid-C_042010 2010GRC" xfId="11823"/>
    <cellStyle name="_VC 6.15.06 update on 06GRC power costs.xls Chart 2_Power Costs - Comparison bx Rbtl-Staff-Jt-PC_Electric Rev Req Model (2009 GRC) Rebuttal REmoval of New  WH Solar AdjustMI_DEM-WP(C) ENERG10C--ctn Mid-C_042010 2010GRC 2" xfId="11824"/>
    <cellStyle name="_VC 6.15.06 update on 06GRC power costs.xls Chart 2_Power Costs - Comparison bx Rbtl-Staff-Jt-PC_Electric Rev Req Model (2009 GRC) Revised 01-18-2010" xfId="11825"/>
    <cellStyle name="_VC 6.15.06 update on 06GRC power costs.xls Chart 2_Power Costs - Comparison bx Rbtl-Staff-Jt-PC_Electric Rev Req Model (2009 GRC) Revised 01-18-2010 2" xfId="11826"/>
    <cellStyle name="_VC 6.15.06 update on 06GRC power costs.xls Chart 2_Power Costs - Comparison bx Rbtl-Staff-Jt-PC_Electric Rev Req Model (2009 GRC) Revised 01-18-2010 2 2" xfId="11827"/>
    <cellStyle name="_VC 6.15.06 update on 06GRC power costs.xls Chart 2_Power Costs - Comparison bx Rbtl-Staff-Jt-PC_Electric Rev Req Model (2009 GRC) Revised 01-18-2010 3" xfId="11828"/>
    <cellStyle name="_VC 6.15.06 update on 06GRC power costs.xls Chart 2_Power Costs - Comparison bx Rbtl-Staff-Jt-PC_Electric Rev Req Model (2009 GRC) Revised 01-18-2010 3 2" xfId="11829"/>
    <cellStyle name="_VC 6.15.06 update on 06GRC power costs.xls Chart 2_Power Costs - Comparison bx Rbtl-Staff-Jt-PC_Electric Rev Req Model (2009 GRC) Revised 01-18-2010 4" xfId="11830"/>
    <cellStyle name="_VC 6.15.06 update on 06GRC power costs.xls Chart 2_Power Costs - Comparison bx Rbtl-Staff-Jt-PC_Electric Rev Req Model (2009 GRC) Revised 01-18-2010_DEM-WP(C) ENERG10C--ctn Mid-C_042010 2010GRC" xfId="11831"/>
    <cellStyle name="_VC 6.15.06 update on 06GRC power costs.xls Chart 2_Power Costs - Comparison bx Rbtl-Staff-Jt-PC_Electric Rev Req Model (2009 GRC) Revised 01-18-2010_DEM-WP(C) ENERG10C--ctn Mid-C_042010 2010GRC 2" xfId="11832"/>
    <cellStyle name="_VC 6.15.06 update on 06GRC power costs.xls Chart 2_Power Costs - Comparison bx Rbtl-Staff-Jt-PC_Final Order Electric EXHIBIT A-1" xfId="11833"/>
    <cellStyle name="_VC 6.15.06 update on 06GRC power costs.xls Chart 2_Power Costs - Comparison bx Rbtl-Staff-Jt-PC_Final Order Electric EXHIBIT A-1 2" xfId="11834"/>
    <cellStyle name="_VC 6.15.06 update on 06GRC power costs.xls Chart 2_Power Costs - Comparison bx Rbtl-Staff-Jt-PC_Final Order Electric EXHIBIT A-1 2 2" xfId="11835"/>
    <cellStyle name="_VC 6.15.06 update on 06GRC power costs.xls Chart 2_Power Costs - Comparison bx Rbtl-Staff-Jt-PC_Final Order Electric EXHIBIT A-1 3" xfId="11836"/>
    <cellStyle name="_VC 6.15.06 update on 06GRC power costs.xls Chart 2_Production Adj 4.37" xfId="21286"/>
    <cellStyle name="_VC 6.15.06 update on 06GRC power costs.xls Chart 2_Purchased Power Adj 4.03" xfId="21287"/>
    <cellStyle name="_VC 6.15.06 update on 06GRC power costs.xls Chart 2_Rebuttal Power Costs" xfId="11837"/>
    <cellStyle name="_VC 6.15.06 update on 06GRC power costs.xls Chart 2_Rebuttal Power Costs 2" xfId="11838"/>
    <cellStyle name="_VC 6.15.06 update on 06GRC power costs.xls Chart 2_Rebuttal Power Costs 2 2" xfId="11839"/>
    <cellStyle name="_VC 6.15.06 update on 06GRC power costs.xls Chart 2_Rebuttal Power Costs 3" xfId="11840"/>
    <cellStyle name="_VC 6.15.06 update on 06GRC power costs.xls Chart 2_Rebuttal Power Costs 3 2" xfId="11841"/>
    <cellStyle name="_VC 6.15.06 update on 06GRC power costs.xls Chart 2_Rebuttal Power Costs 4" xfId="11842"/>
    <cellStyle name="_VC 6.15.06 update on 06GRC power costs.xls Chart 2_Rebuttal Power Costs_Adj Bench DR 3 for Initial Briefs (Electric)" xfId="11843"/>
    <cellStyle name="_VC 6.15.06 update on 06GRC power costs.xls Chart 2_Rebuttal Power Costs_Adj Bench DR 3 for Initial Briefs (Electric) 2" xfId="11844"/>
    <cellStyle name="_VC 6.15.06 update on 06GRC power costs.xls Chart 2_Rebuttal Power Costs_Adj Bench DR 3 for Initial Briefs (Electric) 2 2" xfId="11845"/>
    <cellStyle name="_VC 6.15.06 update on 06GRC power costs.xls Chart 2_Rebuttal Power Costs_Adj Bench DR 3 for Initial Briefs (Electric) 3" xfId="11846"/>
    <cellStyle name="_VC 6.15.06 update on 06GRC power costs.xls Chart 2_Rebuttal Power Costs_Adj Bench DR 3 for Initial Briefs (Electric) 3 2" xfId="11847"/>
    <cellStyle name="_VC 6.15.06 update on 06GRC power costs.xls Chart 2_Rebuttal Power Costs_Adj Bench DR 3 for Initial Briefs (Electric) 4" xfId="11848"/>
    <cellStyle name="_VC 6.15.06 update on 06GRC power costs.xls Chart 2_Rebuttal Power Costs_Adj Bench DR 3 for Initial Briefs (Electric)_DEM-WP(C) ENERG10C--ctn Mid-C_042010 2010GRC" xfId="11849"/>
    <cellStyle name="_VC 6.15.06 update on 06GRC power costs.xls Chart 2_Rebuttal Power Costs_Adj Bench DR 3 for Initial Briefs (Electric)_DEM-WP(C) ENERG10C--ctn Mid-C_042010 2010GRC 2" xfId="11850"/>
    <cellStyle name="_VC 6.15.06 update on 06GRC power costs.xls Chart 2_Rebuttal Power Costs_DEM-WP(C) ENERG10C--ctn Mid-C_042010 2010GRC" xfId="11851"/>
    <cellStyle name="_VC 6.15.06 update on 06GRC power costs.xls Chart 2_Rebuttal Power Costs_DEM-WP(C) ENERG10C--ctn Mid-C_042010 2010GRC 2" xfId="11852"/>
    <cellStyle name="_VC 6.15.06 update on 06GRC power costs.xls Chart 2_Rebuttal Power Costs_Electric Rev Req Model (2009 GRC) Rebuttal" xfId="11853"/>
    <cellStyle name="_VC 6.15.06 update on 06GRC power costs.xls Chart 2_Rebuttal Power Costs_Electric Rev Req Model (2009 GRC) Rebuttal 2" xfId="11854"/>
    <cellStyle name="_VC 6.15.06 update on 06GRC power costs.xls Chart 2_Rebuttal Power Costs_Electric Rev Req Model (2009 GRC) Rebuttal 2 2" xfId="11855"/>
    <cellStyle name="_VC 6.15.06 update on 06GRC power costs.xls Chart 2_Rebuttal Power Costs_Electric Rev Req Model (2009 GRC) Rebuttal 3" xfId="11856"/>
    <cellStyle name="_VC 6.15.06 update on 06GRC power costs.xls Chart 2_Rebuttal Power Costs_Electric Rev Req Model (2009 GRC) Rebuttal REmoval of New  WH Solar AdjustMI" xfId="11857"/>
    <cellStyle name="_VC 6.15.06 update on 06GRC power costs.xls Chart 2_Rebuttal Power Costs_Electric Rev Req Model (2009 GRC) Rebuttal REmoval of New  WH Solar AdjustMI 2" xfId="11858"/>
    <cellStyle name="_VC 6.15.06 update on 06GRC power costs.xls Chart 2_Rebuttal Power Costs_Electric Rev Req Model (2009 GRC) Rebuttal REmoval of New  WH Solar AdjustMI 2 2" xfId="11859"/>
    <cellStyle name="_VC 6.15.06 update on 06GRC power costs.xls Chart 2_Rebuttal Power Costs_Electric Rev Req Model (2009 GRC) Rebuttal REmoval of New  WH Solar AdjustMI 3" xfId="11860"/>
    <cellStyle name="_VC 6.15.06 update on 06GRC power costs.xls Chart 2_Rebuttal Power Costs_Electric Rev Req Model (2009 GRC) Rebuttal REmoval of New  WH Solar AdjustMI 3 2" xfId="11861"/>
    <cellStyle name="_VC 6.15.06 update on 06GRC power costs.xls Chart 2_Rebuttal Power Costs_Electric Rev Req Model (2009 GRC) Rebuttal REmoval of New  WH Solar AdjustMI 4" xfId="11862"/>
    <cellStyle name="_VC 6.15.06 update on 06GRC power costs.xls Chart 2_Rebuttal Power Costs_Electric Rev Req Model (2009 GRC) Rebuttal REmoval of New  WH Solar AdjustMI_DEM-WP(C) ENERG10C--ctn Mid-C_042010 2010GRC" xfId="11863"/>
    <cellStyle name="_VC 6.15.06 update on 06GRC power costs.xls Chart 2_Rebuttal Power Costs_Electric Rev Req Model (2009 GRC) Rebuttal REmoval of New  WH Solar AdjustMI_DEM-WP(C) ENERG10C--ctn Mid-C_042010 2010GRC 2" xfId="11864"/>
    <cellStyle name="_VC 6.15.06 update on 06GRC power costs.xls Chart 2_Rebuttal Power Costs_Electric Rev Req Model (2009 GRC) Revised 01-18-2010" xfId="11865"/>
    <cellStyle name="_VC 6.15.06 update on 06GRC power costs.xls Chart 2_Rebuttal Power Costs_Electric Rev Req Model (2009 GRC) Revised 01-18-2010 2" xfId="11866"/>
    <cellStyle name="_VC 6.15.06 update on 06GRC power costs.xls Chart 2_Rebuttal Power Costs_Electric Rev Req Model (2009 GRC) Revised 01-18-2010 2 2" xfId="11867"/>
    <cellStyle name="_VC 6.15.06 update on 06GRC power costs.xls Chart 2_Rebuttal Power Costs_Electric Rev Req Model (2009 GRC) Revised 01-18-2010 3" xfId="11868"/>
    <cellStyle name="_VC 6.15.06 update on 06GRC power costs.xls Chart 2_Rebuttal Power Costs_Electric Rev Req Model (2009 GRC) Revised 01-18-2010 3 2" xfId="11869"/>
    <cellStyle name="_VC 6.15.06 update on 06GRC power costs.xls Chart 2_Rebuttal Power Costs_Electric Rev Req Model (2009 GRC) Revised 01-18-2010 4" xfId="11870"/>
    <cellStyle name="_VC 6.15.06 update on 06GRC power costs.xls Chart 2_Rebuttal Power Costs_Electric Rev Req Model (2009 GRC) Revised 01-18-2010_DEM-WP(C) ENERG10C--ctn Mid-C_042010 2010GRC" xfId="11871"/>
    <cellStyle name="_VC 6.15.06 update on 06GRC power costs.xls Chart 2_Rebuttal Power Costs_Electric Rev Req Model (2009 GRC) Revised 01-18-2010_DEM-WP(C) ENERG10C--ctn Mid-C_042010 2010GRC 2" xfId="11872"/>
    <cellStyle name="_VC 6.15.06 update on 06GRC power costs.xls Chart 2_Rebuttal Power Costs_Final Order Electric EXHIBIT A-1" xfId="11873"/>
    <cellStyle name="_VC 6.15.06 update on 06GRC power costs.xls Chart 2_Rebuttal Power Costs_Final Order Electric EXHIBIT A-1 2" xfId="11874"/>
    <cellStyle name="_VC 6.15.06 update on 06GRC power costs.xls Chart 2_Rebuttal Power Costs_Final Order Electric EXHIBIT A-1 2 2" xfId="11875"/>
    <cellStyle name="_VC 6.15.06 update on 06GRC power costs.xls Chart 2_Rebuttal Power Costs_Final Order Electric EXHIBIT A-1 3" xfId="11876"/>
    <cellStyle name="_VC 6.15.06 update on 06GRC power costs.xls Chart 2_ROR 5.02" xfId="21288"/>
    <cellStyle name="_VC 6.15.06 update on 06GRC power costs.xls Chart 2_Wind Integration 10GRC" xfId="11877"/>
    <cellStyle name="_VC 6.15.06 update on 06GRC power costs.xls Chart 2_Wind Integration 10GRC 2" xfId="11878"/>
    <cellStyle name="_VC 6.15.06 update on 06GRC power costs.xls Chart 2_Wind Integration 10GRC 2 2" xfId="11879"/>
    <cellStyle name="_VC 6.15.06 update on 06GRC power costs.xls Chart 2_Wind Integration 10GRC 3" xfId="11880"/>
    <cellStyle name="_VC 6.15.06 update on 06GRC power costs.xls Chart 2_Wind Integration 10GRC 3 2" xfId="11881"/>
    <cellStyle name="_VC 6.15.06 update on 06GRC power costs.xls Chart 2_Wind Integration 10GRC 4" xfId="11882"/>
    <cellStyle name="_VC 6.15.06 update on 06GRC power costs.xls Chart 2_Wind Integration 10GRC_DEM-WP(C) ENERG10C--ctn Mid-C_042010 2010GRC" xfId="11883"/>
    <cellStyle name="_VC 6.15.06 update on 06GRC power costs.xls Chart 2_Wind Integration 10GRC_DEM-WP(C) ENERG10C--ctn Mid-C_042010 2010GRC 2" xfId="11884"/>
    <cellStyle name="_VC 6.15.06 update on 06GRC power costs.xls Chart 3" xfId="11885"/>
    <cellStyle name="_VC 6.15.06 update on 06GRC power costs.xls Chart 3 2" xfId="11886"/>
    <cellStyle name="_VC 6.15.06 update on 06GRC power costs.xls Chart 3 2 2" xfId="11887"/>
    <cellStyle name="_VC 6.15.06 update on 06GRC power costs.xls Chart 3 2 2 2" xfId="11888"/>
    <cellStyle name="_VC 6.15.06 update on 06GRC power costs.xls Chart 3 2 3" xfId="11889"/>
    <cellStyle name="_VC 6.15.06 update on 06GRC power costs.xls Chart 3 2 3 2" xfId="11890"/>
    <cellStyle name="_VC 6.15.06 update on 06GRC power costs.xls Chart 3 2 4" xfId="11891"/>
    <cellStyle name="_VC 6.15.06 update on 06GRC power costs.xls Chart 3 3" xfId="11892"/>
    <cellStyle name="_VC 6.15.06 update on 06GRC power costs.xls Chart 3 3 2" xfId="11893"/>
    <cellStyle name="_VC 6.15.06 update on 06GRC power costs.xls Chart 3 4" xfId="11894"/>
    <cellStyle name="_VC 6.15.06 update on 06GRC power costs.xls Chart 3 4 2" xfId="11895"/>
    <cellStyle name="_VC 6.15.06 update on 06GRC power costs.xls Chart 3 4 2 2" xfId="11896"/>
    <cellStyle name="_VC 6.15.06 update on 06GRC power costs.xls Chart 3 4 3" xfId="11897"/>
    <cellStyle name="_VC 6.15.06 update on 06GRC power costs.xls Chart 3 5" xfId="11898"/>
    <cellStyle name="_VC 6.15.06 update on 06GRC power costs.xls Chart 3 5 2" xfId="11899"/>
    <cellStyle name="_VC 6.15.06 update on 06GRC power costs.xls Chart 3 6" xfId="11900"/>
    <cellStyle name="_VC 6.15.06 update on 06GRC power costs.xls Chart 3 6 2" xfId="11901"/>
    <cellStyle name="_VC 6.15.06 update on 06GRC power costs.xls Chart 3 6 2 2" xfId="11902"/>
    <cellStyle name="_VC 6.15.06 update on 06GRC power costs.xls Chart 3 6 3" xfId="11903"/>
    <cellStyle name="_VC 6.15.06 update on 06GRC power costs.xls Chart 3 7" xfId="11904"/>
    <cellStyle name="_VC 6.15.06 update on 06GRC power costs.xls Chart 3 7 2" xfId="11905"/>
    <cellStyle name="_VC 6.15.06 update on 06GRC power costs.xls Chart 3 7 2 2" xfId="11906"/>
    <cellStyle name="_VC 6.15.06 update on 06GRC power costs.xls Chart 3 7 3" xfId="11907"/>
    <cellStyle name="_VC 6.15.06 update on 06GRC power costs.xls Chart 3 8" xfId="11908"/>
    <cellStyle name="_VC 6.15.06 update on 06GRC power costs.xls Chart 3_04 07E Wild Horse Wind Expansion (C) (2)" xfId="11909"/>
    <cellStyle name="_VC 6.15.06 update on 06GRC power costs.xls Chart 3_04 07E Wild Horse Wind Expansion (C) (2) 2" xfId="11910"/>
    <cellStyle name="_VC 6.15.06 update on 06GRC power costs.xls Chart 3_04 07E Wild Horse Wind Expansion (C) (2) 2 2" xfId="11911"/>
    <cellStyle name="_VC 6.15.06 update on 06GRC power costs.xls Chart 3_04 07E Wild Horse Wind Expansion (C) (2) 3" xfId="11912"/>
    <cellStyle name="_VC 6.15.06 update on 06GRC power costs.xls Chart 3_04 07E Wild Horse Wind Expansion (C) (2) 3 2" xfId="11913"/>
    <cellStyle name="_VC 6.15.06 update on 06GRC power costs.xls Chart 3_04 07E Wild Horse Wind Expansion (C) (2) 4" xfId="11914"/>
    <cellStyle name="_VC 6.15.06 update on 06GRC power costs.xls Chart 3_04 07E Wild Horse Wind Expansion (C) (2)_Adj Bench DR 3 for Initial Briefs (Electric)" xfId="11915"/>
    <cellStyle name="_VC 6.15.06 update on 06GRC power costs.xls Chart 3_04 07E Wild Horse Wind Expansion (C) (2)_Adj Bench DR 3 for Initial Briefs (Electric) 2" xfId="11916"/>
    <cellStyle name="_VC 6.15.06 update on 06GRC power costs.xls Chart 3_04 07E Wild Horse Wind Expansion (C) (2)_Adj Bench DR 3 for Initial Briefs (Electric) 2 2" xfId="11917"/>
    <cellStyle name="_VC 6.15.06 update on 06GRC power costs.xls Chart 3_04 07E Wild Horse Wind Expansion (C) (2)_Adj Bench DR 3 for Initial Briefs (Electric) 3" xfId="11918"/>
    <cellStyle name="_VC 6.15.06 update on 06GRC power costs.xls Chart 3_04 07E Wild Horse Wind Expansion (C) (2)_Adj Bench DR 3 for Initial Briefs (Electric) 3 2" xfId="11919"/>
    <cellStyle name="_VC 6.15.06 update on 06GRC power costs.xls Chart 3_04 07E Wild Horse Wind Expansion (C) (2)_Adj Bench DR 3 for Initial Briefs (Electric) 4" xfId="11920"/>
    <cellStyle name="_VC 6.15.06 update on 06GRC power costs.xls Chart 3_04 07E Wild Horse Wind Expansion (C) (2)_Adj Bench DR 3 for Initial Briefs (Electric)_DEM-WP(C) ENERG10C--ctn Mid-C_042010 2010GRC" xfId="11921"/>
    <cellStyle name="_VC 6.15.06 update on 06GRC power costs.xls Chart 3_04 07E Wild Horse Wind Expansion (C) (2)_Adj Bench DR 3 for Initial Briefs (Electric)_DEM-WP(C) ENERG10C--ctn Mid-C_042010 2010GRC 2" xfId="11922"/>
    <cellStyle name="_VC 6.15.06 update on 06GRC power costs.xls Chart 3_04 07E Wild Horse Wind Expansion (C) (2)_Book1" xfId="11923"/>
    <cellStyle name="_VC 6.15.06 update on 06GRC power costs.xls Chart 3_04 07E Wild Horse Wind Expansion (C) (2)_Book1 2" xfId="11924"/>
    <cellStyle name="_VC 6.15.06 update on 06GRC power costs.xls Chart 3_04 07E Wild Horse Wind Expansion (C) (2)_DEM-WP(C) ENERG10C--ctn Mid-C_042010 2010GRC" xfId="11925"/>
    <cellStyle name="_VC 6.15.06 update on 06GRC power costs.xls Chart 3_04 07E Wild Horse Wind Expansion (C) (2)_DEM-WP(C) ENERG10C--ctn Mid-C_042010 2010GRC 2" xfId="11926"/>
    <cellStyle name="_VC 6.15.06 update on 06GRC power costs.xls Chart 3_04 07E Wild Horse Wind Expansion (C) (2)_Electric Rev Req Model (2009 GRC) " xfId="11927"/>
    <cellStyle name="_VC 6.15.06 update on 06GRC power costs.xls Chart 3_04 07E Wild Horse Wind Expansion (C) (2)_Electric Rev Req Model (2009 GRC)  2" xfId="11928"/>
    <cellStyle name="_VC 6.15.06 update on 06GRC power costs.xls Chart 3_04 07E Wild Horse Wind Expansion (C) (2)_Electric Rev Req Model (2009 GRC)  2 2" xfId="11929"/>
    <cellStyle name="_VC 6.15.06 update on 06GRC power costs.xls Chart 3_04 07E Wild Horse Wind Expansion (C) (2)_Electric Rev Req Model (2009 GRC)  3" xfId="11930"/>
    <cellStyle name="_VC 6.15.06 update on 06GRC power costs.xls Chart 3_04 07E Wild Horse Wind Expansion (C) (2)_Electric Rev Req Model (2009 GRC)  3 2" xfId="11931"/>
    <cellStyle name="_VC 6.15.06 update on 06GRC power costs.xls Chart 3_04 07E Wild Horse Wind Expansion (C) (2)_Electric Rev Req Model (2009 GRC)  4" xfId="11932"/>
    <cellStyle name="_VC 6.15.06 update on 06GRC power costs.xls Chart 3_04 07E Wild Horse Wind Expansion (C) (2)_Electric Rev Req Model (2009 GRC) _DEM-WP(C) ENERG10C--ctn Mid-C_042010 2010GRC" xfId="11933"/>
    <cellStyle name="_VC 6.15.06 update on 06GRC power costs.xls Chart 3_04 07E Wild Horse Wind Expansion (C) (2)_Electric Rev Req Model (2009 GRC) _DEM-WP(C) ENERG10C--ctn Mid-C_042010 2010GRC 2" xfId="11934"/>
    <cellStyle name="_VC 6.15.06 update on 06GRC power costs.xls Chart 3_04 07E Wild Horse Wind Expansion (C) (2)_Electric Rev Req Model (2009 GRC) Rebuttal" xfId="11935"/>
    <cellStyle name="_VC 6.15.06 update on 06GRC power costs.xls Chart 3_04 07E Wild Horse Wind Expansion (C) (2)_Electric Rev Req Model (2009 GRC) Rebuttal 2" xfId="11936"/>
    <cellStyle name="_VC 6.15.06 update on 06GRC power costs.xls Chart 3_04 07E Wild Horse Wind Expansion (C) (2)_Electric Rev Req Model (2009 GRC) Rebuttal 2 2" xfId="11937"/>
    <cellStyle name="_VC 6.15.06 update on 06GRC power costs.xls Chart 3_04 07E Wild Horse Wind Expansion (C) (2)_Electric Rev Req Model (2009 GRC) Rebuttal 3" xfId="11938"/>
    <cellStyle name="_VC 6.15.06 update on 06GRC power costs.xls Chart 3_04 07E Wild Horse Wind Expansion (C) (2)_Electric Rev Req Model (2009 GRC) Rebuttal REmoval of New  WH Solar AdjustMI" xfId="11939"/>
    <cellStyle name="_VC 6.15.06 update on 06GRC power costs.xls Chart 3_04 07E Wild Horse Wind Expansion (C) (2)_Electric Rev Req Model (2009 GRC) Rebuttal REmoval of New  WH Solar AdjustMI 2" xfId="11940"/>
    <cellStyle name="_VC 6.15.06 update on 06GRC power costs.xls Chart 3_04 07E Wild Horse Wind Expansion (C) (2)_Electric Rev Req Model (2009 GRC) Rebuttal REmoval of New  WH Solar AdjustMI 2 2" xfId="11941"/>
    <cellStyle name="_VC 6.15.06 update on 06GRC power costs.xls Chart 3_04 07E Wild Horse Wind Expansion (C) (2)_Electric Rev Req Model (2009 GRC) Rebuttal REmoval of New  WH Solar AdjustMI 3" xfId="11942"/>
    <cellStyle name="_VC 6.15.06 update on 06GRC power costs.xls Chart 3_04 07E Wild Horse Wind Expansion (C) (2)_Electric Rev Req Model (2009 GRC) Rebuttal REmoval of New  WH Solar AdjustMI 3 2" xfId="11943"/>
    <cellStyle name="_VC 6.15.06 update on 06GRC power costs.xls Chart 3_04 07E Wild Horse Wind Expansion (C) (2)_Electric Rev Req Model (2009 GRC) Rebuttal REmoval of New  WH Solar AdjustMI 4" xfId="11944"/>
    <cellStyle name="_VC 6.15.06 update on 06GRC power costs.xls Chart 3_04 07E Wild Horse Wind Expansion (C) (2)_Electric Rev Req Model (2009 GRC) Rebuttal REmoval of New  WH Solar AdjustMI_DEM-WP(C) ENERG10C--ctn Mid-C_042010 2010GRC" xfId="11945"/>
    <cellStyle name="_VC 6.15.06 update on 06GRC power costs.xls Chart 3_04 07E Wild Horse Wind Expansion (C) (2)_Electric Rev Req Model (2009 GRC) Rebuttal REmoval of New  WH Solar AdjustMI_DEM-WP(C) ENERG10C--ctn Mid-C_042010 2010GRC 2" xfId="11946"/>
    <cellStyle name="_VC 6.15.06 update on 06GRC power costs.xls Chart 3_04 07E Wild Horse Wind Expansion (C) (2)_Electric Rev Req Model (2009 GRC) Revised 01-18-2010" xfId="11947"/>
    <cellStyle name="_VC 6.15.06 update on 06GRC power costs.xls Chart 3_04 07E Wild Horse Wind Expansion (C) (2)_Electric Rev Req Model (2009 GRC) Revised 01-18-2010 2" xfId="11948"/>
    <cellStyle name="_VC 6.15.06 update on 06GRC power costs.xls Chart 3_04 07E Wild Horse Wind Expansion (C) (2)_Electric Rev Req Model (2009 GRC) Revised 01-18-2010 2 2" xfId="11949"/>
    <cellStyle name="_VC 6.15.06 update on 06GRC power costs.xls Chart 3_04 07E Wild Horse Wind Expansion (C) (2)_Electric Rev Req Model (2009 GRC) Revised 01-18-2010 3" xfId="11950"/>
    <cellStyle name="_VC 6.15.06 update on 06GRC power costs.xls Chart 3_04 07E Wild Horse Wind Expansion (C) (2)_Electric Rev Req Model (2009 GRC) Revised 01-18-2010 3 2" xfId="11951"/>
    <cellStyle name="_VC 6.15.06 update on 06GRC power costs.xls Chart 3_04 07E Wild Horse Wind Expansion (C) (2)_Electric Rev Req Model (2009 GRC) Revised 01-18-2010 4" xfId="11952"/>
    <cellStyle name="_VC 6.15.06 update on 06GRC power costs.xls Chart 3_04 07E Wild Horse Wind Expansion (C) (2)_Electric Rev Req Model (2009 GRC) Revised 01-18-2010_DEM-WP(C) ENERG10C--ctn Mid-C_042010 2010GRC" xfId="11953"/>
    <cellStyle name="_VC 6.15.06 update on 06GRC power costs.xls Chart 3_04 07E Wild Horse Wind Expansion (C) (2)_Electric Rev Req Model (2009 GRC) Revised 01-18-2010_DEM-WP(C) ENERG10C--ctn Mid-C_042010 2010GRC 2" xfId="11954"/>
    <cellStyle name="_VC 6.15.06 update on 06GRC power costs.xls Chart 3_04 07E Wild Horse Wind Expansion (C) (2)_Electric Rev Req Model (2010 GRC)" xfId="11955"/>
    <cellStyle name="_VC 6.15.06 update on 06GRC power costs.xls Chart 3_04 07E Wild Horse Wind Expansion (C) (2)_Electric Rev Req Model (2010 GRC) 2" xfId="11956"/>
    <cellStyle name="_VC 6.15.06 update on 06GRC power costs.xls Chart 3_04 07E Wild Horse Wind Expansion (C) (2)_Electric Rev Req Model (2010 GRC) SF" xfId="11957"/>
    <cellStyle name="_VC 6.15.06 update on 06GRC power costs.xls Chart 3_04 07E Wild Horse Wind Expansion (C) (2)_Electric Rev Req Model (2010 GRC) SF 2" xfId="11958"/>
    <cellStyle name="_VC 6.15.06 update on 06GRC power costs.xls Chart 3_04 07E Wild Horse Wind Expansion (C) (2)_Final Order Electric EXHIBIT A-1" xfId="11959"/>
    <cellStyle name="_VC 6.15.06 update on 06GRC power costs.xls Chart 3_04 07E Wild Horse Wind Expansion (C) (2)_Final Order Electric EXHIBIT A-1 2" xfId="11960"/>
    <cellStyle name="_VC 6.15.06 update on 06GRC power costs.xls Chart 3_04 07E Wild Horse Wind Expansion (C) (2)_Final Order Electric EXHIBIT A-1 2 2" xfId="11961"/>
    <cellStyle name="_VC 6.15.06 update on 06GRC power costs.xls Chart 3_04 07E Wild Horse Wind Expansion (C) (2)_Final Order Electric EXHIBIT A-1 3" xfId="11962"/>
    <cellStyle name="_VC 6.15.06 update on 06GRC power costs.xls Chart 3_04 07E Wild Horse Wind Expansion (C) (2)_TENASKA REGULATORY ASSET" xfId="11963"/>
    <cellStyle name="_VC 6.15.06 update on 06GRC power costs.xls Chart 3_04 07E Wild Horse Wind Expansion (C) (2)_TENASKA REGULATORY ASSET 2" xfId="11964"/>
    <cellStyle name="_VC 6.15.06 update on 06GRC power costs.xls Chart 3_04 07E Wild Horse Wind Expansion (C) (2)_TENASKA REGULATORY ASSET 2 2" xfId="11965"/>
    <cellStyle name="_VC 6.15.06 update on 06GRC power costs.xls Chart 3_04 07E Wild Horse Wind Expansion (C) (2)_TENASKA REGULATORY ASSET 3" xfId="11966"/>
    <cellStyle name="_VC 6.15.06 update on 06GRC power costs.xls Chart 3_16.37E Wild Horse Expansion DeferralRevwrkingfile SF" xfId="11967"/>
    <cellStyle name="_VC 6.15.06 update on 06GRC power costs.xls Chart 3_16.37E Wild Horse Expansion DeferralRevwrkingfile SF 2" xfId="11968"/>
    <cellStyle name="_VC 6.15.06 update on 06GRC power costs.xls Chart 3_16.37E Wild Horse Expansion DeferralRevwrkingfile SF 2 2" xfId="11969"/>
    <cellStyle name="_VC 6.15.06 update on 06GRC power costs.xls Chart 3_16.37E Wild Horse Expansion DeferralRevwrkingfile SF 3" xfId="11970"/>
    <cellStyle name="_VC 6.15.06 update on 06GRC power costs.xls Chart 3_16.37E Wild Horse Expansion DeferralRevwrkingfile SF 3 2" xfId="11971"/>
    <cellStyle name="_VC 6.15.06 update on 06GRC power costs.xls Chart 3_16.37E Wild Horse Expansion DeferralRevwrkingfile SF 4" xfId="11972"/>
    <cellStyle name="_VC 6.15.06 update on 06GRC power costs.xls Chart 3_16.37E Wild Horse Expansion DeferralRevwrkingfile SF_DEM-WP(C) ENERG10C--ctn Mid-C_042010 2010GRC" xfId="11973"/>
    <cellStyle name="_VC 6.15.06 update on 06GRC power costs.xls Chart 3_16.37E Wild Horse Expansion DeferralRevwrkingfile SF_DEM-WP(C) ENERG10C--ctn Mid-C_042010 2010GRC 2" xfId="11974"/>
    <cellStyle name="_VC 6.15.06 update on 06GRC power costs.xls Chart 3_2009 Compliance Filing PCA Exhibits for GRC" xfId="11975"/>
    <cellStyle name="_VC 6.15.06 update on 06GRC power costs.xls Chart 3_2009 Compliance Filing PCA Exhibits for GRC 2" xfId="11976"/>
    <cellStyle name="_VC 6.15.06 update on 06GRC power costs.xls Chart 3_2009 Compliance Filing PCA Exhibits for GRC 2 2" xfId="11977"/>
    <cellStyle name="_VC 6.15.06 update on 06GRC power costs.xls Chart 3_2009 Compliance Filing PCA Exhibits for GRC 3" xfId="11978"/>
    <cellStyle name="_VC 6.15.06 update on 06GRC power costs.xls Chart 3_2009 GRC Compl Filing - Exhibit D" xfId="11979"/>
    <cellStyle name="_VC 6.15.06 update on 06GRC power costs.xls Chart 3_2009 GRC Compl Filing - Exhibit D 2" xfId="11980"/>
    <cellStyle name="_VC 6.15.06 update on 06GRC power costs.xls Chart 3_2009 GRC Compl Filing - Exhibit D 2 2" xfId="11981"/>
    <cellStyle name="_VC 6.15.06 update on 06GRC power costs.xls Chart 3_2009 GRC Compl Filing - Exhibit D 3" xfId="11982"/>
    <cellStyle name="_VC 6.15.06 update on 06GRC power costs.xls Chart 3_2009 GRC Compl Filing - Exhibit D 3 2" xfId="11983"/>
    <cellStyle name="_VC 6.15.06 update on 06GRC power costs.xls Chart 3_2009 GRC Compl Filing - Exhibit D 4" xfId="11984"/>
    <cellStyle name="_VC 6.15.06 update on 06GRC power costs.xls Chart 3_2009 GRC Compl Filing - Exhibit D_DEM-WP(C) ENERG10C--ctn Mid-C_042010 2010GRC" xfId="11985"/>
    <cellStyle name="_VC 6.15.06 update on 06GRC power costs.xls Chart 3_2009 GRC Compl Filing - Exhibit D_DEM-WP(C) ENERG10C--ctn Mid-C_042010 2010GRC 2" xfId="11986"/>
    <cellStyle name="_VC 6.15.06 update on 06GRC power costs.xls Chart 3_3.01 Income Statement" xfId="11987"/>
    <cellStyle name="_VC 6.15.06 update on 06GRC power costs.xls Chart 3_4 31 Regulatory Assets and Liabilities  7 06- Exhibit D" xfId="11988"/>
    <cellStyle name="_VC 6.15.06 update on 06GRC power costs.xls Chart 3_4 31 Regulatory Assets and Liabilities  7 06- Exhibit D 2" xfId="11989"/>
    <cellStyle name="_VC 6.15.06 update on 06GRC power costs.xls Chart 3_4 31 Regulatory Assets and Liabilities  7 06- Exhibit D 2 2" xfId="11990"/>
    <cellStyle name="_VC 6.15.06 update on 06GRC power costs.xls Chart 3_4 31 Regulatory Assets and Liabilities  7 06- Exhibit D 3" xfId="11991"/>
    <cellStyle name="_VC 6.15.06 update on 06GRC power costs.xls Chart 3_4 31 Regulatory Assets and Liabilities  7 06- Exhibit D 3 2" xfId="11992"/>
    <cellStyle name="_VC 6.15.06 update on 06GRC power costs.xls Chart 3_4 31 Regulatory Assets and Liabilities  7 06- Exhibit D 4" xfId="11993"/>
    <cellStyle name="_VC 6.15.06 update on 06GRC power costs.xls Chart 3_4 31 Regulatory Assets and Liabilities  7 06- Exhibit D_DEM-WP(C) ENERG10C--ctn Mid-C_042010 2010GRC" xfId="11994"/>
    <cellStyle name="_VC 6.15.06 update on 06GRC power costs.xls Chart 3_4 31 Regulatory Assets and Liabilities  7 06- Exhibit D_DEM-WP(C) ENERG10C--ctn Mid-C_042010 2010GRC 2" xfId="11995"/>
    <cellStyle name="_VC 6.15.06 update on 06GRC power costs.xls Chart 3_4 31 Regulatory Assets and Liabilities  7 06- Exhibit D_NIM Summary" xfId="11996"/>
    <cellStyle name="_VC 6.15.06 update on 06GRC power costs.xls Chart 3_4 31 Regulatory Assets and Liabilities  7 06- Exhibit D_NIM Summary 2" xfId="11997"/>
    <cellStyle name="_VC 6.15.06 update on 06GRC power costs.xls Chart 3_4 31 Regulatory Assets and Liabilities  7 06- Exhibit D_NIM Summary 2 2" xfId="11998"/>
    <cellStyle name="_VC 6.15.06 update on 06GRC power costs.xls Chart 3_4 31 Regulatory Assets and Liabilities  7 06- Exhibit D_NIM Summary 3" xfId="11999"/>
    <cellStyle name="_VC 6.15.06 update on 06GRC power costs.xls Chart 3_4 31 Regulatory Assets and Liabilities  7 06- Exhibit D_NIM Summary 3 2" xfId="12000"/>
    <cellStyle name="_VC 6.15.06 update on 06GRC power costs.xls Chart 3_4 31 Regulatory Assets and Liabilities  7 06- Exhibit D_NIM Summary 4" xfId="12001"/>
    <cellStyle name="_VC 6.15.06 update on 06GRC power costs.xls Chart 3_4 31 Regulatory Assets and Liabilities  7 06- Exhibit D_NIM Summary_DEM-WP(C) ENERG10C--ctn Mid-C_042010 2010GRC" xfId="12002"/>
    <cellStyle name="_VC 6.15.06 update on 06GRC power costs.xls Chart 3_4 31 Regulatory Assets and Liabilities  7 06- Exhibit D_NIM Summary_DEM-WP(C) ENERG10C--ctn Mid-C_042010 2010GRC 2" xfId="12003"/>
    <cellStyle name="_VC 6.15.06 update on 06GRC power costs.xls Chart 3_4 31E Reg Asset  Liab and EXH D" xfId="12004"/>
    <cellStyle name="_VC 6.15.06 update on 06GRC power costs.xls Chart 3_4 31E Reg Asset  Liab and EXH D _ Aug 10 Filing (2)" xfId="12005"/>
    <cellStyle name="_VC 6.15.06 update on 06GRC power costs.xls Chart 3_4 31E Reg Asset  Liab and EXH D _ Aug 10 Filing (2) 2" xfId="12006"/>
    <cellStyle name="_VC 6.15.06 update on 06GRC power costs.xls Chart 3_4 31E Reg Asset  Liab and EXH D 2" xfId="12007"/>
    <cellStyle name="_VC 6.15.06 update on 06GRC power costs.xls Chart 3_4 31E Reg Asset  Liab and EXH D 3" xfId="12008"/>
    <cellStyle name="_VC 6.15.06 update on 06GRC power costs.xls Chart 3_4 32 Regulatory Assets and Liabilities  7 06- Exhibit D" xfId="12009"/>
    <cellStyle name="_VC 6.15.06 update on 06GRC power costs.xls Chart 3_4 32 Regulatory Assets and Liabilities  7 06- Exhibit D 2" xfId="12010"/>
    <cellStyle name="_VC 6.15.06 update on 06GRC power costs.xls Chart 3_4 32 Regulatory Assets and Liabilities  7 06- Exhibit D 2 2" xfId="12011"/>
    <cellStyle name="_VC 6.15.06 update on 06GRC power costs.xls Chart 3_4 32 Regulatory Assets and Liabilities  7 06- Exhibit D 3" xfId="12012"/>
    <cellStyle name="_VC 6.15.06 update on 06GRC power costs.xls Chart 3_4 32 Regulatory Assets and Liabilities  7 06- Exhibit D 3 2" xfId="12013"/>
    <cellStyle name="_VC 6.15.06 update on 06GRC power costs.xls Chart 3_4 32 Regulatory Assets and Liabilities  7 06- Exhibit D 4" xfId="12014"/>
    <cellStyle name="_VC 6.15.06 update on 06GRC power costs.xls Chart 3_4 32 Regulatory Assets and Liabilities  7 06- Exhibit D_DEM-WP(C) ENERG10C--ctn Mid-C_042010 2010GRC" xfId="12015"/>
    <cellStyle name="_VC 6.15.06 update on 06GRC power costs.xls Chart 3_4 32 Regulatory Assets and Liabilities  7 06- Exhibit D_DEM-WP(C) ENERG10C--ctn Mid-C_042010 2010GRC 2" xfId="12016"/>
    <cellStyle name="_VC 6.15.06 update on 06GRC power costs.xls Chart 3_4 32 Regulatory Assets and Liabilities  7 06- Exhibit D_NIM Summary" xfId="12017"/>
    <cellStyle name="_VC 6.15.06 update on 06GRC power costs.xls Chart 3_4 32 Regulatory Assets and Liabilities  7 06- Exhibit D_NIM Summary 2" xfId="12018"/>
    <cellStyle name="_VC 6.15.06 update on 06GRC power costs.xls Chart 3_4 32 Regulatory Assets and Liabilities  7 06- Exhibit D_NIM Summary 2 2" xfId="12019"/>
    <cellStyle name="_VC 6.15.06 update on 06GRC power costs.xls Chart 3_4 32 Regulatory Assets and Liabilities  7 06- Exhibit D_NIM Summary 3" xfId="12020"/>
    <cellStyle name="_VC 6.15.06 update on 06GRC power costs.xls Chart 3_4 32 Regulatory Assets and Liabilities  7 06- Exhibit D_NIM Summary 3 2" xfId="12021"/>
    <cellStyle name="_VC 6.15.06 update on 06GRC power costs.xls Chart 3_4 32 Regulatory Assets and Liabilities  7 06- Exhibit D_NIM Summary 4" xfId="12022"/>
    <cellStyle name="_VC 6.15.06 update on 06GRC power costs.xls Chart 3_4 32 Regulatory Assets and Liabilities  7 06- Exhibit D_NIM Summary_DEM-WP(C) ENERG10C--ctn Mid-C_042010 2010GRC" xfId="12023"/>
    <cellStyle name="_VC 6.15.06 update on 06GRC power costs.xls Chart 3_4 32 Regulatory Assets and Liabilities  7 06- Exhibit D_NIM Summary_DEM-WP(C) ENERG10C--ctn Mid-C_042010 2010GRC 2" xfId="12024"/>
    <cellStyle name="_VC 6.15.06 update on 06GRC power costs.xls Chart 3_AURORA Total New" xfId="12025"/>
    <cellStyle name="_VC 6.15.06 update on 06GRC power costs.xls Chart 3_AURORA Total New 2" xfId="12026"/>
    <cellStyle name="_VC 6.15.06 update on 06GRC power costs.xls Chart 3_AURORA Total New 2 2" xfId="12027"/>
    <cellStyle name="_VC 6.15.06 update on 06GRC power costs.xls Chart 3_AURORA Total New 3" xfId="12028"/>
    <cellStyle name="_VC 6.15.06 update on 06GRC power costs.xls Chart 3_Book2" xfId="12029"/>
    <cellStyle name="_VC 6.15.06 update on 06GRC power costs.xls Chart 3_Book2 2" xfId="12030"/>
    <cellStyle name="_VC 6.15.06 update on 06GRC power costs.xls Chart 3_Book2 2 2" xfId="12031"/>
    <cellStyle name="_VC 6.15.06 update on 06GRC power costs.xls Chart 3_Book2 3" xfId="12032"/>
    <cellStyle name="_VC 6.15.06 update on 06GRC power costs.xls Chart 3_Book2 3 2" xfId="12033"/>
    <cellStyle name="_VC 6.15.06 update on 06GRC power costs.xls Chart 3_Book2 4" xfId="12034"/>
    <cellStyle name="_VC 6.15.06 update on 06GRC power costs.xls Chart 3_Book2_Adj Bench DR 3 for Initial Briefs (Electric)" xfId="12035"/>
    <cellStyle name="_VC 6.15.06 update on 06GRC power costs.xls Chart 3_Book2_Adj Bench DR 3 for Initial Briefs (Electric) 2" xfId="12036"/>
    <cellStyle name="_VC 6.15.06 update on 06GRC power costs.xls Chart 3_Book2_Adj Bench DR 3 for Initial Briefs (Electric) 2 2" xfId="12037"/>
    <cellStyle name="_VC 6.15.06 update on 06GRC power costs.xls Chart 3_Book2_Adj Bench DR 3 for Initial Briefs (Electric) 3" xfId="12038"/>
    <cellStyle name="_VC 6.15.06 update on 06GRC power costs.xls Chart 3_Book2_Adj Bench DR 3 for Initial Briefs (Electric) 3 2" xfId="12039"/>
    <cellStyle name="_VC 6.15.06 update on 06GRC power costs.xls Chart 3_Book2_Adj Bench DR 3 for Initial Briefs (Electric) 4" xfId="12040"/>
    <cellStyle name="_VC 6.15.06 update on 06GRC power costs.xls Chart 3_Book2_Adj Bench DR 3 for Initial Briefs (Electric)_DEM-WP(C) ENERG10C--ctn Mid-C_042010 2010GRC" xfId="12041"/>
    <cellStyle name="_VC 6.15.06 update on 06GRC power costs.xls Chart 3_Book2_Adj Bench DR 3 for Initial Briefs (Electric)_DEM-WP(C) ENERG10C--ctn Mid-C_042010 2010GRC 2" xfId="12042"/>
    <cellStyle name="_VC 6.15.06 update on 06GRC power costs.xls Chart 3_Book2_DEM-WP(C) ENERG10C--ctn Mid-C_042010 2010GRC" xfId="12043"/>
    <cellStyle name="_VC 6.15.06 update on 06GRC power costs.xls Chart 3_Book2_DEM-WP(C) ENERG10C--ctn Mid-C_042010 2010GRC 2" xfId="12044"/>
    <cellStyle name="_VC 6.15.06 update on 06GRC power costs.xls Chart 3_Book2_Electric Rev Req Model (2009 GRC) Rebuttal" xfId="12045"/>
    <cellStyle name="_VC 6.15.06 update on 06GRC power costs.xls Chart 3_Book2_Electric Rev Req Model (2009 GRC) Rebuttal 2" xfId="12046"/>
    <cellStyle name="_VC 6.15.06 update on 06GRC power costs.xls Chart 3_Book2_Electric Rev Req Model (2009 GRC) Rebuttal 2 2" xfId="12047"/>
    <cellStyle name="_VC 6.15.06 update on 06GRC power costs.xls Chart 3_Book2_Electric Rev Req Model (2009 GRC) Rebuttal 3" xfId="12048"/>
    <cellStyle name="_VC 6.15.06 update on 06GRC power costs.xls Chart 3_Book2_Electric Rev Req Model (2009 GRC) Rebuttal REmoval of New  WH Solar AdjustMI" xfId="12049"/>
    <cellStyle name="_VC 6.15.06 update on 06GRC power costs.xls Chart 3_Book2_Electric Rev Req Model (2009 GRC) Rebuttal REmoval of New  WH Solar AdjustMI 2" xfId="12050"/>
    <cellStyle name="_VC 6.15.06 update on 06GRC power costs.xls Chart 3_Book2_Electric Rev Req Model (2009 GRC) Rebuttal REmoval of New  WH Solar AdjustMI 2 2" xfId="12051"/>
    <cellStyle name="_VC 6.15.06 update on 06GRC power costs.xls Chart 3_Book2_Electric Rev Req Model (2009 GRC) Rebuttal REmoval of New  WH Solar AdjustMI 3" xfId="12052"/>
    <cellStyle name="_VC 6.15.06 update on 06GRC power costs.xls Chart 3_Book2_Electric Rev Req Model (2009 GRC) Rebuttal REmoval of New  WH Solar AdjustMI 3 2" xfId="12053"/>
    <cellStyle name="_VC 6.15.06 update on 06GRC power costs.xls Chart 3_Book2_Electric Rev Req Model (2009 GRC) Rebuttal REmoval of New  WH Solar AdjustMI 4" xfId="12054"/>
    <cellStyle name="_VC 6.15.06 update on 06GRC power costs.xls Chart 3_Book2_Electric Rev Req Model (2009 GRC) Rebuttal REmoval of New  WH Solar AdjustMI_DEM-WP(C) ENERG10C--ctn Mid-C_042010 2010GRC" xfId="12055"/>
    <cellStyle name="_VC 6.15.06 update on 06GRC power costs.xls Chart 3_Book2_Electric Rev Req Model (2009 GRC) Rebuttal REmoval of New  WH Solar AdjustMI_DEM-WP(C) ENERG10C--ctn Mid-C_042010 2010GRC 2" xfId="12056"/>
    <cellStyle name="_VC 6.15.06 update on 06GRC power costs.xls Chart 3_Book2_Electric Rev Req Model (2009 GRC) Revised 01-18-2010" xfId="12057"/>
    <cellStyle name="_VC 6.15.06 update on 06GRC power costs.xls Chart 3_Book2_Electric Rev Req Model (2009 GRC) Revised 01-18-2010 2" xfId="12058"/>
    <cellStyle name="_VC 6.15.06 update on 06GRC power costs.xls Chart 3_Book2_Electric Rev Req Model (2009 GRC) Revised 01-18-2010 2 2" xfId="12059"/>
    <cellStyle name="_VC 6.15.06 update on 06GRC power costs.xls Chart 3_Book2_Electric Rev Req Model (2009 GRC) Revised 01-18-2010 3" xfId="12060"/>
    <cellStyle name="_VC 6.15.06 update on 06GRC power costs.xls Chart 3_Book2_Electric Rev Req Model (2009 GRC) Revised 01-18-2010 3 2" xfId="12061"/>
    <cellStyle name="_VC 6.15.06 update on 06GRC power costs.xls Chart 3_Book2_Electric Rev Req Model (2009 GRC) Revised 01-18-2010 4" xfId="12062"/>
    <cellStyle name="_VC 6.15.06 update on 06GRC power costs.xls Chart 3_Book2_Electric Rev Req Model (2009 GRC) Revised 01-18-2010_DEM-WP(C) ENERG10C--ctn Mid-C_042010 2010GRC" xfId="12063"/>
    <cellStyle name="_VC 6.15.06 update on 06GRC power costs.xls Chart 3_Book2_Electric Rev Req Model (2009 GRC) Revised 01-18-2010_DEM-WP(C) ENERG10C--ctn Mid-C_042010 2010GRC 2" xfId="12064"/>
    <cellStyle name="_VC 6.15.06 update on 06GRC power costs.xls Chart 3_Book2_Final Order Electric EXHIBIT A-1" xfId="12065"/>
    <cellStyle name="_VC 6.15.06 update on 06GRC power costs.xls Chart 3_Book2_Final Order Electric EXHIBIT A-1 2" xfId="12066"/>
    <cellStyle name="_VC 6.15.06 update on 06GRC power costs.xls Chart 3_Book2_Final Order Electric EXHIBIT A-1 2 2" xfId="12067"/>
    <cellStyle name="_VC 6.15.06 update on 06GRC power costs.xls Chart 3_Book2_Final Order Electric EXHIBIT A-1 3" xfId="12068"/>
    <cellStyle name="_VC 6.15.06 update on 06GRC power costs.xls Chart 3_Book4" xfId="12069"/>
    <cellStyle name="_VC 6.15.06 update on 06GRC power costs.xls Chart 3_Book4 2" xfId="12070"/>
    <cellStyle name="_VC 6.15.06 update on 06GRC power costs.xls Chart 3_Book4 2 2" xfId="12071"/>
    <cellStyle name="_VC 6.15.06 update on 06GRC power costs.xls Chart 3_Book4 3" xfId="12072"/>
    <cellStyle name="_VC 6.15.06 update on 06GRC power costs.xls Chart 3_Book4 3 2" xfId="12073"/>
    <cellStyle name="_VC 6.15.06 update on 06GRC power costs.xls Chart 3_Book4 4" xfId="12074"/>
    <cellStyle name="_VC 6.15.06 update on 06GRC power costs.xls Chart 3_Book4_DEM-WP(C) ENERG10C--ctn Mid-C_042010 2010GRC" xfId="12075"/>
    <cellStyle name="_VC 6.15.06 update on 06GRC power costs.xls Chart 3_Book4_DEM-WP(C) ENERG10C--ctn Mid-C_042010 2010GRC 2" xfId="12076"/>
    <cellStyle name="_VC 6.15.06 update on 06GRC power costs.xls Chart 3_Book9" xfId="12077"/>
    <cellStyle name="_VC 6.15.06 update on 06GRC power costs.xls Chart 3_Book9 2" xfId="12078"/>
    <cellStyle name="_VC 6.15.06 update on 06GRC power costs.xls Chart 3_Book9 2 2" xfId="12079"/>
    <cellStyle name="_VC 6.15.06 update on 06GRC power costs.xls Chart 3_Book9 3" xfId="12080"/>
    <cellStyle name="_VC 6.15.06 update on 06GRC power costs.xls Chart 3_Book9 3 2" xfId="12081"/>
    <cellStyle name="_VC 6.15.06 update on 06GRC power costs.xls Chart 3_Book9 4" xfId="12082"/>
    <cellStyle name="_VC 6.15.06 update on 06GRC power costs.xls Chart 3_Book9_DEM-WP(C) ENERG10C--ctn Mid-C_042010 2010GRC" xfId="12083"/>
    <cellStyle name="_VC 6.15.06 update on 06GRC power costs.xls Chart 3_Book9_DEM-WP(C) ENERG10C--ctn Mid-C_042010 2010GRC 2" xfId="12084"/>
    <cellStyle name="_VC 6.15.06 update on 06GRC power costs.xls Chart 3_Chelan PUD Power Costs (8-10)" xfId="12085"/>
    <cellStyle name="_VC 6.15.06 update on 06GRC power costs.xls Chart 3_Chelan PUD Power Costs (8-10) 2" xfId="12086"/>
    <cellStyle name="_VC 6.15.06 update on 06GRC power costs.xls Chart 3_DEM-WP(C) Chelan Power Costs" xfId="12087"/>
    <cellStyle name="_VC 6.15.06 update on 06GRC power costs.xls Chart 3_DEM-WP(C) Chelan Power Costs 2" xfId="12088"/>
    <cellStyle name="_VC 6.15.06 update on 06GRC power costs.xls Chart 3_DEM-WP(C) ENERG10C--ctn Mid-C_042010 2010GRC" xfId="12089"/>
    <cellStyle name="_VC 6.15.06 update on 06GRC power costs.xls Chart 3_DEM-WP(C) ENERG10C--ctn Mid-C_042010 2010GRC 2" xfId="12090"/>
    <cellStyle name="_VC 6.15.06 update on 06GRC power costs.xls Chart 3_DEM-WP(C) Gas Transport 2010GRC" xfId="12091"/>
    <cellStyle name="_VC 6.15.06 update on 06GRC power costs.xls Chart 3_DEM-WP(C) Gas Transport 2010GRC 2" xfId="12092"/>
    <cellStyle name="_VC 6.15.06 update on 06GRC power costs.xls Chart 3_Exh A-1 resulting from UE-112050 effective Jan 1 2012" xfId="12093"/>
    <cellStyle name="_VC 6.15.06 update on 06GRC power costs.xls Chart 3_Exh A-1 resulting from UE-112050 effective Jan 1 2012 2" xfId="12094"/>
    <cellStyle name="_VC 6.15.06 update on 06GRC power costs.xls Chart 3_Exhibit A-1 effective 4-1-11 fr S Free 12-11" xfId="12095"/>
    <cellStyle name="_VC 6.15.06 update on 06GRC power costs.xls Chart 3_Exhibit A-1 effective 4-1-11 fr S Free 12-11 2" xfId="12096"/>
    <cellStyle name="_VC 6.15.06 update on 06GRC power costs.xls Chart 3_Mint Farm Generation BPA" xfId="12097"/>
    <cellStyle name="_VC 6.15.06 update on 06GRC power costs.xls Chart 3_NIM Summary" xfId="12098"/>
    <cellStyle name="_VC 6.15.06 update on 06GRC power costs.xls Chart 3_NIM Summary 09GRC" xfId="12099"/>
    <cellStyle name="_VC 6.15.06 update on 06GRC power costs.xls Chart 3_NIM Summary 09GRC 2" xfId="12100"/>
    <cellStyle name="_VC 6.15.06 update on 06GRC power costs.xls Chart 3_NIM Summary 09GRC 2 2" xfId="12101"/>
    <cellStyle name="_VC 6.15.06 update on 06GRC power costs.xls Chart 3_NIM Summary 09GRC 3" xfId="12102"/>
    <cellStyle name="_VC 6.15.06 update on 06GRC power costs.xls Chart 3_NIM Summary 09GRC 3 2" xfId="12103"/>
    <cellStyle name="_VC 6.15.06 update on 06GRC power costs.xls Chart 3_NIM Summary 09GRC 4" xfId="12104"/>
    <cellStyle name="_VC 6.15.06 update on 06GRC power costs.xls Chart 3_NIM Summary 09GRC_DEM-WP(C) ENERG10C--ctn Mid-C_042010 2010GRC" xfId="12105"/>
    <cellStyle name="_VC 6.15.06 update on 06GRC power costs.xls Chart 3_NIM Summary 09GRC_DEM-WP(C) ENERG10C--ctn Mid-C_042010 2010GRC 2" xfId="12106"/>
    <cellStyle name="_VC 6.15.06 update on 06GRC power costs.xls Chart 3_NIM Summary 10" xfId="12107"/>
    <cellStyle name="_VC 6.15.06 update on 06GRC power costs.xls Chart 3_NIM Summary 10 2" xfId="12108"/>
    <cellStyle name="_VC 6.15.06 update on 06GRC power costs.xls Chart 3_NIM Summary 11" xfId="12109"/>
    <cellStyle name="_VC 6.15.06 update on 06GRC power costs.xls Chart 3_NIM Summary 11 2" xfId="12110"/>
    <cellStyle name="_VC 6.15.06 update on 06GRC power costs.xls Chart 3_NIM Summary 12" xfId="12111"/>
    <cellStyle name="_VC 6.15.06 update on 06GRC power costs.xls Chart 3_NIM Summary 12 2" xfId="12112"/>
    <cellStyle name="_VC 6.15.06 update on 06GRC power costs.xls Chart 3_NIM Summary 13" xfId="12113"/>
    <cellStyle name="_VC 6.15.06 update on 06GRC power costs.xls Chart 3_NIM Summary 13 2" xfId="12114"/>
    <cellStyle name="_VC 6.15.06 update on 06GRC power costs.xls Chart 3_NIM Summary 14" xfId="12115"/>
    <cellStyle name="_VC 6.15.06 update on 06GRC power costs.xls Chart 3_NIM Summary 14 2" xfId="12116"/>
    <cellStyle name="_VC 6.15.06 update on 06GRC power costs.xls Chart 3_NIM Summary 15" xfId="12117"/>
    <cellStyle name="_VC 6.15.06 update on 06GRC power costs.xls Chart 3_NIM Summary 15 2" xfId="12118"/>
    <cellStyle name="_VC 6.15.06 update on 06GRC power costs.xls Chart 3_NIM Summary 16" xfId="12119"/>
    <cellStyle name="_VC 6.15.06 update on 06GRC power costs.xls Chart 3_NIM Summary 16 2" xfId="12120"/>
    <cellStyle name="_VC 6.15.06 update on 06GRC power costs.xls Chart 3_NIM Summary 17" xfId="12121"/>
    <cellStyle name="_VC 6.15.06 update on 06GRC power costs.xls Chart 3_NIM Summary 17 2" xfId="12122"/>
    <cellStyle name="_VC 6.15.06 update on 06GRC power costs.xls Chart 3_NIM Summary 18" xfId="12123"/>
    <cellStyle name="_VC 6.15.06 update on 06GRC power costs.xls Chart 3_NIM Summary 18 2" xfId="12124"/>
    <cellStyle name="_VC 6.15.06 update on 06GRC power costs.xls Chart 3_NIM Summary 19" xfId="12125"/>
    <cellStyle name="_VC 6.15.06 update on 06GRC power costs.xls Chart 3_NIM Summary 19 2" xfId="12126"/>
    <cellStyle name="_VC 6.15.06 update on 06GRC power costs.xls Chart 3_NIM Summary 2" xfId="12127"/>
    <cellStyle name="_VC 6.15.06 update on 06GRC power costs.xls Chart 3_NIM Summary 2 2" xfId="12128"/>
    <cellStyle name="_VC 6.15.06 update on 06GRC power costs.xls Chart 3_NIM Summary 20" xfId="12129"/>
    <cellStyle name="_VC 6.15.06 update on 06GRC power costs.xls Chart 3_NIM Summary 20 2" xfId="12130"/>
    <cellStyle name="_VC 6.15.06 update on 06GRC power costs.xls Chart 3_NIM Summary 21" xfId="12131"/>
    <cellStyle name="_VC 6.15.06 update on 06GRC power costs.xls Chart 3_NIM Summary 21 2" xfId="12132"/>
    <cellStyle name="_VC 6.15.06 update on 06GRC power costs.xls Chart 3_NIM Summary 22" xfId="12133"/>
    <cellStyle name="_VC 6.15.06 update on 06GRC power costs.xls Chart 3_NIM Summary 22 2" xfId="12134"/>
    <cellStyle name="_VC 6.15.06 update on 06GRC power costs.xls Chart 3_NIM Summary 23" xfId="12135"/>
    <cellStyle name="_VC 6.15.06 update on 06GRC power costs.xls Chart 3_NIM Summary 23 2" xfId="12136"/>
    <cellStyle name="_VC 6.15.06 update on 06GRC power costs.xls Chart 3_NIM Summary 24" xfId="12137"/>
    <cellStyle name="_VC 6.15.06 update on 06GRC power costs.xls Chart 3_NIM Summary 24 2" xfId="12138"/>
    <cellStyle name="_VC 6.15.06 update on 06GRC power costs.xls Chart 3_NIM Summary 25" xfId="12139"/>
    <cellStyle name="_VC 6.15.06 update on 06GRC power costs.xls Chart 3_NIM Summary 25 2" xfId="12140"/>
    <cellStyle name="_VC 6.15.06 update on 06GRC power costs.xls Chart 3_NIM Summary 26" xfId="12141"/>
    <cellStyle name="_VC 6.15.06 update on 06GRC power costs.xls Chart 3_NIM Summary 26 2" xfId="12142"/>
    <cellStyle name="_VC 6.15.06 update on 06GRC power costs.xls Chart 3_NIM Summary 27" xfId="12143"/>
    <cellStyle name="_VC 6.15.06 update on 06GRC power costs.xls Chart 3_NIM Summary 27 2" xfId="12144"/>
    <cellStyle name="_VC 6.15.06 update on 06GRC power costs.xls Chart 3_NIM Summary 28" xfId="12145"/>
    <cellStyle name="_VC 6.15.06 update on 06GRC power costs.xls Chart 3_NIM Summary 28 2" xfId="12146"/>
    <cellStyle name="_VC 6.15.06 update on 06GRC power costs.xls Chart 3_NIM Summary 29" xfId="12147"/>
    <cellStyle name="_VC 6.15.06 update on 06GRC power costs.xls Chart 3_NIM Summary 29 2" xfId="12148"/>
    <cellStyle name="_VC 6.15.06 update on 06GRC power costs.xls Chart 3_NIM Summary 3" xfId="12149"/>
    <cellStyle name="_VC 6.15.06 update on 06GRC power costs.xls Chart 3_NIM Summary 3 2" xfId="12150"/>
    <cellStyle name="_VC 6.15.06 update on 06GRC power costs.xls Chart 3_NIM Summary 30" xfId="12151"/>
    <cellStyle name="_VC 6.15.06 update on 06GRC power costs.xls Chart 3_NIM Summary 30 2" xfId="12152"/>
    <cellStyle name="_VC 6.15.06 update on 06GRC power costs.xls Chart 3_NIM Summary 31" xfId="12153"/>
    <cellStyle name="_VC 6.15.06 update on 06GRC power costs.xls Chart 3_NIM Summary 31 2" xfId="12154"/>
    <cellStyle name="_VC 6.15.06 update on 06GRC power costs.xls Chart 3_NIM Summary 32" xfId="12155"/>
    <cellStyle name="_VC 6.15.06 update on 06GRC power costs.xls Chart 3_NIM Summary 32 2" xfId="12156"/>
    <cellStyle name="_VC 6.15.06 update on 06GRC power costs.xls Chart 3_NIM Summary 33" xfId="12157"/>
    <cellStyle name="_VC 6.15.06 update on 06GRC power costs.xls Chart 3_NIM Summary 33 2" xfId="12158"/>
    <cellStyle name="_VC 6.15.06 update on 06GRC power costs.xls Chart 3_NIM Summary 34" xfId="12159"/>
    <cellStyle name="_VC 6.15.06 update on 06GRC power costs.xls Chart 3_NIM Summary 34 2" xfId="12160"/>
    <cellStyle name="_VC 6.15.06 update on 06GRC power costs.xls Chart 3_NIM Summary 35" xfId="12161"/>
    <cellStyle name="_VC 6.15.06 update on 06GRC power costs.xls Chart 3_NIM Summary 35 2" xfId="12162"/>
    <cellStyle name="_VC 6.15.06 update on 06GRC power costs.xls Chart 3_NIM Summary 36" xfId="12163"/>
    <cellStyle name="_VC 6.15.06 update on 06GRC power costs.xls Chart 3_NIM Summary 36 2" xfId="12164"/>
    <cellStyle name="_VC 6.15.06 update on 06GRC power costs.xls Chart 3_NIM Summary 37" xfId="12165"/>
    <cellStyle name="_VC 6.15.06 update on 06GRC power costs.xls Chart 3_NIM Summary 37 2" xfId="12166"/>
    <cellStyle name="_VC 6.15.06 update on 06GRC power costs.xls Chart 3_NIM Summary 38" xfId="12167"/>
    <cellStyle name="_VC 6.15.06 update on 06GRC power costs.xls Chart 3_NIM Summary 38 2" xfId="12168"/>
    <cellStyle name="_VC 6.15.06 update on 06GRC power costs.xls Chart 3_NIM Summary 39" xfId="12169"/>
    <cellStyle name="_VC 6.15.06 update on 06GRC power costs.xls Chart 3_NIM Summary 39 2" xfId="12170"/>
    <cellStyle name="_VC 6.15.06 update on 06GRC power costs.xls Chart 3_NIM Summary 4" xfId="12171"/>
    <cellStyle name="_VC 6.15.06 update on 06GRC power costs.xls Chart 3_NIM Summary 4 2" xfId="12172"/>
    <cellStyle name="_VC 6.15.06 update on 06GRC power costs.xls Chart 3_NIM Summary 40" xfId="12173"/>
    <cellStyle name="_VC 6.15.06 update on 06GRC power costs.xls Chart 3_NIM Summary 40 2" xfId="12174"/>
    <cellStyle name="_VC 6.15.06 update on 06GRC power costs.xls Chart 3_NIM Summary 41" xfId="12175"/>
    <cellStyle name="_VC 6.15.06 update on 06GRC power costs.xls Chart 3_NIM Summary 41 2" xfId="12176"/>
    <cellStyle name="_VC 6.15.06 update on 06GRC power costs.xls Chart 3_NIM Summary 42" xfId="12177"/>
    <cellStyle name="_VC 6.15.06 update on 06GRC power costs.xls Chart 3_NIM Summary 42 2" xfId="12178"/>
    <cellStyle name="_VC 6.15.06 update on 06GRC power costs.xls Chart 3_NIM Summary 43" xfId="12179"/>
    <cellStyle name="_VC 6.15.06 update on 06GRC power costs.xls Chart 3_NIM Summary 43 2" xfId="12180"/>
    <cellStyle name="_VC 6.15.06 update on 06GRC power costs.xls Chart 3_NIM Summary 44" xfId="12181"/>
    <cellStyle name="_VC 6.15.06 update on 06GRC power costs.xls Chart 3_NIM Summary 44 2" xfId="12182"/>
    <cellStyle name="_VC 6.15.06 update on 06GRC power costs.xls Chart 3_NIM Summary 45" xfId="12183"/>
    <cellStyle name="_VC 6.15.06 update on 06GRC power costs.xls Chart 3_NIM Summary 45 2" xfId="12184"/>
    <cellStyle name="_VC 6.15.06 update on 06GRC power costs.xls Chart 3_NIM Summary 46" xfId="12185"/>
    <cellStyle name="_VC 6.15.06 update on 06GRC power costs.xls Chart 3_NIM Summary 46 2" xfId="12186"/>
    <cellStyle name="_VC 6.15.06 update on 06GRC power costs.xls Chart 3_NIM Summary 47" xfId="12187"/>
    <cellStyle name="_VC 6.15.06 update on 06GRC power costs.xls Chart 3_NIM Summary 47 2" xfId="12188"/>
    <cellStyle name="_VC 6.15.06 update on 06GRC power costs.xls Chart 3_NIM Summary 48" xfId="12189"/>
    <cellStyle name="_VC 6.15.06 update on 06GRC power costs.xls Chart 3_NIM Summary 49" xfId="12190"/>
    <cellStyle name="_VC 6.15.06 update on 06GRC power costs.xls Chart 3_NIM Summary 5" xfId="12191"/>
    <cellStyle name="_VC 6.15.06 update on 06GRC power costs.xls Chart 3_NIM Summary 5 2" xfId="12192"/>
    <cellStyle name="_VC 6.15.06 update on 06GRC power costs.xls Chart 3_NIM Summary 50" xfId="12193"/>
    <cellStyle name="_VC 6.15.06 update on 06GRC power costs.xls Chart 3_NIM Summary 51" xfId="12194"/>
    <cellStyle name="_VC 6.15.06 update on 06GRC power costs.xls Chart 3_NIM Summary 52" xfId="12195"/>
    <cellStyle name="_VC 6.15.06 update on 06GRC power costs.xls Chart 3_NIM Summary 6" xfId="12196"/>
    <cellStyle name="_VC 6.15.06 update on 06GRC power costs.xls Chart 3_NIM Summary 6 2" xfId="12197"/>
    <cellStyle name="_VC 6.15.06 update on 06GRC power costs.xls Chart 3_NIM Summary 7" xfId="12198"/>
    <cellStyle name="_VC 6.15.06 update on 06GRC power costs.xls Chart 3_NIM Summary 7 2" xfId="12199"/>
    <cellStyle name="_VC 6.15.06 update on 06GRC power costs.xls Chart 3_NIM Summary 8" xfId="12200"/>
    <cellStyle name="_VC 6.15.06 update on 06GRC power costs.xls Chart 3_NIM Summary 8 2" xfId="12201"/>
    <cellStyle name="_VC 6.15.06 update on 06GRC power costs.xls Chart 3_NIM Summary 9" xfId="12202"/>
    <cellStyle name="_VC 6.15.06 update on 06GRC power costs.xls Chart 3_NIM Summary 9 2" xfId="12203"/>
    <cellStyle name="_VC 6.15.06 update on 06GRC power costs.xls Chart 3_NIM Summary_DEM-WP(C) ENERG10C--ctn Mid-C_042010 2010GRC" xfId="12204"/>
    <cellStyle name="_VC 6.15.06 update on 06GRC power costs.xls Chart 3_NIM Summary_DEM-WP(C) ENERG10C--ctn Mid-C_042010 2010GRC 2" xfId="12205"/>
    <cellStyle name="_VC 6.15.06 update on 06GRC power costs.xls Chart 3_PCA 10 -  Exhibit D Dec 2011" xfId="12206"/>
    <cellStyle name="_VC 6.15.06 update on 06GRC power costs.xls Chart 3_PCA 10 -  Exhibit D Dec 2011 2" xfId="12207"/>
    <cellStyle name="_VC 6.15.06 update on 06GRC power costs.xls Chart 3_PCA 10 -  Exhibit D from A Kellogg Jan 2011" xfId="12208"/>
    <cellStyle name="_VC 6.15.06 update on 06GRC power costs.xls Chart 3_PCA 10 -  Exhibit D from A Kellogg Jan 2011 2" xfId="12209"/>
    <cellStyle name="_VC 6.15.06 update on 06GRC power costs.xls Chart 3_PCA 10 -  Exhibit D from A Kellogg July 2011" xfId="12210"/>
    <cellStyle name="_VC 6.15.06 update on 06GRC power costs.xls Chart 3_PCA 10 -  Exhibit D from A Kellogg July 2011 2" xfId="12211"/>
    <cellStyle name="_VC 6.15.06 update on 06GRC power costs.xls Chart 3_PCA 10 -  Exhibit D from S Free Rcv'd 12-11" xfId="12212"/>
    <cellStyle name="_VC 6.15.06 update on 06GRC power costs.xls Chart 3_PCA 10 -  Exhibit D from S Free Rcv'd 12-11 2" xfId="12213"/>
    <cellStyle name="_VC 6.15.06 update on 06GRC power costs.xls Chart 3_PCA 11 -  Exhibit D Jan 2012 fr A Kellogg" xfId="12214"/>
    <cellStyle name="_VC 6.15.06 update on 06GRC power costs.xls Chart 3_PCA 11 -  Exhibit D Jan 2012 fr A Kellogg 2" xfId="12215"/>
    <cellStyle name="_VC 6.15.06 update on 06GRC power costs.xls Chart 3_PCA 11 -  Exhibit D Jan 2012 WF" xfId="12216"/>
    <cellStyle name="_VC 6.15.06 update on 06GRC power costs.xls Chart 3_PCA 11 -  Exhibit D Jan 2012 WF 2" xfId="12217"/>
    <cellStyle name="_VC 6.15.06 update on 06GRC power costs.xls Chart 3_PCA 9 -  Exhibit D April 2010" xfId="12218"/>
    <cellStyle name="_VC 6.15.06 update on 06GRC power costs.xls Chart 3_PCA 9 -  Exhibit D April 2010 (3)" xfId="12219"/>
    <cellStyle name="_VC 6.15.06 update on 06GRC power costs.xls Chart 3_PCA 9 -  Exhibit D April 2010 (3) 2" xfId="12220"/>
    <cellStyle name="_VC 6.15.06 update on 06GRC power costs.xls Chart 3_PCA 9 -  Exhibit D April 2010 (3) 2 2" xfId="12221"/>
    <cellStyle name="_VC 6.15.06 update on 06GRC power costs.xls Chart 3_PCA 9 -  Exhibit D April 2010 (3) 3" xfId="12222"/>
    <cellStyle name="_VC 6.15.06 update on 06GRC power costs.xls Chart 3_PCA 9 -  Exhibit D April 2010 (3) 3 2" xfId="12223"/>
    <cellStyle name="_VC 6.15.06 update on 06GRC power costs.xls Chart 3_PCA 9 -  Exhibit D April 2010 (3) 4" xfId="12224"/>
    <cellStyle name="_VC 6.15.06 update on 06GRC power costs.xls Chart 3_PCA 9 -  Exhibit D April 2010 (3)_DEM-WP(C) ENERG10C--ctn Mid-C_042010 2010GRC" xfId="12225"/>
    <cellStyle name="_VC 6.15.06 update on 06GRC power costs.xls Chart 3_PCA 9 -  Exhibit D April 2010 (3)_DEM-WP(C) ENERG10C--ctn Mid-C_042010 2010GRC 2" xfId="12226"/>
    <cellStyle name="_VC 6.15.06 update on 06GRC power costs.xls Chart 3_PCA 9 -  Exhibit D April 2010 2" xfId="12227"/>
    <cellStyle name="_VC 6.15.06 update on 06GRC power costs.xls Chart 3_PCA 9 -  Exhibit D April 2010 2 2" xfId="12228"/>
    <cellStyle name="_VC 6.15.06 update on 06GRC power costs.xls Chart 3_PCA 9 -  Exhibit D April 2010 3" xfId="12229"/>
    <cellStyle name="_VC 6.15.06 update on 06GRC power costs.xls Chart 3_PCA 9 -  Exhibit D April 2010 3 2" xfId="12230"/>
    <cellStyle name="_VC 6.15.06 update on 06GRC power costs.xls Chart 3_PCA 9 -  Exhibit D April 2010 4" xfId="12231"/>
    <cellStyle name="_VC 6.15.06 update on 06GRC power costs.xls Chart 3_PCA 9 -  Exhibit D April 2010 4 2" xfId="12232"/>
    <cellStyle name="_VC 6.15.06 update on 06GRC power costs.xls Chart 3_PCA 9 -  Exhibit D April 2010 5" xfId="12233"/>
    <cellStyle name="_VC 6.15.06 update on 06GRC power costs.xls Chart 3_PCA 9 -  Exhibit D April 2010 5 2" xfId="12234"/>
    <cellStyle name="_VC 6.15.06 update on 06GRC power costs.xls Chart 3_PCA 9 -  Exhibit D April 2010 6" xfId="12235"/>
    <cellStyle name="_VC 6.15.06 update on 06GRC power costs.xls Chart 3_PCA 9 -  Exhibit D April 2010 6 2" xfId="12236"/>
    <cellStyle name="_VC 6.15.06 update on 06GRC power costs.xls Chart 3_PCA 9 -  Exhibit D April 2010 7" xfId="12237"/>
    <cellStyle name="_VC 6.15.06 update on 06GRC power costs.xls Chart 3_PCA 9 -  Exhibit D Nov 2010" xfId="12238"/>
    <cellStyle name="_VC 6.15.06 update on 06GRC power costs.xls Chart 3_PCA 9 -  Exhibit D Nov 2010 2" xfId="12239"/>
    <cellStyle name="_VC 6.15.06 update on 06GRC power costs.xls Chart 3_PCA 9 -  Exhibit D Nov 2010 2 2" xfId="12240"/>
    <cellStyle name="_VC 6.15.06 update on 06GRC power costs.xls Chart 3_PCA 9 -  Exhibit D Nov 2010 3" xfId="12241"/>
    <cellStyle name="_VC 6.15.06 update on 06GRC power costs.xls Chart 3_PCA 9 - Exhibit D at August 2010" xfId="12242"/>
    <cellStyle name="_VC 6.15.06 update on 06GRC power costs.xls Chart 3_PCA 9 - Exhibit D at August 2010 2" xfId="12243"/>
    <cellStyle name="_VC 6.15.06 update on 06GRC power costs.xls Chart 3_PCA 9 - Exhibit D at August 2010 2 2" xfId="12244"/>
    <cellStyle name="_VC 6.15.06 update on 06GRC power costs.xls Chart 3_PCA 9 - Exhibit D at August 2010 3" xfId="12245"/>
    <cellStyle name="_VC 6.15.06 update on 06GRC power costs.xls Chart 3_PCA 9 - Exhibit D June 2010 GRC" xfId="12246"/>
    <cellStyle name="_VC 6.15.06 update on 06GRC power costs.xls Chart 3_PCA 9 - Exhibit D June 2010 GRC 2" xfId="12247"/>
    <cellStyle name="_VC 6.15.06 update on 06GRC power costs.xls Chart 3_PCA 9 - Exhibit D June 2010 GRC 2 2" xfId="12248"/>
    <cellStyle name="_VC 6.15.06 update on 06GRC power costs.xls Chart 3_PCA 9 - Exhibit D June 2010 GRC 3" xfId="12249"/>
    <cellStyle name="_VC 6.15.06 update on 06GRC power costs.xls Chart 3_Power Costs - Comparison bx Rbtl-Staff-Jt-PC" xfId="12250"/>
    <cellStyle name="_VC 6.15.06 update on 06GRC power costs.xls Chart 3_Power Costs - Comparison bx Rbtl-Staff-Jt-PC 2" xfId="12251"/>
    <cellStyle name="_VC 6.15.06 update on 06GRC power costs.xls Chart 3_Power Costs - Comparison bx Rbtl-Staff-Jt-PC 2 2" xfId="12252"/>
    <cellStyle name="_VC 6.15.06 update on 06GRC power costs.xls Chart 3_Power Costs - Comparison bx Rbtl-Staff-Jt-PC 3" xfId="12253"/>
    <cellStyle name="_VC 6.15.06 update on 06GRC power costs.xls Chart 3_Power Costs - Comparison bx Rbtl-Staff-Jt-PC 3 2" xfId="12254"/>
    <cellStyle name="_VC 6.15.06 update on 06GRC power costs.xls Chart 3_Power Costs - Comparison bx Rbtl-Staff-Jt-PC 4" xfId="12255"/>
    <cellStyle name="_VC 6.15.06 update on 06GRC power costs.xls Chart 3_Power Costs - Comparison bx Rbtl-Staff-Jt-PC_Adj Bench DR 3 for Initial Briefs (Electric)" xfId="12256"/>
    <cellStyle name="_VC 6.15.06 update on 06GRC power costs.xls Chart 3_Power Costs - Comparison bx Rbtl-Staff-Jt-PC_Adj Bench DR 3 for Initial Briefs (Electric) 2" xfId="12257"/>
    <cellStyle name="_VC 6.15.06 update on 06GRC power costs.xls Chart 3_Power Costs - Comparison bx Rbtl-Staff-Jt-PC_Adj Bench DR 3 for Initial Briefs (Electric) 2 2" xfId="12258"/>
    <cellStyle name="_VC 6.15.06 update on 06GRC power costs.xls Chart 3_Power Costs - Comparison bx Rbtl-Staff-Jt-PC_Adj Bench DR 3 for Initial Briefs (Electric) 3" xfId="12259"/>
    <cellStyle name="_VC 6.15.06 update on 06GRC power costs.xls Chart 3_Power Costs - Comparison bx Rbtl-Staff-Jt-PC_Adj Bench DR 3 for Initial Briefs (Electric) 3 2" xfId="12260"/>
    <cellStyle name="_VC 6.15.06 update on 06GRC power costs.xls Chart 3_Power Costs - Comparison bx Rbtl-Staff-Jt-PC_Adj Bench DR 3 for Initial Briefs (Electric) 4" xfId="12261"/>
    <cellStyle name="_VC 6.15.06 update on 06GRC power costs.xls Chart 3_Power Costs - Comparison bx Rbtl-Staff-Jt-PC_Adj Bench DR 3 for Initial Briefs (Electric)_DEM-WP(C) ENERG10C--ctn Mid-C_042010 2010GRC" xfId="12262"/>
    <cellStyle name="_VC 6.15.06 update on 06GRC power costs.xls Chart 3_Power Costs - Comparison bx Rbtl-Staff-Jt-PC_Adj Bench DR 3 for Initial Briefs (Electric)_DEM-WP(C) ENERG10C--ctn Mid-C_042010 2010GRC 2" xfId="12263"/>
    <cellStyle name="_VC 6.15.06 update on 06GRC power costs.xls Chart 3_Power Costs - Comparison bx Rbtl-Staff-Jt-PC_DEM-WP(C) ENERG10C--ctn Mid-C_042010 2010GRC" xfId="12264"/>
    <cellStyle name="_VC 6.15.06 update on 06GRC power costs.xls Chart 3_Power Costs - Comparison bx Rbtl-Staff-Jt-PC_DEM-WP(C) ENERG10C--ctn Mid-C_042010 2010GRC 2" xfId="12265"/>
    <cellStyle name="_VC 6.15.06 update on 06GRC power costs.xls Chart 3_Power Costs - Comparison bx Rbtl-Staff-Jt-PC_Electric Rev Req Model (2009 GRC) Rebuttal" xfId="12266"/>
    <cellStyle name="_VC 6.15.06 update on 06GRC power costs.xls Chart 3_Power Costs - Comparison bx Rbtl-Staff-Jt-PC_Electric Rev Req Model (2009 GRC) Rebuttal 2" xfId="12267"/>
    <cellStyle name="_VC 6.15.06 update on 06GRC power costs.xls Chart 3_Power Costs - Comparison bx Rbtl-Staff-Jt-PC_Electric Rev Req Model (2009 GRC) Rebuttal 2 2" xfId="12268"/>
    <cellStyle name="_VC 6.15.06 update on 06GRC power costs.xls Chart 3_Power Costs - Comparison bx Rbtl-Staff-Jt-PC_Electric Rev Req Model (2009 GRC) Rebuttal 3" xfId="12269"/>
    <cellStyle name="_VC 6.15.06 update on 06GRC power costs.xls Chart 3_Power Costs - Comparison bx Rbtl-Staff-Jt-PC_Electric Rev Req Model (2009 GRC) Rebuttal REmoval of New  WH Solar AdjustMI" xfId="12270"/>
    <cellStyle name="_VC 6.15.06 update on 06GRC power costs.xls Chart 3_Power Costs - Comparison bx Rbtl-Staff-Jt-PC_Electric Rev Req Model (2009 GRC) Rebuttal REmoval of New  WH Solar AdjustMI 2" xfId="12271"/>
    <cellStyle name="_VC 6.15.06 update on 06GRC power costs.xls Chart 3_Power Costs - Comparison bx Rbtl-Staff-Jt-PC_Electric Rev Req Model (2009 GRC) Rebuttal REmoval of New  WH Solar AdjustMI 2 2" xfId="12272"/>
    <cellStyle name="_VC 6.15.06 update on 06GRC power costs.xls Chart 3_Power Costs - Comparison bx Rbtl-Staff-Jt-PC_Electric Rev Req Model (2009 GRC) Rebuttal REmoval of New  WH Solar AdjustMI 3" xfId="12273"/>
    <cellStyle name="_VC 6.15.06 update on 06GRC power costs.xls Chart 3_Power Costs - Comparison bx Rbtl-Staff-Jt-PC_Electric Rev Req Model (2009 GRC) Rebuttal REmoval of New  WH Solar AdjustMI 3 2" xfId="12274"/>
    <cellStyle name="_VC 6.15.06 update on 06GRC power costs.xls Chart 3_Power Costs - Comparison bx Rbtl-Staff-Jt-PC_Electric Rev Req Model (2009 GRC) Rebuttal REmoval of New  WH Solar AdjustMI 4" xfId="12275"/>
    <cellStyle name="_VC 6.15.06 update on 06GRC power costs.xls Chart 3_Power Costs - Comparison bx Rbtl-Staff-Jt-PC_Electric Rev Req Model (2009 GRC) Rebuttal REmoval of New  WH Solar AdjustMI_DEM-WP(C) ENERG10C--ctn Mid-C_042010 2010GRC" xfId="12276"/>
    <cellStyle name="_VC 6.15.06 update on 06GRC power costs.xls Chart 3_Power Costs - Comparison bx Rbtl-Staff-Jt-PC_Electric Rev Req Model (2009 GRC) Rebuttal REmoval of New  WH Solar AdjustMI_DEM-WP(C) ENERG10C--ctn Mid-C_042010 2010GRC 2" xfId="12277"/>
    <cellStyle name="_VC 6.15.06 update on 06GRC power costs.xls Chart 3_Power Costs - Comparison bx Rbtl-Staff-Jt-PC_Electric Rev Req Model (2009 GRC) Revised 01-18-2010" xfId="12278"/>
    <cellStyle name="_VC 6.15.06 update on 06GRC power costs.xls Chart 3_Power Costs - Comparison bx Rbtl-Staff-Jt-PC_Electric Rev Req Model (2009 GRC) Revised 01-18-2010 2" xfId="12279"/>
    <cellStyle name="_VC 6.15.06 update on 06GRC power costs.xls Chart 3_Power Costs - Comparison bx Rbtl-Staff-Jt-PC_Electric Rev Req Model (2009 GRC) Revised 01-18-2010 2 2" xfId="12280"/>
    <cellStyle name="_VC 6.15.06 update on 06GRC power costs.xls Chart 3_Power Costs - Comparison bx Rbtl-Staff-Jt-PC_Electric Rev Req Model (2009 GRC) Revised 01-18-2010 3" xfId="12281"/>
    <cellStyle name="_VC 6.15.06 update on 06GRC power costs.xls Chart 3_Power Costs - Comparison bx Rbtl-Staff-Jt-PC_Electric Rev Req Model (2009 GRC) Revised 01-18-2010 3 2" xfId="12282"/>
    <cellStyle name="_VC 6.15.06 update on 06GRC power costs.xls Chart 3_Power Costs - Comparison bx Rbtl-Staff-Jt-PC_Electric Rev Req Model (2009 GRC) Revised 01-18-2010 4" xfId="12283"/>
    <cellStyle name="_VC 6.15.06 update on 06GRC power costs.xls Chart 3_Power Costs - Comparison bx Rbtl-Staff-Jt-PC_Electric Rev Req Model (2009 GRC) Revised 01-18-2010_DEM-WP(C) ENERG10C--ctn Mid-C_042010 2010GRC" xfId="12284"/>
    <cellStyle name="_VC 6.15.06 update on 06GRC power costs.xls Chart 3_Power Costs - Comparison bx Rbtl-Staff-Jt-PC_Electric Rev Req Model (2009 GRC) Revised 01-18-2010_DEM-WP(C) ENERG10C--ctn Mid-C_042010 2010GRC 2" xfId="12285"/>
    <cellStyle name="_VC 6.15.06 update on 06GRC power costs.xls Chart 3_Power Costs - Comparison bx Rbtl-Staff-Jt-PC_Final Order Electric EXHIBIT A-1" xfId="12286"/>
    <cellStyle name="_VC 6.15.06 update on 06GRC power costs.xls Chart 3_Power Costs - Comparison bx Rbtl-Staff-Jt-PC_Final Order Electric EXHIBIT A-1 2" xfId="12287"/>
    <cellStyle name="_VC 6.15.06 update on 06GRC power costs.xls Chart 3_Power Costs - Comparison bx Rbtl-Staff-Jt-PC_Final Order Electric EXHIBIT A-1 2 2" xfId="12288"/>
    <cellStyle name="_VC 6.15.06 update on 06GRC power costs.xls Chart 3_Power Costs - Comparison bx Rbtl-Staff-Jt-PC_Final Order Electric EXHIBIT A-1 3" xfId="12289"/>
    <cellStyle name="_VC 6.15.06 update on 06GRC power costs.xls Chart 3_Production Adj 4.37" xfId="21289"/>
    <cellStyle name="_VC 6.15.06 update on 06GRC power costs.xls Chart 3_Purchased Power Adj 4.03" xfId="21290"/>
    <cellStyle name="_VC 6.15.06 update on 06GRC power costs.xls Chart 3_Rebuttal Power Costs" xfId="12290"/>
    <cellStyle name="_VC 6.15.06 update on 06GRC power costs.xls Chart 3_Rebuttal Power Costs 2" xfId="12291"/>
    <cellStyle name="_VC 6.15.06 update on 06GRC power costs.xls Chart 3_Rebuttal Power Costs 2 2" xfId="12292"/>
    <cellStyle name="_VC 6.15.06 update on 06GRC power costs.xls Chart 3_Rebuttal Power Costs 3" xfId="12293"/>
    <cellStyle name="_VC 6.15.06 update on 06GRC power costs.xls Chart 3_Rebuttal Power Costs 3 2" xfId="12294"/>
    <cellStyle name="_VC 6.15.06 update on 06GRC power costs.xls Chart 3_Rebuttal Power Costs 4" xfId="12295"/>
    <cellStyle name="_VC 6.15.06 update on 06GRC power costs.xls Chart 3_Rebuttal Power Costs_Adj Bench DR 3 for Initial Briefs (Electric)" xfId="12296"/>
    <cellStyle name="_VC 6.15.06 update on 06GRC power costs.xls Chart 3_Rebuttal Power Costs_Adj Bench DR 3 for Initial Briefs (Electric) 2" xfId="12297"/>
    <cellStyle name="_VC 6.15.06 update on 06GRC power costs.xls Chart 3_Rebuttal Power Costs_Adj Bench DR 3 for Initial Briefs (Electric) 2 2" xfId="12298"/>
    <cellStyle name="_VC 6.15.06 update on 06GRC power costs.xls Chart 3_Rebuttal Power Costs_Adj Bench DR 3 for Initial Briefs (Electric) 3" xfId="12299"/>
    <cellStyle name="_VC 6.15.06 update on 06GRC power costs.xls Chart 3_Rebuttal Power Costs_Adj Bench DR 3 for Initial Briefs (Electric) 3 2" xfId="12300"/>
    <cellStyle name="_VC 6.15.06 update on 06GRC power costs.xls Chart 3_Rebuttal Power Costs_Adj Bench DR 3 for Initial Briefs (Electric) 4" xfId="12301"/>
    <cellStyle name="_VC 6.15.06 update on 06GRC power costs.xls Chart 3_Rebuttal Power Costs_Adj Bench DR 3 for Initial Briefs (Electric)_DEM-WP(C) ENERG10C--ctn Mid-C_042010 2010GRC" xfId="12302"/>
    <cellStyle name="_VC 6.15.06 update on 06GRC power costs.xls Chart 3_Rebuttal Power Costs_Adj Bench DR 3 for Initial Briefs (Electric)_DEM-WP(C) ENERG10C--ctn Mid-C_042010 2010GRC 2" xfId="12303"/>
    <cellStyle name="_VC 6.15.06 update on 06GRC power costs.xls Chart 3_Rebuttal Power Costs_DEM-WP(C) ENERG10C--ctn Mid-C_042010 2010GRC" xfId="12304"/>
    <cellStyle name="_VC 6.15.06 update on 06GRC power costs.xls Chart 3_Rebuttal Power Costs_DEM-WP(C) ENERG10C--ctn Mid-C_042010 2010GRC 2" xfId="12305"/>
    <cellStyle name="_VC 6.15.06 update on 06GRC power costs.xls Chart 3_Rebuttal Power Costs_Electric Rev Req Model (2009 GRC) Rebuttal" xfId="12306"/>
    <cellStyle name="_VC 6.15.06 update on 06GRC power costs.xls Chart 3_Rebuttal Power Costs_Electric Rev Req Model (2009 GRC) Rebuttal 2" xfId="12307"/>
    <cellStyle name="_VC 6.15.06 update on 06GRC power costs.xls Chart 3_Rebuttal Power Costs_Electric Rev Req Model (2009 GRC) Rebuttal 2 2" xfId="12308"/>
    <cellStyle name="_VC 6.15.06 update on 06GRC power costs.xls Chart 3_Rebuttal Power Costs_Electric Rev Req Model (2009 GRC) Rebuttal 3" xfId="12309"/>
    <cellStyle name="_VC 6.15.06 update on 06GRC power costs.xls Chart 3_Rebuttal Power Costs_Electric Rev Req Model (2009 GRC) Rebuttal REmoval of New  WH Solar AdjustMI" xfId="12310"/>
    <cellStyle name="_VC 6.15.06 update on 06GRC power costs.xls Chart 3_Rebuttal Power Costs_Electric Rev Req Model (2009 GRC) Rebuttal REmoval of New  WH Solar AdjustMI 2" xfId="12311"/>
    <cellStyle name="_VC 6.15.06 update on 06GRC power costs.xls Chart 3_Rebuttal Power Costs_Electric Rev Req Model (2009 GRC) Rebuttal REmoval of New  WH Solar AdjustMI 2 2" xfId="12312"/>
    <cellStyle name="_VC 6.15.06 update on 06GRC power costs.xls Chart 3_Rebuttal Power Costs_Electric Rev Req Model (2009 GRC) Rebuttal REmoval of New  WH Solar AdjustMI 3" xfId="12313"/>
    <cellStyle name="_VC 6.15.06 update on 06GRC power costs.xls Chart 3_Rebuttal Power Costs_Electric Rev Req Model (2009 GRC) Rebuttal REmoval of New  WH Solar AdjustMI 3 2" xfId="12314"/>
    <cellStyle name="_VC 6.15.06 update on 06GRC power costs.xls Chart 3_Rebuttal Power Costs_Electric Rev Req Model (2009 GRC) Rebuttal REmoval of New  WH Solar AdjustMI 4" xfId="12315"/>
    <cellStyle name="_VC 6.15.06 update on 06GRC power costs.xls Chart 3_Rebuttal Power Costs_Electric Rev Req Model (2009 GRC) Rebuttal REmoval of New  WH Solar AdjustMI_DEM-WP(C) ENERG10C--ctn Mid-C_042010 2010GRC" xfId="12316"/>
    <cellStyle name="_VC 6.15.06 update on 06GRC power costs.xls Chart 3_Rebuttal Power Costs_Electric Rev Req Model (2009 GRC) Rebuttal REmoval of New  WH Solar AdjustMI_DEM-WP(C) ENERG10C--ctn Mid-C_042010 2010GRC 2" xfId="12317"/>
    <cellStyle name="_VC 6.15.06 update on 06GRC power costs.xls Chart 3_Rebuttal Power Costs_Electric Rev Req Model (2009 GRC) Revised 01-18-2010" xfId="12318"/>
    <cellStyle name="_VC 6.15.06 update on 06GRC power costs.xls Chart 3_Rebuttal Power Costs_Electric Rev Req Model (2009 GRC) Revised 01-18-2010 2" xfId="12319"/>
    <cellStyle name="_VC 6.15.06 update on 06GRC power costs.xls Chart 3_Rebuttal Power Costs_Electric Rev Req Model (2009 GRC) Revised 01-18-2010 2 2" xfId="12320"/>
    <cellStyle name="_VC 6.15.06 update on 06GRC power costs.xls Chart 3_Rebuttal Power Costs_Electric Rev Req Model (2009 GRC) Revised 01-18-2010 3" xfId="12321"/>
    <cellStyle name="_VC 6.15.06 update on 06GRC power costs.xls Chart 3_Rebuttal Power Costs_Electric Rev Req Model (2009 GRC) Revised 01-18-2010 3 2" xfId="12322"/>
    <cellStyle name="_VC 6.15.06 update on 06GRC power costs.xls Chart 3_Rebuttal Power Costs_Electric Rev Req Model (2009 GRC) Revised 01-18-2010 4" xfId="12323"/>
    <cellStyle name="_VC 6.15.06 update on 06GRC power costs.xls Chart 3_Rebuttal Power Costs_Electric Rev Req Model (2009 GRC) Revised 01-18-2010_DEM-WP(C) ENERG10C--ctn Mid-C_042010 2010GRC" xfId="12324"/>
    <cellStyle name="_VC 6.15.06 update on 06GRC power costs.xls Chart 3_Rebuttal Power Costs_Electric Rev Req Model (2009 GRC) Revised 01-18-2010_DEM-WP(C) ENERG10C--ctn Mid-C_042010 2010GRC 2" xfId="12325"/>
    <cellStyle name="_VC 6.15.06 update on 06GRC power costs.xls Chart 3_Rebuttal Power Costs_Final Order Electric EXHIBIT A-1" xfId="12326"/>
    <cellStyle name="_VC 6.15.06 update on 06GRC power costs.xls Chart 3_Rebuttal Power Costs_Final Order Electric EXHIBIT A-1 2" xfId="12327"/>
    <cellStyle name="_VC 6.15.06 update on 06GRC power costs.xls Chart 3_Rebuttal Power Costs_Final Order Electric EXHIBIT A-1 2 2" xfId="12328"/>
    <cellStyle name="_VC 6.15.06 update on 06GRC power costs.xls Chart 3_Rebuttal Power Costs_Final Order Electric EXHIBIT A-1 3" xfId="12329"/>
    <cellStyle name="_VC 6.15.06 update on 06GRC power costs.xls Chart 3_ROR 5.02" xfId="21291"/>
    <cellStyle name="_VC 6.15.06 update on 06GRC power costs.xls Chart 3_Wind Integration 10GRC" xfId="12330"/>
    <cellStyle name="_VC 6.15.06 update on 06GRC power costs.xls Chart 3_Wind Integration 10GRC 2" xfId="12331"/>
    <cellStyle name="_VC 6.15.06 update on 06GRC power costs.xls Chart 3_Wind Integration 10GRC 2 2" xfId="12332"/>
    <cellStyle name="_VC 6.15.06 update on 06GRC power costs.xls Chart 3_Wind Integration 10GRC 3" xfId="12333"/>
    <cellStyle name="_VC 6.15.06 update on 06GRC power costs.xls Chart 3_Wind Integration 10GRC 3 2" xfId="12334"/>
    <cellStyle name="_VC 6.15.06 update on 06GRC power costs.xls Chart 3_Wind Integration 10GRC 4" xfId="12335"/>
    <cellStyle name="_VC 6.15.06 update on 06GRC power costs.xls Chart 3_Wind Integration 10GRC_DEM-WP(C) ENERG10C--ctn Mid-C_042010 2010GRC" xfId="12336"/>
    <cellStyle name="_VC 6.15.06 update on 06GRC power costs.xls Chart 3_Wind Integration 10GRC_DEM-WP(C) ENERG10C--ctn Mid-C_042010 2010GRC 2" xfId="12337"/>
    <cellStyle name="_VC Mid C Generation-ctn Mid-C_011209" xfId="12338"/>
    <cellStyle name="_VC Mid C Generation-ctn Mid-C_011209 2" xfId="12339"/>
    <cellStyle name="_VC Mid C Generation-ctn Mid-C_011209 2 2" xfId="12340"/>
    <cellStyle name="_VC Mid C Generation-ctn Mid-C_011209 2 2 2" xfId="12341"/>
    <cellStyle name="_VC Mid C Generation-ctn Mid-C_011209 2 3" xfId="12342"/>
    <cellStyle name="_VC Mid C Generation-ctn Mid-C_011209 3" xfId="12343"/>
    <cellStyle name="_Worksheet" xfId="12344"/>
    <cellStyle name="_Worksheet 2" xfId="12345"/>
    <cellStyle name="_Worksheet 2 2" xfId="12346"/>
    <cellStyle name="_Worksheet 2 2 2" xfId="12347"/>
    <cellStyle name="_Worksheet 2 3" xfId="12348"/>
    <cellStyle name="_Worksheet 3" xfId="12349"/>
    <cellStyle name="_Worksheet 3 2" xfId="12350"/>
    <cellStyle name="_Worksheet 4" xfId="12351"/>
    <cellStyle name="_Worksheet 4 2" xfId="12352"/>
    <cellStyle name="_Worksheet 4 2 2" xfId="12353"/>
    <cellStyle name="_Worksheet 4 3" xfId="12354"/>
    <cellStyle name="_Worksheet 5" xfId="12355"/>
    <cellStyle name="_Worksheet 5 2" xfId="12356"/>
    <cellStyle name="_Worksheet 6" xfId="12357"/>
    <cellStyle name="_Worksheet 6 2" xfId="12358"/>
    <cellStyle name="_Worksheet_Chelan PUD Power Costs (8-10)" xfId="12359"/>
    <cellStyle name="_Worksheet_Chelan PUD Power Costs (8-10) 2" xfId="12360"/>
    <cellStyle name="_Worksheet_DEM-WP(C) Chelan Power Costs" xfId="12361"/>
    <cellStyle name="_Worksheet_DEM-WP(C) Chelan Power Costs 2" xfId="12362"/>
    <cellStyle name="_Worksheet_DEM-WP(C) ENERG10C--ctn Mid-C_042010 2010GRC" xfId="12363"/>
    <cellStyle name="_Worksheet_DEM-WP(C) ENERG10C--ctn Mid-C_042010 2010GRC 2" xfId="12364"/>
    <cellStyle name="_Worksheet_DEM-WP(C) Gas Transport 2010GRC" xfId="12365"/>
    <cellStyle name="_Worksheet_DEM-WP(C) Gas Transport 2010GRC 2" xfId="12366"/>
    <cellStyle name="_Worksheet_NIM Summary" xfId="12367"/>
    <cellStyle name="_Worksheet_NIM Summary 2" xfId="12368"/>
    <cellStyle name="_Worksheet_NIM Summary 2 2" xfId="12369"/>
    <cellStyle name="_Worksheet_NIM Summary 3" xfId="12370"/>
    <cellStyle name="_Worksheet_NIM Summary 3 2" xfId="12371"/>
    <cellStyle name="_Worksheet_NIM Summary 4" xfId="12372"/>
    <cellStyle name="_Worksheet_NIM Summary_DEM-WP(C) ENERG10C--ctn Mid-C_042010 2010GRC" xfId="12373"/>
    <cellStyle name="_Worksheet_NIM Summary_DEM-WP(C) ENERG10C--ctn Mid-C_042010 2010GRC 2" xfId="12374"/>
    <cellStyle name="_Worksheet_Transmission Workbook for May BOD" xfId="12375"/>
    <cellStyle name="_Worksheet_Transmission Workbook for May BOD 2" xfId="12376"/>
    <cellStyle name="_Worksheet_Transmission Workbook for May BOD 2 2" xfId="12377"/>
    <cellStyle name="_Worksheet_Transmission Workbook for May BOD 3" xfId="12378"/>
    <cellStyle name="_Worksheet_Transmission Workbook for May BOD 3 2" xfId="12379"/>
    <cellStyle name="_Worksheet_Transmission Workbook for May BOD 4" xfId="12380"/>
    <cellStyle name="_Worksheet_Transmission Workbook for May BOD_DEM-WP(C) ENERG10C--ctn Mid-C_042010 2010GRC" xfId="12381"/>
    <cellStyle name="_Worksheet_Transmission Workbook for May BOD_DEM-WP(C) ENERG10C--ctn Mid-C_042010 2010GRC 2" xfId="12382"/>
    <cellStyle name="_Worksheet_Wind Integration 10GRC" xfId="12383"/>
    <cellStyle name="_Worksheet_Wind Integration 10GRC 2" xfId="12384"/>
    <cellStyle name="_Worksheet_Wind Integration 10GRC 2 2" xfId="12385"/>
    <cellStyle name="_Worksheet_Wind Integration 10GRC 3" xfId="12386"/>
    <cellStyle name="_Worksheet_Wind Integration 10GRC 3 2" xfId="12387"/>
    <cellStyle name="_Worksheet_Wind Integration 10GRC 4" xfId="12388"/>
    <cellStyle name="_Worksheet_Wind Integration 10GRC_DEM-WP(C) ENERG10C--ctn Mid-C_042010 2010GRC" xfId="12389"/>
    <cellStyle name="_Worksheet_Wind Integration 10GRC_DEM-WP(C) ENERG10C--ctn Mid-C_042010 2010GRC 2" xfId="12390"/>
    <cellStyle name="0,0_x000d__x000a_NA_x000d__x000a_" xfId="12391"/>
    <cellStyle name="0,0_x000d__x000a_NA_x000d__x000a_ 2" xfId="12392"/>
    <cellStyle name="0000" xfId="12393"/>
    <cellStyle name="000000" xfId="12394"/>
    <cellStyle name="14BLIN - Style8" xfId="12395"/>
    <cellStyle name="14BLIN - Style8 2" xfId="12396"/>
    <cellStyle name="14BLIN - Style8 2 2" xfId="12397"/>
    <cellStyle name="14BLIN - Style8 2 2 2" xfId="12398"/>
    <cellStyle name="14BLIN - Style8 2 3" xfId="12399"/>
    <cellStyle name="14BLIN - Style8 2 3 2" xfId="12400"/>
    <cellStyle name="14BLIN - Style8 2 4" xfId="12401"/>
    <cellStyle name="14BLIN - Style8 2 4 2" xfId="12402"/>
    <cellStyle name="14BLIN - Style8 3" xfId="12403"/>
    <cellStyle name="14BLIN - Style8 3 2" xfId="12404"/>
    <cellStyle name="14BLIN - Style8 4" xfId="12405"/>
    <cellStyle name="14BLIN - Style8 4 2" xfId="12406"/>
    <cellStyle name="14BLIN - Style8 5" xfId="12407"/>
    <cellStyle name="14BLIN - Style8 5 2" xfId="12408"/>
    <cellStyle name="14-BT - Style1" xfId="12409"/>
    <cellStyle name="20% - Accent1 10" xfId="12410"/>
    <cellStyle name="20% - Accent1 10 2" xfId="12411"/>
    <cellStyle name="20% - Accent1 10 2 2" xfId="18594"/>
    <cellStyle name="20% - Accent1 10 2 3" xfId="18595"/>
    <cellStyle name="20% - Accent1 11" xfId="12412"/>
    <cellStyle name="20% - Accent1 11 2" xfId="12413"/>
    <cellStyle name="20% - Accent1 11 2 2" xfId="18345"/>
    <cellStyle name="20% - Accent1 11 3" xfId="18344"/>
    <cellStyle name="20% - Accent1 12" xfId="12414"/>
    <cellStyle name="20% - Accent1 12 2" xfId="18346"/>
    <cellStyle name="20% - Accent1 2" xfId="13"/>
    <cellStyle name="20% - Accent1 2 10" xfId="18596"/>
    <cellStyle name="20% - Accent1 2 11" xfId="18597"/>
    <cellStyle name="20% - Accent1 2 12" xfId="18598"/>
    <cellStyle name="20% - Accent1 2 12 2" xfId="18599"/>
    <cellStyle name="20% - Accent1 2 2" xfId="14"/>
    <cellStyle name="20% - Accent1 2 2 2" xfId="15"/>
    <cellStyle name="20% - Accent1 2 2 2 2" xfId="16"/>
    <cellStyle name="20% - Accent1 2 2 2 2 2" xfId="12415"/>
    <cellStyle name="20% - Accent1 2 2 2 2 3" xfId="18600"/>
    <cellStyle name="20% - Accent1 2 2 2 3" xfId="12416"/>
    <cellStyle name="20% - Accent1 2 2 2 4" xfId="18601"/>
    <cellStyle name="20% - Accent1 2 2 2 5" xfId="18602"/>
    <cellStyle name="20% - Accent1 2 2 3" xfId="17"/>
    <cellStyle name="20% - Accent1 2 2 3 2" xfId="18"/>
    <cellStyle name="20% - Accent1 2 2 3 2 2" xfId="18603"/>
    <cellStyle name="20% - Accent1 2 2 3 2 3" xfId="18604"/>
    <cellStyle name="20% - Accent1 2 2 3 3" xfId="18605"/>
    <cellStyle name="20% - Accent1 2 2 3 4" xfId="18606"/>
    <cellStyle name="20% - Accent1 2 2 3 5" xfId="18607"/>
    <cellStyle name="20% - Accent1 2 2 4" xfId="19"/>
    <cellStyle name="20% - Accent1 2 2 4 2" xfId="18608"/>
    <cellStyle name="20% - Accent1 2 2 4 3" xfId="18609"/>
    <cellStyle name="20% - Accent1 2 2 4 4" xfId="18610"/>
    <cellStyle name="20% - Accent1 2 2 5" xfId="18611"/>
    <cellStyle name="20% - Accent1 2 2 5 2" xfId="18612"/>
    <cellStyle name="20% - Accent1 2 2 6" xfId="18613"/>
    <cellStyle name="20% - Accent1 2 2 7" xfId="18614"/>
    <cellStyle name="20% - Accent1 2 2 8" xfId="18615"/>
    <cellStyle name="20% - Accent1 2 3" xfId="20"/>
    <cellStyle name="20% - Accent1 2 3 2" xfId="21"/>
    <cellStyle name="20% - Accent1 2 3 2 2" xfId="22"/>
    <cellStyle name="20% - Accent1 2 3 2 2 2" xfId="12417"/>
    <cellStyle name="20% - Accent1 2 3 2 2 3" xfId="18616"/>
    <cellStyle name="20% - Accent1 2 3 2 3" xfId="12418"/>
    <cellStyle name="20% - Accent1 2 3 2 4" xfId="18617"/>
    <cellStyle name="20% - Accent1 2 3 2 5" xfId="18618"/>
    <cellStyle name="20% - Accent1 2 3 3" xfId="23"/>
    <cellStyle name="20% - Accent1 2 3 3 2" xfId="12419"/>
    <cellStyle name="20% - Accent1 2 3 3 3" xfId="18619"/>
    <cellStyle name="20% - Accent1 2 3 3 4" xfId="18620"/>
    <cellStyle name="20% - Accent1 2 3 4" xfId="12420"/>
    <cellStyle name="20% - Accent1 2 3 5" xfId="18621"/>
    <cellStyle name="20% - Accent1 2 3 6" xfId="18622"/>
    <cellStyle name="20% - Accent1 2 3 7" xfId="18623"/>
    <cellStyle name="20% - Accent1 2 4" xfId="24"/>
    <cellStyle name="20% - Accent1 2 4 2" xfId="25"/>
    <cellStyle name="20% - Accent1 2 4 2 2" xfId="12421"/>
    <cellStyle name="20% - Accent1 2 4 2 3" xfId="18624"/>
    <cellStyle name="20% - Accent1 2 4 2 4" xfId="18625"/>
    <cellStyle name="20% - Accent1 2 4 3" xfId="12422"/>
    <cellStyle name="20% - Accent1 2 4 3 2" xfId="12423"/>
    <cellStyle name="20% - Accent1 2 4 4" xfId="12424"/>
    <cellStyle name="20% - Accent1 2 4 5" xfId="18626"/>
    <cellStyle name="20% - Accent1 2 4 6" xfId="18627"/>
    <cellStyle name="20% - Accent1 2 5" xfId="26"/>
    <cellStyle name="20% - Accent1 2 5 2" xfId="12425"/>
    <cellStyle name="20% - Accent1 2 5 3" xfId="18628"/>
    <cellStyle name="20% - Accent1 2 5 4" xfId="18629"/>
    <cellStyle name="20% - Accent1 2 6" xfId="27"/>
    <cellStyle name="20% - Accent1 2 6 2" xfId="18253"/>
    <cellStyle name="20% - Accent1 2 6 2 2" xfId="18630"/>
    <cellStyle name="20% - Accent1 2 6 2 3" xfId="18631"/>
    <cellStyle name="20% - Accent1 2 6 2 4" xfId="18632"/>
    <cellStyle name="20% - Accent1 2 6 3" xfId="18633"/>
    <cellStyle name="20% - Accent1 2 6 3 2" xfId="18634"/>
    <cellStyle name="20% - Accent1 2 6 3 3" xfId="18635"/>
    <cellStyle name="20% - Accent1 2 6 4" xfId="18636"/>
    <cellStyle name="20% - Accent1 2 6 4 2" xfId="18637"/>
    <cellStyle name="20% - Accent1 2 6 5" xfId="18638"/>
    <cellStyle name="20% - Accent1 2 6 6" xfId="18639"/>
    <cellStyle name="20% - Accent1 2 6 7" xfId="18640"/>
    <cellStyle name="20% - Accent1 2 6 8" xfId="18641"/>
    <cellStyle name="20% - Accent1 2 7" xfId="28"/>
    <cellStyle name="20% - Accent1 2 7 2" xfId="18642"/>
    <cellStyle name="20% - Accent1 2 7 3" xfId="18643"/>
    <cellStyle name="20% - Accent1 2 7 4" xfId="18644"/>
    <cellStyle name="20% - Accent1 2 8" xfId="29"/>
    <cellStyle name="20% - Accent1 2 8 2" xfId="18645"/>
    <cellStyle name="20% - Accent1 2 9" xfId="18646"/>
    <cellStyle name="20% - Accent1 2 9 2" xfId="18647"/>
    <cellStyle name="20% - Accent1 2_12PCORC Wind Vestas and Royalties" xfId="12426"/>
    <cellStyle name="20% - Accent1 3" xfId="30"/>
    <cellStyle name="20% - Accent1 3 2" xfId="31"/>
    <cellStyle name="20% - Accent1 3 2 2" xfId="32"/>
    <cellStyle name="20% - Accent1 3 2 2 2" xfId="12427"/>
    <cellStyle name="20% - Accent1 3 2 2 3" xfId="18648"/>
    <cellStyle name="20% - Accent1 3 2 2 4" xfId="18649"/>
    <cellStyle name="20% - Accent1 3 2 3" xfId="33"/>
    <cellStyle name="20% - Accent1 3 2 3 2" xfId="12428"/>
    <cellStyle name="20% - Accent1 3 2 3 3" xfId="18650"/>
    <cellStyle name="20% - Accent1 3 2 3 4" xfId="18651"/>
    <cellStyle name="20% - Accent1 3 2 4" xfId="12429"/>
    <cellStyle name="20% - Accent1 3 2 4 2" xfId="12430"/>
    <cellStyle name="20% - Accent1 3 2 5" xfId="12431"/>
    <cellStyle name="20% - Accent1 3 2 6" xfId="18652"/>
    <cellStyle name="20% - Accent1 3 2 7" xfId="18653"/>
    <cellStyle name="20% - Accent1 3 3" xfId="34"/>
    <cellStyle name="20% - Accent1 3 3 2" xfId="35"/>
    <cellStyle name="20% - Accent1 3 3 2 2" xfId="12432"/>
    <cellStyle name="20% - Accent1 3 3 2 3" xfId="12433"/>
    <cellStyle name="20% - Accent1 3 3 2 3 2" xfId="18347"/>
    <cellStyle name="20% - Accent1 3 3 2 4" xfId="18654"/>
    <cellStyle name="20% - Accent1 3 3 3" xfId="12434"/>
    <cellStyle name="20% - Accent1 3 3 3 2" xfId="18655"/>
    <cellStyle name="20% - Accent1 3 3 4" xfId="12435"/>
    <cellStyle name="20% - Accent1 3 3 4 2" xfId="18348"/>
    <cellStyle name="20% - Accent1 3 3 5" xfId="18656"/>
    <cellStyle name="20% - Accent1 3 3 6" xfId="18657"/>
    <cellStyle name="20% - Accent1 3 4" xfId="36"/>
    <cellStyle name="20% - Accent1 3 4 2" xfId="12436"/>
    <cellStyle name="20% - Accent1 3 4 3" xfId="18658"/>
    <cellStyle name="20% - Accent1 3 4 4" xfId="18659"/>
    <cellStyle name="20% - Accent1 3 5" xfId="37"/>
    <cellStyle name="20% - Accent1 3 5 2" xfId="18660"/>
    <cellStyle name="20% - Accent1 3 6" xfId="18661"/>
    <cellStyle name="20% - Accent1 3 7" xfId="18662"/>
    <cellStyle name="20% - Accent1 3 8" xfId="18663"/>
    <cellStyle name="20% - Accent1 4" xfId="38"/>
    <cellStyle name="20% - Accent1 4 2" xfId="39"/>
    <cellStyle name="20% - Accent1 4 2 2" xfId="40"/>
    <cellStyle name="20% - Accent1 4 2 2 2" xfId="12437"/>
    <cellStyle name="20% - Accent1 4 2 2 3" xfId="18664"/>
    <cellStyle name="20% - Accent1 4 2 2 4" xfId="18665"/>
    <cellStyle name="20% - Accent1 4 2 3" xfId="12438"/>
    <cellStyle name="20% - Accent1 4 2 3 2" xfId="18666"/>
    <cellStyle name="20% - Accent1 4 2 4" xfId="18667"/>
    <cellStyle name="20% - Accent1 4 2 5" xfId="18668"/>
    <cellStyle name="20% - Accent1 4 2 6" xfId="18669"/>
    <cellStyle name="20% - Accent1 4 3" xfId="41"/>
    <cellStyle name="20% - Accent1 4 3 2" xfId="42"/>
    <cellStyle name="20% - Accent1 4 3 3" xfId="18670"/>
    <cellStyle name="20% - Accent1 4 3 4" xfId="18671"/>
    <cellStyle name="20% - Accent1 4 4" xfId="43"/>
    <cellStyle name="20% - Accent1 4 4 2" xfId="18672"/>
    <cellStyle name="20% - Accent1 4 4 3" xfId="18673"/>
    <cellStyle name="20% - Accent1 4 4 4" xfId="18674"/>
    <cellStyle name="20% - Accent1 4 5" xfId="44"/>
    <cellStyle name="20% - Accent1 4 5 2" xfId="18675"/>
    <cellStyle name="20% - Accent1 4 6" xfId="18676"/>
    <cellStyle name="20% - Accent1 4 6 2" xfId="18677"/>
    <cellStyle name="20% - Accent1 4 7" xfId="18678"/>
    <cellStyle name="20% - Accent1 4 8" xfId="18679"/>
    <cellStyle name="20% - Accent1 5" xfId="45"/>
    <cellStyle name="20% - Accent1 5 2" xfId="46"/>
    <cellStyle name="20% - Accent1 5 2 2" xfId="12439"/>
    <cellStyle name="20% - Accent1 5 2 2 2" xfId="18680"/>
    <cellStyle name="20% - Accent1 5 2 2 2 2" xfId="18681"/>
    <cellStyle name="20% - Accent1 5 2 2 2 3" xfId="18682"/>
    <cellStyle name="20% - Accent1 5 2 2 3" xfId="18683"/>
    <cellStyle name="20% - Accent1 5 2 2 3 2" xfId="18684"/>
    <cellStyle name="20% - Accent1 5 2 2 4" xfId="18685"/>
    <cellStyle name="20% - Accent1 5 2 2 5" xfId="18686"/>
    <cellStyle name="20% - Accent1 5 2 3" xfId="18687"/>
    <cellStyle name="20% - Accent1 5 2 4" xfId="18688"/>
    <cellStyle name="20% - Accent1 5 3" xfId="47"/>
    <cellStyle name="20% - Accent1 5 3 2" xfId="12440"/>
    <cellStyle name="20% - Accent1 5 3 3" xfId="18689"/>
    <cellStyle name="20% - Accent1 5 3 4" xfId="18690"/>
    <cellStyle name="20% - Accent1 5 4" xfId="12441"/>
    <cellStyle name="20% - Accent1 5 4 2" xfId="12442"/>
    <cellStyle name="20% - Accent1 5 5" xfId="12443"/>
    <cellStyle name="20% - Accent1 5 5 2" xfId="18691"/>
    <cellStyle name="20% - Accent1 5 5 2 2" xfId="18692"/>
    <cellStyle name="20% - Accent1 5 5 2 3" xfId="18693"/>
    <cellStyle name="20% - Accent1 5 5 3" xfId="18694"/>
    <cellStyle name="20% - Accent1 5 5 3 2" xfId="18695"/>
    <cellStyle name="20% - Accent1 5 5 4" xfId="18696"/>
    <cellStyle name="20% - Accent1 5 5 5" xfId="18697"/>
    <cellStyle name="20% - Accent1 5 6" xfId="18698"/>
    <cellStyle name="20% - Accent1 5 6 2" xfId="18699"/>
    <cellStyle name="20% - Accent1 5 6 2 2" xfId="18700"/>
    <cellStyle name="20% - Accent1 5 6 2 3" xfId="18701"/>
    <cellStyle name="20% - Accent1 5 6 3" xfId="18702"/>
    <cellStyle name="20% - Accent1 5 6 3 2" xfId="18703"/>
    <cellStyle name="20% - Accent1 5 6 4" xfId="18704"/>
    <cellStyle name="20% - Accent1 5 6 5" xfId="18705"/>
    <cellStyle name="20% - Accent1 5 6 6" xfId="18706"/>
    <cellStyle name="20% - Accent1 5 6 7" xfId="18707"/>
    <cellStyle name="20% - Accent1 5 7" xfId="18708"/>
    <cellStyle name="20% - Accent1 5 7 2" xfId="18709"/>
    <cellStyle name="20% - Accent1 5 7 2 2" xfId="18710"/>
    <cellStyle name="20% - Accent1 5 7 3" xfId="18711"/>
    <cellStyle name="20% - Accent1 5 7 4" xfId="18712"/>
    <cellStyle name="20% - Accent1 5 8" xfId="18713"/>
    <cellStyle name="20% - Accent1 5 8 2" xfId="18714"/>
    <cellStyle name="20% - Accent1 5 9" xfId="18715"/>
    <cellStyle name="20% - Accent1 6" xfId="48"/>
    <cellStyle name="20% - Accent1 6 2" xfId="49"/>
    <cellStyle name="20% - Accent1 6 2 2" xfId="12444"/>
    <cellStyle name="20% - Accent1 6 2 3" xfId="12445"/>
    <cellStyle name="20% - Accent1 6 2 3 2" xfId="18349"/>
    <cellStyle name="20% - Accent1 6 2 4" xfId="18716"/>
    <cellStyle name="20% - Accent1 6 3" xfId="12446"/>
    <cellStyle name="20% - Accent1 6 3 2" xfId="12447"/>
    <cellStyle name="20% - Accent1 6 4" xfId="12448"/>
    <cellStyle name="20% - Accent1 6 4 2" xfId="18717"/>
    <cellStyle name="20% - Accent1 6 4 2 2" xfId="18718"/>
    <cellStyle name="20% - Accent1 6 4 3" xfId="18719"/>
    <cellStyle name="20% - Accent1 6 4 4" xfId="18720"/>
    <cellStyle name="20% - Accent1 6 4 5" xfId="18721"/>
    <cellStyle name="20% - Accent1 6 4 6" xfId="18722"/>
    <cellStyle name="20% - Accent1 6 5" xfId="12449"/>
    <cellStyle name="20% - Accent1 6 5 2" xfId="18350"/>
    <cellStyle name="20% - Accent1 6 5 3" xfId="18723"/>
    <cellStyle name="20% - Accent1 6 5 4" xfId="18724"/>
    <cellStyle name="20% - Accent1 6 5 5" xfId="18725"/>
    <cellStyle name="20% - Accent1 6 6" xfId="18726"/>
    <cellStyle name="20% - Accent1 6 7" xfId="18727"/>
    <cellStyle name="20% - Accent1 6 8" xfId="18728"/>
    <cellStyle name="20% - Accent1 6 9" xfId="18729"/>
    <cellStyle name="20% - Accent1 7" xfId="50"/>
    <cellStyle name="20% - Accent1 7 2" xfId="12450"/>
    <cellStyle name="20% - Accent1 7 2 2" xfId="18730"/>
    <cellStyle name="20% - Accent1 7 2 2 2" xfId="18731"/>
    <cellStyle name="20% - Accent1 7 2 3" xfId="18732"/>
    <cellStyle name="20% - Accent1 7 2 4" xfId="18733"/>
    <cellStyle name="20% - Accent1 7 3" xfId="18734"/>
    <cellStyle name="20% - Accent1 7 3 2" xfId="18735"/>
    <cellStyle name="20% - Accent1 7 3 3" xfId="18736"/>
    <cellStyle name="20% - Accent1 7 4" xfId="18737"/>
    <cellStyle name="20% - Accent1 7 4 2" xfId="18738"/>
    <cellStyle name="20% - Accent1 7 4 3" xfId="18739"/>
    <cellStyle name="20% - Accent1 7 5" xfId="18740"/>
    <cellStyle name="20% - Accent1 7 6" xfId="18741"/>
    <cellStyle name="20% - Accent1 8" xfId="12451"/>
    <cellStyle name="20% - Accent1 8 2" xfId="12452"/>
    <cellStyle name="20% - Accent1 8 2 2" xfId="18742"/>
    <cellStyle name="20% - Accent1 8 2 2 2" xfId="18743"/>
    <cellStyle name="20% - Accent1 8 2 3" xfId="18744"/>
    <cellStyle name="20% - Accent1 8 2 4" xfId="18745"/>
    <cellStyle name="20% - Accent1 8 3" xfId="18746"/>
    <cellStyle name="20% - Accent1 8 3 2" xfId="18747"/>
    <cellStyle name="20% - Accent1 8 3 2 2" xfId="18748"/>
    <cellStyle name="20% - Accent1 8 3 3" xfId="18749"/>
    <cellStyle name="20% - Accent1 8 3 4" xfId="18750"/>
    <cellStyle name="20% - Accent1 8 4" xfId="18751"/>
    <cellStyle name="20% - Accent1 9" xfId="12453"/>
    <cellStyle name="20% - Accent1 9 2" xfId="12454"/>
    <cellStyle name="20% - Accent1 9 2 2" xfId="18752"/>
    <cellStyle name="20% - Accent1 9 2 3" xfId="18753"/>
    <cellStyle name="20% - Accent1 9 3" xfId="18754"/>
    <cellStyle name="20% - Accent1 9 4" xfId="18755"/>
    <cellStyle name="20% - Accent1 9 5" xfId="18756"/>
    <cellStyle name="20% - Accent2 10" xfId="12455"/>
    <cellStyle name="20% - Accent2 10 2" xfId="12456"/>
    <cellStyle name="20% - Accent2 10 2 2" xfId="18757"/>
    <cellStyle name="20% - Accent2 10 2 3" xfId="18758"/>
    <cellStyle name="20% - Accent2 11" xfId="12457"/>
    <cellStyle name="20% - Accent2 11 2" xfId="12458"/>
    <cellStyle name="20% - Accent2 11 2 2" xfId="18352"/>
    <cellStyle name="20% - Accent2 11 3" xfId="18351"/>
    <cellStyle name="20% - Accent2 12" xfId="12459"/>
    <cellStyle name="20% - Accent2 12 2" xfId="18353"/>
    <cellStyle name="20% - Accent2 2" xfId="51"/>
    <cellStyle name="20% - Accent2 2 10" xfId="18759"/>
    <cellStyle name="20% - Accent2 2 11" xfId="18760"/>
    <cellStyle name="20% - Accent2 2 12" xfId="18761"/>
    <cellStyle name="20% - Accent2 2 12 2" xfId="18762"/>
    <cellStyle name="20% - Accent2 2 2" xfId="52"/>
    <cellStyle name="20% - Accent2 2 2 2" xfId="53"/>
    <cellStyle name="20% - Accent2 2 2 2 2" xfId="54"/>
    <cellStyle name="20% - Accent2 2 2 2 2 2" xfId="12460"/>
    <cellStyle name="20% - Accent2 2 2 2 2 3" xfId="18763"/>
    <cellStyle name="20% - Accent2 2 2 2 3" xfId="12461"/>
    <cellStyle name="20% - Accent2 2 2 2 4" xfId="18764"/>
    <cellStyle name="20% - Accent2 2 2 2 5" xfId="18765"/>
    <cellStyle name="20% - Accent2 2 2 3" xfId="55"/>
    <cellStyle name="20% - Accent2 2 2 3 2" xfId="56"/>
    <cellStyle name="20% - Accent2 2 2 3 2 2" xfId="18766"/>
    <cellStyle name="20% - Accent2 2 2 3 2 3" xfId="18767"/>
    <cellStyle name="20% - Accent2 2 2 3 3" xfId="18768"/>
    <cellStyle name="20% - Accent2 2 2 3 4" xfId="18769"/>
    <cellStyle name="20% - Accent2 2 2 3 5" xfId="18770"/>
    <cellStyle name="20% - Accent2 2 2 4" xfId="57"/>
    <cellStyle name="20% - Accent2 2 2 4 2" xfId="18771"/>
    <cellStyle name="20% - Accent2 2 2 4 3" xfId="18772"/>
    <cellStyle name="20% - Accent2 2 2 4 4" xfId="18773"/>
    <cellStyle name="20% - Accent2 2 2 5" xfId="18774"/>
    <cellStyle name="20% - Accent2 2 2 5 2" xfId="18775"/>
    <cellStyle name="20% - Accent2 2 2 6" xfId="18776"/>
    <cellStyle name="20% - Accent2 2 2 7" xfId="18777"/>
    <cellStyle name="20% - Accent2 2 2 8" xfId="18778"/>
    <cellStyle name="20% - Accent2 2 3" xfId="58"/>
    <cellStyle name="20% - Accent2 2 3 2" xfId="59"/>
    <cellStyle name="20% - Accent2 2 3 2 2" xfId="60"/>
    <cellStyle name="20% - Accent2 2 3 2 2 2" xfId="12462"/>
    <cellStyle name="20% - Accent2 2 3 2 2 3" xfId="18779"/>
    <cellStyle name="20% - Accent2 2 3 2 3" xfId="12463"/>
    <cellStyle name="20% - Accent2 2 3 2 4" xfId="18780"/>
    <cellStyle name="20% - Accent2 2 3 2 5" xfId="18781"/>
    <cellStyle name="20% - Accent2 2 3 3" xfId="61"/>
    <cellStyle name="20% - Accent2 2 3 3 2" xfId="12464"/>
    <cellStyle name="20% - Accent2 2 3 3 3" xfId="18782"/>
    <cellStyle name="20% - Accent2 2 3 3 4" xfId="18783"/>
    <cellStyle name="20% - Accent2 2 3 4" xfId="12465"/>
    <cellStyle name="20% - Accent2 2 3 5" xfId="18784"/>
    <cellStyle name="20% - Accent2 2 3 6" xfId="18785"/>
    <cellStyle name="20% - Accent2 2 3 7" xfId="18786"/>
    <cellStyle name="20% - Accent2 2 4" xfId="62"/>
    <cellStyle name="20% - Accent2 2 4 2" xfId="63"/>
    <cellStyle name="20% - Accent2 2 4 2 2" xfId="12466"/>
    <cellStyle name="20% - Accent2 2 4 2 3" xfId="18787"/>
    <cellStyle name="20% - Accent2 2 4 2 4" xfId="18788"/>
    <cellStyle name="20% - Accent2 2 4 3" xfId="12467"/>
    <cellStyle name="20% - Accent2 2 4 3 2" xfId="12468"/>
    <cellStyle name="20% - Accent2 2 4 4" xfId="12469"/>
    <cellStyle name="20% - Accent2 2 4 5" xfId="18789"/>
    <cellStyle name="20% - Accent2 2 4 6" xfId="18790"/>
    <cellStyle name="20% - Accent2 2 5" xfId="64"/>
    <cellStyle name="20% - Accent2 2 5 2" xfId="12470"/>
    <cellStyle name="20% - Accent2 2 5 3" xfId="18791"/>
    <cellStyle name="20% - Accent2 2 5 4" xfId="18792"/>
    <cellStyle name="20% - Accent2 2 6" xfId="65"/>
    <cellStyle name="20% - Accent2 2 6 2" xfId="18254"/>
    <cellStyle name="20% - Accent2 2 6 2 2" xfId="18793"/>
    <cellStyle name="20% - Accent2 2 6 2 3" xfId="18794"/>
    <cellStyle name="20% - Accent2 2 6 2 4" xfId="18795"/>
    <cellStyle name="20% - Accent2 2 6 3" xfId="18796"/>
    <cellStyle name="20% - Accent2 2 6 3 2" xfId="18797"/>
    <cellStyle name="20% - Accent2 2 6 3 3" xfId="18798"/>
    <cellStyle name="20% - Accent2 2 6 4" xfId="18799"/>
    <cellStyle name="20% - Accent2 2 6 4 2" xfId="18800"/>
    <cellStyle name="20% - Accent2 2 6 5" xfId="18801"/>
    <cellStyle name="20% - Accent2 2 6 6" xfId="18802"/>
    <cellStyle name="20% - Accent2 2 6 7" xfId="18803"/>
    <cellStyle name="20% - Accent2 2 6 8" xfId="18804"/>
    <cellStyle name="20% - Accent2 2 7" xfId="66"/>
    <cellStyle name="20% - Accent2 2 7 2" xfId="18805"/>
    <cellStyle name="20% - Accent2 2 7 3" xfId="18806"/>
    <cellStyle name="20% - Accent2 2 7 4" xfId="18807"/>
    <cellStyle name="20% - Accent2 2 8" xfId="67"/>
    <cellStyle name="20% - Accent2 2 8 2" xfId="18808"/>
    <cellStyle name="20% - Accent2 2 9" xfId="18809"/>
    <cellStyle name="20% - Accent2 2 9 2" xfId="18810"/>
    <cellStyle name="20% - Accent2 2_12PCORC Wind Vestas and Royalties" xfId="12471"/>
    <cellStyle name="20% - Accent2 3" xfId="68"/>
    <cellStyle name="20% - Accent2 3 2" xfId="69"/>
    <cellStyle name="20% - Accent2 3 2 2" xfId="70"/>
    <cellStyle name="20% - Accent2 3 2 2 2" xfId="12472"/>
    <cellStyle name="20% - Accent2 3 2 2 3" xfId="18811"/>
    <cellStyle name="20% - Accent2 3 2 2 4" xfId="18812"/>
    <cellStyle name="20% - Accent2 3 2 3" xfId="71"/>
    <cellStyle name="20% - Accent2 3 2 3 2" xfId="12473"/>
    <cellStyle name="20% - Accent2 3 2 3 3" xfId="18813"/>
    <cellStyle name="20% - Accent2 3 2 3 4" xfId="18814"/>
    <cellStyle name="20% - Accent2 3 2 4" xfId="12474"/>
    <cellStyle name="20% - Accent2 3 2 4 2" xfId="12475"/>
    <cellStyle name="20% - Accent2 3 2 5" xfId="12476"/>
    <cellStyle name="20% - Accent2 3 2 6" xfId="18815"/>
    <cellStyle name="20% - Accent2 3 2 7" xfId="18816"/>
    <cellStyle name="20% - Accent2 3 3" xfId="72"/>
    <cellStyle name="20% - Accent2 3 3 2" xfId="73"/>
    <cellStyle name="20% - Accent2 3 3 2 2" xfId="12477"/>
    <cellStyle name="20% - Accent2 3 3 2 3" xfId="12478"/>
    <cellStyle name="20% - Accent2 3 3 2 3 2" xfId="18354"/>
    <cellStyle name="20% - Accent2 3 3 2 4" xfId="18817"/>
    <cellStyle name="20% - Accent2 3 3 3" xfId="12479"/>
    <cellStyle name="20% - Accent2 3 3 3 2" xfId="18818"/>
    <cellStyle name="20% - Accent2 3 3 4" xfId="12480"/>
    <cellStyle name="20% - Accent2 3 3 4 2" xfId="18355"/>
    <cellStyle name="20% - Accent2 3 3 5" xfId="18819"/>
    <cellStyle name="20% - Accent2 3 3 6" xfId="18820"/>
    <cellStyle name="20% - Accent2 3 4" xfId="74"/>
    <cellStyle name="20% - Accent2 3 4 2" xfId="12481"/>
    <cellStyle name="20% - Accent2 3 4 3" xfId="18821"/>
    <cellStyle name="20% - Accent2 3 4 4" xfId="18822"/>
    <cellStyle name="20% - Accent2 3 5" xfId="75"/>
    <cellStyle name="20% - Accent2 3 5 2" xfId="18823"/>
    <cellStyle name="20% - Accent2 3 6" xfId="18824"/>
    <cellStyle name="20% - Accent2 3 7" xfId="18825"/>
    <cellStyle name="20% - Accent2 3 8" xfId="18826"/>
    <cellStyle name="20% - Accent2 4" xfId="76"/>
    <cellStyle name="20% - Accent2 4 2" xfId="77"/>
    <cellStyle name="20% - Accent2 4 2 2" xfId="78"/>
    <cellStyle name="20% - Accent2 4 2 2 2" xfId="12482"/>
    <cellStyle name="20% - Accent2 4 2 2 3" xfId="18827"/>
    <cellStyle name="20% - Accent2 4 2 2 4" xfId="18828"/>
    <cellStyle name="20% - Accent2 4 2 3" xfId="12483"/>
    <cellStyle name="20% - Accent2 4 2 3 2" xfId="18829"/>
    <cellStyle name="20% - Accent2 4 2 4" xfId="18830"/>
    <cellStyle name="20% - Accent2 4 2 5" xfId="18831"/>
    <cellStyle name="20% - Accent2 4 2 6" xfId="18832"/>
    <cellStyle name="20% - Accent2 4 3" xfId="79"/>
    <cellStyle name="20% - Accent2 4 3 2" xfId="80"/>
    <cellStyle name="20% - Accent2 4 3 3" xfId="18833"/>
    <cellStyle name="20% - Accent2 4 3 4" xfId="18834"/>
    <cellStyle name="20% - Accent2 4 4" xfId="81"/>
    <cellStyle name="20% - Accent2 4 4 2" xfId="18835"/>
    <cellStyle name="20% - Accent2 4 4 3" xfId="18836"/>
    <cellStyle name="20% - Accent2 4 4 4" xfId="18837"/>
    <cellStyle name="20% - Accent2 4 5" xfId="82"/>
    <cellStyle name="20% - Accent2 4 5 2" xfId="18838"/>
    <cellStyle name="20% - Accent2 4 6" xfId="18839"/>
    <cellStyle name="20% - Accent2 4 6 2" xfId="18840"/>
    <cellStyle name="20% - Accent2 4 7" xfId="18841"/>
    <cellStyle name="20% - Accent2 4 8" xfId="18842"/>
    <cellStyle name="20% - Accent2 5" xfId="83"/>
    <cellStyle name="20% - Accent2 5 2" xfId="84"/>
    <cellStyle name="20% - Accent2 5 2 2" xfId="12484"/>
    <cellStyle name="20% - Accent2 5 2 2 2" xfId="18843"/>
    <cellStyle name="20% - Accent2 5 2 2 2 2" xfId="18844"/>
    <cellStyle name="20% - Accent2 5 2 2 2 3" xfId="18845"/>
    <cellStyle name="20% - Accent2 5 2 2 3" xfId="18846"/>
    <cellStyle name="20% - Accent2 5 2 2 3 2" xfId="18847"/>
    <cellStyle name="20% - Accent2 5 2 2 4" xfId="18848"/>
    <cellStyle name="20% - Accent2 5 2 2 5" xfId="18849"/>
    <cellStyle name="20% - Accent2 5 2 3" xfId="18850"/>
    <cellStyle name="20% - Accent2 5 2 4" xfId="18851"/>
    <cellStyle name="20% - Accent2 5 3" xfId="85"/>
    <cellStyle name="20% - Accent2 5 3 2" xfId="12485"/>
    <cellStyle name="20% - Accent2 5 3 3" xfId="18852"/>
    <cellStyle name="20% - Accent2 5 3 4" xfId="18853"/>
    <cellStyle name="20% - Accent2 5 4" xfId="12486"/>
    <cellStyle name="20% - Accent2 5 4 2" xfId="12487"/>
    <cellStyle name="20% - Accent2 5 5" xfId="12488"/>
    <cellStyle name="20% - Accent2 5 5 2" xfId="18854"/>
    <cellStyle name="20% - Accent2 5 5 2 2" xfId="18855"/>
    <cellStyle name="20% - Accent2 5 5 2 3" xfId="18856"/>
    <cellStyle name="20% - Accent2 5 5 3" xfId="18857"/>
    <cellStyle name="20% - Accent2 5 5 3 2" xfId="18858"/>
    <cellStyle name="20% - Accent2 5 5 4" xfId="18859"/>
    <cellStyle name="20% - Accent2 5 5 5" xfId="18860"/>
    <cellStyle name="20% - Accent2 5 6" xfId="18861"/>
    <cellStyle name="20% - Accent2 5 6 2" xfId="18862"/>
    <cellStyle name="20% - Accent2 5 6 2 2" xfId="18863"/>
    <cellStyle name="20% - Accent2 5 6 2 3" xfId="18864"/>
    <cellStyle name="20% - Accent2 5 6 3" xfId="18865"/>
    <cellStyle name="20% - Accent2 5 6 3 2" xfId="18866"/>
    <cellStyle name="20% - Accent2 5 6 4" xfId="18867"/>
    <cellStyle name="20% - Accent2 5 6 5" xfId="18868"/>
    <cellStyle name="20% - Accent2 5 6 6" xfId="18869"/>
    <cellStyle name="20% - Accent2 5 6 7" xfId="18870"/>
    <cellStyle name="20% - Accent2 5 7" xfId="18871"/>
    <cellStyle name="20% - Accent2 5 7 2" xfId="18872"/>
    <cellStyle name="20% - Accent2 5 7 2 2" xfId="18873"/>
    <cellStyle name="20% - Accent2 5 7 3" xfId="18874"/>
    <cellStyle name="20% - Accent2 5 7 4" xfId="18875"/>
    <cellStyle name="20% - Accent2 5 8" xfId="18876"/>
    <cellStyle name="20% - Accent2 5 8 2" xfId="18877"/>
    <cellStyle name="20% - Accent2 5 9" xfId="18878"/>
    <cellStyle name="20% - Accent2 6" xfId="86"/>
    <cellStyle name="20% - Accent2 6 2" xfId="87"/>
    <cellStyle name="20% - Accent2 6 2 2" xfId="12489"/>
    <cellStyle name="20% - Accent2 6 2 3" xfId="12490"/>
    <cellStyle name="20% - Accent2 6 2 3 2" xfId="18356"/>
    <cellStyle name="20% - Accent2 6 2 4" xfId="18879"/>
    <cellStyle name="20% - Accent2 6 3" xfId="12491"/>
    <cellStyle name="20% - Accent2 6 3 2" xfId="12492"/>
    <cellStyle name="20% - Accent2 6 4" xfId="12493"/>
    <cellStyle name="20% - Accent2 6 4 2" xfId="18880"/>
    <cellStyle name="20% - Accent2 6 4 2 2" xfId="18881"/>
    <cellStyle name="20% - Accent2 6 4 3" xfId="18882"/>
    <cellStyle name="20% - Accent2 6 4 4" xfId="18883"/>
    <cellStyle name="20% - Accent2 6 4 5" xfId="18884"/>
    <cellStyle name="20% - Accent2 6 4 6" xfId="18885"/>
    <cellStyle name="20% - Accent2 6 5" xfId="12494"/>
    <cellStyle name="20% - Accent2 6 5 2" xfId="18357"/>
    <cellStyle name="20% - Accent2 6 5 3" xfId="18886"/>
    <cellStyle name="20% - Accent2 6 5 4" xfId="18887"/>
    <cellStyle name="20% - Accent2 6 5 5" xfId="18888"/>
    <cellStyle name="20% - Accent2 6 6" xfId="18889"/>
    <cellStyle name="20% - Accent2 6 7" xfId="18890"/>
    <cellStyle name="20% - Accent2 6 8" xfId="18891"/>
    <cellStyle name="20% - Accent2 6 9" xfId="18892"/>
    <cellStyle name="20% - Accent2 7" xfId="88"/>
    <cellStyle name="20% - Accent2 7 2" xfId="12495"/>
    <cellStyle name="20% - Accent2 7 2 2" xfId="18893"/>
    <cellStyle name="20% - Accent2 7 2 2 2" xfId="18894"/>
    <cellStyle name="20% - Accent2 7 2 3" xfId="18895"/>
    <cellStyle name="20% - Accent2 7 2 4" xfId="18896"/>
    <cellStyle name="20% - Accent2 7 3" xfId="18897"/>
    <cellStyle name="20% - Accent2 7 3 2" xfId="18898"/>
    <cellStyle name="20% - Accent2 7 3 3" xfId="18899"/>
    <cellStyle name="20% - Accent2 7 4" xfId="18900"/>
    <cellStyle name="20% - Accent2 7 4 2" xfId="18901"/>
    <cellStyle name="20% - Accent2 7 4 3" xfId="18902"/>
    <cellStyle name="20% - Accent2 7 5" xfId="18903"/>
    <cellStyle name="20% - Accent2 7 6" xfId="18904"/>
    <cellStyle name="20% - Accent2 8" xfId="12496"/>
    <cellStyle name="20% - Accent2 8 2" xfId="12497"/>
    <cellStyle name="20% - Accent2 8 2 2" xfId="18905"/>
    <cellStyle name="20% - Accent2 8 2 2 2" xfId="18906"/>
    <cellStyle name="20% - Accent2 8 2 3" xfId="18907"/>
    <cellStyle name="20% - Accent2 8 2 4" xfId="18908"/>
    <cellStyle name="20% - Accent2 8 3" xfId="18909"/>
    <cellStyle name="20% - Accent2 8 3 2" xfId="18910"/>
    <cellStyle name="20% - Accent2 8 3 2 2" xfId="18911"/>
    <cellStyle name="20% - Accent2 8 3 3" xfId="18912"/>
    <cellStyle name="20% - Accent2 8 3 4" xfId="18913"/>
    <cellStyle name="20% - Accent2 8 4" xfId="18914"/>
    <cellStyle name="20% - Accent2 9" xfId="12498"/>
    <cellStyle name="20% - Accent2 9 2" xfId="12499"/>
    <cellStyle name="20% - Accent2 9 2 2" xfId="18915"/>
    <cellStyle name="20% - Accent2 9 2 3" xfId="18916"/>
    <cellStyle name="20% - Accent2 9 3" xfId="18917"/>
    <cellStyle name="20% - Accent2 9 4" xfId="18918"/>
    <cellStyle name="20% - Accent2 9 5" xfId="18919"/>
    <cellStyle name="20% - Accent3 10" xfId="12500"/>
    <cellStyle name="20% - Accent3 10 2" xfId="12501"/>
    <cellStyle name="20% - Accent3 10 2 2" xfId="18920"/>
    <cellStyle name="20% - Accent3 10 2 3" xfId="18921"/>
    <cellStyle name="20% - Accent3 11" xfId="12502"/>
    <cellStyle name="20% - Accent3 11 2" xfId="12503"/>
    <cellStyle name="20% - Accent3 11 2 2" xfId="18359"/>
    <cellStyle name="20% - Accent3 11 3" xfId="18358"/>
    <cellStyle name="20% - Accent3 12" xfId="12504"/>
    <cellStyle name="20% - Accent3 12 2" xfId="18360"/>
    <cellStyle name="20% - Accent3 2" xfId="89"/>
    <cellStyle name="20% - Accent3 2 10" xfId="18922"/>
    <cellStyle name="20% - Accent3 2 11" xfId="18923"/>
    <cellStyle name="20% - Accent3 2 12" xfId="18924"/>
    <cellStyle name="20% - Accent3 2 12 2" xfId="18925"/>
    <cellStyle name="20% - Accent3 2 2" xfId="90"/>
    <cellStyle name="20% - Accent3 2 2 2" xfId="91"/>
    <cellStyle name="20% - Accent3 2 2 2 2" xfId="92"/>
    <cellStyle name="20% - Accent3 2 2 2 2 2" xfId="12505"/>
    <cellStyle name="20% - Accent3 2 2 2 2 3" xfId="18926"/>
    <cellStyle name="20% - Accent3 2 2 2 3" xfId="12506"/>
    <cellStyle name="20% - Accent3 2 2 2 4" xfId="18927"/>
    <cellStyle name="20% - Accent3 2 2 2 5" xfId="18928"/>
    <cellStyle name="20% - Accent3 2 2 3" xfId="93"/>
    <cellStyle name="20% - Accent3 2 2 3 2" xfId="94"/>
    <cellStyle name="20% - Accent3 2 2 3 2 2" xfId="18929"/>
    <cellStyle name="20% - Accent3 2 2 3 2 3" xfId="18930"/>
    <cellStyle name="20% - Accent3 2 2 3 3" xfId="18931"/>
    <cellStyle name="20% - Accent3 2 2 3 4" xfId="18932"/>
    <cellStyle name="20% - Accent3 2 2 3 5" xfId="18933"/>
    <cellStyle name="20% - Accent3 2 2 4" xfId="95"/>
    <cellStyle name="20% - Accent3 2 2 4 2" xfId="18934"/>
    <cellStyle name="20% - Accent3 2 2 4 3" xfId="18935"/>
    <cellStyle name="20% - Accent3 2 2 4 4" xfId="18936"/>
    <cellStyle name="20% - Accent3 2 2 5" xfId="18937"/>
    <cellStyle name="20% - Accent3 2 2 5 2" xfId="18938"/>
    <cellStyle name="20% - Accent3 2 2 6" xfId="18939"/>
    <cellStyle name="20% - Accent3 2 2 7" xfId="18940"/>
    <cellStyle name="20% - Accent3 2 2 8" xfId="18941"/>
    <cellStyle name="20% - Accent3 2 3" xfId="96"/>
    <cellStyle name="20% - Accent3 2 3 2" xfId="97"/>
    <cellStyle name="20% - Accent3 2 3 2 2" xfId="98"/>
    <cellStyle name="20% - Accent3 2 3 2 2 2" xfId="12507"/>
    <cellStyle name="20% - Accent3 2 3 2 2 3" xfId="18942"/>
    <cellStyle name="20% - Accent3 2 3 2 3" xfId="12508"/>
    <cellStyle name="20% - Accent3 2 3 2 4" xfId="18943"/>
    <cellStyle name="20% - Accent3 2 3 2 5" xfId="18944"/>
    <cellStyle name="20% - Accent3 2 3 3" xfId="99"/>
    <cellStyle name="20% - Accent3 2 3 3 2" xfId="12509"/>
    <cellStyle name="20% - Accent3 2 3 3 3" xfId="18945"/>
    <cellStyle name="20% - Accent3 2 3 3 4" xfId="18946"/>
    <cellStyle name="20% - Accent3 2 3 4" xfId="12510"/>
    <cellStyle name="20% - Accent3 2 3 5" xfId="18947"/>
    <cellStyle name="20% - Accent3 2 3 6" xfId="18948"/>
    <cellStyle name="20% - Accent3 2 3 7" xfId="18949"/>
    <cellStyle name="20% - Accent3 2 4" xfId="100"/>
    <cellStyle name="20% - Accent3 2 4 2" xfId="101"/>
    <cellStyle name="20% - Accent3 2 4 2 2" xfId="12511"/>
    <cellStyle name="20% - Accent3 2 4 2 3" xfId="18950"/>
    <cellStyle name="20% - Accent3 2 4 2 4" xfId="18951"/>
    <cellStyle name="20% - Accent3 2 4 3" xfId="12512"/>
    <cellStyle name="20% - Accent3 2 4 3 2" xfId="12513"/>
    <cellStyle name="20% - Accent3 2 4 4" xfId="12514"/>
    <cellStyle name="20% - Accent3 2 4 5" xfId="18952"/>
    <cellStyle name="20% - Accent3 2 4 6" xfId="18953"/>
    <cellStyle name="20% - Accent3 2 5" xfId="102"/>
    <cellStyle name="20% - Accent3 2 5 2" xfId="12515"/>
    <cellStyle name="20% - Accent3 2 5 3" xfId="18954"/>
    <cellStyle name="20% - Accent3 2 5 4" xfId="18955"/>
    <cellStyle name="20% - Accent3 2 6" xfId="103"/>
    <cellStyle name="20% - Accent3 2 6 2" xfId="18255"/>
    <cellStyle name="20% - Accent3 2 6 2 2" xfId="18956"/>
    <cellStyle name="20% - Accent3 2 6 2 3" xfId="18957"/>
    <cellStyle name="20% - Accent3 2 6 2 4" xfId="18958"/>
    <cellStyle name="20% - Accent3 2 6 3" xfId="18959"/>
    <cellStyle name="20% - Accent3 2 6 3 2" xfId="18960"/>
    <cellStyle name="20% - Accent3 2 6 3 3" xfId="18961"/>
    <cellStyle name="20% - Accent3 2 6 4" xfId="18962"/>
    <cellStyle name="20% - Accent3 2 6 4 2" xfId="18963"/>
    <cellStyle name="20% - Accent3 2 6 5" xfId="18964"/>
    <cellStyle name="20% - Accent3 2 6 6" xfId="18965"/>
    <cellStyle name="20% - Accent3 2 6 7" xfId="18966"/>
    <cellStyle name="20% - Accent3 2 6 8" xfId="18967"/>
    <cellStyle name="20% - Accent3 2 7" xfId="104"/>
    <cellStyle name="20% - Accent3 2 7 2" xfId="18968"/>
    <cellStyle name="20% - Accent3 2 7 3" xfId="18969"/>
    <cellStyle name="20% - Accent3 2 7 4" xfId="18970"/>
    <cellStyle name="20% - Accent3 2 8" xfId="105"/>
    <cellStyle name="20% - Accent3 2 8 2" xfId="18971"/>
    <cellStyle name="20% - Accent3 2 9" xfId="18972"/>
    <cellStyle name="20% - Accent3 2 9 2" xfId="18973"/>
    <cellStyle name="20% - Accent3 2_12PCORC Wind Vestas and Royalties" xfId="12516"/>
    <cellStyle name="20% - Accent3 3" xfId="106"/>
    <cellStyle name="20% - Accent3 3 2" xfId="107"/>
    <cellStyle name="20% - Accent3 3 2 2" xfId="108"/>
    <cellStyle name="20% - Accent3 3 2 2 2" xfId="12517"/>
    <cellStyle name="20% - Accent3 3 2 2 3" xfId="18974"/>
    <cellStyle name="20% - Accent3 3 2 2 4" xfId="18975"/>
    <cellStyle name="20% - Accent3 3 2 3" xfId="109"/>
    <cellStyle name="20% - Accent3 3 2 3 2" xfId="12518"/>
    <cellStyle name="20% - Accent3 3 2 3 3" xfId="18976"/>
    <cellStyle name="20% - Accent3 3 2 3 4" xfId="18977"/>
    <cellStyle name="20% - Accent3 3 2 4" xfId="12519"/>
    <cellStyle name="20% - Accent3 3 2 4 2" xfId="12520"/>
    <cellStyle name="20% - Accent3 3 2 5" xfId="12521"/>
    <cellStyle name="20% - Accent3 3 2 6" xfId="18978"/>
    <cellStyle name="20% - Accent3 3 2 7" xfId="18979"/>
    <cellStyle name="20% - Accent3 3 3" xfId="110"/>
    <cellStyle name="20% - Accent3 3 3 2" xfId="111"/>
    <cellStyle name="20% - Accent3 3 3 2 2" xfId="12522"/>
    <cellStyle name="20% - Accent3 3 3 2 3" xfId="12523"/>
    <cellStyle name="20% - Accent3 3 3 2 3 2" xfId="18361"/>
    <cellStyle name="20% - Accent3 3 3 2 4" xfId="18980"/>
    <cellStyle name="20% - Accent3 3 3 3" xfId="12524"/>
    <cellStyle name="20% - Accent3 3 3 3 2" xfId="18981"/>
    <cellStyle name="20% - Accent3 3 3 4" xfId="12525"/>
    <cellStyle name="20% - Accent3 3 3 4 2" xfId="18362"/>
    <cellStyle name="20% - Accent3 3 3 5" xfId="18982"/>
    <cellStyle name="20% - Accent3 3 3 6" xfId="18983"/>
    <cellStyle name="20% - Accent3 3 4" xfId="112"/>
    <cellStyle name="20% - Accent3 3 4 2" xfId="12526"/>
    <cellStyle name="20% - Accent3 3 4 3" xfId="18984"/>
    <cellStyle name="20% - Accent3 3 4 4" xfId="18985"/>
    <cellStyle name="20% - Accent3 3 5" xfId="113"/>
    <cellStyle name="20% - Accent3 3 5 2" xfId="18986"/>
    <cellStyle name="20% - Accent3 3 6" xfId="18987"/>
    <cellStyle name="20% - Accent3 3 7" xfId="18988"/>
    <cellStyle name="20% - Accent3 3 8" xfId="18989"/>
    <cellStyle name="20% - Accent3 4" xfId="114"/>
    <cellStyle name="20% - Accent3 4 2" xfId="115"/>
    <cellStyle name="20% - Accent3 4 2 2" xfId="116"/>
    <cellStyle name="20% - Accent3 4 2 2 2" xfId="12527"/>
    <cellStyle name="20% - Accent3 4 2 2 3" xfId="18990"/>
    <cellStyle name="20% - Accent3 4 2 2 4" xfId="18991"/>
    <cellStyle name="20% - Accent3 4 2 3" xfId="12528"/>
    <cellStyle name="20% - Accent3 4 2 3 2" xfId="18992"/>
    <cellStyle name="20% - Accent3 4 2 4" xfId="18993"/>
    <cellStyle name="20% - Accent3 4 2 5" xfId="18994"/>
    <cellStyle name="20% - Accent3 4 2 6" xfId="18995"/>
    <cellStyle name="20% - Accent3 4 3" xfId="117"/>
    <cellStyle name="20% - Accent3 4 3 2" xfId="118"/>
    <cellStyle name="20% - Accent3 4 3 3" xfId="18996"/>
    <cellStyle name="20% - Accent3 4 3 4" xfId="18997"/>
    <cellStyle name="20% - Accent3 4 4" xfId="119"/>
    <cellStyle name="20% - Accent3 4 4 2" xfId="18998"/>
    <cellStyle name="20% - Accent3 4 4 3" xfId="18999"/>
    <cellStyle name="20% - Accent3 4 4 4" xfId="19000"/>
    <cellStyle name="20% - Accent3 4 5" xfId="120"/>
    <cellStyle name="20% - Accent3 4 5 2" xfId="19001"/>
    <cellStyle name="20% - Accent3 4 6" xfId="19002"/>
    <cellStyle name="20% - Accent3 4 6 2" xfId="19003"/>
    <cellStyle name="20% - Accent3 4 7" xfId="19004"/>
    <cellStyle name="20% - Accent3 4 8" xfId="19005"/>
    <cellStyle name="20% - Accent3 5" xfId="121"/>
    <cellStyle name="20% - Accent3 5 2" xfId="122"/>
    <cellStyle name="20% - Accent3 5 2 2" xfId="12529"/>
    <cellStyle name="20% - Accent3 5 2 2 2" xfId="19006"/>
    <cellStyle name="20% - Accent3 5 2 2 2 2" xfId="19007"/>
    <cellStyle name="20% - Accent3 5 2 2 2 3" xfId="19008"/>
    <cellStyle name="20% - Accent3 5 2 2 3" xfId="19009"/>
    <cellStyle name="20% - Accent3 5 2 2 3 2" xfId="19010"/>
    <cellStyle name="20% - Accent3 5 2 2 4" xfId="19011"/>
    <cellStyle name="20% - Accent3 5 2 2 5" xfId="19012"/>
    <cellStyle name="20% - Accent3 5 2 3" xfId="19013"/>
    <cellStyle name="20% - Accent3 5 2 4" xfId="19014"/>
    <cellStyle name="20% - Accent3 5 3" xfId="123"/>
    <cellStyle name="20% - Accent3 5 3 2" xfId="12530"/>
    <cellStyle name="20% - Accent3 5 3 3" xfId="19015"/>
    <cellStyle name="20% - Accent3 5 3 4" xfId="19016"/>
    <cellStyle name="20% - Accent3 5 4" xfId="12531"/>
    <cellStyle name="20% - Accent3 5 4 2" xfId="12532"/>
    <cellStyle name="20% - Accent3 5 5" xfId="12533"/>
    <cellStyle name="20% - Accent3 5 5 2" xfId="19017"/>
    <cellStyle name="20% - Accent3 5 5 2 2" xfId="19018"/>
    <cellStyle name="20% - Accent3 5 5 2 3" xfId="19019"/>
    <cellStyle name="20% - Accent3 5 5 3" xfId="19020"/>
    <cellStyle name="20% - Accent3 5 5 3 2" xfId="19021"/>
    <cellStyle name="20% - Accent3 5 5 4" xfId="19022"/>
    <cellStyle name="20% - Accent3 5 5 5" xfId="19023"/>
    <cellStyle name="20% - Accent3 5 6" xfId="19024"/>
    <cellStyle name="20% - Accent3 5 6 2" xfId="19025"/>
    <cellStyle name="20% - Accent3 5 6 2 2" xfId="19026"/>
    <cellStyle name="20% - Accent3 5 6 2 3" xfId="19027"/>
    <cellStyle name="20% - Accent3 5 6 3" xfId="19028"/>
    <cellStyle name="20% - Accent3 5 6 3 2" xfId="19029"/>
    <cellStyle name="20% - Accent3 5 6 4" xfId="19030"/>
    <cellStyle name="20% - Accent3 5 6 5" xfId="19031"/>
    <cellStyle name="20% - Accent3 5 6 6" xfId="19032"/>
    <cellStyle name="20% - Accent3 5 6 7" xfId="19033"/>
    <cellStyle name="20% - Accent3 5 7" xfId="19034"/>
    <cellStyle name="20% - Accent3 5 7 2" xfId="19035"/>
    <cellStyle name="20% - Accent3 5 7 2 2" xfId="19036"/>
    <cellStyle name="20% - Accent3 5 7 3" xfId="19037"/>
    <cellStyle name="20% - Accent3 5 7 4" xfId="19038"/>
    <cellStyle name="20% - Accent3 5 8" xfId="19039"/>
    <cellStyle name="20% - Accent3 5 8 2" xfId="19040"/>
    <cellStyle name="20% - Accent3 5 9" xfId="19041"/>
    <cellStyle name="20% - Accent3 6" xfId="124"/>
    <cellStyle name="20% - Accent3 6 2" xfId="125"/>
    <cellStyle name="20% - Accent3 6 2 2" xfId="12534"/>
    <cellStyle name="20% - Accent3 6 2 3" xfId="12535"/>
    <cellStyle name="20% - Accent3 6 2 3 2" xfId="18363"/>
    <cellStyle name="20% - Accent3 6 2 4" xfId="19042"/>
    <cellStyle name="20% - Accent3 6 3" xfId="12536"/>
    <cellStyle name="20% - Accent3 6 3 2" xfId="12537"/>
    <cellStyle name="20% - Accent3 6 4" xfId="12538"/>
    <cellStyle name="20% - Accent3 6 4 2" xfId="19043"/>
    <cellStyle name="20% - Accent3 6 4 2 2" xfId="19044"/>
    <cellStyle name="20% - Accent3 6 4 3" xfId="19045"/>
    <cellStyle name="20% - Accent3 6 4 4" xfId="19046"/>
    <cellStyle name="20% - Accent3 6 4 5" xfId="19047"/>
    <cellStyle name="20% - Accent3 6 4 6" xfId="19048"/>
    <cellStyle name="20% - Accent3 6 5" xfId="12539"/>
    <cellStyle name="20% - Accent3 6 5 2" xfId="18364"/>
    <cellStyle name="20% - Accent3 6 5 3" xfId="19049"/>
    <cellStyle name="20% - Accent3 6 5 4" xfId="19050"/>
    <cellStyle name="20% - Accent3 6 5 5" xfId="19051"/>
    <cellStyle name="20% - Accent3 6 6" xfId="19052"/>
    <cellStyle name="20% - Accent3 6 7" xfId="19053"/>
    <cellStyle name="20% - Accent3 6 8" xfId="19054"/>
    <cellStyle name="20% - Accent3 6 9" xfId="19055"/>
    <cellStyle name="20% - Accent3 7" xfId="126"/>
    <cellStyle name="20% - Accent3 7 2" xfId="12540"/>
    <cellStyle name="20% - Accent3 7 2 2" xfId="19056"/>
    <cellStyle name="20% - Accent3 7 2 2 2" xfId="19057"/>
    <cellStyle name="20% - Accent3 7 2 3" xfId="19058"/>
    <cellStyle name="20% - Accent3 7 2 4" xfId="19059"/>
    <cellStyle name="20% - Accent3 7 3" xfId="19060"/>
    <cellStyle name="20% - Accent3 7 3 2" xfId="19061"/>
    <cellStyle name="20% - Accent3 7 3 3" xfId="19062"/>
    <cellStyle name="20% - Accent3 7 4" xfId="19063"/>
    <cellStyle name="20% - Accent3 7 4 2" xfId="19064"/>
    <cellStyle name="20% - Accent3 7 4 3" xfId="19065"/>
    <cellStyle name="20% - Accent3 7 5" xfId="19066"/>
    <cellStyle name="20% - Accent3 7 6" xfId="19067"/>
    <cellStyle name="20% - Accent3 8" xfId="12541"/>
    <cellStyle name="20% - Accent3 8 2" xfId="12542"/>
    <cellStyle name="20% - Accent3 8 2 2" xfId="19068"/>
    <cellStyle name="20% - Accent3 8 2 2 2" xfId="19069"/>
    <cellStyle name="20% - Accent3 8 2 3" xfId="19070"/>
    <cellStyle name="20% - Accent3 8 2 4" xfId="19071"/>
    <cellStyle name="20% - Accent3 8 3" xfId="19072"/>
    <cellStyle name="20% - Accent3 8 3 2" xfId="19073"/>
    <cellStyle name="20% - Accent3 8 3 2 2" xfId="19074"/>
    <cellStyle name="20% - Accent3 8 3 3" xfId="19075"/>
    <cellStyle name="20% - Accent3 8 3 4" xfId="19076"/>
    <cellStyle name="20% - Accent3 8 4" xfId="19077"/>
    <cellStyle name="20% - Accent3 9" xfId="12543"/>
    <cellStyle name="20% - Accent3 9 2" xfId="12544"/>
    <cellStyle name="20% - Accent3 9 2 2" xfId="19078"/>
    <cellStyle name="20% - Accent3 9 2 3" xfId="19079"/>
    <cellStyle name="20% - Accent3 9 3" xfId="19080"/>
    <cellStyle name="20% - Accent3 9 4" xfId="19081"/>
    <cellStyle name="20% - Accent3 9 5" xfId="19082"/>
    <cellStyle name="20% - Accent4 10" xfId="12545"/>
    <cellStyle name="20% - Accent4 10 2" xfId="12546"/>
    <cellStyle name="20% - Accent4 10 2 2" xfId="19083"/>
    <cellStyle name="20% - Accent4 10 2 3" xfId="19084"/>
    <cellStyle name="20% - Accent4 11" xfId="12547"/>
    <cellStyle name="20% - Accent4 11 2" xfId="12548"/>
    <cellStyle name="20% - Accent4 11 2 2" xfId="18366"/>
    <cellStyle name="20% - Accent4 11 3" xfId="18365"/>
    <cellStyle name="20% - Accent4 12" xfId="12549"/>
    <cellStyle name="20% - Accent4 12 2" xfId="18367"/>
    <cellStyle name="20% - Accent4 2" xfId="127"/>
    <cellStyle name="20% - Accent4 2 10" xfId="19085"/>
    <cellStyle name="20% - Accent4 2 11" xfId="19086"/>
    <cellStyle name="20% - Accent4 2 12" xfId="19087"/>
    <cellStyle name="20% - Accent4 2 12 2" xfId="19088"/>
    <cellStyle name="20% - Accent4 2 2" xfId="128"/>
    <cellStyle name="20% - Accent4 2 2 2" xfId="129"/>
    <cellStyle name="20% - Accent4 2 2 2 2" xfId="130"/>
    <cellStyle name="20% - Accent4 2 2 2 2 2" xfId="12550"/>
    <cellStyle name="20% - Accent4 2 2 2 2 3" xfId="19089"/>
    <cellStyle name="20% - Accent4 2 2 2 3" xfId="12551"/>
    <cellStyle name="20% - Accent4 2 2 2 4" xfId="19090"/>
    <cellStyle name="20% - Accent4 2 2 2 5" xfId="19091"/>
    <cellStyle name="20% - Accent4 2 2 3" xfId="131"/>
    <cellStyle name="20% - Accent4 2 2 3 2" xfId="132"/>
    <cellStyle name="20% - Accent4 2 2 3 2 2" xfId="19092"/>
    <cellStyle name="20% - Accent4 2 2 3 2 3" xfId="19093"/>
    <cellStyle name="20% - Accent4 2 2 3 3" xfId="19094"/>
    <cellStyle name="20% - Accent4 2 2 3 4" xfId="19095"/>
    <cellStyle name="20% - Accent4 2 2 3 5" xfId="19096"/>
    <cellStyle name="20% - Accent4 2 2 4" xfId="133"/>
    <cellStyle name="20% - Accent4 2 2 4 2" xfId="19097"/>
    <cellStyle name="20% - Accent4 2 2 4 3" xfId="19098"/>
    <cellStyle name="20% - Accent4 2 2 4 4" xfId="19099"/>
    <cellStyle name="20% - Accent4 2 2 5" xfId="19100"/>
    <cellStyle name="20% - Accent4 2 2 5 2" xfId="19101"/>
    <cellStyle name="20% - Accent4 2 2 6" xfId="19102"/>
    <cellStyle name="20% - Accent4 2 2 7" xfId="19103"/>
    <cellStyle name="20% - Accent4 2 2 8" xfId="19104"/>
    <cellStyle name="20% - Accent4 2 3" xfId="134"/>
    <cellStyle name="20% - Accent4 2 3 2" xfId="135"/>
    <cellStyle name="20% - Accent4 2 3 2 2" xfId="136"/>
    <cellStyle name="20% - Accent4 2 3 2 2 2" xfId="12552"/>
    <cellStyle name="20% - Accent4 2 3 2 2 3" xfId="19105"/>
    <cellStyle name="20% - Accent4 2 3 2 3" xfId="12553"/>
    <cellStyle name="20% - Accent4 2 3 2 4" xfId="19106"/>
    <cellStyle name="20% - Accent4 2 3 2 5" xfId="19107"/>
    <cellStyle name="20% - Accent4 2 3 3" xfId="137"/>
    <cellStyle name="20% - Accent4 2 3 3 2" xfId="12554"/>
    <cellStyle name="20% - Accent4 2 3 3 3" xfId="19108"/>
    <cellStyle name="20% - Accent4 2 3 3 4" xfId="19109"/>
    <cellStyle name="20% - Accent4 2 3 4" xfId="12555"/>
    <cellStyle name="20% - Accent4 2 3 5" xfId="19110"/>
    <cellStyle name="20% - Accent4 2 3 6" xfId="19111"/>
    <cellStyle name="20% - Accent4 2 3 7" xfId="19112"/>
    <cellStyle name="20% - Accent4 2 4" xfId="138"/>
    <cellStyle name="20% - Accent4 2 4 2" xfId="139"/>
    <cellStyle name="20% - Accent4 2 4 2 2" xfId="12556"/>
    <cellStyle name="20% - Accent4 2 4 2 3" xfId="19113"/>
    <cellStyle name="20% - Accent4 2 4 2 4" xfId="19114"/>
    <cellStyle name="20% - Accent4 2 4 3" xfId="12557"/>
    <cellStyle name="20% - Accent4 2 4 3 2" xfId="12558"/>
    <cellStyle name="20% - Accent4 2 4 4" xfId="12559"/>
    <cellStyle name="20% - Accent4 2 4 5" xfId="19115"/>
    <cellStyle name="20% - Accent4 2 4 6" xfId="19116"/>
    <cellStyle name="20% - Accent4 2 5" xfId="140"/>
    <cellStyle name="20% - Accent4 2 5 2" xfId="12560"/>
    <cellStyle name="20% - Accent4 2 5 3" xfId="19117"/>
    <cellStyle name="20% - Accent4 2 5 4" xfId="19118"/>
    <cellStyle name="20% - Accent4 2 6" xfId="141"/>
    <cellStyle name="20% - Accent4 2 6 2" xfId="18256"/>
    <cellStyle name="20% - Accent4 2 6 2 2" xfId="19119"/>
    <cellStyle name="20% - Accent4 2 6 2 3" xfId="19120"/>
    <cellStyle name="20% - Accent4 2 6 2 4" xfId="19121"/>
    <cellStyle name="20% - Accent4 2 6 3" xfId="19122"/>
    <cellStyle name="20% - Accent4 2 6 3 2" xfId="19123"/>
    <cellStyle name="20% - Accent4 2 6 3 3" xfId="19124"/>
    <cellStyle name="20% - Accent4 2 6 4" xfId="19125"/>
    <cellStyle name="20% - Accent4 2 6 4 2" xfId="19126"/>
    <cellStyle name="20% - Accent4 2 6 5" xfId="19127"/>
    <cellStyle name="20% - Accent4 2 6 6" xfId="19128"/>
    <cellStyle name="20% - Accent4 2 6 7" xfId="19129"/>
    <cellStyle name="20% - Accent4 2 6 8" xfId="19130"/>
    <cellStyle name="20% - Accent4 2 7" xfId="142"/>
    <cellStyle name="20% - Accent4 2 7 2" xfId="19131"/>
    <cellStyle name="20% - Accent4 2 7 3" xfId="19132"/>
    <cellStyle name="20% - Accent4 2 7 4" xfId="19133"/>
    <cellStyle name="20% - Accent4 2 8" xfId="143"/>
    <cellStyle name="20% - Accent4 2 8 2" xfId="19134"/>
    <cellStyle name="20% - Accent4 2 9" xfId="19135"/>
    <cellStyle name="20% - Accent4 2 9 2" xfId="19136"/>
    <cellStyle name="20% - Accent4 2_12PCORC Wind Vestas and Royalties" xfId="12561"/>
    <cellStyle name="20% - Accent4 3" xfId="144"/>
    <cellStyle name="20% - Accent4 3 2" xfId="145"/>
    <cellStyle name="20% - Accent4 3 2 2" xfId="146"/>
    <cellStyle name="20% - Accent4 3 2 2 2" xfId="12562"/>
    <cellStyle name="20% - Accent4 3 2 2 3" xfId="19137"/>
    <cellStyle name="20% - Accent4 3 2 2 4" xfId="19138"/>
    <cellStyle name="20% - Accent4 3 2 3" xfId="147"/>
    <cellStyle name="20% - Accent4 3 2 3 2" xfId="12563"/>
    <cellStyle name="20% - Accent4 3 2 3 3" xfId="19139"/>
    <cellStyle name="20% - Accent4 3 2 3 4" xfId="19140"/>
    <cellStyle name="20% - Accent4 3 2 4" xfId="12564"/>
    <cellStyle name="20% - Accent4 3 2 4 2" xfId="12565"/>
    <cellStyle name="20% - Accent4 3 2 5" xfId="12566"/>
    <cellStyle name="20% - Accent4 3 2 6" xfId="19141"/>
    <cellStyle name="20% - Accent4 3 2 7" xfId="19142"/>
    <cellStyle name="20% - Accent4 3 3" xfId="148"/>
    <cellStyle name="20% - Accent4 3 3 2" xfId="149"/>
    <cellStyle name="20% - Accent4 3 3 2 2" xfId="12567"/>
    <cellStyle name="20% - Accent4 3 3 2 3" xfId="12568"/>
    <cellStyle name="20% - Accent4 3 3 2 3 2" xfId="18368"/>
    <cellStyle name="20% - Accent4 3 3 2 4" xfId="19143"/>
    <cellStyle name="20% - Accent4 3 3 3" xfId="12569"/>
    <cellStyle name="20% - Accent4 3 3 3 2" xfId="19144"/>
    <cellStyle name="20% - Accent4 3 3 4" xfId="12570"/>
    <cellStyle name="20% - Accent4 3 3 4 2" xfId="18369"/>
    <cellStyle name="20% - Accent4 3 3 5" xfId="19145"/>
    <cellStyle name="20% - Accent4 3 3 6" xfId="19146"/>
    <cellStyle name="20% - Accent4 3 4" xfId="150"/>
    <cellStyle name="20% - Accent4 3 4 2" xfId="12571"/>
    <cellStyle name="20% - Accent4 3 4 3" xfId="19147"/>
    <cellStyle name="20% - Accent4 3 4 4" xfId="19148"/>
    <cellStyle name="20% - Accent4 3 5" xfId="151"/>
    <cellStyle name="20% - Accent4 3 5 2" xfId="19149"/>
    <cellStyle name="20% - Accent4 3 6" xfId="19150"/>
    <cellStyle name="20% - Accent4 3 7" xfId="19151"/>
    <cellStyle name="20% - Accent4 3 8" xfId="19152"/>
    <cellStyle name="20% - Accent4 4" xfId="152"/>
    <cellStyle name="20% - Accent4 4 2" xfId="153"/>
    <cellStyle name="20% - Accent4 4 2 2" xfId="154"/>
    <cellStyle name="20% - Accent4 4 2 2 2" xfId="12572"/>
    <cellStyle name="20% - Accent4 4 2 2 3" xfId="19153"/>
    <cellStyle name="20% - Accent4 4 2 2 4" xfId="19154"/>
    <cellStyle name="20% - Accent4 4 2 3" xfId="12573"/>
    <cellStyle name="20% - Accent4 4 2 3 2" xfId="19155"/>
    <cellStyle name="20% - Accent4 4 2 4" xfId="19156"/>
    <cellStyle name="20% - Accent4 4 2 5" xfId="19157"/>
    <cellStyle name="20% - Accent4 4 2 6" xfId="19158"/>
    <cellStyle name="20% - Accent4 4 3" xfId="155"/>
    <cellStyle name="20% - Accent4 4 3 2" xfId="156"/>
    <cellStyle name="20% - Accent4 4 3 3" xfId="19159"/>
    <cellStyle name="20% - Accent4 4 3 4" xfId="19160"/>
    <cellStyle name="20% - Accent4 4 4" xfId="157"/>
    <cellStyle name="20% - Accent4 4 4 2" xfId="19161"/>
    <cellStyle name="20% - Accent4 4 4 3" xfId="19162"/>
    <cellStyle name="20% - Accent4 4 4 4" xfId="19163"/>
    <cellStyle name="20% - Accent4 4 5" xfId="158"/>
    <cellStyle name="20% - Accent4 4 5 2" xfId="19164"/>
    <cellStyle name="20% - Accent4 4 6" xfId="19165"/>
    <cellStyle name="20% - Accent4 4 6 2" xfId="19166"/>
    <cellStyle name="20% - Accent4 4 7" xfId="19167"/>
    <cellStyle name="20% - Accent4 4 8" xfId="19168"/>
    <cellStyle name="20% - Accent4 5" xfId="159"/>
    <cellStyle name="20% - Accent4 5 2" xfId="160"/>
    <cellStyle name="20% - Accent4 5 2 2" xfId="12574"/>
    <cellStyle name="20% - Accent4 5 2 2 2" xfId="19169"/>
    <cellStyle name="20% - Accent4 5 2 2 2 2" xfId="19170"/>
    <cellStyle name="20% - Accent4 5 2 2 2 3" xfId="19171"/>
    <cellStyle name="20% - Accent4 5 2 2 3" xfId="19172"/>
    <cellStyle name="20% - Accent4 5 2 2 3 2" xfId="19173"/>
    <cellStyle name="20% - Accent4 5 2 2 4" xfId="19174"/>
    <cellStyle name="20% - Accent4 5 2 2 5" xfId="19175"/>
    <cellStyle name="20% - Accent4 5 2 3" xfId="19176"/>
    <cellStyle name="20% - Accent4 5 2 4" xfId="19177"/>
    <cellStyle name="20% - Accent4 5 3" xfId="161"/>
    <cellStyle name="20% - Accent4 5 3 2" xfId="12575"/>
    <cellStyle name="20% - Accent4 5 3 3" xfId="19178"/>
    <cellStyle name="20% - Accent4 5 3 4" xfId="19179"/>
    <cellStyle name="20% - Accent4 5 4" xfId="12576"/>
    <cellStyle name="20% - Accent4 5 4 2" xfId="12577"/>
    <cellStyle name="20% - Accent4 5 5" xfId="12578"/>
    <cellStyle name="20% - Accent4 5 5 2" xfId="19180"/>
    <cellStyle name="20% - Accent4 5 5 2 2" xfId="19181"/>
    <cellStyle name="20% - Accent4 5 5 2 3" xfId="19182"/>
    <cellStyle name="20% - Accent4 5 5 3" xfId="19183"/>
    <cellStyle name="20% - Accent4 5 5 3 2" xfId="19184"/>
    <cellStyle name="20% - Accent4 5 5 4" xfId="19185"/>
    <cellStyle name="20% - Accent4 5 5 5" xfId="19186"/>
    <cellStyle name="20% - Accent4 5 6" xfId="19187"/>
    <cellStyle name="20% - Accent4 5 6 2" xfId="19188"/>
    <cellStyle name="20% - Accent4 5 6 2 2" xfId="19189"/>
    <cellStyle name="20% - Accent4 5 6 2 3" xfId="19190"/>
    <cellStyle name="20% - Accent4 5 6 3" xfId="19191"/>
    <cellStyle name="20% - Accent4 5 6 3 2" xfId="19192"/>
    <cellStyle name="20% - Accent4 5 6 4" xfId="19193"/>
    <cellStyle name="20% - Accent4 5 6 5" xfId="19194"/>
    <cellStyle name="20% - Accent4 5 6 6" xfId="19195"/>
    <cellStyle name="20% - Accent4 5 6 7" xfId="19196"/>
    <cellStyle name="20% - Accent4 5 7" xfId="19197"/>
    <cellStyle name="20% - Accent4 5 7 2" xfId="19198"/>
    <cellStyle name="20% - Accent4 5 7 2 2" xfId="19199"/>
    <cellStyle name="20% - Accent4 5 7 3" xfId="19200"/>
    <cellStyle name="20% - Accent4 5 7 4" xfId="19201"/>
    <cellStyle name="20% - Accent4 5 8" xfId="19202"/>
    <cellStyle name="20% - Accent4 5 8 2" xfId="19203"/>
    <cellStyle name="20% - Accent4 5 9" xfId="19204"/>
    <cellStyle name="20% - Accent4 6" xfId="162"/>
    <cellStyle name="20% - Accent4 6 2" xfId="163"/>
    <cellStyle name="20% - Accent4 6 2 2" xfId="12579"/>
    <cellStyle name="20% - Accent4 6 2 3" xfId="12580"/>
    <cellStyle name="20% - Accent4 6 2 3 2" xfId="18370"/>
    <cellStyle name="20% - Accent4 6 2 4" xfId="19205"/>
    <cellStyle name="20% - Accent4 6 3" xfId="12581"/>
    <cellStyle name="20% - Accent4 6 3 2" xfId="12582"/>
    <cellStyle name="20% - Accent4 6 4" xfId="12583"/>
    <cellStyle name="20% - Accent4 6 4 2" xfId="19206"/>
    <cellStyle name="20% - Accent4 6 4 2 2" xfId="19207"/>
    <cellStyle name="20% - Accent4 6 4 3" xfId="19208"/>
    <cellStyle name="20% - Accent4 6 4 4" xfId="19209"/>
    <cellStyle name="20% - Accent4 6 4 5" xfId="19210"/>
    <cellStyle name="20% - Accent4 6 4 6" xfId="19211"/>
    <cellStyle name="20% - Accent4 6 5" xfId="12584"/>
    <cellStyle name="20% - Accent4 6 5 2" xfId="18371"/>
    <cellStyle name="20% - Accent4 6 5 3" xfId="19212"/>
    <cellStyle name="20% - Accent4 6 5 4" xfId="19213"/>
    <cellStyle name="20% - Accent4 6 5 5" xfId="19214"/>
    <cellStyle name="20% - Accent4 6 6" xfId="19215"/>
    <cellStyle name="20% - Accent4 6 7" xfId="19216"/>
    <cellStyle name="20% - Accent4 6 8" xfId="19217"/>
    <cellStyle name="20% - Accent4 6 9" xfId="19218"/>
    <cellStyle name="20% - Accent4 7" xfId="164"/>
    <cellStyle name="20% - Accent4 7 2" xfId="12585"/>
    <cellStyle name="20% - Accent4 7 2 2" xfId="19219"/>
    <cellStyle name="20% - Accent4 7 2 2 2" xfId="19220"/>
    <cellStyle name="20% - Accent4 7 2 3" xfId="19221"/>
    <cellStyle name="20% - Accent4 7 2 4" xfId="19222"/>
    <cellStyle name="20% - Accent4 7 3" xfId="19223"/>
    <cellStyle name="20% - Accent4 7 3 2" xfId="19224"/>
    <cellStyle name="20% - Accent4 7 3 3" xfId="19225"/>
    <cellStyle name="20% - Accent4 7 4" xfId="19226"/>
    <cellStyle name="20% - Accent4 7 4 2" xfId="19227"/>
    <cellStyle name="20% - Accent4 7 4 3" xfId="19228"/>
    <cellStyle name="20% - Accent4 7 5" xfId="19229"/>
    <cellStyle name="20% - Accent4 7 6" xfId="19230"/>
    <cellStyle name="20% - Accent4 8" xfId="12586"/>
    <cellStyle name="20% - Accent4 8 2" xfId="12587"/>
    <cellStyle name="20% - Accent4 8 2 2" xfId="19231"/>
    <cellStyle name="20% - Accent4 8 2 2 2" xfId="19232"/>
    <cellStyle name="20% - Accent4 8 2 3" xfId="19233"/>
    <cellStyle name="20% - Accent4 8 2 4" xfId="19234"/>
    <cellStyle name="20% - Accent4 8 3" xfId="19235"/>
    <cellStyle name="20% - Accent4 8 3 2" xfId="19236"/>
    <cellStyle name="20% - Accent4 8 3 2 2" xfId="19237"/>
    <cellStyle name="20% - Accent4 8 3 3" xfId="19238"/>
    <cellStyle name="20% - Accent4 8 3 4" xfId="19239"/>
    <cellStyle name="20% - Accent4 8 4" xfId="19240"/>
    <cellStyle name="20% - Accent4 9" xfId="12588"/>
    <cellStyle name="20% - Accent4 9 2" xfId="12589"/>
    <cellStyle name="20% - Accent4 9 2 2" xfId="19241"/>
    <cellStyle name="20% - Accent4 9 2 3" xfId="19242"/>
    <cellStyle name="20% - Accent4 9 3" xfId="19243"/>
    <cellStyle name="20% - Accent4 9 4" xfId="19244"/>
    <cellStyle name="20% - Accent4 9 5" xfId="19245"/>
    <cellStyle name="20% - Accent5 10" xfId="12590"/>
    <cellStyle name="20% - Accent5 10 2" xfId="12591"/>
    <cellStyle name="20% - Accent5 10 2 2" xfId="19246"/>
    <cellStyle name="20% - Accent5 10 2 3" xfId="19247"/>
    <cellStyle name="20% - Accent5 11" xfId="12592"/>
    <cellStyle name="20% - Accent5 11 2" xfId="12593"/>
    <cellStyle name="20% - Accent5 11 2 2" xfId="18373"/>
    <cellStyle name="20% - Accent5 11 3" xfId="18372"/>
    <cellStyle name="20% - Accent5 12" xfId="12594"/>
    <cellStyle name="20% - Accent5 12 2" xfId="18374"/>
    <cellStyle name="20% - Accent5 2" xfId="165"/>
    <cellStyle name="20% - Accent5 2 10" xfId="19248"/>
    <cellStyle name="20% - Accent5 2 11" xfId="19249"/>
    <cellStyle name="20% - Accent5 2 12" xfId="19250"/>
    <cellStyle name="20% - Accent5 2 12 2" xfId="19251"/>
    <cellStyle name="20% - Accent5 2 2" xfId="166"/>
    <cellStyle name="20% - Accent5 2 2 2" xfId="167"/>
    <cellStyle name="20% - Accent5 2 2 2 2" xfId="168"/>
    <cellStyle name="20% - Accent5 2 2 2 2 2" xfId="12595"/>
    <cellStyle name="20% - Accent5 2 2 2 2 3" xfId="19252"/>
    <cellStyle name="20% - Accent5 2 2 2 3" xfId="12596"/>
    <cellStyle name="20% - Accent5 2 2 2 4" xfId="19253"/>
    <cellStyle name="20% - Accent5 2 2 2 5" xfId="19254"/>
    <cellStyle name="20% - Accent5 2 2 3" xfId="169"/>
    <cellStyle name="20% - Accent5 2 2 3 2" xfId="170"/>
    <cellStyle name="20% - Accent5 2 2 3 2 2" xfId="19255"/>
    <cellStyle name="20% - Accent5 2 2 3 2 3" xfId="19256"/>
    <cellStyle name="20% - Accent5 2 2 3 3" xfId="19257"/>
    <cellStyle name="20% - Accent5 2 2 3 4" xfId="19258"/>
    <cellStyle name="20% - Accent5 2 2 3 5" xfId="19259"/>
    <cellStyle name="20% - Accent5 2 2 4" xfId="171"/>
    <cellStyle name="20% - Accent5 2 2 4 2" xfId="19260"/>
    <cellStyle name="20% - Accent5 2 2 4 3" xfId="19261"/>
    <cellStyle name="20% - Accent5 2 2 4 4" xfId="19262"/>
    <cellStyle name="20% - Accent5 2 2 5" xfId="19263"/>
    <cellStyle name="20% - Accent5 2 2 5 2" xfId="19264"/>
    <cellStyle name="20% - Accent5 2 2 6" xfId="19265"/>
    <cellStyle name="20% - Accent5 2 2 7" xfId="19266"/>
    <cellStyle name="20% - Accent5 2 2 8" xfId="19267"/>
    <cellStyle name="20% - Accent5 2 3" xfId="172"/>
    <cellStyle name="20% - Accent5 2 3 2" xfId="173"/>
    <cellStyle name="20% - Accent5 2 3 2 2" xfId="174"/>
    <cellStyle name="20% - Accent5 2 3 2 2 2" xfId="12597"/>
    <cellStyle name="20% - Accent5 2 3 2 2 3" xfId="19268"/>
    <cellStyle name="20% - Accent5 2 3 2 3" xfId="12598"/>
    <cellStyle name="20% - Accent5 2 3 2 4" xfId="19269"/>
    <cellStyle name="20% - Accent5 2 3 2 5" xfId="19270"/>
    <cellStyle name="20% - Accent5 2 3 3" xfId="175"/>
    <cellStyle name="20% - Accent5 2 3 3 2" xfId="12599"/>
    <cellStyle name="20% - Accent5 2 3 3 3" xfId="19271"/>
    <cellStyle name="20% - Accent5 2 3 3 4" xfId="19272"/>
    <cellStyle name="20% - Accent5 2 3 4" xfId="12600"/>
    <cellStyle name="20% - Accent5 2 3 5" xfId="19273"/>
    <cellStyle name="20% - Accent5 2 3 6" xfId="19274"/>
    <cellStyle name="20% - Accent5 2 3 7" xfId="19275"/>
    <cellStyle name="20% - Accent5 2 4" xfId="176"/>
    <cellStyle name="20% - Accent5 2 4 2" xfId="177"/>
    <cellStyle name="20% - Accent5 2 4 2 2" xfId="12601"/>
    <cellStyle name="20% - Accent5 2 4 2 3" xfId="19276"/>
    <cellStyle name="20% - Accent5 2 4 2 4" xfId="19277"/>
    <cellStyle name="20% - Accent5 2 4 3" xfId="12602"/>
    <cellStyle name="20% - Accent5 2 4 3 2" xfId="12603"/>
    <cellStyle name="20% - Accent5 2 4 4" xfId="12604"/>
    <cellStyle name="20% - Accent5 2 4 5" xfId="19278"/>
    <cellStyle name="20% - Accent5 2 4 6" xfId="19279"/>
    <cellStyle name="20% - Accent5 2 5" xfId="178"/>
    <cellStyle name="20% - Accent5 2 5 2" xfId="12605"/>
    <cellStyle name="20% - Accent5 2 5 3" xfId="19280"/>
    <cellStyle name="20% - Accent5 2 5 4" xfId="19281"/>
    <cellStyle name="20% - Accent5 2 6" xfId="179"/>
    <cellStyle name="20% - Accent5 2 6 2" xfId="18257"/>
    <cellStyle name="20% - Accent5 2 6 2 2" xfId="19282"/>
    <cellStyle name="20% - Accent5 2 6 2 3" xfId="19283"/>
    <cellStyle name="20% - Accent5 2 6 2 4" xfId="19284"/>
    <cellStyle name="20% - Accent5 2 6 3" xfId="19285"/>
    <cellStyle name="20% - Accent5 2 6 3 2" xfId="19286"/>
    <cellStyle name="20% - Accent5 2 6 3 3" xfId="19287"/>
    <cellStyle name="20% - Accent5 2 6 4" xfId="19288"/>
    <cellStyle name="20% - Accent5 2 6 4 2" xfId="19289"/>
    <cellStyle name="20% - Accent5 2 6 5" xfId="19290"/>
    <cellStyle name="20% - Accent5 2 6 6" xfId="19291"/>
    <cellStyle name="20% - Accent5 2 6 7" xfId="19292"/>
    <cellStyle name="20% - Accent5 2 6 8" xfId="19293"/>
    <cellStyle name="20% - Accent5 2 7" xfId="180"/>
    <cellStyle name="20% - Accent5 2 7 2" xfId="19294"/>
    <cellStyle name="20% - Accent5 2 7 3" xfId="19295"/>
    <cellStyle name="20% - Accent5 2 7 4" xfId="19296"/>
    <cellStyle name="20% - Accent5 2 8" xfId="181"/>
    <cellStyle name="20% - Accent5 2 8 2" xfId="19297"/>
    <cellStyle name="20% - Accent5 2 9" xfId="19298"/>
    <cellStyle name="20% - Accent5 2 9 2" xfId="19299"/>
    <cellStyle name="20% - Accent5 2_12PCORC Wind Vestas and Royalties" xfId="12606"/>
    <cellStyle name="20% - Accent5 3" xfId="182"/>
    <cellStyle name="20% - Accent5 3 2" xfId="183"/>
    <cellStyle name="20% - Accent5 3 2 2" xfId="184"/>
    <cellStyle name="20% - Accent5 3 2 2 2" xfId="12607"/>
    <cellStyle name="20% - Accent5 3 2 2 3" xfId="19300"/>
    <cellStyle name="20% - Accent5 3 2 2 4" xfId="19301"/>
    <cellStyle name="20% - Accent5 3 2 3" xfId="185"/>
    <cellStyle name="20% - Accent5 3 2 3 2" xfId="12608"/>
    <cellStyle name="20% - Accent5 3 2 3 3" xfId="19302"/>
    <cellStyle name="20% - Accent5 3 2 3 4" xfId="19303"/>
    <cellStyle name="20% - Accent5 3 2 4" xfId="12609"/>
    <cellStyle name="20% - Accent5 3 2 4 2" xfId="12610"/>
    <cellStyle name="20% - Accent5 3 2 5" xfId="12611"/>
    <cellStyle name="20% - Accent5 3 2 6" xfId="19304"/>
    <cellStyle name="20% - Accent5 3 2 7" xfId="19305"/>
    <cellStyle name="20% - Accent5 3 3" xfId="186"/>
    <cellStyle name="20% - Accent5 3 3 2" xfId="187"/>
    <cellStyle name="20% - Accent5 3 3 2 2" xfId="12612"/>
    <cellStyle name="20% - Accent5 3 3 2 3" xfId="12613"/>
    <cellStyle name="20% - Accent5 3 3 2 3 2" xfId="18375"/>
    <cellStyle name="20% - Accent5 3 3 2 4" xfId="19306"/>
    <cellStyle name="20% - Accent5 3 3 3" xfId="12614"/>
    <cellStyle name="20% - Accent5 3 3 3 2" xfId="19307"/>
    <cellStyle name="20% - Accent5 3 3 4" xfId="12615"/>
    <cellStyle name="20% - Accent5 3 3 4 2" xfId="18376"/>
    <cellStyle name="20% - Accent5 3 3 5" xfId="19308"/>
    <cellStyle name="20% - Accent5 3 3 6" xfId="19309"/>
    <cellStyle name="20% - Accent5 3 4" xfId="188"/>
    <cellStyle name="20% - Accent5 3 4 2" xfId="12616"/>
    <cellStyle name="20% - Accent5 3 4 3" xfId="19310"/>
    <cellStyle name="20% - Accent5 3 4 4" xfId="19311"/>
    <cellStyle name="20% - Accent5 3 5" xfId="189"/>
    <cellStyle name="20% - Accent5 3 5 2" xfId="19312"/>
    <cellStyle name="20% - Accent5 3 6" xfId="19313"/>
    <cellStyle name="20% - Accent5 3 6 2" xfId="19314"/>
    <cellStyle name="20% - Accent5 3 7" xfId="19315"/>
    <cellStyle name="20% - Accent5 3 8" xfId="19316"/>
    <cellStyle name="20% - Accent5 4" xfId="190"/>
    <cellStyle name="20% - Accent5 4 2" xfId="191"/>
    <cellStyle name="20% - Accent5 4 2 2" xfId="192"/>
    <cellStyle name="20% - Accent5 4 2 2 2" xfId="12617"/>
    <cellStyle name="20% - Accent5 4 2 2 3" xfId="19317"/>
    <cellStyle name="20% - Accent5 4 2 2 4" xfId="19318"/>
    <cellStyle name="20% - Accent5 4 2 3" xfId="12618"/>
    <cellStyle name="20% - Accent5 4 2 3 2" xfId="19319"/>
    <cellStyle name="20% - Accent5 4 2 4" xfId="19320"/>
    <cellStyle name="20% - Accent5 4 2 5" xfId="19321"/>
    <cellStyle name="20% - Accent5 4 2 6" xfId="19322"/>
    <cellStyle name="20% - Accent5 4 3" xfId="193"/>
    <cellStyle name="20% - Accent5 4 3 2" xfId="194"/>
    <cellStyle name="20% - Accent5 4 3 3" xfId="19323"/>
    <cellStyle name="20% - Accent5 4 3 4" xfId="19324"/>
    <cellStyle name="20% - Accent5 4 4" xfId="195"/>
    <cellStyle name="20% - Accent5 4 4 2" xfId="19325"/>
    <cellStyle name="20% - Accent5 4 4 3" xfId="19326"/>
    <cellStyle name="20% - Accent5 4 4 4" xfId="19327"/>
    <cellStyle name="20% - Accent5 4 5" xfId="196"/>
    <cellStyle name="20% - Accent5 4 5 2" xfId="19328"/>
    <cellStyle name="20% - Accent5 4 6" xfId="19329"/>
    <cellStyle name="20% - Accent5 4 6 2" xfId="19330"/>
    <cellStyle name="20% - Accent5 4 7" xfId="19331"/>
    <cellStyle name="20% - Accent5 4 8" xfId="19332"/>
    <cellStyle name="20% - Accent5 5" xfId="197"/>
    <cellStyle name="20% - Accent5 5 2" xfId="198"/>
    <cellStyle name="20% - Accent5 5 2 2" xfId="12619"/>
    <cellStyle name="20% - Accent5 5 2 2 2" xfId="19333"/>
    <cellStyle name="20% - Accent5 5 2 2 2 2" xfId="19334"/>
    <cellStyle name="20% - Accent5 5 2 2 2 3" xfId="19335"/>
    <cellStyle name="20% - Accent5 5 2 2 3" xfId="19336"/>
    <cellStyle name="20% - Accent5 5 2 2 3 2" xfId="19337"/>
    <cellStyle name="20% - Accent5 5 2 2 4" xfId="19338"/>
    <cellStyle name="20% - Accent5 5 2 2 5" xfId="19339"/>
    <cellStyle name="20% - Accent5 5 2 3" xfId="19340"/>
    <cellStyle name="20% - Accent5 5 2 4" xfId="19341"/>
    <cellStyle name="20% - Accent5 5 3" xfId="12620"/>
    <cellStyle name="20% - Accent5 5 3 2" xfId="12621"/>
    <cellStyle name="20% - Accent5 5 4" xfId="12622"/>
    <cellStyle name="20% - Accent5 5 4 2" xfId="19342"/>
    <cellStyle name="20% - Accent5 5 4 2 2" xfId="19343"/>
    <cellStyle name="20% - Accent5 5 4 2 3" xfId="19344"/>
    <cellStyle name="20% - Accent5 5 4 3" xfId="19345"/>
    <cellStyle name="20% - Accent5 5 4 3 2" xfId="19346"/>
    <cellStyle name="20% - Accent5 5 4 4" xfId="19347"/>
    <cellStyle name="20% - Accent5 5 4 5" xfId="19348"/>
    <cellStyle name="20% - Accent5 5 5" xfId="19349"/>
    <cellStyle name="20% - Accent5 5 5 2" xfId="19350"/>
    <cellStyle name="20% - Accent5 5 5 2 2" xfId="19351"/>
    <cellStyle name="20% - Accent5 5 5 2 3" xfId="19352"/>
    <cellStyle name="20% - Accent5 5 5 3" xfId="19353"/>
    <cellStyle name="20% - Accent5 5 5 3 2" xfId="19354"/>
    <cellStyle name="20% - Accent5 5 5 4" xfId="19355"/>
    <cellStyle name="20% - Accent5 5 5 5" xfId="19356"/>
    <cellStyle name="20% - Accent5 5 5 6" xfId="19357"/>
    <cellStyle name="20% - Accent5 5 5 7" xfId="19358"/>
    <cellStyle name="20% - Accent5 5 6" xfId="19359"/>
    <cellStyle name="20% - Accent5 5 6 2" xfId="19360"/>
    <cellStyle name="20% - Accent5 5 6 2 2" xfId="19361"/>
    <cellStyle name="20% - Accent5 5 6 3" xfId="19362"/>
    <cellStyle name="20% - Accent5 5 6 4" xfId="19363"/>
    <cellStyle name="20% - Accent5 5 7" xfId="19364"/>
    <cellStyle name="20% - Accent5 5 7 2" xfId="19365"/>
    <cellStyle name="20% - Accent5 5 8" xfId="19366"/>
    <cellStyle name="20% - Accent5 6" xfId="199"/>
    <cellStyle name="20% - Accent5 6 2" xfId="200"/>
    <cellStyle name="20% - Accent5 6 2 2" xfId="12623"/>
    <cellStyle name="20% - Accent5 6 2 3" xfId="12624"/>
    <cellStyle name="20% - Accent5 6 2 3 2" xfId="18377"/>
    <cellStyle name="20% - Accent5 6 2 4" xfId="19367"/>
    <cellStyle name="20% - Accent5 6 3" xfId="12625"/>
    <cellStyle name="20% - Accent5 6 3 2" xfId="12626"/>
    <cellStyle name="20% - Accent5 6 4" xfId="12627"/>
    <cellStyle name="20% - Accent5 6 4 2" xfId="19368"/>
    <cellStyle name="20% - Accent5 6 4 2 2" xfId="19369"/>
    <cellStyle name="20% - Accent5 6 4 3" xfId="19370"/>
    <cellStyle name="20% - Accent5 6 4 4" xfId="19371"/>
    <cellStyle name="20% - Accent5 6 4 5" xfId="19372"/>
    <cellStyle name="20% - Accent5 6 4 6" xfId="19373"/>
    <cellStyle name="20% - Accent5 6 5" xfId="12628"/>
    <cellStyle name="20% - Accent5 6 5 2" xfId="18378"/>
    <cellStyle name="20% - Accent5 6 5 3" xfId="19374"/>
    <cellStyle name="20% - Accent5 6 5 4" xfId="19375"/>
    <cellStyle name="20% - Accent5 6 5 5" xfId="19376"/>
    <cellStyle name="20% - Accent5 6 6" xfId="19377"/>
    <cellStyle name="20% - Accent5 6 7" xfId="19378"/>
    <cellStyle name="20% - Accent5 6 8" xfId="19379"/>
    <cellStyle name="20% - Accent5 6 9" xfId="19380"/>
    <cellStyle name="20% - Accent5 7" xfId="201"/>
    <cellStyle name="20% - Accent5 7 2" xfId="12629"/>
    <cellStyle name="20% - Accent5 7 2 2" xfId="19381"/>
    <cellStyle name="20% - Accent5 7 2 2 2" xfId="19382"/>
    <cellStyle name="20% - Accent5 7 2 3" xfId="19383"/>
    <cellStyle name="20% - Accent5 7 2 4" xfId="19384"/>
    <cellStyle name="20% - Accent5 7 3" xfId="19385"/>
    <cellStyle name="20% - Accent5 7 3 2" xfId="19386"/>
    <cellStyle name="20% - Accent5 7 3 3" xfId="19387"/>
    <cellStyle name="20% - Accent5 7 4" xfId="19388"/>
    <cellStyle name="20% - Accent5 7 4 2" xfId="19389"/>
    <cellStyle name="20% - Accent5 7 4 3" xfId="19390"/>
    <cellStyle name="20% - Accent5 7 5" xfId="19391"/>
    <cellStyle name="20% - Accent5 7 6" xfId="19392"/>
    <cellStyle name="20% - Accent5 8" xfId="12630"/>
    <cellStyle name="20% - Accent5 8 2" xfId="12631"/>
    <cellStyle name="20% - Accent5 8 2 2" xfId="19393"/>
    <cellStyle name="20% - Accent5 8 2 2 2" xfId="19394"/>
    <cellStyle name="20% - Accent5 8 2 3" xfId="19395"/>
    <cellStyle name="20% - Accent5 8 2 4" xfId="19396"/>
    <cellStyle name="20% - Accent5 8 3" xfId="19397"/>
    <cellStyle name="20% - Accent5 8 3 2" xfId="19398"/>
    <cellStyle name="20% - Accent5 8 3 2 2" xfId="19399"/>
    <cellStyle name="20% - Accent5 8 3 3" xfId="19400"/>
    <cellStyle name="20% - Accent5 8 3 4" xfId="19401"/>
    <cellStyle name="20% - Accent5 8 4" xfId="19402"/>
    <cellStyle name="20% - Accent5 9" xfId="12632"/>
    <cellStyle name="20% - Accent5 9 2" xfId="12633"/>
    <cellStyle name="20% - Accent5 9 2 2" xfId="19403"/>
    <cellStyle name="20% - Accent5 9 2 3" xfId="19404"/>
    <cellStyle name="20% - Accent5 9 3" xfId="19405"/>
    <cellStyle name="20% - Accent5 9 4" xfId="19406"/>
    <cellStyle name="20% - Accent5 9 5" xfId="19407"/>
    <cellStyle name="20% - Accent6 10" xfId="12634"/>
    <cellStyle name="20% - Accent6 10 2" xfId="12635"/>
    <cellStyle name="20% - Accent6 10 2 2" xfId="19408"/>
    <cellStyle name="20% - Accent6 10 2 3" xfId="19409"/>
    <cellStyle name="20% - Accent6 11" xfId="12636"/>
    <cellStyle name="20% - Accent6 11 2" xfId="12637"/>
    <cellStyle name="20% - Accent6 11 2 2" xfId="18380"/>
    <cellStyle name="20% - Accent6 11 3" xfId="18379"/>
    <cellStyle name="20% - Accent6 12" xfId="12638"/>
    <cellStyle name="20% - Accent6 12 2" xfId="18381"/>
    <cellStyle name="20% - Accent6 2" xfId="202"/>
    <cellStyle name="20% - Accent6 2 10" xfId="19410"/>
    <cellStyle name="20% - Accent6 2 11" xfId="19411"/>
    <cellStyle name="20% - Accent6 2 12" xfId="19412"/>
    <cellStyle name="20% - Accent6 2 12 2" xfId="19413"/>
    <cellStyle name="20% - Accent6 2 2" xfId="203"/>
    <cellStyle name="20% - Accent6 2 2 2" xfId="204"/>
    <cellStyle name="20% - Accent6 2 2 2 2" xfId="205"/>
    <cellStyle name="20% - Accent6 2 2 2 2 2" xfId="12639"/>
    <cellStyle name="20% - Accent6 2 2 2 2 3" xfId="19414"/>
    <cellStyle name="20% - Accent6 2 2 2 3" xfId="12640"/>
    <cellStyle name="20% - Accent6 2 2 2 4" xfId="19415"/>
    <cellStyle name="20% - Accent6 2 2 2 5" xfId="19416"/>
    <cellStyle name="20% - Accent6 2 2 3" xfId="206"/>
    <cellStyle name="20% - Accent6 2 2 3 2" xfId="207"/>
    <cellStyle name="20% - Accent6 2 2 3 2 2" xfId="19417"/>
    <cellStyle name="20% - Accent6 2 2 3 2 3" xfId="19418"/>
    <cellStyle name="20% - Accent6 2 2 3 3" xfId="19419"/>
    <cellStyle name="20% - Accent6 2 2 3 4" xfId="19420"/>
    <cellStyle name="20% - Accent6 2 2 3 5" xfId="19421"/>
    <cellStyle name="20% - Accent6 2 2 4" xfId="208"/>
    <cellStyle name="20% - Accent6 2 2 4 2" xfId="19422"/>
    <cellStyle name="20% - Accent6 2 2 4 3" xfId="19423"/>
    <cellStyle name="20% - Accent6 2 2 4 4" xfId="19424"/>
    <cellStyle name="20% - Accent6 2 2 5" xfId="19425"/>
    <cellStyle name="20% - Accent6 2 2 5 2" xfId="19426"/>
    <cellStyle name="20% - Accent6 2 2 6" xfId="19427"/>
    <cellStyle name="20% - Accent6 2 2 7" xfId="19428"/>
    <cellStyle name="20% - Accent6 2 2 8" xfId="19429"/>
    <cellStyle name="20% - Accent6 2 3" xfId="209"/>
    <cellStyle name="20% - Accent6 2 3 2" xfId="210"/>
    <cellStyle name="20% - Accent6 2 3 2 2" xfId="211"/>
    <cellStyle name="20% - Accent6 2 3 2 2 2" xfId="12641"/>
    <cellStyle name="20% - Accent6 2 3 2 2 3" xfId="19430"/>
    <cellStyle name="20% - Accent6 2 3 2 3" xfId="12642"/>
    <cellStyle name="20% - Accent6 2 3 2 4" xfId="19431"/>
    <cellStyle name="20% - Accent6 2 3 2 5" xfId="19432"/>
    <cellStyle name="20% - Accent6 2 3 3" xfId="212"/>
    <cellStyle name="20% - Accent6 2 3 3 2" xfId="12643"/>
    <cellStyle name="20% - Accent6 2 3 3 3" xfId="19433"/>
    <cellStyle name="20% - Accent6 2 3 3 4" xfId="19434"/>
    <cellStyle name="20% - Accent6 2 3 4" xfId="12644"/>
    <cellStyle name="20% - Accent6 2 3 5" xfId="19435"/>
    <cellStyle name="20% - Accent6 2 3 6" xfId="19436"/>
    <cellStyle name="20% - Accent6 2 3 7" xfId="19437"/>
    <cellStyle name="20% - Accent6 2 4" xfId="213"/>
    <cellStyle name="20% - Accent6 2 4 2" xfId="214"/>
    <cellStyle name="20% - Accent6 2 4 2 2" xfId="12645"/>
    <cellStyle name="20% - Accent6 2 4 2 3" xfId="19438"/>
    <cellStyle name="20% - Accent6 2 4 2 4" xfId="19439"/>
    <cellStyle name="20% - Accent6 2 4 3" xfId="12646"/>
    <cellStyle name="20% - Accent6 2 4 3 2" xfId="12647"/>
    <cellStyle name="20% - Accent6 2 4 4" xfId="12648"/>
    <cellStyle name="20% - Accent6 2 4 5" xfId="19440"/>
    <cellStyle name="20% - Accent6 2 4 6" xfId="19441"/>
    <cellStyle name="20% - Accent6 2 5" xfId="215"/>
    <cellStyle name="20% - Accent6 2 5 2" xfId="12649"/>
    <cellStyle name="20% - Accent6 2 5 3" xfId="19442"/>
    <cellStyle name="20% - Accent6 2 5 4" xfId="19443"/>
    <cellStyle name="20% - Accent6 2 6" xfId="216"/>
    <cellStyle name="20% - Accent6 2 6 2" xfId="18258"/>
    <cellStyle name="20% - Accent6 2 6 2 2" xfId="19444"/>
    <cellStyle name="20% - Accent6 2 6 2 3" xfId="19445"/>
    <cellStyle name="20% - Accent6 2 6 2 4" xfId="19446"/>
    <cellStyle name="20% - Accent6 2 6 3" xfId="19447"/>
    <cellStyle name="20% - Accent6 2 6 3 2" xfId="19448"/>
    <cellStyle name="20% - Accent6 2 6 3 3" xfId="19449"/>
    <cellStyle name="20% - Accent6 2 6 4" xfId="19450"/>
    <cellStyle name="20% - Accent6 2 6 4 2" xfId="19451"/>
    <cellStyle name="20% - Accent6 2 6 5" xfId="19452"/>
    <cellStyle name="20% - Accent6 2 6 6" xfId="19453"/>
    <cellStyle name="20% - Accent6 2 6 7" xfId="19454"/>
    <cellStyle name="20% - Accent6 2 6 8" xfId="19455"/>
    <cellStyle name="20% - Accent6 2 7" xfId="217"/>
    <cellStyle name="20% - Accent6 2 7 2" xfId="19456"/>
    <cellStyle name="20% - Accent6 2 7 3" xfId="19457"/>
    <cellStyle name="20% - Accent6 2 7 4" xfId="19458"/>
    <cellStyle name="20% - Accent6 2 8" xfId="218"/>
    <cellStyle name="20% - Accent6 2 8 2" xfId="19459"/>
    <cellStyle name="20% - Accent6 2 9" xfId="19460"/>
    <cellStyle name="20% - Accent6 2 9 2" xfId="19461"/>
    <cellStyle name="20% - Accent6 2_12PCORC Wind Vestas and Royalties" xfId="12650"/>
    <cellStyle name="20% - Accent6 3" xfId="219"/>
    <cellStyle name="20% - Accent6 3 2" xfId="220"/>
    <cellStyle name="20% - Accent6 3 2 2" xfId="221"/>
    <cellStyle name="20% - Accent6 3 2 2 2" xfId="12651"/>
    <cellStyle name="20% - Accent6 3 2 2 3" xfId="19462"/>
    <cellStyle name="20% - Accent6 3 2 2 4" xfId="19463"/>
    <cellStyle name="20% - Accent6 3 2 3" xfId="222"/>
    <cellStyle name="20% - Accent6 3 2 3 2" xfId="12652"/>
    <cellStyle name="20% - Accent6 3 2 3 3" xfId="19464"/>
    <cellStyle name="20% - Accent6 3 2 3 4" xfId="19465"/>
    <cellStyle name="20% - Accent6 3 2 4" xfId="12653"/>
    <cellStyle name="20% - Accent6 3 2 4 2" xfId="12654"/>
    <cellStyle name="20% - Accent6 3 2 5" xfId="12655"/>
    <cellStyle name="20% - Accent6 3 2 6" xfId="19466"/>
    <cellStyle name="20% - Accent6 3 2 7" xfId="19467"/>
    <cellStyle name="20% - Accent6 3 3" xfId="223"/>
    <cellStyle name="20% - Accent6 3 3 2" xfId="224"/>
    <cellStyle name="20% - Accent6 3 3 2 2" xfId="12656"/>
    <cellStyle name="20% - Accent6 3 3 2 3" xfId="12657"/>
    <cellStyle name="20% - Accent6 3 3 2 3 2" xfId="18382"/>
    <cellStyle name="20% - Accent6 3 3 2 4" xfId="19468"/>
    <cellStyle name="20% - Accent6 3 3 3" xfId="12658"/>
    <cellStyle name="20% - Accent6 3 3 3 2" xfId="19469"/>
    <cellStyle name="20% - Accent6 3 3 4" xfId="12659"/>
    <cellStyle name="20% - Accent6 3 3 4 2" xfId="18383"/>
    <cellStyle name="20% - Accent6 3 3 5" xfId="19470"/>
    <cellStyle name="20% - Accent6 3 3 6" xfId="19471"/>
    <cellStyle name="20% - Accent6 3 4" xfId="225"/>
    <cellStyle name="20% - Accent6 3 4 2" xfId="12660"/>
    <cellStyle name="20% - Accent6 3 4 3" xfId="19472"/>
    <cellStyle name="20% - Accent6 3 4 4" xfId="19473"/>
    <cellStyle name="20% - Accent6 3 5" xfId="226"/>
    <cellStyle name="20% - Accent6 3 5 2" xfId="19474"/>
    <cellStyle name="20% - Accent6 3 6" xfId="19475"/>
    <cellStyle name="20% - Accent6 3 7" xfId="19476"/>
    <cellStyle name="20% - Accent6 3 8" xfId="19477"/>
    <cellStyle name="20% - Accent6 4" xfId="227"/>
    <cellStyle name="20% - Accent6 4 2" xfId="228"/>
    <cellStyle name="20% - Accent6 4 2 2" xfId="229"/>
    <cellStyle name="20% - Accent6 4 2 2 2" xfId="12661"/>
    <cellStyle name="20% - Accent6 4 2 2 3" xfId="19478"/>
    <cellStyle name="20% - Accent6 4 2 2 4" xfId="19479"/>
    <cellStyle name="20% - Accent6 4 2 3" xfId="12662"/>
    <cellStyle name="20% - Accent6 4 2 3 2" xfId="19480"/>
    <cellStyle name="20% - Accent6 4 2 4" xfId="19481"/>
    <cellStyle name="20% - Accent6 4 2 5" xfId="19482"/>
    <cellStyle name="20% - Accent6 4 2 6" xfId="19483"/>
    <cellStyle name="20% - Accent6 4 3" xfId="230"/>
    <cellStyle name="20% - Accent6 4 3 2" xfId="231"/>
    <cellStyle name="20% - Accent6 4 3 3" xfId="19484"/>
    <cellStyle name="20% - Accent6 4 3 4" xfId="19485"/>
    <cellStyle name="20% - Accent6 4 4" xfId="232"/>
    <cellStyle name="20% - Accent6 4 4 2" xfId="19486"/>
    <cellStyle name="20% - Accent6 4 4 3" xfId="19487"/>
    <cellStyle name="20% - Accent6 4 4 4" xfId="19488"/>
    <cellStyle name="20% - Accent6 4 5" xfId="233"/>
    <cellStyle name="20% - Accent6 4 5 2" xfId="19489"/>
    <cellStyle name="20% - Accent6 4 6" xfId="19490"/>
    <cellStyle name="20% - Accent6 4 6 2" xfId="19491"/>
    <cellStyle name="20% - Accent6 4 7" xfId="19492"/>
    <cellStyle name="20% - Accent6 4 8" xfId="19493"/>
    <cellStyle name="20% - Accent6 5" xfId="234"/>
    <cellStyle name="20% - Accent6 5 2" xfId="235"/>
    <cellStyle name="20% - Accent6 5 2 2" xfId="12663"/>
    <cellStyle name="20% - Accent6 5 2 2 2" xfId="19494"/>
    <cellStyle name="20% - Accent6 5 2 2 2 2" xfId="19495"/>
    <cellStyle name="20% - Accent6 5 2 2 2 3" xfId="19496"/>
    <cellStyle name="20% - Accent6 5 2 2 3" xfId="19497"/>
    <cellStyle name="20% - Accent6 5 2 2 3 2" xfId="19498"/>
    <cellStyle name="20% - Accent6 5 2 2 4" xfId="19499"/>
    <cellStyle name="20% - Accent6 5 2 2 5" xfId="19500"/>
    <cellStyle name="20% - Accent6 5 2 3" xfId="19501"/>
    <cellStyle name="20% - Accent6 5 2 4" xfId="19502"/>
    <cellStyle name="20% - Accent6 5 3" xfId="236"/>
    <cellStyle name="20% - Accent6 5 3 2" xfId="12664"/>
    <cellStyle name="20% - Accent6 5 3 3" xfId="19503"/>
    <cellStyle name="20% - Accent6 5 3 4" xfId="19504"/>
    <cellStyle name="20% - Accent6 5 4" xfId="12665"/>
    <cellStyle name="20% - Accent6 5 4 2" xfId="12666"/>
    <cellStyle name="20% - Accent6 5 5" xfId="12667"/>
    <cellStyle name="20% - Accent6 5 5 2" xfId="19505"/>
    <cellStyle name="20% - Accent6 5 5 2 2" xfId="19506"/>
    <cellStyle name="20% - Accent6 5 5 2 3" xfId="19507"/>
    <cellStyle name="20% - Accent6 5 5 3" xfId="19508"/>
    <cellStyle name="20% - Accent6 5 5 3 2" xfId="19509"/>
    <cellStyle name="20% - Accent6 5 5 4" xfId="19510"/>
    <cellStyle name="20% - Accent6 5 5 5" xfId="19511"/>
    <cellStyle name="20% - Accent6 5 6" xfId="19512"/>
    <cellStyle name="20% - Accent6 5 6 2" xfId="19513"/>
    <cellStyle name="20% - Accent6 5 6 2 2" xfId="19514"/>
    <cellStyle name="20% - Accent6 5 6 2 3" xfId="19515"/>
    <cellStyle name="20% - Accent6 5 6 3" xfId="19516"/>
    <cellStyle name="20% - Accent6 5 6 3 2" xfId="19517"/>
    <cellStyle name="20% - Accent6 5 6 4" xfId="19518"/>
    <cellStyle name="20% - Accent6 5 6 5" xfId="19519"/>
    <cellStyle name="20% - Accent6 5 6 6" xfId="19520"/>
    <cellStyle name="20% - Accent6 5 6 7" xfId="19521"/>
    <cellStyle name="20% - Accent6 5 7" xfId="19522"/>
    <cellStyle name="20% - Accent6 5 7 2" xfId="19523"/>
    <cellStyle name="20% - Accent6 5 7 2 2" xfId="19524"/>
    <cellStyle name="20% - Accent6 5 7 3" xfId="19525"/>
    <cellStyle name="20% - Accent6 5 7 4" xfId="19526"/>
    <cellStyle name="20% - Accent6 5 8" xfId="19527"/>
    <cellStyle name="20% - Accent6 5 8 2" xfId="19528"/>
    <cellStyle name="20% - Accent6 5 9" xfId="19529"/>
    <cellStyle name="20% - Accent6 6" xfId="237"/>
    <cellStyle name="20% - Accent6 6 2" xfId="238"/>
    <cellStyle name="20% - Accent6 6 2 2" xfId="12668"/>
    <cellStyle name="20% - Accent6 6 2 3" xfId="12669"/>
    <cellStyle name="20% - Accent6 6 2 3 2" xfId="18384"/>
    <cellStyle name="20% - Accent6 6 2 4" xfId="19530"/>
    <cellStyle name="20% - Accent6 6 3" xfId="12670"/>
    <cellStyle name="20% - Accent6 6 3 2" xfId="12671"/>
    <cellStyle name="20% - Accent6 6 4" xfId="12672"/>
    <cellStyle name="20% - Accent6 6 4 2" xfId="19531"/>
    <cellStyle name="20% - Accent6 6 4 2 2" xfId="19532"/>
    <cellStyle name="20% - Accent6 6 4 3" xfId="19533"/>
    <cellStyle name="20% - Accent6 6 4 4" xfId="19534"/>
    <cellStyle name="20% - Accent6 6 4 5" xfId="19535"/>
    <cellStyle name="20% - Accent6 6 4 6" xfId="19536"/>
    <cellStyle name="20% - Accent6 6 5" xfId="12673"/>
    <cellStyle name="20% - Accent6 6 5 2" xfId="18385"/>
    <cellStyle name="20% - Accent6 6 5 3" xfId="19537"/>
    <cellStyle name="20% - Accent6 6 5 4" xfId="19538"/>
    <cellStyle name="20% - Accent6 6 5 5" xfId="19539"/>
    <cellStyle name="20% - Accent6 6 6" xfId="19540"/>
    <cellStyle name="20% - Accent6 6 7" xfId="19541"/>
    <cellStyle name="20% - Accent6 6 8" xfId="19542"/>
    <cellStyle name="20% - Accent6 6 9" xfId="19543"/>
    <cellStyle name="20% - Accent6 7" xfId="239"/>
    <cellStyle name="20% - Accent6 7 2" xfId="12674"/>
    <cellStyle name="20% - Accent6 7 2 2" xfId="19544"/>
    <cellStyle name="20% - Accent6 7 2 2 2" xfId="19545"/>
    <cellStyle name="20% - Accent6 7 2 3" xfId="19546"/>
    <cellStyle name="20% - Accent6 7 2 4" xfId="19547"/>
    <cellStyle name="20% - Accent6 7 3" xfId="19548"/>
    <cellStyle name="20% - Accent6 7 3 2" xfId="19549"/>
    <cellStyle name="20% - Accent6 7 3 3" xfId="19550"/>
    <cellStyle name="20% - Accent6 7 4" xfId="19551"/>
    <cellStyle name="20% - Accent6 7 4 2" xfId="19552"/>
    <cellStyle name="20% - Accent6 7 4 3" xfId="19553"/>
    <cellStyle name="20% - Accent6 7 5" xfId="19554"/>
    <cellStyle name="20% - Accent6 7 6" xfId="19555"/>
    <cellStyle name="20% - Accent6 8" xfId="12675"/>
    <cellStyle name="20% - Accent6 8 2" xfId="12676"/>
    <cellStyle name="20% - Accent6 8 2 2" xfId="19556"/>
    <cellStyle name="20% - Accent6 8 2 2 2" xfId="19557"/>
    <cellStyle name="20% - Accent6 8 2 3" xfId="19558"/>
    <cellStyle name="20% - Accent6 8 2 4" xfId="19559"/>
    <cellStyle name="20% - Accent6 8 3" xfId="19560"/>
    <cellStyle name="20% - Accent6 8 3 2" xfId="19561"/>
    <cellStyle name="20% - Accent6 8 3 2 2" xfId="19562"/>
    <cellStyle name="20% - Accent6 8 3 3" xfId="19563"/>
    <cellStyle name="20% - Accent6 8 3 4" xfId="19564"/>
    <cellStyle name="20% - Accent6 8 4" xfId="19565"/>
    <cellStyle name="20% - Accent6 9" xfId="12677"/>
    <cellStyle name="20% - Accent6 9 2" xfId="12678"/>
    <cellStyle name="20% - Accent6 9 2 2" xfId="19566"/>
    <cellStyle name="20% - Accent6 9 2 3" xfId="19567"/>
    <cellStyle name="20% - Accent6 9 3" xfId="19568"/>
    <cellStyle name="20% - Accent6 9 4" xfId="19569"/>
    <cellStyle name="20% - Accent6 9 5" xfId="19570"/>
    <cellStyle name="40% - Accent1 10" xfId="12679"/>
    <cellStyle name="40% - Accent1 10 2" xfId="12680"/>
    <cellStyle name="40% - Accent1 10 2 2" xfId="19571"/>
    <cellStyle name="40% - Accent1 10 2 3" xfId="19572"/>
    <cellStyle name="40% - Accent1 11" xfId="12681"/>
    <cellStyle name="40% - Accent1 11 2" xfId="12682"/>
    <cellStyle name="40% - Accent1 11 2 2" xfId="18387"/>
    <cellStyle name="40% - Accent1 11 3" xfId="18386"/>
    <cellStyle name="40% - Accent1 12" xfId="12683"/>
    <cellStyle name="40% - Accent1 12 2" xfId="18388"/>
    <cellStyle name="40% - Accent1 2" xfId="240"/>
    <cellStyle name="40% - Accent1 2 10" xfId="19573"/>
    <cellStyle name="40% - Accent1 2 11" xfId="19574"/>
    <cellStyle name="40% - Accent1 2 12" xfId="19575"/>
    <cellStyle name="40% - Accent1 2 12 2" xfId="19576"/>
    <cellStyle name="40% - Accent1 2 2" xfId="241"/>
    <cellStyle name="40% - Accent1 2 2 2" xfId="242"/>
    <cellStyle name="40% - Accent1 2 2 2 2" xfId="243"/>
    <cellStyle name="40% - Accent1 2 2 2 2 2" xfId="12684"/>
    <cellStyle name="40% - Accent1 2 2 2 2 3" xfId="19577"/>
    <cellStyle name="40% - Accent1 2 2 2 3" xfId="12685"/>
    <cellStyle name="40% - Accent1 2 2 2 4" xfId="19578"/>
    <cellStyle name="40% - Accent1 2 2 2 5" xfId="19579"/>
    <cellStyle name="40% - Accent1 2 2 3" xfId="244"/>
    <cellStyle name="40% - Accent1 2 2 3 2" xfId="245"/>
    <cellStyle name="40% - Accent1 2 2 3 2 2" xfId="19580"/>
    <cellStyle name="40% - Accent1 2 2 3 2 3" xfId="19581"/>
    <cellStyle name="40% - Accent1 2 2 3 3" xfId="19582"/>
    <cellStyle name="40% - Accent1 2 2 3 4" xfId="19583"/>
    <cellStyle name="40% - Accent1 2 2 3 5" xfId="19584"/>
    <cellStyle name="40% - Accent1 2 2 4" xfId="246"/>
    <cellStyle name="40% - Accent1 2 2 4 2" xfId="19585"/>
    <cellStyle name="40% - Accent1 2 2 4 3" xfId="19586"/>
    <cellStyle name="40% - Accent1 2 2 4 4" xfId="19587"/>
    <cellStyle name="40% - Accent1 2 2 5" xfId="19588"/>
    <cellStyle name="40% - Accent1 2 2 5 2" xfId="19589"/>
    <cellStyle name="40% - Accent1 2 2 6" xfId="19590"/>
    <cellStyle name="40% - Accent1 2 2 7" xfId="19591"/>
    <cellStyle name="40% - Accent1 2 2 8" xfId="19592"/>
    <cellStyle name="40% - Accent1 2 3" xfId="247"/>
    <cellStyle name="40% - Accent1 2 3 2" xfId="248"/>
    <cellStyle name="40% - Accent1 2 3 2 2" xfId="249"/>
    <cellStyle name="40% - Accent1 2 3 2 2 2" xfId="12686"/>
    <cellStyle name="40% - Accent1 2 3 2 2 3" xfId="19593"/>
    <cellStyle name="40% - Accent1 2 3 2 3" xfId="12687"/>
    <cellStyle name="40% - Accent1 2 3 2 4" xfId="19594"/>
    <cellStyle name="40% - Accent1 2 3 2 5" xfId="19595"/>
    <cellStyle name="40% - Accent1 2 3 3" xfId="250"/>
    <cellStyle name="40% - Accent1 2 3 3 2" xfId="12688"/>
    <cellStyle name="40% - Accent1 2 3 3 3" xfId="19596"/>
    <cellStyle name="40% - Accent1 2 3 3 4" xfId="19597"/>
    <cellStyle name="40% - Accent1 2 3 4" xfId="12689"/>
    <cellStyle name="40% - Accent1 2 3 5" xfId="19598"/>
    <cellStyle name="40% - Accent1 2 3 6" xfId="19599"/>
    <cellStyle name="40% - Accent1 2 3 7" xfId="19600"/>
    <cellStyle name="40% - Accent1 2 4" xfId="251"/>
    <cellStyle name="40% - Accent1 2 4 2" xfId="252"/>
    <cellStyle name="40% - Accent1 2 4 2 2" xfId="12690"/>
    <cellStyle name="40% - Accent1 2 4 2 3" xfId="19601"/>
    <cellStyle name="40% - Accent1 2 4 2 4" xfId="19602"/>
    <cellStyle name="40% - Accent1 2 4 3" xfId="12691"/>
    <cellStyle name="40% - Accent1 2 4 3 2" xfId="12692"/>
    <cellStyle name="40% - Accent1 2 4 4" xfId="12693"/>
    <cellStyle name="40% - Accent1 2 4 5" xfId="19603"/>
    <cellStyle name="40% - Accent1 2 4 6" xfId="19604"/>
    <cellStyle name="40% - Accent1 2 5" xfId="253"/>
    <cellStyle name="40% - Accent1 2 5 2" xfId="12694"/>
    <cellStyle name="40% - Accent1 2 5 3" xfId="19605"/>
    <cellStyle name="40% - Accent1 2 5 4" xfId="19606"/>
    <cellStyle name="40% - Accent1 2 6" xfId="254"/>
    <cellStyle name="40% - Accent1 2 6 2" xfId="18259"/>
    <cellStyle name="40% - Accent1 2 6 2 2" xfId="19607"/>
    <cellStyle name="40% - Accent1 2 6 2 3" xfId="19608"/>
    <cellStyle name="40% - Accent1 2 6 2 4" xfId="19609"/>
    <cellStyle name="40% - Accent1 2 6 3" xfId="19610"/>
    <cellStyle name="40% - Accent1 2 6 3 2" xfId="19611"/>
    <cellStyle name="40% - Accent1 2 6 3 3" xfId="19612"/>
    <cellStyle name="40% - Accent1 2 6 4" xfId="19613"/>
    <cellStyle name="40% - Accent1 2 6 4 2" xfId="19614"/>
    <cellStyle name="40% - Accent1 2 6 5" xfId="19615"/>
    <cellStyle name="40% - Accent1 2 6 6" xfId="19616"/>
    <cellStyle name="40% - Accent1 2 6 7" xfId="19617"/>
    <cellStyle name="40% - Accent1 2 6 8" xfId="19618"/>
    <cellStyle name="40% - Accent1 2 7" xfId="255"/>
    <cellStyle name="40% - Accent1 2 7 2" xfId="19619"/>
    <cellStyle name="40% - Accent1 2 7 3" xfId="19620"/>
    <cellStyle name="40% - Accent1 2 7 4" xfId="19621"/>
    <cellStyle name="40% - Accent1 2 8" xfId="256"/>
    <cellStyle name="40% - Accent1 2 8 2" xfId="19622"/>
    <cellStyle name="40% - Accent1 2 9" xfId="19623"/>
    <cellStyle name="40% - Accent1 2 9 2" xfId="19624"/>
    <cellStyle name="40% - Accent1 2_12PCORC Wind Vestas and Royalties" xfId="12695"/>
    <cellStyle name="40% - Accent1 3" xfId="257"/>
    <cellStyle name="40% - Accent1 3 2" xfId="258"/>
    <cellStyle name="40% - Accent1 3 2 2" xfId="259"/>
    <cellStyle name="40% - Accent1 3 2 2 2" xfId="12696"/>
    <cellStyle name="40% - Accent1 3 2 2 3" xfId="19625"/>
    <cellStyle name="40% - Accent1 3 2 2 4" xfId="19626"/>
    <cellStyle name="40% - Accent1 3 2 3" xfId="260"/>
    <cellStyle name="40% - Accent1 3 2 3 2" xfId="12697"/>
    <cellStyle name="40% - Accent1 3 2 3 3" xfId="19627"/>
    <cellStyle name="40% - Accent1 3 2 3 4" xfId="19628"/>
    <cellStyle name="40% - Accent1 3 2 4" xfId="12698"/>
    <cellStyle name="40% - Accent1 3 2 4 2" xfId="12699"/>
    <cellStyle name="40% - Accent1 3 2 5" xfId="12700"/>
    <cellStyle name="40% - Accent1 3 2 6" xfId="19629"/>
    <cellStyle name="40% - Accent1 3 2 7" xfId="19630"/>
    <cellStyle name="40% - Accent1 3 3" xfId="261"/>
    <cellStyle name="40% - Accent1 3 3 2" xfId="262"/>
    <cellStyle name="40% - Accent1 3 3 2 2" xfId="12701"/>
    <cellStyle name="40% - Accent1 3 3 2 3" xfId="12702"/>
    <cellStyle name="40% - Accent1 3 3 2 3 2" xfId="18389"/>
    <cellStyle name="40% - Accent1 3 3 2 4" xfId="19631"/>
    <cellStyle name="40% - Accent1 3 3 3" xfId="12703"/>
    <cellStyle name="40% - Accent1 3 3 3 2" xfId="19632"/>
    <cellStyle name="40% - Accent1 3 3 4" xfId="12704"/>
    <cellStyle name="40% - Accent1 3 3 4 2" xfId="18390"/>
    <cellStyle name="40% - Accent1 3 3 5" xfId="19633"/>
    <cellStyle name="40% - Accent1 3 3 6" xfId="19634"/>
    <cellStyle name="40% - Accent1 3 4" xfId="263"/>
    <cellStyle name="40% - Accent1 3 4 2" xfId="12705"/>
    <cellStyle name="40% - Accent1 3 4 3" xfId="19635"/>
    <cellStyle name="40% - Accent1 3 4 4" xfId="19636"/>
    <cellStyle name="40% - Accent1 3 5" xfId="264"/>
    <cellStyle name="40% - Accent1 3 5 2" xfId="19637"/>
    <cellStyle name="40% - Accent1 3 6" xfId="19638"/>
    <cellStyle name="40% - Accent1 3 7" xfId="19639"/>
    <cellStyle name="40% - Accent1 3 8" xfId="19640"/>
    <cellStyle name="40% - Accent1 4" xfId="265"/>
    <cellStyle name="40% - Accent1 4 2" xfId="266"/>
    <cellStyle name="40% - Accent1 4 2 2" xfId="267"/>
    <cellStyle name="40% - Accent1 4 2 2 2" xfId="12706"/>
    <cellStyle name="40% - Accent1 4 2 2 3" xfId="19641"/>
    <cellStyle name="40% - Accent1 4 2 2 4" xfId="19642"/>
    <cellStyle name="40% - Accent1 4 2 3" xfId="12707"/>
    <cellStyle name="40% - Accent1 4 2 3 2" xfId="19643"/>
    <cellStyle name="40% - Accent1 4 2 4" xfId="19644"/>
    <cellStyle name="40% - Accent1 4 2 5" xfId="19645"/>
    <cellStyle name="40% - Accent1 4 2 6" xfId="19646"/>
    <cellStyle name="40% - Accent1 4 3" xfId="268"/>
    <cellStyle name="40% - Accent1 4 3 2" xfId="269"/>
    <cellStyle name="40% - Accent1 4 3 3" xfId="19647"/>
    <cellStyle name="40% - Accent1 4 3 4" xfId="19648"/>
    <cellStyle name="40% - Accent1 4 4" xfId="270"/>
    <cellStyle name="40% - Accent1 4 4 2" xfId="19649"/>
    <cellStyle name="40% - Accent1 4 4 3" xfId="19650"/>
    <cellStyle name="40% - Accent1 4 4 4" xfId="19651"/>
    <cellStyle name="40% - Accent1 4 5" xfId="271"/>
    <cellStyle name="40% - Accent1 4 5 2" xfId="19652"/>
    <cellStyle name="40% - Accent1 4 6" xfId="19653"/>
    <cellStyle name="40% - Accent1 4 6 2" xfId="19654"/>
    <cellStyle name="40% - Accent1 4 7" xfId="19655"/>
    <cellStyle name="40% - Accent1 4 8" xfId="19656"/>
    <cellStyle name="40% - Accent1 5" xfId="272"/>
    <cellStyle name="40% - Accent1 5 2" xfId="273"/>
    <cellStyle name="40% - Accent1 5 2 2" xfId="12708"/>
    <cellStyle name="40% - Accent1 5 2 2 2" xfId="19657"/>
    <cellStyle name="40% - Accent1 5 2 2 2 2" xfId="19658"/>
    <cellStyle name="40% - Accent1 5 2 2 2 3" xfId="19659"/>
    <cellStyle name="40% - Accent1 5 2 2 3" xfId="19660"/>
    <cellStyle name="40% - Accent1 5 2 2 3 2" xfId="19661"/>
    <cellStyle name="40% - Accent1 5 2 2 4" xfId="19662"/>
    <cellStyle name="40% - Accent1 5 2 2 5" xfId="19663"/>
    <cellStyle name="40% - Accent1 5 2 3" xfId="19664"/>
    <cellStyle name="40% - Accent1 5 2 4" xfId="19665"/>
    <cellStyle name="40% - Accent1 5 3" xfId="274"/>
    <cellStyle name="40% - Accent1 5 3 2" xfId="12709"/>
    <cellStyle name="40% - Accent1 5 3 3" xfId="19666"/>
    <cellStyle name="40% - Accent1 5 3 4" xfId="19667"/>
    <cellStyle name="40% - Accent1 5 4" xfId="12710"/>
    <cellStyle name="40% - Accent1 5 4 2" xfId="12711"/>
    <cellStyle name="40% - Accent1 5 5" xfId="12712"/>
    <cellStyle name="40% - Accent1 5 5 2" xfId="19668"/>
    <cellStyle name="40% - Accent1 5 5 2 2" xfId="19669"/>
    <cellStyle name="40% - Accent1 5 5 2 3" xfId="19670"/>
    <cellStyle name="40% - Accent1 5 5 3" xfId="19671"/>
    <cellStyle name="40% - Accent1 5 5 3 2" xfId="19672"/>
    <cellStyle name="40% - Accent1 5 5 4" xfId="19673"/>
    <cellStyle name="40% - Accent1 5 5 5" xfId="19674"/>
    <cellStyle name="40% - Accent1 5 6" xfId="19675"/>
    <cellStyle name="40% - Accent1 5 6 2" xfId="19676"/>
    <cellStyle name="40% - Accent1 5 6 2 2" xfId="19677"/>
    <cellStyle name="40% - Accent1 5 6 2 3" xfId="19678"/>
    <cellStyle name="40% - Accent1 5 6 3" xfId="19679"/>
    <cellStyle name="40% - Accent1 5 6 3 2" xfId="19680"/>
    <cellStyle name="40% - Accent1 5 6 4" xfId="19681"/>
    <cellStyle name="40% - Accent1 5 6 5" xfId="19682"/>
    <cellStyle name="40% - Accent1 5 6 6" xfId="19683"/>
    <cellStyle name="40% - Accent1 5 6 7" xfId="19684"/>
    <cellStyle name="40% - Accent1 5 7" xfId="19685"/>
    <cellStyle name="40% - Accent1 5 7 2" xfId="19686"/>
    <cellStyle name="40% - Accent1 5 7 2 2" xfId="19687"/>
    <cellStyle name="40% - Accent1 5 7 3" xfId="19688"/>
    <cellStyle name="40% - Accent1 5 7 4" xfId="19689"/>
    <cellStyle name="40% - Accent1 5 8" xfId="19690"/>
    <cellStyle name="40% - Accent1 5 8 2" xfId="19691"/>
    <cellStyle name="40% - Accent1 5 9" xfId="19692"/>
    <cellStyle name="40% - Accent1 6" xfId="275"/>
    <cellStyle name="40% - Accent1 6 2" xfId="276"/>
    <cellStyle name="40% - Accent1 6 2 2" xfId="12713"/>
    <cellStyle name="40% - Accent1 6 2 3" xfId="12714"/>
    <cellStyle name="40% - Accent1 6 2 3 2" xfId="18391"/>
    <cellStyle name="40% - Accent1 6 2 4" xfId="19693"/>
    <cellStyle name="40% - Accent1 6 3" xfId="12715"/>
    <cellStyle name="40% - Accent1 6 3 2" xfId="12716"/>
    <cellStyle name="40% - Accent1 6 4" xfId="12717"/>
    <cellStyle name="40% - Accent1 6 4 2" xfId="19694"/>
    <cellStyle name="40% - Accent1 6 4 2 2" xfId="19695"/>
    <cellStyle name="40% - Accent1 6 4 3" xfId="19696"/>
    <cellStyle name="40% - Accent1 6 4 4" xfId="19697"/>
    <cellStyle name="40% - Accent1 6 4 5" xfId="19698"/>
    <cellStyle name="40% - Accent1 6 4 6" xfId="19699"/>
    <cellStyle name="40% - Accent1 6 5" xfId="12718"/>
    <cellStyle name="40% - Accent1 6 5 2" xfId="18392"/>
    <cellStyle name="40% - Accent1 6 5 3" xfId="19700"/>
    <cellStyle name="40% - Accent1 6 5 4" xfId="19701"/>
    <cellStyle name="40% - Accent1 6 5 5" xfId="19702"/>
    <cellStyle name="40% - Accent1 6 6" xfId="19703"/>
    <cellStyle name="40% - Accent1 6 7" xfId="19704"/>
    <cellStyle name="40% - Accent1 6 8" xfId="19705"/>
    <cellStyle name="40% - Accent1 6 9" xfId="19706"/>
    <cellStyle name="40% - Accent1 7" xfId="277"/>
    <cellStyle name="40% - Accent1 7 2" xfId="12719"/>
    <cellStyle name="40% - Accent1 7 2 2" xfId="19707"/>
    <cellStyle name="40% - Accent1 7 2 2 2" xfId="19708"/>
    <cellStyle name="40% - Accent1 7 2 3" xfId="19709"/>
    <cellStyle name="40% - Accent1 7 2 4" xfId="19710"/>
    <cellStyle name="40% - Accent1 7 3" xfId="19711"/>
    <cellStyle name="40% - Accent1 7 3 2" xfId="19712"/>
    <cellStyle name="40% - Accent1 7 3 3" xfId="19713"/>
    <cellStyle name="40% - Accent1 7 4" xfId="19714"/>
    <cellStyle name="40% - Accent1 7 4 2" xfId="19715"/>
    <cellStyle name="40% - Accent1 7 4 3" xfId="19716"/>
    <cellStyle name="40% - Accent1 7 5" xfId="19717"/>
    <cellStyle name="40% - Accent1 7 6" xfId="19718"/>
    <cellStyle name="40% - Accent1 8" xfId="12720"/>
    <cellStyle name="40% - Accent1 8 2" xfId="12721"/>
    <cellStyle name="40% - Accent1 8 2 2" xfId="19719"/>
    <cellStyle name="40% - Accent1 8 2 2 2" xfId="19720"/>
    <cellStyle name="40% - Accent1 8 2 3" xfId="19721"/>
    <cellStyle name="40% - Accent1 8 2 4" xfId="19722"/>
    <cellStyle name="40% - Accent1 8 3" xfId="19723"/>
    <cellStyle name="40% - Accent1 8 3 2" xfId="19724"/>
    <cellStyle name="40% - Accent1 8 3 2 2" xfId="19725"/>
    <cellStyle name="40% - Accent1 8 3 3" xfId="19726"/>
    <cellStyle name="40% - Accent1 8 3 4" xfId="19727"/>
    <cellStyle name="40% - Accent1 8 4" xfId="19728"/>
    <cellStyle name="40% - Accent1 9" xfId="12722"/>
    <cellStyle name="40% - Accent1 9 2" xfId="12723"/>
    <cellStyle name="40% - Accent1 9 2 2" xfId="19729"/>
    <cellStyle name="40% - Accent1 9 2 3" xfId="19730"/>
    <cellStyle name="40% - Accent1 9 3" xfId="19731"/>
    <cellStyle name="40% - Accent1 9 4" xfId="19732"/>
    <cellStyle name="40% - Accent1 9 5" xfId="19733"/>
    <cellStyle name="40% - Accent2 10" xfId="12724"/>
    <cellStyle name="40% - Accent2 10 2" xfId="12725"/>
    <cellStyle name="40% - Accent2 10 2 2" xfId="19734"/>
    <cellStyle name="40% - Accent2 10 2 3" xfId="19735"/>
    <cellStyle name="40% - Accent2 11" xfId="12726"/>
    <cellStyle name="40% - Accent2 11 2" xfId="12727"/>
    <cellStyle name="40% - Accent2 11 2 2" xfId="18394"/>
    <cellStyle name="40% - Accent2 11 3" xfId="18393"/>
    <cellStyle name="40% - Accent2 12" xfId="12728"/>
    <cellStyle name="40% - Accent2 12 2" xfId="18395"/>
    <cellStyle name="40% - Accent2 2" xfId="278"/>
    <cellStyle name="40% - Accent2 2 10" xfId="19736"/>
    <cellStyle name="40% - Accent2 2 11" xfId="19737"/>
    <cellStyle name="40% - Accent2 2 12" xfId="19738"/>
    <cellStyle name="40% - Accent2 2 12 2" xfId="19739"/>
    <cellStyle name="40% - Accent2 2 2" xfId="279"/>
    <cellStyle name="40% - Accent2 2 2 2" xfId="280"/>
    <cellStyle name="40% - Accent2 2 2 2 2" xfId="281"/>
    <cellStyle name="40% - Accent2 2 2 2 2 2" xfId="12729"/>
    <cellStyle name="40% - Accent2 2 2 2 2 3" xfId="19740"/>
    <cellStyle name="40% - Accent2 2 2 2 3" xfId="12730"/>
    <cellStyle name="40% - Accent2 2 2 2 4" xfId="19741"/>
    <cellStyle name="40% - Accent2 2 2 2 5" xfId="19742"/>
    <cellStyle name="40% - Accent2 2 2 3" xfId="282"/>
    <cellStyle name="40% - Accent2 2 2 3 2" xfId="283"/>
    <cellStyle name="40% - Accent2 2 2 3 2 2" xfId="19743"/>
    <cellStyle name="40% - Accent2 2 2 3 2 3" xfId="19744"/>
    <cellStyle name="40% - Accent2 2 2 3 3" xfId="19745"/>
    <cellStyle name="40% - Accent2 2 2 3 4" xfId="19746"/>
    <cellStyle name="40% - Accent2 2 2 3 5" xfId="19747"/>
    <cellStyle name="40% - Accent2 2 2 4" xfId="284"/>
    <cellStyle name="40% - Accent2 2 2 4 2" xfId="19748"/>
    <cellStyle name="40% - Accent2 2 2 4 3" xfId="19749"/>
    <cellStyle name="40% - Accent2 2 2 4 4" xfId="19750"/>
    <cellStyle name="40% - Accent2 2 2 5" xfId="19751"/>
    <cellStyle name="40% - Accent2 2 2 5 2" xfId="19752"/>
    <cellStyle name="40% - Accent2 2 2 6" xfId="19753"/>
    <cellStyle name="40% - Accent2 2 2 7" xfId="19754"/>
    <cellStyle name="40% - Accent2 2 2 8" xfId="19755"/>
    <cellStyle name="40% - Accent2 2 3" xfId="285"/>
    <cellStyle name="40% - Accent2 2 3 2" xfId="286"/>
    <cellStyle name="40% - Accent2 2 3 2 2" xfId="287"/>
    <cellStyle name="40% - Accent2 2 3 2 2 2" xfId="12731"/>
    <cellStyle name="40% - Accent2 2 3 2 2 3" xfId="19756"/>
    <cellStyle name="40% - Accent2 2 3 2 3" xfId="12732"/>
    <cellStyle name="40% - Accent2 2 3 2 4" xfId="19757"/>
    <cellStyle name="40% - Accent2 2 3 2 5" xfId="19758"/>
    <cellStyle name="40% - Accent2 2 3 3" xfId="288"/>
    <cellStyle name="40% - Accent2 2 3 3 2" xfId="12733"/>
    <cellStyle name="40% - Accent2 2 3 3 3" xfId="19759"/>
    <cellStyle name="40% - Accent2 2 3 3 4" xfId="19760"/>
    <cellStyle name="40% - Accent2 2 3 4" xfId="12734"/>
    <cellStyle name="40% - Accent2 2 3 5" xfId="19761"/>
    <cellStyle name="40% - Accent2 2 3 6" xfId="19762"/>
    <cellStyle name="40% - Accent2 2 3 7" xfId="19763"/>
    <cellStyle name="40% - Accent2 2 4" xfId="289"/>
    <cellStyle name="40% - Accent2 2 4 2" xfId="290"/>
    <cellStyle name="40% - Accent2 2 4 2 2" xfId="12735"/>
    <cellStyle name="40% - Accent2 2 4 2 3" xfId="19764"/>
    <cellStyle name="40% - Accent2 2 4 2 4" xfId="19765"/>
    <cellStyle name="40% - Accent2 2 4 3" xfId="12736"/>
    <cellStyle name="40% - Accent2 2 4 3 2" xfId="12737"/>
    <cellStyle name="40% - Accent2 2 4 4" xfId="12738"/>
    <cellStyle name="40% - Accent2 2 4 5" xfId="19766"/>
    <cellStyle name="40% - Accent2 2 4 6" xfId="19767"/>
    <cellStyle name="40% - Accent2 2 5" xfId="291"/>
    <cellStyle name="40% - Accent2 2 5 2" xfId="12739"/>
    <cellStyle name="40% - Accent2 2 5 3" xfId="19768"/>
    <cellStyle name="40% - Accent2 2 5 4" xfId="19769"/>
    <cellStyle name="40% - Accent2 2 6" xfId="292"/>
    <cellStyle name="40% - Accent2 2 6 2" xfId="18260"/>
    <cellStyle name="40% - Accent2 2 6 2 2" xfId="19770"/>
    <cellStyle name="40% - Accent2 2 6 2 3" xfId="19771"/>
    <cellStyle name="40% - Accent2 2 6 2 4" xfId="19772"/>
    <cellStyle name="40% - Accent2 2 6 3" xfId="19773"/>
    <cellStyle name="40% - Accent2 2 6 3 2" xfId="19774"/>
    <cellStyle name="40% - Accent2 2 6 3 3" xfId="19775"/>
    <cellStyle name="40% - Accent2 2 6 4" xfId="19776"/>
    <cellStyle name="40% - Accent2 2 6 4 2" xfId="19777"/>
    <cellStyle name="40% - Accent2 2 6 5" xfId="19778"/>
    <cellStyle name="40% - Accent2 2 6 6" xfId="19779"/>
    <cellStyle name="40% - Accent2 2 6 7" xfId="19780"/>
    <cellStyle name="40% - Accent2 2 6 8" xfId="19781"/>
    <cellStyle name="40% - Accent2 2 7" xfId="293"/>
    <cellStyle name="40% - Accent2 2 7 2" xfId="19782"/>
    <cellStyle name="40% - Accent2 2 7 3" xfId="19783"/>
    <cellStyle name="40% - Accent2 2 7 4" xfId="19784"/>
    <cellStyle name="40% - Accent2 2 8" xfId="294"/>
    <cellStyle name="40% - Accent2 2 8 2" xfId="19785"/>
    <cellStyle name="40% - Accent2 2 9" xfId="19786"/>
    <cellStyle name="40% - Accent2 2 9 2" xfId="19787"/>
    <cellStyle name="40% - Accent2 2_12PCORC Wind Vestas and Royalties" xfId="12740"/>
    <cellStyle name="40% - Accent2 3" xfId="295"/>
    <cellStyle name="40% - Accent2 3 2" xfId="296"/>
    <cellStyle name="40% - Accent2 3 2 2" xfId="297"/>
    <cellStyle name="40% - Accent2 3 2 2 2" xfId="12741"/>
    <cellStyle name="40% - Accent2 3 2 2 3" xfId="19788"/>
    <cellStyle name="40% - Accent2 3 2 2 4" xfId="19789"/>
    <cellStyle name="40% - Accent2 3 2 3" xfId="298"/>
    <cellStyle name="40% - Accent2 3 2 3 2" xfId="12742"/>
    <cellStyle name="40% - Accent2 3 2 3 3" xfId="19790"/>
    <cellStyle name="40% - Accent2 3 2 3 4" xfId="19791"/>
    <cellStyle name="40% - Accent2 3 2 4" xfId="12743"/>
    <cellStyle name="40% - Accent2 3 2 4 2" xfId="12744"/>
    <cellStyle name="40% - Accent2 3 2 5" xfId="12745"/>
    <cellStyle name="40% - Accent2 3 2 6" xfId="19792"/>
    <cellStyle name="40% - Accent2 3 2 7" xfId="19793"/>
    <cellStyle name="40% - Accent2 3 3" xfId="299"/>
    <cellStyle name="40% - Accent2 3 3 2" xfId="300"/>
    <cellStyle name="40% - Accent2 3 3 2 2" xfId="12746"/>
    <cellStyle name="40% - Accent2 3 3 2 3" xfId="12747"/>
    <cellStyle name="40% - Accent2 3 3 2 3 2" xfId="18396"/>
    <cellStyle name="40% - Accent2 3 3 2 4" xfId="19794"/>
    <cellStyle name="40% - Accent2 3 3 3" xfId="12748"/>
    <cellStyle name="40% - Accent2 3 3 3 2" xfId="19795"/>
    <cellStyle name="40% - Accent2 3 3 4" xfId="12749"/>
    <cellStyle name="40% - Accent2 3 3 4 2" xfId="18397"/>
    <cellStyle name="40% - Accent2 3 3 5" xfId="19796"/>
    <cellStyle name="40% - Accent2 3 3 6" xfId="19797"/>
    <cellStyle name="40% - Accent2 3 4" xfId="301"/>
    <cellStyle name="40% - Accent2 3 4 2" xfId="12750"/>
    <cellStyle name="40% - Accent2 3 4 3" xfId="19798"/>
    <cellStyle name="40% - Accent2 3 4 4" xfId="19799"/>
    <cellStyle name="40% - Accent2 3 5" xfId="302"/>
    <cellStyle name="40% - Accent2 3 5 2" xfId="19800"/>
    <cellStyle name="40% - Accent2 3 6" xfId="19801"/>
    <cellStyle name="40% - Accent2 3 6 2" xfId="19802"/>
    <cellStyle name="40% - Accent2 3 7" xfId="19803"/>
    <cellStyle name="40% - Accent2 3 8" xfId="19804"/>
    <cellStyle name="40% - Accent2 4" xfId="303"/>
    <cellStyle name="40% - Accent2 4 2" xfId="304"/>
    <cellStyle name="40% - Accent2 4 2 2" xfId="305"/>
    <cellStyle name="40% - Accent2 4 2 2 2" xfId="12751"/>
    <cellStyle name="40% - Accent2 4 2 2 3" xfId="19805"/>
    <cellStyle name="40% - Accent2 4 2 2 4" xfId="19806"/>
    <cellStyle name="40% - Accent2 4 2 3" xfId="12752"/>
    <cellStyle name="40% - Accent2 4 2 3 2" xfId="19807"/>
    <cellStyle name="40% - Accent2 4 2 4" xfId="19808"/>
    <cellStyle name="40% - Accent2 4 2 5" xfId="19809"/>
    <cellStyle name="40% - Accent2 4 2 6" xfId="19810"/>
    <cellStyle name="40% - Accent2 4 3" xfId="306"/>
    <cellStyle name="40% - Accent2 4 3 2" xfId="307"/>
    <cellStyle name="40% - Accent2 4 3 3" xfId="19811"/>
    <cellStyle name="40% - Accent2 4 3 4" xfId="19812"/>
    <cellStyle name="40% - Accent2 4 4" xfId="308"/>
    <cellStyle name="40% - Accent2 4 4 2" xfId="19813"/>
    <cellStyle name="40% - Accent2 4 4 3" xfId="19814"/>
    <cellStyle name="40% - Accent2 4 4 4" xfId="19815"/>
    <cellStyle name="40% - Accent2 4 5" xfId="309"/>
    <cellStyle name="40% - Accent2 4 5 2" xfId="19816"/>
    <cellStyle name="40% - Accent2 4 6" xfId="19817"/>
    <cellStyle name="40% - Accent2 4 6 2" xfId="19818"/>
    <cellStyle name="40% - Accent2 4 7" xfId="19819"/>
    <cellStyle name="40% - Accent2 4 8" xfId="19820"/>
    <cellStyle name="40% - Accent2 5" xfId="310"/>
    <cellStyle name="40% - Accent2 5 2" xfId="311"/>
    <cellStyle name="40% - Accent2 5 2 2" xfId="12753"/>
    <cellStyle name="40% - Accent2 5 2 2 2" xfId="19821"/>
    <cellStyle name="40% - Accent2 5 2 2 2 2" xfId="19822"/>
    <cellStyle name="40% - Accent2 5 2 2 2 3" xfId="19823"/>
    <cellStyle name="40% - Accent2 5 2 2 3" xfId="19824"/>
    <cellStyle name="40% - Accent2 5 2 2 3 2" xfId="19825"/>
    <cellStyle name="40% - Accent2 5 2 2 4" xfId="19826"/>
    <cellStyle name="40% - Accent2 5 2 2 5" xfId="19827"/>
    <cellStyle name="40% - Accent2 5 2 3" xfId="19828"/>
    <cellStyle name="40% - Accent2 5 2 4" xfId="19829"/>
    <cellStyle name="40% - Accent2 5 3" xfId="12754"/>
    <cellStyle name="40% - Accent2 5 3 2" xfId="12755"/>
    <cellStyle name="40% - Accent2 5 4" xfId="12756"/>
    <cellStyle name="40% - Accent2 5 4 2" xfId="19830"/>
    <cellStyle name="40% - Accent2 5 4 2 2" xfId="19831"/>
    <cellStyle name="40% - Accent2 5 4 2 3" xfId="19832"/>
    <cellStyle name="40% - Accent2 5 4 3" xfId="19833"/>
    <cellStyle name="40% - Accent2 5 4 3 2" xfId="19834"/>
    <cellStyle name="40% - Accent2 5 4 4" xfId="19835"/>
    <cellStyle name="40% - Accent2 5 4 5" xfId="19836"/>
    <cellStyle name="40% - Accent2 5 5" xfId="19837"/>
    <cellStyle name="40% - Accent2 5 5 2" xfId="19838"/>
    <cellStyle name="40% - Accent2 5 5 2 2" xfId="19839"/>
    <cellStyle name="40% - Accent2 5 5 2 3" xfId="19840"/>
    <cellStyle name="40% - Accent2 5 5 3" xfId="19841"/>
    <cellStyle name="40% - Accent2 5 5 3 2" xfId="19842"/>
    <cellStyle name="40% - Accent2 5 5 4" xfId="19843"/>
    <cellStyle name="40% - Accent2 5 5 5" xfId="19844"/>
    <cellStyle name="40% - Accent2 5 5 6" xfId="19845"/>
    <cellStyle name="40% - Accent2 5 5 7" xfId="19846"/>
    <cellStyle name="40% - Accent2 5 6" xfId="19847"/>
    <cellStyle name="40% - Accent2 5 6 2" xfId="19848"/>
    <cellStyle name="40% - Accent2 5 6 2 2" xfId="19849"/>
    <cellStyle name="40% - Accent2 5 6 3" xfId="19850"/>
    <cellStyle name="40% - Accent2 5 6 4" xfId="19851"/>
    <cellStyle name="40% - Accent2 5 7" xfId="19852"/>
    <cellStyle name="40% - Accent2 5 7 2" xfId="19853"/>
    <cellStyle name="40% - Accent2 5 8" xfId="19854"/>
    <cellStyle name="40% - Accent2 6" xfId="312"/>
    <cellStyle name="40% - Accent2 6 2" xfId="313"/>
    <cellStyle name="40% - Accent2 6 2 2" xfId="12757"/>
    <cellStyle name="40% - Accent2 6 2 3" xfId="12758"/>
    <cellStyle name="40% - Accent2 6 2 3 2" xfId="18398"/>
    <cellStyle name="40% - Accent2 6 2 4" xfId="19855"/>
    <cellStyle name="40% - Accent2 6 3" xfId="12759"/>
    <cellStyle name="40% - Accent2 6 3 2" xfId="12760"/>
    <cellStyle name="40% - Accent2 6 4" xfId="12761"/>
    <cellStyle name="40% - Accent2 6 4 2" xfId="19856"/>
    <cellStyle name="40% - Accent2 6 4 2 2" xfId="19857"/>
    <cellStyle name="40% - Accent2 6 4 3" xfId="19858"/>
    <cellStyle name="40% - Accent2 6 4 4" xfId="19859"/>
    <cellStyle name="40% - Accent2 6 4 5" xfId="19860"/>
    <cellStyle name="40% - Accent2 6 4 6" xfId="19861"/>
    <cellStyle name="40% - Accent2 6 5" xfId="12762"/>
    <cellStyle name="40% - Accent2 6 5 2" xfId="18399"/>
    <cellStyle name="40% - Accent2 6 5 3" xfId="19862"/>
    <cellStyle name="40% - Accent2 6 5 4" xfId="19863"/>
    <cellStyle name="40% - Accent2 6 5 5" xfId="19864"/>
    <cellStyle name="40% - Accent2 6 6" xfId="19865"/>
    <cellStyle name="40% - Accent2 6 7" xfId="19866"/>
    <cellStyle name="40% - Accent2 6 8" xfId="19867"/>
    <cellStyle name="40% - Accent2 6 9" xfId="19868"/>
    <cellStyle name="40% - Accent2 7" xfId="314"/>
    <cellStyle name="40% - Accent2 7 2" xfId="12763"/>
    <cellStyle name="40% - Accent2 7 2 2" xfId="19869"/>
    <cellStyle name="40% - Accent2 7 2 2 2" xfId="19870"/>
    <cellStyle name="40% - Accent2 7 2 3" xfId="19871"/>
    <cellStyle name="40% - Accent2 7 2 4" xfId="19872"/>
    <cellStyle name="40% - Accent2 7 3" xfId="19873"/>
    <cellStyle name="40% - Accent2 7 3 2" xfId="19874"/>
    <cellStyle name="40% - Accent2 7 3 3" xfId="19875"/>
    <cellStyle name="40% - Accent2 7 4" xfId="19876"/>
    <cellStyle name="40% - Accent2 7 4 2" xfId="19877"/>
    <cellStyle name="40% - Accent2 7 4 3" xfId="19878"/>
    <cellStyle name="40% - Accent2 7 5" xfId="19879"/>
    <cellStyle name="40% - Accent2 7 6" xfId="19880"/>
    <cellStyle name="40% - Accent2 8" xfId="12764"/>
    <cellStyle name="40% - Accent2 8 2" xfId="12765"/>
    <cellStyle name="40% - Accent2 8 2 2" xfId="19881"/>
    <cellStyle name="40% - Accent2 8 2 2 2" xfId="19882"/>
    <cellStyle name="40% - Accent2 8 2 3" xfId="19883"/>
    <cellStyle name="40% - Accent2 8 2 4" xfId="19884"/>
    <cellStyle name="40% - Accent2 8 3" xfId="19885"/>
    <cellStyle name="40% - Accent2 8 3 2" xfId="19886"/>
    <cellStyle name="40% - Accent2 8 3 2 2" xfId="19887"/>
    <cellStyle name="40% - Accent2 8 3 3" xfId="19888"/>
    <cellStyle name="40% - Accent2 8 3 4" xfId="19889"/>
    <cellStyle name="40% - Accent2 8 4" xfId="19890"/>
    <cellStyle name="40% - Accent2 9" xfId="12766"/>
    <cellStyle name="40% - Accent2 9 2" xfId="12767"/>
    <cellStyle name="40% - Accent2 9 2 2" xfId="19891"/>
    <cellStyle name="40% - Accent2 9 2 3" xfId="19892"/>
    <cellStyle name="40% - Accent2 9 3" xfId="19893"/>
    <cellStyle name="40% - Accent2 9 4" xfId="19894"/>
    <cellStyle name="40% - Accent2 9 5" xfId="19895"/>
    <cellStyle name="40% - Accent3 10" xfId="12768"/>
    <cellStyle name="40% - Accent3 10 2" xfId="12769"/>
    <cellStyle name="40% - Accent3 10 2 2" xfId="19896"/>
    <cellStyle name="40% - Accent3 10 2 3" xfId="19897"/>
    <cellStyle name="40% - Accent3 11" xfId="12770"/>
    <cellStyle name="40% - Accent3 11 2" xfId="12771"/>
    <cellStyle name="40% - Accent3 11 2 2" xfId="18401"/>
    <cellStyle name="40% - Accent3 11 3" xfId="18400"/>
    <cellStyle name="40% - Accent3 12" xfId="12772"/>
    <cellStyle name="40% - Accent3 12 2" xfId="18402"/>
    <cellStyle name="40% - Accent3 2" xfId="315"/>
    <cellStyle name="40% - Accent3 2 10" xfId="19898"/>
    <cellStyle name="40% - Accent3 2 11" xfId="19899"/>
    <cellStyle name="40% - Accent3 2 12" xfId="19900"/>
    <cellStyle name="40% - Accent3 2 12 2" xfId="19901"/>
    <cellStyle name="40% - Accent3 2 2" xfId="316"/>
    <cellStyle name="40% - Accent3 2 2 2" xfId="317"/>
    <cellStyle name="40% - Accent3 2 2 2 2" xfId="318"/>
    <cellStyle name="40% - Accent3 2 2 2 2 2" xfId="12773"/>
    <cellStyle name="40% - Accent3 2 2 2 2 3" xfId="19902"/>
    <cellStyle name="40% - Accent3 2 2 2 3" xfId="12774"/>
    <cellStyle name="40% - Accent3 2 2 2 4" xfId="19903"/>
    <cellStyle name="40% - Accent3 2 2 2 5" xfId="19904"/>
    <cellStyle name="40% - Accent3 2 2 3" xfId="319"/>
    <cellStyle name="40% - Accent3 2 2 3 2" xfId="320"/>
    <cellStyle name="40% - Accent3 2 2 3 2 2" xfId="19905"/>
    <cellStyle name="40% - Accent3 2 2 3 2 3" xfId="19906"/>
    <cellStyle name="40% - Accent3 2 2 3 3" xfId="19907"/>
    <cellStyle name="40% - Accent3 2 2 3 4" xfId="19908"/>
    <cellStyle name="40% - Accent3 2 2 3 5" xfId="19909"/>
    <cellStyle name="40% - Accent3 2 2 4" xfId="321"/>
    <cellStyle name="40% - Accent3 2 2 4 2" xfId="19910"/>
    <cellStyle name="40% - Accent3 2 2 4 3" xfId="19911"/>
    <cellStyle name="40% - Accent3 2 2 4 4" xfId="19912"/>
    <cellStyle name="40% - Accent3 2 2 5" xfId="19913"/>
    <cellStyle name="40% - Accent3 2 2 5 2" xfId="19914"/>
    <cellStyle name="40% - Accent3 2 2 6" xfId="19915"/>
    <cellStyle name="40% - Accent3 2 2 7" xfId="19916"/>
    <cellStyle name="40% - Accent3 2 2 8" xfId="19917"/>
    <cellStyle name="40% - Accent3 2 3" xfId="322"/>
    <cellStyle name="40% - Accent3 2 3 2" xfId="323"/>
    <cellStyle name="40% - Accent3 2 3 2 2" xfId="324"/>
    <cellStyle name="40% - Accent3 2 3 2 2 2" xfId="12775"/>
    <cellStyle name="40% - Accent3 2 3 2 2 3" xfId="19918"/>
    <cellStyle name="40% - Accent3 2 3 2 3" xfId="12776"/>
    <cellStyle name="40% - Accent3 2 3 2 4" xfId="19919"/>
    <cellStyle name="40% - Accent3 2 3 2 5" xfId="19920"/>
    <cellStyle name="40% - Accent3 2 3 3" xfId="325"/>
    <cellStyle name="40% - Accent3 2 3 3 2" xfId="12777"/>
    <cellStyle name="40% - Accent3 2 3 3 3" xfId="19921"/>
    <cellStyle name="40% - Accent3 2 3 3 4" xfId="19922"/>
    <cellStyle name="40% - Accent3 2 3 4" xfId="12778"/>
    <cellStyle name="40% - Accent3 2 3 5" xfId="19923"/>
    <cellStyle name="40% - Accent3 2 3 6" xfId="19924"/>
    <cellStyle name="40% - Accent3 2 3 7" xfId="19925"/>
    <cellStyle name="40% - Accent3 2 4" xfId="326"/>
    <cellStyle name="40% - Accent3 2 4 2" xfId="327"/>
    <cellStyle name="40% - Accent3 2 4 2 2" xfId="12779"/>
    <cellStyle name="40% - Accent3 2 4 2 3" xfId="19926"/>
    <cellStyle name="40% - Accent3 2 4 2 4" xfId="19927"/>
    <cellStyle name="40% - Accent3 2 4 3" xfId="12780"/>
    <cellStyle name="40% - Accent3 2 4 3 2" xfId="12781"/>
    <cellStyle name="40% - Accent3 2 4 4" xfId="12782"/>
    <cellStyle name="40% - Accent3 2 4 5" xfId="19928"/>
    <cellStyle name="40% - Accent3 2 4 6" xfId="19929"/>
    <cellStyle name="40% - Accent3 2 5" xfId="328"/>
    <cellStyle name="40% - Accent3 2 5 2" xfId="12783"/>
    <cellStyle name="40% - Accent3 2 5 3" xfId="19930"/>
    <cellStyle name="40% - Accent3 2 5 4" xfId="19931"/>
    <cellStyle name="40% - Accent3 2 6" xfId="329"/>
    <cellStyle name="40% - Accent3 2 6 2" xfId="18261"/>
    <cellStyle name="40% - Accent3 2 6 2 2" xfId="19932"/>
    <cellStyle name="40% - Accent3 2 6 2 3" xfId="19933"/>
    <cellStyle name="40% - Accent3 2 6 2 4" xfId="19934"/>
    <cellStyle name="40% - Accent3 2 6 3" xfId="19935"/>
    <cellStyle name="40% - Accent3 2 6 3 2" xfId="19936"/>
    <cellStyle name="40% - Accent3 2 6 3 3" xfId="19937"/>
    <cellStyle name="40% - Accent3 2 6 4" xfId="19938"/>
    <cellStyle name="40% - Accent3 2 6 4 2" xfId="19939"/>
    <cellStyle name="40% - Accent3 2 6 5" xfId="19940"/>
    <cellStyle name="40% - Accent3 2 6 6" xfId="19941"/>
    <cellStyle name="40% - Accent3 2 6 7" xfId="19942"/>
    <cellStyle name="40% - Accent3 2 6 8" xfId="19943"/>
    <cellStyle name="40% - Accent3 2 7" xfId="330"/>
    <cellStyle name="40% - Accent3 2 7 2" xfId="19944"/>
    <cellStyle name="40% - Accent3 2 7 3" xfId="19945"/>
    <cellStyle name="40% - Accent3 2 7 4" xfId="19946"/>
    <cellStyle name="40% - Accent3 2 8" xfId="331"/>
    <cellStyle name="40% - Accent3 2 8 2" xfId="19947"/>
    <cellStyle name="40% - Accent3 2 9" xfId="19948"/>
    <cellStyle name="40% - Accent3 2 9 2" xfId="19949"/>
    <cellStyle name="40% - Accent3 2_12PCORC Wind Vestas and Royalties" xfId="12784"/>
    <cellStyle name="40% - Accent3 3" xfId="332"/>
    <cellStyle name="40% - Accent3 3 2" xfId="333"/>
    <cellStyle name="40% - Accent3 3 2 2" xfId="334"/>
    <cellStyle name="40% - Accent3 3 2 2 2" xfId="12785"/>
    <cellStyle name="40% - Accent3 3 2 2 3" xfId="19950"/>
    <cellStyle name="40% - Accent3 3 2 2 4" xfId="19951"/>
    <cellStyle name="40% - Accent3 3 2 3" xfId="335"/>
    <cellStyle name="40% - Accent3 3 2 3 2" xfId="12786"/>
    <cellStyle name="40% - Accent3 3 2 3 3" xfId="19952"/>
    <cellStyle name="40% - Accent3 3 2 3 4" xfId="19953"/>
    <cellStyle name="40% - Accent3 3 2 4" xfId="12787"/>
    <cellStyle name="40% - Accent3 3 2 4 2" xfId="12788"/>
    <cellStyle name="40% - Accent3 3 2 5" xfId="12789"/>
    <cellStyle name="40% - Accent3 3 2 6" xfId="19954"/>
    <cellStyle name="40% - Accent3 3 2 7" xfId="19955"/>
    <cellStyle name="40% - Accent3 3 3" xfId="336"/>
    <cellStyle name="40% - Accent3 3 3 2" xfId="337"/>
    <cellStyle name="40% - Accent3 3 3 2 2" xfId="12790"/>
    <cellStyle name="40% - Accent3 3 3 2 3" xfId="12791"/>
    <cellStyle name="40% - Accent3 3 3 2 3 2" xfId="18403"/>
    <cellStyle name="40% - Accent3 3 3 2 4" xfId="19956"/>
    <cellStyle name="40% - Accent3 3 3 3" xfId="12792"/>
    <cellStyle name="40% - Accent3 3 3 3 2" xfId="19957"/>
    <cellStyle name="40% - Accent3 3 3 4" xfId="12793"/>
    <cellStyle name="40% - Accent3 3 3 4 2" xfId="18404"/>
    <cellStyle name="40% - Accent3 3 3 5" xfId="19958"/>
    <cellStyle name="40% - Accent3 3 3 6" xfId="19959"/>
    <cellStyle name="40% - Accent3 3 4" xfId="338"/>
    <cellStyle name="40% - Accent3 3 4 2" xfId="12794"/>
    <cellStyle name="40% - Accent3 3 4 3" xfId="19960"/>
    <cellStyle name="40% - Accent3 3 4 4" xfId="19961"/>
    <cellStyle name="40% - Accent3 3 5" xfId="339"/>
    <cellStyle name="40% - Accent3 3 5 2" xfId="19962"/>
    <cellStyle name="40% - Accent3 3 6" xfId="19963"/>
    <cellStyle name="40% - Accent3 3 7" xfId="19964"/>
    <cellStyle name="40% - Accent3 3 8" xfId="19965"/>
    <cellStyle name="40% - Accent3 4" xfId="340"/>
    <cellStyle name="40% - Accent3 4 2" xfId="341"/>
    <cellStyle name="40% - Accent3 4 2 2" xfId="342"/>
    <cellStyle name="40% - Accent3 4 2 2 2" xfId="12795"/>
    <cellStyle name="40% - Accent3 4 2 2 3" xfId="19966"/>
    <cellStyle name="40% - Accent3 4 2 2 4" xfId="19967"/>
    <cellStyle name="40% - Accent3 4 2 3" xfId="12796"/>
    <cellStyle name="40% - Accent3 4 2 3 2" xfId="19968"/>
    <cellStyle name="40% - Accent3 4 2 4" xfId="19969"/>
    <cellStyle name="40% - Accent3 4 2 5" xfId="19970"/>
    <cellStyle name="40% - Accent3 4 2 6" xfId="19971"/>
    <cellStyle name="40% - Accent3 4 3" xfId="343"/>
    <cellStyle name="40% - Accent3 4 3 2" xfId="344"/>
    <cellStyle name="40% - Accent3 4 3 3" xfId="19972"/>
    <cellStyle name="40% - Accent3 4 3 4" xfId="19973"/>
    <cellStyle name="40% - Accent3 4 4" xfId="345"/>
    <cellStyle name="40% - Accent3 4 4 2" xfId="19974"/>
    <cellStyle name="40% - Accent3 4 4 3" xfId="19975"/>
    <cellStyle name="40% - Accent3 4 4 4" xfId="19976"/>
    <cellStyle name="40% - Accent3 4 5" xfId="346"/>
    <cellStyle name="40% - Accent3 4 5 2" xfId="19977"/>
    <cellStyle name="40% - Accent3 4 6" xfId="19978"/>
    <cellStyle name="40% - Accent3 4 6 2" xfId="19979"/>
    <cellStyle name="40% - Accent3 4 7" xfId="19980"/>
    <cellStyle name="40% - Accent3 4 8" xfId="19981"/>
    <cellStyle name="40% - Accent3 5" xfId="347"/>
    <cellStyle name="40% - Accent3 5 2" xfId="348"/>
    <cellStyle name="40% - Accent3 5 2 2" xfId="12797"/>
    <cellStyle name="40% - Accent3 5 2 2 2" xfId="19982"/>
    <cellStyle name="40% - Accent3 5 2 2 2 2" xfId="19983"/>
    <cellStyle name="40% - Accent3 5 2 2 2 3" xfId="19984"/>
    <cellStyle name="40% - Accent3 5 2 2 3" xfId="19985"/>
    <cellStyle name="40% - Accent3 5 2 2 3 2" xfId="19986"/>
    <cellStyle name="40% - Accent3 5 2 2 4" xfId="19987"/>
    <cellStyle name="40% - Accent3 5 2 2 5" xfId="19988"/>
    <cellStyle name="40% - Accent3 5 2 3" xfId="19989"/>
    <cellStyle name="40% - Accent3 5 2 4" xfId="19990"/>
    <cellStyle name="40% - Accent3 5 3" xfId="349"/>
    <cellStyle name="40% - Accent3 5 3 2" xfId="12798"/>
    <cellStyle name="40% - Accent3 5 3 3" xfId="19991"/>
    <cellStyle name="40% - Accent3 5 3 4" xfId="19992"/>
    <cellStyle name="40% - Accent3 5 4" xfId="12799"/>
    <cellStyle name="40% - Accent3 5 4 2" xfId="12800"/>
    <cellStyle name="40% - Accent3 5 5" xfId="12801"/>
    <cellStyle name="40% - Accent3 5 5 2" xfId="19993"/>
    <cellStyle name="40% - Accent3 5 5 2 2" xfId="19994"/>
    <cellStyle name="40% - Accent3 5 5 2 3" xfId="19995"/>
    <cellStyle name="40% - Accent3 5 5 3" xfId="19996"/>
    <cellStyle name="40% - Accent3 5 5 3 2" xfId="19997"/>
    <cellStyle name="40% - Accent3 5 5 4" xfId="19998"/>
    <cellStyle name="40% - Accent3 5 5 5" xfId="19999"/>
    <cellStyle name="40% - Accent3 5 6" xfId="20000"/>
    <cellStyle name="40% - Accent3 5 6 2" xfId="20001"/>
    <cellStyle name="40% - Accent3 5 6 2 2" xfId="20002"/>
    <cellStyle name="40% - Accent3 5 6 2 3" xfId="20003"/>
    <cellStyle name="40% - Accent3 5 6 3" xfId="20004"/>
    <cellStyle name="40% - Accent3 5 6 3 2" xfId="20005"/>
    <cellStyle name="40% - Accent3 5 6 4" xfId="20006"/>
    <cellStyle name="40% - Accent3 5 6 5" xfId="20007"/>
    <cellStyle name="40% - Accent3 5 6 6" xfId="20008"/>
    <cellStyle name="40% - Accent3 5 6 7" xfId="20009"/>
    <cellStyle name="40% - Accent3 5 7" xfId="20010"/>
    <cellStyle name="40% - Accent3 5 7 2" xfId="20011"/>
    <cellStyle name="40% - Accent3 5 7 2 2" xfId="20012"/>
    <cellStyle name="40% - Accent3 5 7 3" xfId="20013"/>
    <cellStyle name="40% - Accent3 5 7 4" xfId="20014"/>
    <cellStyle name="40% - Accent3 5 8" xfId="20015"/>
    <cellStyle name="40% - Accent3 5 8 2" xfId="20016"/>
    <cellStyle name="40% - Accent3 5 9" xfId="20017"/>
    <cellStyle name="40% - Accent3 6" xfId="350"/>
    <cellStyle name="40% - Accent3 6 2" xfId="351"/>
    <cellStyle name="40% - Accent3 6 2 2" xfId="12802"/>
    <cellStyle name="40% - Accent3 6 2 3" xfId="12803"/>
    <cellStyle name="40% - Accent3 6 2 3 2" xfId="18405"/>
    <cellStyle name="40% - Accent3 6 2 4" xfId="20018"/>
    <cellStyle name="40% - Accent3 6 3" xfId="12804"/>
    <cellStyle name="40% - Accent3 6 3 2" xfId="12805"/>
    <cellStyle name="40% - Accent3 6 4" xfId="12806"/>
    <cellStyle name="40% - Accent3 6 4 2" xfId="20019"/>
    <cellStyle name="40% - Accent3 6 4 2 2" xfId="20020"/>
    <cellStyle name="40% - Accent3 6 4 3" xfId="20021"/>
    <cellStyle name="40% - Accent3 6 4 4" xfId="20022"/>
    <cellStyle name="40% - Accent3 6 4 5" xfId="20023"/>
    <cellStyle name="40% - Accent3 6 4 6" xfId="20024"/>
    <cellStyle name="40% - Accent3 6 5" xfId="12807"/>
    <cellStyle name="40% - Accent3 6 5 2" xfId="18406"/>
    <cellStyle name="40% - Accent3 6 5 3" xfId="20025"/>
    <cellStyle name="40% - Accent3 6 5 4" xfId="20026"/>
    <cellStyle name="40% - Accent3 6 5 5" xfId="20027"/>
    <cellStyle name="40% - Accent3 6 6" xfId="20028"/>
    <cellStyle name="40% - Accent3 6 7" xfId="20029"/>
    <cellStyle name="40% - Accent3 6 8" xfId="20030"/>
    <cellStyle name="40% - Accent3 6 9" xfId="20031"/>
    <cellStyle name="40% - Accent3 7" xfId="352"/>
    <cellStyle name="40% - Accent3 7 2" xfId="12808"/>
    <cellStyle name="40% - Accent3 7 2 2" xfId="20032"/>
    <cellStyle name="40% - Accent3 7 2 2 2" xfId="20033"/>
    <cellStyle name="40% - Accent3 7 2 3" xfId="20034"/>
    <cellStyle name="40% - Accent3 7 2 4" xfId="20035"/>
    <cellStyle name="40% - Accent3 7 3" xfId="20036"/>
    <cellStyle name="40% - Accent3 7 3 2" xfId="20037"/>
    <cellStyle name="40% - Accent3 7 3 3" xfId="20038"/>
    <cellStyle name="40% - Accent3 7 4" xfId="20039"/>
    <cellStyle name="40% - Accent3 7 4 2" xfId="20040"/>
    <cellStyle name="40% - Accent3 7 4 3" xfId="20041"/>
    <cellStyle name="40% - Accent3 7 5" xfId="20042"/>
    <cellStyle name="40% - Accent3 7 6" xfId="20043"/>
    <cellStyle name="40% - Accent3 8" xfId="12809"/>
    <cellStyle name="40% - Accent3 8 2" xfId="12810"/>
    <cellStyle name="40% - Accent3 8 2 2" xfId="20044"/>
    <cellStyle name="40% - Accent3 8 2 2 2" xfId="20045"/>
    <cellStyle name="40% - Accent3 8 2 3" xfId="20046"/>
    <cellStyle name="40% - Accent3 8 2 4" xfId="20047"/>
    <cellStyle name="40% - Accent3 8 3" xfId="20048"/>
    <cellStyle name="40% - Accent3 8 3 2" xfId="20049"/>
    <cellStyle name="40% - Accent3 8 3 2 2" xfId="20050"/>
    <cellStyle name="40% - Accent3 8 3 3" xfId="20051"/>
    <cellStyle name="40% - Accent3 8 3 4" xfId="20052"/>
    <cellStyle name="40% - Accent3 8 4" xfId="20053"/>
    <cellStyle name="40% - Accent3 9" xfId="12811"/>
    <cellStyle name="40% - Accent3 9 2" xfId="12812"/>
    <cellStyle name="40% - Accent3 9 2 2" xfId="20054"/>
    <cellStyle name="40% - Accent3 9 2 3" xfId="20055"/>
    <cellStyle name="40% - Accent3 9 3" xfId="20056"/>
    <cellStyle name="40% - Accent3 9 4" xfId="20057"/>
    <cellStyle name="40% - Accent3 9 5" xfId="20058"/>
    <cellStyle name="40% - Accent4 10" xfId="12813"/>
    <cellStyle name="40% - Accent4 10 2" xfId="12814"/>
    <cellStyle name="40% - Accent4 10 2 2" xfId="20059"/>
    <cellStyle name="40% - Accent4 10 2 3" xfId="20060"/>
    <cellStyle name="40% - Accent4 11" xfId="12815"/>
    <cellStyle name="40% - Accent4 11 2" xfId="12816"/>
    <cellStyle name="40% - Accent4 11 2 2" xfId="18408"/>
    <cellStyle name="40% - Accent4 11 3" xfId="18407"/>
    <cellStyle name="40% - Accent4 12" xfId="12817"/>
    <cellStyle name="40% - Accent4 12 2" xfId="18409"/>
    <cellStyle name="40% - Accent4 2" xfId="353"/>
    <cellStyle name="40% - Accent4 2 10" xfId="20061"/>
    <cellStyle name="40% - Accent4 2 11" xfId="20062"/>
    <cellStyle name="40% - Accent4 2 12" xfId="20063"/>
    <cellStyle name="40% - Accent4 2 12 2" xfId="20064"/>
    <cellStyle name="40% - Accent4 2 2" xfId="354"/>
    <cellStyle name="40% - Accent4 2 2 2" xfId="355"/>
    <cellStyle name="40% - Accent4 2 2 2 2" xfId="356"/>
    <cellStyle name="40% - Accent4 2 2 2 2 2" xfId="12818"/>
    <cellStyle name="40% - Accent4 2 2 2 2 3" xfId="20065"/>
    <cellStyle name="40% - Accent4 2 2 2 3" xfId="12819"/>
    <cellStyle name="40% - Accent4 2 2 2 4" xfId="20066"/>
    <cellStyle name="40% - Accent4 2 2 2 5" xfId="20067"/>
    <cellStyle name="40% - Accent4 2 2 3" xfId="357"/>
    <cellStyle name="40% - Accent4 2 2 3 2" xfId="358"/>
    <cellStyle name="40% - Accent4 2 2 3 2 2" xfId="20068"/>
    <cellStyle name="40% - Accent4 2 2 3 2 3" xfId="20069"/>
    <cellStyle name="40% - Accent4 2 2 3 3" xfId="20070"/>
    <cellStyle name="40% - Accent4 2 2 3 4" xfId="20071"/>
    <cellStyle name="40% - Accent4 2 2 3 5" xfId="20072"/>
    <cellStyle name="40% - Accent4 2 2 4" xfId="359"/>
    <cellStyle name="40% - Accent4 2 2 4 2" xfId="20073"/>
    <cellStyle name="40% - Accent4 2 2 4 3" xfId="20074"/>
    <cellStyle name="40% - Accent4 2 2 4 4" xfId="20075"/>
    <cellStyle name="40% - Accent4 2 2 5" xfId="20076"/>
    <cellStyle name="40% - Accent4 2 2 5 2" xfId="20077"/>
    <cellStyle name="40% - Accent4 2 2 6" xfId="20078"/>
    <cellStyle name="40% - Accent4 2 2 7" xfId="20079"/>
    <cellStyle name="40% - Accent4 2 2 8" xfId="20080"/>
    <cellStyle name="40% - Accent4 2 3" xfId="360"/>
    <cellStyle name="40% - Accent4 2 3 2" xfId="361"/>
    <cellStyle name="40% - Accent4 2 3 2 2" xfId="362"/>
    <cellStyle name="40% - Accent4 2 3 2 2 2" xfId="12820"/>
    <cellStyle name="40% - Accent4 2 3 2 2 3" xfId="20081"/>
    <cellStyle name="40% - Accent4 2 3 2 3" xfId="12821"/>
    <cellStyle name="40% - Accent4 2 3 2 4" xfId="20082"/>
    <cellStyle name="40% - Accent4 2 3 2 5" xfId="20083"/>
    <cellStyle name="40% - Accent4 2 3 3" xfId="363"/>
    <cellStyle name="40% - Accent4 2 3 3 2" xfId="12822"/>
    <cellStyle name="40% - Accent4 2 3 3 3" xfId="20084"/>
    <cellStyle name="40% - Accent4 2 3 3 4" xfId="20085"/>
    <cellStyle name="40% - Accent4 2 3 4" xfId="12823"/>
    <cellStyle name="40% - Accent4 2 3 5" xfId="20086"/>
    <cellStyle name="40% - Accent4 2 3 6" xfId="20087"/>
    <cellStyle name="40% - Accent4 2 3 7" xfId="20088"/>
    <cellStyle name="40% - Accent4 2 4" xfId="364"/>
    <cellStyle name="40% - Accent4 2 4 2" xfId="365"/>
    <cellStyle name="40% - Accent4 2 4 2 2" xfId="12824"/>
    <cellStyle name="40% - Accent4 2 4 2 3" xfId="20089"/>
    <cellStyle name="40% - Accent4 2 4 2 4" xfId="20090"/>
    <cellStyle name="40% - Accent4 2 4 3" xfId="12825"/>
    <cellStyle name="40% - Accent4 2 4 3 2" xfId="12826"/>
    <cellStyle name="40% - Accent4 2 4 4" xfId="12827"/>
    <cellStyle name="40% - Accent4 2 4 5" xfId="20091"/>
    <cellStyle name="40% - Accent4 2 4 6" xfId="20092"/>
    <cellStyle name="40% - Accent4 2 5" xfId="366"/>
    <cellStyle name="40% - Accent4 2 5 2" xfId="12828"/>
    <cellStyle name="40% - Accent4 2 5 3" xfId="20093"/>
    <cellStyle name="40% - Accent4 2 5 4" xfId="20094"/>
    <cellStyle name="40% - Accent4 2 6" xfId="367"/>
    <cellStyle name="40% - Accent4 2 6 2" xfId="18262"/>
    <cellStyle name="40% - Accent4 2 6 2 2" xfId="20095"/>
    <cellStyle name="40% - Accent4 2 6 2 3" xfId="20096"/>
    <cellStyle name="40% - Accent4 2 6 2 4" xfId="20097"/>
    <cellStyle name="40% - Accent4 2 6 3" xfId="20098"/>
    <cellStyle name="40% - Accent4 2 6 3 2" xfId="20099"/>
    <cellStyle name="40% - Accent4 2 6 3 3" xfId="20100"/>
    <cellStyle name="40% - Accent4 2 6 4" xfId="20101"/>
    <cellStyle name="40% - Accent4 2 6 4 2" xfId="20102"/>
    <cellStyle name="40% - Accent4 2 6 5" xfId="20103"/>
    <cellStyle name="40% - Accent4 2 6 6" xfId="20104"/>
    <cellStyle name="40% - Accent4 2 6 7" xfId="20105"/>
    <cellStyle name="40% - Accent4 2 6 8" xfId="20106"/>
    <cellStyle name="40% - Accent4 2 7" xfId="368"/>
    <cellStyle name="40% - Accent4 2 7 2" xfId="20107"/>
    <cellStyle name="40% - Accent4 2 7 3" xfId="20108"/>
    <cellStyle name="40% - Accent4 2 7 4" xfId="20109"/>
    <cellStyle name="40% - Accent4 2 8" xfId="369"/>
    <cellStyle name="40% - Accent4 2 8 2" xfId="20110"/>
    <cellStyle name="40% - Accent4 2 9" xfId="20111"/>
    <cellStyle name="40% - Accent4 2 9 2" xfId="20112"/>
    <cellStyle name="40% - Accent4 2_12PCORC Wind Vestas and Royalties" xfId="12829"/>
    <cellStyle name="40% - Accent4 3" xfId="370"/>
    <cellStyle name="40% - Accent4 3 2" xfId="371"/>
    <cellStyle name="40% - Accent4 3 2 2" xfId="372"/>
    <cellStyle name="40% - Accent4 3 2 2 2" xfId="12830"/>
    <cellStyle name="40% - Accent4 3 2 2 3" xfId="20113"/>
    <cellStyle name="40% - Accent4 3 2 2 4" xfId="20114"/>
    <cellStyle name="40% - Accent4 3 2 3" xfId="373"/>
    <cellStyle name="40% - Accent4 3 2 3 2" xfId="12831"/>
    <cellStyle name="40% - Accent4 3 2 3 3" xfId="20115"/>
    <cellStyle name="40% - Accent4 3 2 3 4" xfId="20116"/>
    <cellStyle name="40% - Accent4 3 2 4" xfId="12832"/>
    <cellStyle name="40% - Accent4 3 2 4 2" xfId="12833"/>
    <cellStyle name="40% - Accent4 3 2 5" xfId="12834"/>
    <cellStyle name="40% - Accent4 3 2 6" xfId="20117"/>
    <cellStyle name="40% - Accent4 3 2 7" xfId="20118"/>
    <cellStyle name="40% - Accent4 3 3" xfId="374"/>
    <cellStyle name="40% - Accent4 3 3 2" xfId="375"/>
    <cellStyle name="40% - Accent4 3 3 2 2" xfId="12835"/>
    <cellStyle name="40% - Accent4 3 3 2 3" xfId="12836"/>
    <cellStyle name="40% - Accent4 3 3 2 3 2" xfId="18410"/>
    <cellStyle name="40% - Accent4 3 3 2 4" xfId="20119"/>
    <cellStyle name="40% - Accent4 3 3 3" xfId="12837"/>
    <cellStyle name="40% - Accent4 3 3 3 2" xfId="20120"/>
    <cellStyle name="40% - Accent4 3 3 4" xfId="12838"/>
    <cellStyle name="40% - Accent4 3 3 4 2" xfId="18411"/>
    <cellStyle name="40% - Accent4 3 3 5" xfId="20121"/>
    <cellStyle name="40% - Accent4 3 3 6" xfId="20122"/>
    <cellStyle name="40% - Accent4 3 4" xfId="376"/>
    <cellStyle name="40% - Accent4 3 4 2" xfId="12839"/>
    <cellStyle name="40% - Accent4 3 4 3" xfId="20123"/>
    <cellStyle name="40% - Accent4 3 4 4" xfId="20124"/>
    <cellStyle name="40% - Accent4 3 5" xfId="377"/>
    <cellStyle name="40% - Accent4 3 5 2" xfId="20125"/>
    <cellStyle name="40% - Accent4 3 6" xfId="20126"/>
    <cellStyle name="40% - Accent4 3 7" xfId="20127"/>
    <cellStyle name="40% - Accent4 3 8" xfId="20128"/>
    <cellStyle name="40% - Accent4 4" xfId="378"/>
    <cellStyle name="40% - Accent4 4 2" xfId="379"/>
    <cellStyle name="40% - Accent4 4 2 2" xfId="380"/>
    <cellStyle name="40% - Accent4 4 2 2 2" xfId="12840"/>
    <cellStyle name="40% - Accent4 4 2 2 3" xfId="20129"/>
    <cellStyle name="40% - Accent4 4 2 2 4" xfId="20130"/>
    <cellStyle name="40% - Accent4 4 2 3" xfId="12841"/>
    <cellStyle name="40% - Accent4 4 2 3 2" xfId="20131"/>
    <cellStyle name="40% - Accent4 4 2 4" xfId="20132"/>
    <cellStyle name="40% - Accent4 4 2 5" xfId="20133"/>
    <cellStyle name="40% - Accent4 4 2 6" xfId="20134"/>
    <cellStyle name="40% - Accent4 4 3" xfId="381"/>
    <cellStyle name="40% - Accent4 4 3 2" xfId="382"/>
    <cellStyle name="40% - Accent4 4 3 3" xfId="20135"/>
    <cellStyle name="40% - Accent4 4 3 4" xfId="20136"/>
    <cellStyle name="40% - Accent4 4 4" xfId="383"/>
    <cellStyle name="40% - Accent4 4 4 2" xfId="20137"/>
    <cellStyle name="40% - Accent4 4 4 3" xfId="20138"/>
    <cellStyle name="40% - Accent4 4 4 4" xfId="20139"/>
    <cellStyle name="40% - Accent4 4 5" xfId="384"/>
    <cellStyle name="40% - Accent4 4 5 2" xfId="20140"/>
    <cellStyle name="40% - Accent4 4 6" xfId="20141"/>
    <cellStyle name="40% - Accent4 4 6 2" xfId="20142"/>
    <cellStyle name="40% - Accent4 4 7" xfId="20143"/>
    <cellStyle name="40% - Accent4 4 8" xfId="20144"/>
    <cellStyle name="40% - Accent4 5" xfId="385"/>
    <cellStyle name="40% - Accent4 5 2" xfId="386"/>
    <cellStyle name="40% - Accent4 5 2 2" xfId="12842"/>
    <cellStyle name="40% - Accent4 5 2 2 2" xfId="20145"/>
    <cellStyle name="40% - Accent4 5 2 2 2 2" xfId="20146"/>
    <cellStyle name="40% - Accent4 5 2 2 2 3" xfId="20147"/>
    <cellStyle name="40% - Accent4 5 2 2 3" xfId="20148"/>
    <cellStyle name="40% - Accent4 5 2 2 3 2" xfId="20149"/>
    <cellStyle name="40% - Accent4 5 2 2 4" xfId="20150"/>
    <cellStyle name="40% - Accent4 5 2 2 5" xfId="20151"/>
    <cellStyle name="40% - Accent4 5 2 3" xfId="20152"/>
    <cellStyle name="40% - Accent4 5 2 4" xfId="20153"/>
    <cellStyle name="40% - Accent4 5 3" xfId="387"/>
    <cellStyle name="40% - Accent4 5 3 2" xfId="12843"/>
    <cellStyle name="40% - Accent4 5 3 3" xfId="20154"/>
    <cellStyle name="40% - Accent4 5 3 4" xfId="20155"/>
    <cellStyle name="40% - Accent4 5 4" xfId="12844"/>
    <cellStyle name="40% - Accent4 5 4 2" xfId="12845"/>
    <cellStyle name="40% - Accent4 5 5" xfId="12846"/>
    <cellStyle name="40% - Accent4 5 5 2" xfId="20156"/>
    <cellStyle name="40% - Accent4 5 5 2 2" xfId="20157"/>
    <cellStyle name="40% - Accent4 5 5 2 3" xfId="20158"/>
    <cellStyle name="40% - Accent4 5 5 3" xfId="20159"/>
    <cellStyle name="40% - Accent4 5 5 3 2" xfId="20160"/>
    <cellStyle name="40% - Accent4 5 5 4" xfId="20161"/>
    <cellStyle name="40% - Accent4 5 5 5" xfId="20162"/>
    <cellStyle name="40% - Accent4 5 6" xfId="20163"/>
    <cellStyle name="40% - Accent4 5 6 2" xfId="20164"/>
    <cellStyle name="40% - Accent4 5 6 2 2" xfId="20165"/>
    <cellStyle name="40% - Accent4 5 6 2 3" xfId="20166"/>
    <cellStyle name="40% - Accent4 5 6 3" xfId="20167"/>
    <cellStyle name="40% - Accent4 5 6 3 2" xfId="20168"/>
    <cellStyle name="40% - Accent4 5 6 4" xfId="20169"/>
    <cellStyle name="40% - Accent4 5 6 5" xfId="20170"/>
    <cellStyle name="40% - Accent4 5 6 6" xfId="20171"/>
    <cellStyle name="40% - Accent4 5 6 7" xfId="20172"/>
    <cellStyle name="40% - Accent4 5 7" xfId="20173"/>
    <cellStyle name="40% - Accent4 5 7 2" xfId="20174"/>
    <cellStyle name="40% - Accent4 5 7 2 2" xfId="20175"/>
    <cellStyle name="40% - Accent4 5 7 3" xfId="20176"/>
    <cellStyle name="40% - Accent4 5 7 4" xfId="20177"/>
    <cellStyle name="40% - Accent4 5 8" xfId="20178"/>
    <cellStyle name="40% - Accent4 5 8 2" xfId="20179"/>
    <cellStyle name="40% - Accent4 5 9" xfId="20180"/>
    <cellStyle name="40% - Accent4 6" xfId="388"/>
    <cellStyle name="40% - Accent4 6 2" xfId="389"/>
    <cellStyle name="40% - Accent4 6 2 2" xfId="12847"/>
    <cellStyle name="40% - Accent4 6 2 3" xfId="12848"/>
    <cellStyle name="40% - Accent4 6 2 3 2" xfId="18412"/>
    <cellStyle name="40% - Accent4 6 2 4" xfId="20181"/>
    <cellStyle name="40% - Accent4 6 3" xfId="12849"/>
    <cellStyle name="40% - Accent4 6 3 2" xfId="12850"/>
    <cellStyle name="40% - Accent4 6 4" xfId="12851"/>
    <cellStyle name="40% - Accent4 6 4 2" xfId="20182"/>
    <cellStyle name="40% - Accent4 6 4 2 2" xfId="20183"/>
    <cellStyle name="40% - Accent4 6 4 3" xfId="20184"/>
    <cellStyle name="40% - Accent4 6 4 4" xfId="20185"/>
    <cellStyle name="40% - Accent4 6 4 5" xfId="20186"/>
    <cellStyle name="40% - Accent4 6 4 6" xfId="20187"/>
    <cellStyle name="40% - Accent4 6 5" xfId="12852"/>
    <cellStyle name="40% - Accent4 6 5 2" xfId="18413"/>
    <cellStyle name="40% - Accent4 6 5 3" xfId="20188"/>
    <cellStyle name="40% - Accent4 6 5 4" xfId="20189"/>
    <cellStyle name="40% - Accent4 6 5 5" xfId="20190"/>
    <cellStyle name="40% - Accent4 6 6" xfId="20191"/>
    <cellStyle name="40% - Accent4 6 7" xfId="20192"/>
    <cellStyle name="40% - Accent4 6 8" xfId="20193"/>
    <cellStyle name="40% - Accent4 6 9" xfId="20194"/>
    <cellStyle name="40% - Accent4 7" xfId="390"/>
    <cellStyle name="40% - Accent4 7 2" xfId="12853"/>
    <cellStyle name="40% - Accent4 7 2 2" xfId="20195"/>
    <cellStyle name="40% - Accent4 7 2 2 2" xfId="20196"/>
    <cellStyle name="40% - Accent4 7 2 3" xfId="20197"/>
    <cellStyle name="40% - Accent4 7 2 4" xfId="20198"/>
    <cellStyle name="40% - Accent4 7 3" xfId="20199"/>
    <cellStyle name="40% - Accent4 7 3 2" xfId="20200"/>
    <cellStyle name="40% - Accent4 7 3 3" xfId="20201"/>
    <cellStyle name="40% - Accent4 7 4" xfId="20202"/>
    <cellStyle name="40% - Accent4 7 4 2" xfId="20203"/>
    <cellStyle name="40% - Accent4 7 4 3" xfId="20204"/>
    <cellStyle name="40% - Accent4 7 5" xfId="20205"/>
    <cellStyle name="40% - Accent4 7 6" xfId="20206"/>
    <cellStyle name="40% - Accent4 8" xfId="12854"/>
    <cellStyle name="40% - Accent4 8 2" xfId="12855"/>
    <cellStyle name="40% - Accent4 8 2 2" xfId="20207"/>
    <cellStyle name="40% - Accent4 8 2 2 2" xfId="20208"/>
    <cellStyle name="40% - Accent4 8 2 3" xfId="20209"/>
    <cellStyle name="40% - Accent4 8 2 4" xfId="20210"/>
    <cellStyle name="40% - Accent4 8 3" xfId="20211"/>
    <cellStyle name="40% - Accent4 8 3 2" xfId="20212"/>
    <cellStyle name="40% - Accent4 8 3 2 2" xfId="20213"/>
    <cellStyle name="40% - Accent4 8 3 3" xfId="20214"/>
    <cellStyle name="40% - Accent4 8 3 4" xfId="20215"/>
    <cellStyle name="40% - Accent4 8 4" xfId="20216"/>
    <cellStyle name="40% - Accent4 9" xfId="12856"/>
    <cellStyle name="40% - Accent4 9 2" xfId="12857"/>
    <cellStyle name="40% - Accent4 9 2 2" xfId="20217"/>
    <cellStyle name="40% - Accent4 9 2 3" xfId="20218"/>
    <cellStyle name="40% - Accent4 9 3" xfId="20219"/>
    <cellStyle name="40% - Accent4 9 4" xfId="20220"/>
    <cellStyle name="40% - Accent4 9 5" xfId="20221"/>
    <cellStyle name="40% - Accent5 10" xfId="12858"/>
    <cellStyle name="40% - Accent5 10 2" xfId="12859"/>
    <cellStyle name="40% - Accent5 10 2 2" xfId="20222"/>
    <cellStyle name="40% - Accent5 10 2 3" xfId="20223"/>
    <cellStyle name="40% - Accent5 11" xfId="12860"/>
    <cellStyle name="40% - Accent5 11 2" xfId="12861"/>
    <cellStyle name="40% - Accent5 11 2 2" xfId="18415"/>
    <cellStyle name="40% - Accent5 11 3" xfId="18414"/>
    <cellStyle name="40% - Accent5 12" xfId="12862"/>
    <cellStyle name="40% - Accent5 12 2" xfId="18416"/>
    <cellStyle name="40% - Accent5 2" xfId="391"/>
    <cellStyle name="40% - Accent5 2 10" xfId="20224"/>
    <cellStyle name="40% - Accent5 2 11" xfId="20225"/>
    <cellStyle name="40% - Accent5 2 12" xfId="20226"/>
    <cellStyle name="40% - Accent5 2 12 2" xfId="20227"/>
    <cellStyle name="40% - Accent5 2 2" xfId="392"/>
    <cellStyle name="40% - Accent5 2 2 2" xfId="393"/>
    <cellStyle name="40% - Accent5 2 2 2 2" xfId="394"/>
    <cellStyle name="40% - Accent5 2 2 2 2 2" xfId="12863"/>
    <cellStyle name="40% - Accent5 2 2 2 2 3" xfId="20228"/>
    <cellStyle name="40% - Accent5 2 2 2 3" xfId="12864"/>
    <cellStyle name="40% - Accent5 2 2 2 4" xfId="20229"/>
    <cellStyle name="40% - Accent5 2 2 2 5" xfId="20230"/>
    <cellStyle name="40% - Accent5 2 2 3" xfId="395"/>
    <cellStyle name="40% - Accent5 2 2 3 2" xfId="396"/>
    <cellStyle name="40% - Accent5 2 2 3 2 2" xfId="20231"/>
    <cellStyle name="40% - Accent5 2 2 3 2 3" xfId="20232"/>
    <cellStyle name="40% - Accent5 2 2 3 3" xfId="20233"/>
    <cellStyle name="40% - Accent5 2 2 3 4" xfId="20234"/>
    <cellStyle name="40% - Accent5 2 2 3 5" xfId="20235"/>
    <cellStyle name="40% - Accent5 2 2 4" xfId="397"/>
    <cellStyle name="40% - Accent5 2 2 4 2" xfId="20236"/>
    <cellStyle name="40% - Accent5 2 2 4 3" xfId="20237"/>
    <cellStyle name="40% - Accent5 2 2 4 4" xfId="20238"/>
    <cellStyle name="40% - Accent5 2 2 5" xfId="20239"/>
    <cellStyle name="40% - Accent5 2 2 5 2" xfId="20240"/>
    <cellStyle name="40% - Accent5 2 2 6" xfId="20241"/>
    <cellStyle name="40% - Accent5 2 2 7" xfId="20242"/>
    <cellStyle name="40% - Accent5 2 2 8" xfId="20243"/>
    <cellStyle name="40% - Accent5 2 3" xfId="398"/>
    <cellStyle name="40% - Accent5 2 3 2" xfId="399"/>
    <cellStyle name="40% - Accent5 2 3 2 2" xfId="400"/>
    <cellStyle name="40% - Accent5 2 3 2 2 2" xfId="12865"/>
    <cellStyle name="40% - Accent5 2 3 2 2 3" xfId="20244"/>
    <cellStyle name="40% - Accent5 2 3 2 3" xfId="12866"/>
    <cellStyle name="40% - Accent5 2 3 2 4" xfId="20245"/>
    <cellStyle name="40% - Accent5 2 3 2 5" xfId="20246"/>
    <cellStyle name="40% - Accent5 2 3 3" xfId="401"/>
    <cellStyle name="40% - Accent5 2 3 3 2" xfId="12867"/>
    <cellStyle name="40% - Accent5 2 3 3 3" xfId="20247"/>
    <cellStyle name="40% - Accent5 2 3 3 4" xfId="20248"/>
    <cellStyle name="40% - Accent5 2 3 4" xfId="12868"/>
    <cellStyle name="40% - Accent5 2 3 5" xfId="20249"/>
    <cellStyle name="40% - Accent5 2 3 6" xfId="20250"/>
    <cellStyle name="40% - Accent5 2 3 7" xfId="20251"/>
    <cellStyle name="40% - Accent5 2 4" xfId="402"/>
    <cellStyle name="40% - Accent5 2 4 2" xfId="403"/>
    <cellStyle name="40% - Accent5 2 4 2 2" xfId="12869"/>
    <cellStyle name="40% - Accent5 2 4 2 3" xfId="20252"/>
    <cellStyle name="40% - Accent5 2 4 2 4" xfId="20253"/>
    <cellStyle name="40% - Accent5 2 4 3" xfId="12870"/>
    <cellStyle name="40% - Accent5 2 4 3 2" xfId="12871"/>
    <cellStyle name="40% - Accent5 2 4 4" xfId="12872"/>
    <cellStyle name="40% - Accent5 2 4 5" xfId="20254"/>
    <cellStyle name="40% - Accent5 2 4 6" xfId="20255"/>
    <cellStyle name="40% - Accent5 2 5" xfId="404"/>
    <cellStyle name="40% - Accent5 2 5 2" xfId="12873"/>
    <cellStyle name="40% - Accent5 2 5 3" xfId="20256"/>
    <cellStyle name="40% - Accent5 2 5 4" xfId="20257"/>
    <cellStyle name="40% - Accent5 2 6" xfId="405"/>
    <cellStyle name="40% - Accent5 2 6 2" xfId="18263"/>
    <cellStyle name="40% - Accent5 2 6 2 2" xfId="20258"/>
    <cellStyle name="40% - Accent5 2 6 2 3" xfId="20259"/>
    <cellStyle name="40% - Accent5 2 6 2 4" xfId="20260"/>
    <cellStyle name="40% - Accent5 2 6 3" xfId="20261"/>
    <cellStyle name="40% - Accent5 2 6 3 2" xfId="20262"/>
    <cellStyle name="40% - Accent5 2 6 3 3" xfId="20263"/>
    <cellStyle name="40% - Accent5 2 6 4" xfId="20264"/>
    <cellStyle name="40% - Accent5 2 6 4 2" xfId="20265"/>
    <cellStyle name="40% - Accent5 2 6 5" xfId="20266"/>
    <cellStyle name="40% - Accent5 2 6 6" xfId="20267"/>
    <cellStyle name="40% - Accent5 2 6 7" xfId="20268"/>
    <cellStyle name="40% - Accent5 2 6 8" xfId="20269"/>
    <cellStyle name="40% - Accent5 2 7" xfId="406"/>
    <cellStyle name="40% - Accent5 2 7 2" xfId="20270"/>
    <cellStyle name="40% - Accent5 2 7 3" xfId="20271"/>
    <cellStyle name="40% - Accent5 2 7 4" xfId="20272"/>
    <cellStyle name="40% - Accent5 2 8" xfId="407"/>
    <cellStyle name="40% - Accent5 2 8 2" xfId="20273"/>
    <cellStyle name="40% - Accent5 2 9" xfId="20274"/>
    <cellStyle name="40% - Accent5 2 9 2" xfId="20275"/>
    <cellStyle name="40% - Accent5 2_12PCORC Wind Vestas and Royalties" xfId="12874"/>
    <cellStyle name="40% - Accent5 3" xfId="408"/>
    <cellStyle name="40% - Accent5 3 2" xfId="409"/>
    <cellStyle name="40% - Accent5 3 2 2" xfId="410"/>
    <cellStyle name="40% - Accent5 3 2 2 2" xfId="12875"/>
    <cellStyle name="40% - Accent5 3 2 2 3" xfId="20276"/>
    <cellStyle name="40% - Accent5 3 2 2 4" xfId="20277"/>
    <cellStyle name="40% - Accent5 3 2 3" xfId="411"/>
    <cellStyle name="40% - Accent5 3 2 3 2" xfId="12876"/>
    <cellStyle name="40% - Accent5 3 2 3 3" xfId="20278"/>
    <cellStyle name="40% - Accent5 3 2 3 4" xfId="20279"/>
    <cellStyle name="40% - Accent5 3 2 4" xfId="12877"/>
    <cellStyle name="40% - Accent5 3 2 4 2" xfId="12878"/>
    <cellStyle name="40% - Accent5 3 2 5" xfId="12879"/>
    <cellStyle name="40% - Accent5 3 2 6" xfId="20280"/>
    <cellStyle name="40% - Accent5 3 2 7" xfId="20281"/>
    <cellStyle name="40% - Accent5 3 3" xfId="412"/>
    <cellStyle name="40% - Accent5 3 3 2" xfId="413"/>
    <cellStyle name="40% - Accent5 3 3 2 2" xfId="12880"/>
    <cellStyle name="40% - Accent5 3 3 2 3" xfId="12881"/>
    <cellStyle name="40% - Accent5 3 3 2 3 2" xfId="18417"/>
    <cellStyle name="40% - Accent5 3 3 2 4" xfId="20282"/>
    <cellStyle name="40% - Accent5 3 3 3" xfId="12882"/>
    <cellStyle name="40% - Accent5 3 3 3 2" xfId="20283"/>
    <cellStyle name="40% - Accent5 3 3 4" xfId="12883"/>
    <cellStyle name="40% - Accent5 3 3 4 2" xfId="18418"/>
    <cellStyle name="40% - Accent5 3 3 5" xfId="20284"/>
    <cellStyle name="40% - Accent5 3 3 6" xfId="20285"/>
    <cellStyle name="40% - Accent5 3 4" xfId="414"/>
    <cellStyle name="40% - Accent5 3 4 2" xfId="12884"/>
    <cellStyle name="40% - Accent5 3 4 3" xfId="20286"/>
    <cellStyle name="40% - Accent5 3 4 4" xfId="20287"/>
    <cellStyle name="40% - Accent5 3 5" xfId="415"/>
    <cellStyle name="40% - Accent5 3 5 2" xfId="20288"/>
    <cellStyle name="40% - Accent5 3 6" xfId="20289"/>
    <cellStyle name="40% - Accent5 3 7" xfId="20290"/>
    <cellStyle name="40% - Accent5 3 8" xfId="20291"/>
    <cellStyle name="40% - Accent5 4" xfId="416"/>
    <cellStyle name="40% - Accent5 4 2" xfId="417"/>
    <cellStyle name="40% - Accent5 4 2 2" xfId="418"/>
    <cellStyle name="40% - Accent5 4 2 2 2" xfId="12885"/>
    <cellStyle name="40% - Accent5 4 2 2 3" xfId="20292"/>
    <cellStyle name="40% - Accent5 4 2 2 4" xfId="20293"/>
    <cellStyle name="40% - Accent5 4 2 3" xfId="12886"/>
    <cellStyle name="40% - Accent5 4 2 3 2" xfId="20294"/>
    <cellStyle name="40% - Accent5 4 2 4" xfId="20295"/>
    <cellStyle name="40% - Accent5 4 2 5" xfId="20296"/>
    <cellStyle name="40% - Accent5 4 2 6" xfId="20297"/>
    <cellStyle name="40% - Accent5 4 3" xfId="419"/>
    <cellStyle name="40% - Accent5 4 3 2" xfId="420"/>
    <cellStyle name="40% - Accent5 4 3 3" xfId="20298"/>
    <cellStyle name="40% - Accent5 4 3 4" xfId="20299"/>
    <cellStyle name="40% - Accent5 4 4" xfId="421"/>
    <cellStyle name="40% - Accent5 4 4 2" xfId="20300"/>
    <cellStyle name="40% - Accent5 4 4 3" xfId="20301"/>
    <cellStyle name="40% - Accent5 4 4 4" xfId="20302"/>
    <cellStyle name="40% - Accent5 4 5" xfId="422"/>
    <cellStyle name="40% - Accent5 4 5 2" xfId="20303"/>
    <cellStyle name="40% - Accent5 4 6" xfId="20304"/>
    <cellStyle name="40% - Accent5 4 6 2" xfId="20305"/>
    <cellStyle name="40% - Accent5 4 7" xfId="20306"/>
    <cellStyle name="40% - Accent5 4 8" xfId="20307"/>
    <cellStyle name="40% - Accent5 5" xfId="423"/>
    <cellStyle name="40% - Accent5 5 2" xfId="424"/>
    <cellStyle name="40% - Accent5 5 2 2" xfId="12887"/>
    <cellStyle name="40% - Accent5 5 2 2 2" xfId="20308"/>
    <cellStyle name="40% - Accent5 5 2 2 2 2" xfId="20309"/>
    <cellStyle name="40% - Accent5 5 2 2 2 3" xfId="20310"/>
    <cellStyle name="40% - Accent5 5 2 2 3" xfId="20311"/>
    <cellStyle name="40% - Accent5 5 2 2 3 2" xfId="20312"/>
    <cellStyle name="40% - Accent5 5 2 2 4" xfId="20313"/>
    <cellStyle name="40% - Accent5 5 2 2 5" xfId="20314"/>
    <cellStyle name="40% - Accent5 5 2 3" xfId="20315"/>
    <cellStyle name="40% - Accent5 5 2 4" xfId="20316"/>
    <cellStyle name="40% - Accent5 5 3" xfId="425"/>
    <cellStyle name="40% - Accent5 5 3 2" xfId="12888"/>
    <cellStyle name="40% - Accent5 5 3 3" xfId="20317"/>
    <cellStyle name="40% - Accent5 5 3 4" xfId="20318"/>
    <cellStyle name="40% - Accent5 5 4" xfId="12889"/>
    <cellStyle name="40% - Accent5 5 4 2" xfId="12890"/>
    <cellStyle name="40% - Accent5 5 5" xfId="12891"/>
    <cellStyle name="40% - Accent5 5 5 2" xfId="20319"/>
    <cellStyle name="40% - Accent5 5 5 2 2" xfId="20320"/>
    <cellStyle name="40% - Accent5 5 5 2 3" xfId="20321"/>
    <cellStyle name="40% - Accent5 5 5 3" xfId="20322"/>
    <cellStyle name="40% - Accent5 5 5 3 2" xfId="20323"/>
    <cellStyle name="40% - Accent5 5 5 4" xfId="20324"/>
    <cellStyle name="40% - Accent5 5 5 5" xfId="20325"/>
    <cellStyle name="40% - Accent5 5 6" xfId="20326"/>
    <cellStyle name="40% - Accent5 5 6 2" xfId="20327"/>
    <cellStyle name="40% - Accent5 5 6 2 2" xfId="20328"/>
    <cellStyle name="40% - Accent5 5 6 2 3" xfId="20329"/>
    <cellStyle name="40% - Accent5 5 6 3" xfId="20330"/>
    <cellStyle name="40% - Accent5 5 6 3 2" xfId="20331"/>
    <cellStyle name="40% - Accent5 5 6 4" xfId="20332"/>
    <cellStyle name="40% - Accent5 5 6 5" xfId="20333"/>
    <cellStyle name="40% - Accent5 5 6 6" xfId="20334"/>
    <cellStyle name="40% - Accent5 5 6 7" xfId="20335"/>
    <cellStyle name="40% - Accent5 5 7" xfId="20336"/>
    <cellStyle name="40% - Accent5 5 7 2" xfId="20337"/>
    <cellStyle name="40% - Accent5 5 7 2 2" xfId="20338"/>
    <cellStyle name="40% - Accent5 5 7 3" xfId="20339"/>
    <cellStyle name="40% - Accent5 5 7 4" xfId="20340"/>
    <cellStyle name="40% - Accent5 5 8" xfId="20341"/>
    <cellStyle name="40% - Accent5 5 8 2" xfId="20342"/>
    <cellStyle name="40% - Accent5 5 9" xfId="20343"/>
    <cellStyle name="40% - Accent5 6" xfId="426"/>
    <cellStyle name="40% - Accent5 6 2" xfId="427"/>
    <cellStyle name="40% - Accent5 6 2 2" xfId="12892"/>
    <cellStyle name="40% - Accent5 6 2 3" xfId="12893"/>
    <cellStyle name="40% - Accent5 6 2 3 2" xfId="18419"/>
    <cellStyle name="40% - Accent5 6 2 4" xfId="20344"/>
    <cellStyle name="40% - Accent5 6 3" xfId="12894"/>
    <cellStyle name="40% - Accent5 6 3 2" xfId="12895"/>
    <cellStyle name="40% - Accent5 6 4" xfId="12896"/>
    <cellStyle name="40% - Accent5 6 4 2" xfId="20345"/>
    <cellStyle name="40% - Accent5 6 4 2 2" xfId="20346"/>
    <cellStyle name="40% - Accent5 6 4 3" xfId="20347"/>
    <cellStyle name="40% - Accent5 6 4 4" xfId="20348"/>
    <cellStyle name="40% - Accent5 6 4 5" xfId="20349"/>
    <cellStyle name="40% - Accent5 6 4 6" xfId="20350"/>
    <cellStyle name="40% - Accent5 6 5" xfId="12897"/>
    <cellStyle name="40% - Accent5 6 5 2" xfId="18420"/>
    <cellStyle name="40% - Accent5 6 5 3" xfId="20351"/>
    <cellStyle name="40% - Accent5 6 5 4" xfId="20352"/>
    <cellStyle name="40% - Accent5 6 5 5" xfId="20353"/>
    <cellStyle name="40% - Accent5 6 6" xfId="20354"/>
    <cellStyle name="40% - Accent5 6 7" xfId="20355"/>
    <cellStyle name="40% - Accent5 6 8" xfId="20356"/>
    <cellStyle name="40% - Accent5 6 9" xfId="20357"/>
    <cellStyle name="40% - Accent5 7" xfId="428"/>
    <cellStyle name="40% - Accent5 7 2" xfId="12898"/>
    <cellStyle name="40% - Accent5 7 2 2" xfId="20358"/>
    <cellStyle name="40% - Accent5 7 2 2 2" xfId="20359"/>
    <cellStyle name="40% - Accent5 7 2 3" xfId="20360"/>
    <cellStyle name="40% - Accent5 7 2 4" xfId="20361"/>
    <cellStyle name="40% - Accent5 7 3" xfId="20362"/>
    <cellStyle name="40% - Accent5 7 3 2" xfId="20363"/>
    <cellStyle name="40% - Accent5 7 3 3" xfId="20364"/>
    <cellStyle name="40% - Accent5 7 4" xfId="20365"/>
    <cellStyle name="40% - Accent5 7 4 2" xfId="20366"/>
    <cellStyle name="40% - Accent5 7 4 3" xfId="20367"/>
    <cellStyle name="40% - Accent5 7 5" xfId="20368"/>
    <cellStyle name="40% - Accent5 7 6" xfId="20369"/>
    <cellStyle name="40% - Accent5 8" xfId="12899"/>
    <cellStyle name="40% - Accent5 8 2" xfId="12900"/>
    <cellStyle name="40% - Accent5 8 2 2" xfId="20370"/>
    <cellStyle name="40% - Accent5 8 2 2 2" xfId="20371"/>
    <cellStyle name="40% - Accent5 8 2 3" xfId="20372"/>
    <cellStyle name="40% - Accent5 8 2 4" xfId="20373"/>
    <cellStyle name="40% - Accent5 8 3" xfId="20374"/>
    <cellStyle name="40% - Accent5 8 3 2" xfId="20375"/>
    <cellStyle name="40% - Accent5 8 3 2 2" xfId="20376"/>
    <cellStyle name="40% - Accent5 8 3 3" xfId="20377"/>
    <cellStyle name="40% - Accent5 8 3 4" xfId="20378"/>
    <cellStyle name="40% - Accent5 8 4" xfId="20379"/>
    <cellStyle name="40% - Accent5 9" xfId="12901"/>
    <cellStyle name="40% - Accent5 9 2" xfId="12902"/>
    <cellStyle name="40% - Accent5 9 2 2" xfId="20380"/>
    <cellStyle name="40% - Accent5 9 2 3" xfId="20381"/>
    <cellStyle name="40% - Accent5 9 3" xfId="20382"/>
    <cellStyle name="40% - Accent5 9 4" xfId="20383"/>
    <cellStyle name="40% - Accent5 9 5" xfId="20384"/>
    <cellStyle name="40% - Accent6 10" xfId="12903"/>
    <cellStyle name="40% - Accent6 10 2" xfId="12904"/>
    <cellStyle name="40% - Accent6 10 2 2" xfId="20385"/>
    <cellStyle name="40% - Accent6 10 2 3" xfId="20386"/>
    <cellStyle name="40% - Accent6 11" xfId="12905"/>
    <cellStyle name="40% - Accent6 11 2" xfId="12906"/>
    <cellStyle name="40% - Accent6 11 2 2" xfId="18422"/>
    <cellStyle name="40% - Accent6 11 3" xfId="18421"/>
    <cellStyle name="40% - Accent6 12" xfId="12907"/>
    <cellStyle name="40% - Accent6 12 2" xfId="18423"/>
    <cellStyle name="40% - Accent6 2" xfId="429"/>
    <cellStyle name="40% - Accent6 2 10" xfId="20387"/>
    <cellStyle name="40% - Accent6 2 11" xfId="20388"/>
    <cellStyle name="40% - Accent6 2 12" xfId="20389"/>
    <cellStyle name="40% - Accent6 2 12 2" xfId="20390"/>
    <cellStyle name="40% - Accent6 2 2" xfId="430"/>
    <cellStyle name="40% - Accent6 2 2 2" xfId="431"/>
    <cellStyle name="40% - Accent6 2 2 2 2" xfId="432"/>
    <cellStyle name="40% - Accent6 2 2 2 2 2" xfId="12908"/>
    <cellStyle name="40% - Accent6 2 2 2 2 3" xfId="20391"/>
    <cellStyle name="40% - Accent6 2 2 2 3" xfId="12909"/>
    <cellStyle name="40% - Accent6 2 2 2 4" xfId="20392"/>
    <cellStyle name="40% - Accent6 2 2 2 5" xfId="20393"/>
    <cellStyle name="40% - Accent6 2 2 3" xfId="433"/>
    <cellStyle name="40% - Accent6 2 2 3 2" xfId="434"/>
    <cellStyle name="40% - Accent6 2 2 3 2 2" xfId="20394"/>
    <cellStyle name="40% - Accent6 2 2 3 2 3" xfId="20395"/>
    <cellStyle name="40% - Accent6 2 2 3 3" xfId="20396"/>
    <cellStyle name="40% - Accent6 2 2 3 4" xfId="20397"/>
    <cellStyle name="40% - Accent6 2 2 3 5" xfId="20398"/>
    <cellStyle name="40% - Accent6 2 2 4" xfId="435"/>
    <cellStyle name="40% - Accent6 2 2 4 2" xfId="20399"/>
    <cellStyle name="40% - Accent6 2 2 4 3" xfId="20400"/>
    <cellStyle name="40% - Accent6 2 2 4 4" xfId="20401"/>
    <cellStyle name="40% - Accent6 2 2 5" xfId="20402"/>
    <cellStyle name="40% - Accent6 2 2 5 2" xfId="20403"/>
    <cellStyle name="40% - Accent6 2 2 6" xfId="20404"/>
    <cellStyle name="40% - Accent6 2 2 7" xfId="20405"/>
    <cellStyle name="40% - Accent6 2 2 8" xfId="20406"/>
    <cellStyle name="40% - Accent6 2 3" xfId="436"/>
    <cellStyle name="40% - Accent6 2 3 2" xfId="437"/>
    <cellStyle name="40% - Accent6 2 3 2 2" xfId="438"/>
    <cellStyle name="40% - Accent6 2 3 2 2 2" xfId="12910"/>
    <cellStyle name="40% - Accent6 2 3 2 2 3" xfId="20407"/>
    <cellStyle name="40% - Accent6 2 3 2 3" xfId="12911"/>
    <cellStyle name="40% - Accent6 2 3 2 4" xfId="20408"/>
    <cellStyle name="40% - Accent6 2 3 2 5" xfId="20409"/>
    <cellStyle name="40% - Accent6 2 3 3" xfId="439"/>
    <cellStyle name="40% - Accent6 2 3 3 2" xfId="12912"/>
    <cellStyle name="40% - Accent6 2 3 3 3" xfId="20410"/>
    <cellStyle name="40% - Accent6 2 3 3 4" xfId="20411"/>
    <cellStyle name="40% - Accent6 2 3 4" xfId="12913"/>
    <cellStyle name="40% - Accent6 2 3 5" xfId="20412"/>
    <cellStyle name="40% - Accent6 2 3 6" xfId="20413"/>
    <cellStyle name="40% - Accent6 2 3 7" xfId="20414"/>
    <cellStyle name="40% - Accent6 2 4" xfId="440"/>
    <cellStyle name="40% - Accent6 2 4 2" xfId="441"/>
    <cellStyle name="40% - Accent6 2 4 2 2" xfId="12914"/>
    <cellStyle name="40% - Accent6 2 4 2 3" xfId="20415"/>
    <cellStyle name="40% - Accent6 2 4 2 4" xfId="20416"/>
    <cellStyle name="40% - Accent6 2 4 3" xfId="12915"/>
    <cellStyle name="40% - Accent6 2 4 3 2" xfId="12916"/>
    <cellStyle name="40% - Accent6 2 4 4" xfId="12917"/>
    <cellStyle name="40% - Accent6 2 4 5" xfId="20417"/>
    <cellStyle name="40% - Accent6 2 4 6" xfId="20418"/>
    <cellStyle name="40% - Accent6 2 5" xfId="442"/>
    <cellStyle name="40% - Accent6 2 5 2" xfId="12918"/>
    <cellStyle name="40% - Accent6 2 5 3" xfId="20419"/>
    <cellStyle name="40% - Accent6 2 5 4" xfId="20420"/>
    <cellStyle name="40% - Accent6 2 6" xfId="443"/>
    <cellStyle name="40% - Accent6 2 6 2" xfId="18264"/>
    <cellStyle name="40% - Accent6 2 6 2 2" xfId="20421"/>
    <cellStyle name="40% - Accent6 2 6 2 3" xfId="20422"/>
    <cellStyle name="40% - Accent6 2 6 2 4" xfId="20423"/>
    <cellStyle name="40% - Accent6 2 6 3" xfId="20424"/>
    <cellStyle name="40% - Accent6 2 6 3 2" xfId="20425"/>
    <cellStyle name="40% - Accent6 2 6 3 3" xfId="20426"/>
    <cellStyle name="40% - Accent6 2 6 4" xfId="20427"/>
    <cellStyle name="40% - Accent6 2 6 4 2" xfId="20428"/>
    <cellStyle name="40% - Accent6 2 6 5" xfId="20429"/>
    <cellStyle name="40% - Accent6 2 6 6" xfId="20430"/>
    <cellStyle name="40% - Accent6 2 6 7" xfId="20431"/>
    <cellStyle name="40% - Accent6 2 6 8" xfId="20432"/>
    <cellStyle name="40% - Accent6 2 7" xfId="444"/>
    <cellStyle name="40% - Accent6 2 7 2" xfId="20433"/>
    <cellStyle name="40% - Accent6 2 7 3" xfId="20434"/>
    <cellStyle name="40% - Accent6 2 7 4" xfId="20435"/>
    <cellStyle name="40% - Accent6 2 8" xfId="445"/>
    <cellStyle name="40% - Accent6 2 8 2" xfId="20436"/>
    <cellStyle name="40% - Accent6 2 9" xfId="20437"/>
    <cellStyle name="40% - Accent6 2 9 2" xfId="20438"/>
    <cellStyle name="40% - Accent6 2_12PCORC Wind Vestas and Royalties" xfId="12919"/>
    <cellStyle name="40% - Accent6 3" xfId="446"/>
    <cellStyle name="40% - Accent6 3 2" xfId="447"/>
    <cellStyle name="40% - Accent6 3 2 2" xfId="448"/>
    <cellStyle name="40% - Accent6 3 2 2 2" xfId="12920"/>
    <cellStyle name="40% - Accent6 3 2 2 3" xfId="20439"/>
    <cellStyle name="40% - Accent6 3 2 2 4" xfId="20440"/>
    <cellStyle name="40% - Accent6 3 2 3" xfId="449"/>
    <cellStyle name="40% - Accent6 3 2 3 2" xfId="12921"/>
    <cellStyle name="40% - Accent6 3 2 3 3" xfId="20441"/>
    <cellStyle name="40% - Accent6 3 2 3 4" xfId="20442"/>
    <cellStyle name="40% - Accent6 3 2 4" xfId="12922"/>
    <cellStyle name="40% - Accent6 3 2 4 2" xfId="12923"/>
    <cellStyle name="40% - Accent6 3 2 5" xfId="12924"/>
    <cellStyle name="40% - Accent6 3 2 6" xfId="20443"/>
    <cellStyle name="40% - Accent6 3 2 7" xfId="20444"/>
    <cellStyle name="40% - Accent6 3 3" xfId="450"/>
    <cellStyle name="40% - Accent6 3 3 2" xfId="451"/>
    <cellStyle name="40% - Accent6 3 3 2 2" xfId="12925"/>
    <cellStyle name="40% - Accent6 3 3 2 3" xfId="12926"/>
    <cellStyle name="40% - Accent6 3 3 2 3 2" xfId="18424"/>
    <cellStyle name="40% - Accent6 3 3 2 4" xfId="20445"/>
    <cellStyle name="40% - Accent6 3 3 3" xfId="12927"/>
    <cellStyle name="40% - Accent6 3 3 3 2" xfId="20446"/>
    <cellStyle name="40% - Accent6 3 3 4" xfId="12928"/>
    <cellStyle name="40% - Accent6 3 3 4 2" xfId="18425"/>
    <cellStyle name="40% - Accent6 3 3 5" xfId="20447"/>
    <cellStyle name="40% - Accent6 3 3 6" xfId="20448"/>
    <cellStyle name="40% - Accent6 3 4" xfId="452"/>
    <cellStyle name="40% - Accent6 3 4 2" xfId="12929"/>
    <cellStyle name="40% - Accent6 3 4 3" xfId="20449"/>
    <cellStyle name="40% - Accent6 3 4 4" xfId="20450"/>
    <cellStyle name="40% - Accent6 3 5" xfId="453"/>
    <cellStyle name="40% - Accent6 3 5 2" xfId="20451"/>
    <cellStyle name="40% - Accent6 3 6" xfId="20452"/>
    <cellStyle name="40% - Accent6 3 7" xfId="20453"/>
    <cellStyle name="40% - Accent6 3 8" xfId="20454"/>
    <cellStyle name="40% - Accent6 4" xfId="454"/>
    <cellStyle name="40% - Accent6 4 2" xfId="455"/>
    <cellStyle name="40% - Accent6 4 2 2" xfId="456"/>
    <cellStyle name="40% - Accent6 4 2 2 2" xfId="12930"/>
    <cellStyle name="40% - Accent6 4 2 2 3" xfId="20455"/>
    <cellStyle name="40% - Accent6 4 2 2 4" xfId="20456"/>
    <cellStyle name="40% - Accent6 4 2 3" xfId="12931"/>
    <cellStyle name="40% - Accent6 4 2 3 2" xfId="20457"/>
    <cellStyle name="40% - Accent6 4 2 4" xfId="20458"/>
    <cellStyle name="40% - Accent6 4 2 5" xfId="20459"/>
    <cellStyle name="40% - Accent6 4 2 6" xfId="20460"/>
    <cellStyle name="40% - Accent6 4 3" xfId="457"/>
    <cellStyle name="40% - Accent6 4 3 2" xfId="458"/>
    <cellStyle name="40% - Accent6 4 3 3" xfId="20461"/>
    <cellStyle name="40% - Accent6 4 3 4" xfId="20462"/>
    <cellStyle name="40% - Accent6 4 4" xfId="459"/>
    <cellStyle name="40% - Accent6 4 4 2" xfId="20463"/>
    <cellStyle name="40% - Accent6 4 4 3" xfId="20464"/>
    <cellStyle name="40% - Accent6 4 4 4" xfId="20465"/>
    <cellStyle name="40% - Accent6 4 5" xfId="460"/>
    <cellStyle name="40% - Accent6 4 5 2" xfId="20466"/>
    <cellStyle name="40% - Accent6 4 6" xfId="20467"/>
    <cellStyle name="40% - Accent6 4 6 2" xfId="20468"/>
    <cellStyle name="40% - Accent6 4 7" xfId="20469"/>
    <cellStyle name="40% - Accent6 4 8" xfId="20470"/>
    <cellStyle name="40% - Accent6 5" xfId="461"/>
    <cellStyle name="40% - Accent6 5 2" xfId="462"/>
    <cellStyle name="40% - Accent6 5 2 2" xfId="12932"/>
    <cellStyle name="40% - Accent6 5 2 2 2" xfId="20471"/>
    <cellStyle name="40% - Accent6 5 2 2 2 2" xfId="20472"/>
    <cellStyle name="40% - Accent6 5 2 2 2 3" xfId="20473"/>
    <cellStyle name="40% - Accent6 5 2 2 3" xfId="20474"/>
    <cellStyle name="40% - Accent6 5 2 2 3 2" xfId="20475"/>
    <cellStyle name="40% - Accent6 5 2 2 4" xfId="20476"/>
    <cellStyle name="40% - Accent6 5 2 2 5" xfId="20477"/>
    <cellStyle name="40% - Accent6 5 2 3" xfId="20478"/>
    <cellStyle name="40% - Accent6 5 2 4" xfId="20479"/>
    <cellStyle name="40% - Accent6 5 3" xfId="463"/>
    <cellStyle name="40% - Accent6 5 3 2" xfId="12933"/>
    <cellStyle name="40% - Accent6 5 3 3" xfId="20480"/>
    <cellStyle name="40% - Accent6 5 3 4" xfId="20481"/>
    <cellStyle name="40% - Accent6 5 4" xfId="12934"/>
    <cellStyle name="40% - Accent6 5 4 2" xfId="12935"/>
    <cellStyle name="40% - Accent6 5 5" xfId="12936"/>
    <cellStyle name="40% - Accent6 5 5 2" xfId="20482"/>
    <cellStyle name="40% - Accent6 5 5 2 2" xfId="20483"/>
    <cellStyle name="40% - Accent6 5 5 2 3" xfId="20484"/>
    <cellStyle name="40% - Accent6 5 5 3" xfId="20485"/>
    <cellStyle name="40% - Accent6 5 5 3 2" xfId="20486"/>
    <cellStyle name="40% - Accent6 5 5 4" xfId="20487"/>
    <cellStyle name="40% - Accent6 5 5 5" xfId="20488"/>
    <cellStyle name="40% - Accent6 5 6" xfId="20489"/>
    <cellStyle name="40% - Accent6 5 6 2" xfId="20490"/>
    <cellStyle name="40% - Accent6 5 6 2 2" xfId="20491"/>
    <cellStyle name="40% - Accent6 5 6 2 3" xfId="20492"/>
    <cellStyle name="40% - Accent6 5 6 3" xfId="20493"/>
    <cellStyle name="40% - Accent6 5 6 3 2" xfId="20494"/>
    <cellStyle name="40% - Accent6 5 6 4" xfId="20495"/>
    <cellStyle name="40% - Accent6 5 6 5" xfId="20496"/>
    <cellStyle name="40% - Accent6 5 6 6" xfId="20497"/>
    <cellStyle name="40% - Accent6 5 6 7" xfId="20498"/>
    <cellStyle name="40% - Accent6 5 7" xfId="20499"/>
    <cellStyle name="40% - Accent6 5 7 2" xfId="20500"/>
    <cellStyle name="40% - Accent6 5 7 2 2" xfId="20501"/>
    <cellStyle name="40% - Accent6 5 7 3" xfId="20502"/>
    <cellStyle name="40% - Accent6 5 7 4" xfId="20503"/>
    <cellStyle name="40% - Accent6 5 8" xfId="20504"/>
    <cellStyle name="40% - Accent6 5 8 2" xfId="20505"/>
    <cellStyle name="40% - Accent6 5 9" xfId="20506"/>
    <cellStyle name="40% - Accent6 6" xfId="464"/>
    <cellStyle name="40% - Accent6 6 2" xfId="465"/>
    <cellStyle name="40% - Accent6 6 2 2" xfId="12937"/>
    <cellStyle name="40% - Accent6 6 2 3" xfId="12938"/>
    <cellStyle name="40% - Accent6 6 2 3 2" xfId="18426"/>
    <cellStyle name="40% - Accent6 6 2 4" xfId="20507"/>
    <cellStyle name="40% - Accent6 6 3" xfId="12939"/>
    <cellStyle name="40% - Accent6 6 3 2" xfId="12940"/>
    <cellStyle name="40% - Accent6 6 4" xfId="12941"/>
    <cellStyle name="40% - Accent6 6 4 2" xfId="20508"/>
    <cellStyle name="40% - Accent6 6 4 2 2" xfId="20509"/>
    <cellStyle name="40% - Accent6 6 4 3" xfId="20510"/>
    <cellStyle name="40% - Accent6 6 4 4" xfId="20511"/>
    <cellStyle name="40% - Accent6 6 4 5" xfId="20512"/>
    <cellStyle name="40% - Accent6 6 4 6" xfId="20513"/>
    <cellStyle name="40% - Accent6 6 5" xfId="12942"/>
    <cellStyle name="40% - Accent6 6 5 2" xfId="18427"/>
    <cellStyle name="40% - Accent6 6 5 3" xfId="20514"/>
    <cellStyle name="40% - Accent6 6 5 4" xfId="20515"/>
    <cellStyle name="40% - Accent6 6 5 5" xfId="20516"/>
    <cellStyle name="40% - Accent6 6 6" xfId="20517"/>
    <cellStyle name="40% - Accent6 6 7" xfId="20518"/>
    <cellStyle name="40% - Accent6 6 8" xfId="20519"/>
    <cellStyle name="40% - Accent6 6 9" xfId="20520"/>
    <cellStyle name="40% - Accent6 7" xfId="466"/>
    <cellStyle name="40% - Accent6 7 2" xfId="12943"/>
    <cellStyle name="40% - Accent6 7 2 2" xfId="20521"/>
    <cellStyle name="40% - Accent6 7 2 2 2" xfId="20522"/>
    <cellStyle name="40% - Accent6 7 2 3" xfId="20523"/>
    <cellStyle name="40% - Accent6 7 2 4" xfId="20524"/>
    <cellStyle name="40% - Accent6 7 3" xfId="20525"/>
    <cellStyle name="40% - Accent6 7 3 2" xfId="20526"/>
    <cellStyle name="40% - Accent6 7 3 3" xfId="20527"/>
    <cellStyle name="40% - Accent6 7 4" xfId="20528"/>
    <cellStyle name="40% - Accent6 7 4 2" xfId="20529"/>
    <cellStyle name="40% - Accent6 7 4 3" xfId="20530"/>
    <cellStyle name="40% - Accent6 7 5" xfId="20531"/>
    <cellStyle name="40% - Accent6 7 6" xfId="20532"/>
    <cellStyle name="40% - Accent6 8" xfId="12944"/>
    <cellStyle name="40% - Accent6 8 2" xfId="12945"/>
    <cellStyle name="40% - Accent6 8 2 2" xfId="20533"/>
    <cellStyle name="40% - Accent6 8 2 2 2" xfId="20534"/>
    <cellStyle name="40% - Accent6 8 2 3" xfId="20535"/>
    <cellStyle name="40% - Accent6 8 2 4" xfId="20536"/>
    <cellStyle name="40% - Accent6 8 3" xfId="20537"/>
    <cellStyle name="40% - Accent6 8 3 2" xfId="20538"/>
    <cellStyle name="40% - Accent6 8 3 2 2" xfId="20539"/>
    <cellStyle name="40% - Accent6 8 3 3" xfId="20540"/>
    <cellStyle name="40% - Accent6 8 3 4" xfId="20541"/>
    <cellStyle name="40% - Accent6 8 4" xfId="20542"/>
    <cellStyle name="40% - Accent6 9" xfId="12946"/>
    <cellStyle name="40% - Accent6 9 2" xfId="12947"/>
    <cellStyle name="40% - Accent6 9 2 2" xfId="20543"/>
    <cellStyle name="40% - Accent6 9 2 3" xfId="20544"/>
    <cellStyle name="40% - Accent6 9 3" xfId="20545"/>
    <cellStyle name="40% - Accent6 9 4" xfId="20546"/>
    <cellStyle name="40% - Accent6 9 5" xfId="20547"/>
    <cellStyle name="60% - Accent1 2" xfId="467"/>
    <cellStyle name="60% - Accent1 2 2" xfId="468"/>
    <cellStyle name="60% - Accent1 2 2 2" xfId="12948"/>
    <cellStyle name="60% - Accent1 2 2 2 2" xfId="12949"/>
    <cellStyle name="60% - Accent1 2 2 3" xfId="12950"/>
    <cellStyle name="60% - Accent1 2 3" xfId="12951"/>
    <cellStyle name="60% - Accent1 2 3 2" xfId="12952"/>
    <cellStyle name="60% - Accent1 2 3 2 2" xfId="12953"/>
    <cellStyle name="60% - Accent1 2 3 3" xfId="12954"/>
    <cellStyle name="60% - Accent1 2 3 3 2" xfId="12955"/>
    <cellStyle name="60% - Accent1 2 3 4" xfId="12956"/>
    <cellStyle name="60% - Accent1 2 4" xfId="12957"/>
    <cellStyle name="60% - Accent1 2 4 2" xfId="12958"/>
    <cellStyle name="60% - Accent1 2 5" xfId="12959"/>
    <cellStyle name="60% - Accent1 3" xfId="469"/>
    <cellStyle name="60% - Accent1 3 2" xfId="470"/>
    <cellStyle name="60% - Accent1 3 2 2" xfId="12960"/>
    <cellStyle name="60% - Accent1 3 3" xfId="12961"/>
    <cellStyle name="60% - Accent1 4" xfId="471"/>
    <cellStyle name="60% - Accent1 4 2" xfId="12962"/>
    <cellStyle name="60% - Accent1 4 2 2" xfId="12963"/>
    <cellStyle name="60% - Accent1 4 3" xfId="12964"/>
    <cellStyle name="60% - Accent1 5" xfId="12965"/>
    <cellStyle name="60% - Accent1 5 2" xfId="12966"/>
    <cellStyle name="60% - Accent1 5 2 2" xfId="12967"/>
    <cellStyle name="60% - Accent1 5 3" xfId="12968"/>
    <cellStyle name="60% - Accent1 6" xfId="12969"/>
    <cellStyle name="60% - Accent1 6 2" xfId="12970"/>
    <cellStyle name="60% - Accent2 2" xfId="472"/>
    <cellStyle name="60% - Accent2 2 2" xfId="473"/>
    <cellStyle name="60% - Accent2 2 2 2" xfId="12971"/>
    <cellStyle name="60% - Accent2 2 2 2 2" xfId="12972"/>
    <cellStyle name="60% - Accent2 2 2 3" xfId="12973"/>
    <cellStyle name="60% - Accent2 2 3" xfId="12974"/>
    <cellStyle name="60% - Accent2 2 3 2" xfId="12975"/>
    <cellStyle name="60% - Accent2 2 3 2 2" xfId="12976"/>
    <cellStyle name="60% - Accent2 2 3 3" xfId="12977"/>
    <cellStyle name="60% - Accent2 2 3 3 2" xfId="12978"/>
    <cellStyle name="60% - Accent2 2 3 4" xfId="12979"/>
    <cellStyle name="60% - Accent2 2 4" xfId="12980"/>
    <cellStyle name="60% - Accent2 2 4 2" xfId="12981"/>
    <cellStyle name="60% - Accent2 2 5" xfId="12982"/>
    <cellStyle name="60% - Accent2 3" xfId="474"/>
    <cellStyle name="60% - Accent2 3 2" xfId="475"/>
    <cellStyle name="60% - Accent2 3 2 2" xfId="12983"/>
    <cellStyle name="60% - Accent2 3 3" xfId="12984"/>
    <cellStyle name="60% - Accent2 4" xfId="476"/>
    <cellStyle name="60% - Accent2 4 2" xfId="12985"/>
    <cellStyle name="60% - Accent2 4 2 2" xfId="12986"/>
    <cellStyle name="60% - Accent2 4 3" xfId="12987"/>
    <cellStyle name="60% - Accent2 5" xfId="12988"/>
    <cellStyle name="60% - Accent2 5 2" xfId="12989"/>
    <cellStyle name="60% - Accent2 5 2 2" xfId="12990"/>
    <cellStyle name="60% - Accent2 5 3" xfId="12991"/>
    <cellStyle name="60% - Accent2 6" xfId="12992"/>
    <cellStyle name="60% - Accent2 6 2" xfId="12993"/>
    <cellStyle name="60% - Accent3 2" xfId="477"/>
    <cellStyle name="60% - Accent3 2 2" xfId="478"/>
    <cellStyle name="60% - Accent3 2 2 2" xfId="12994"/>
    <cellStyle name="60% - Accent3 2 2 2 2" xfId="12995"/>
    <cellStyle name="60% - Accent3 2 2 3" xfId="12996"/>
    <cellStyle name="60% - Accent3 2 3" xfId="12997"/>
    <cellStyle name="60% - Accent3 2 3 2" xfId="12998"/>
    <cellStyle name="60% - Accent3 2 3 2 2" xfId="12999"/>
    <cellStyle name="60% - Accent3 2 3 3" xfId="13000"/>
    <cellStyle name="60% - Accent3 2 3 3 2" xfId="13001"/>
    <cellStyle name="60% - Accent3 2 3 4" xfId="13002"/>
    <cellStyle name="60% - Accent3 2 4" xfId="13003"/>
    <cellStyle name="60% - Accent3 2 4 2" xfId="13004"/>
    <cellStyle name="60% - Accent3 2 5" xfId="13005"/>
    <cellStyle name="60% - Accent3 3" xfId="479"/>
    <cellStyle name="60% - Accent3 3 2" xfId="480"/>
    <cellStyle name="60% - Accent3 3 2 2" xfId="13006"/>
    <cellStyle name="60% - Accent3 3 3" xfId="13007"/>
    <cellStyle name="60% - Accent3 4" xfId="481"/>
    <cellStyle name="60% - Accent3 4 2" xfId="13008"/>
    <cellStyle name="60% - Accent3 4 2 2" xfId="13009"/>
    <cellStyle name="60% - Accent3 4 3" xfId="13010"/>
    <cellStyle name="60% - Accent3 5" xfId="13011"/>
    <cellStyle name="60% - Accent3 5 2" xfId="13012"/>
    <cellStyle name="60% - Accent3 5 2 2" xfId="13013"/>
    <cellStyle name="60% - Accent3 5 3" xfId="13014"/>
    <cellStyle name="60% - Accent3 6" xfId="13015"/>
    <cellStyle name="60% - Accent3 6 2" xfId="13016"/>
    <cellStyle name="60% - Accent4 2" xfId="482"/>
    <cellStyle name="60% - Accent4 2 2" xfId="483"/>
    <cellStyle name="60% - Accent4 2 2 2" xfId="13017"/>
    <cellStyle name="60% - Accent4 2 2 2 2" xfId="13018"/>
    <cellStyle name="60% - Accent4 2 2 3" xfId="13019"/>
    <cellStyle name="60% - Accent4 2 3" xfId="13020"/>
    <cellStyle name="60% - Accent4 2 3 2" xfId="13021"/>
    <cellStyle name="60% - Accent4 2 3 2 2" xfId="13022"/>
    <cellStyle name="60% - Accent4 2 3 3" xfId="13023"/>
    <cellStyle name="60% - Accent4 2 3 3 2" xfId="13024"/>
    <cellStyle name="60% - Accent4 2 3 4" xfId="13025"/>
    <cellStyle name="60% - Accent4 2 4" xfId="13026"/>
    <cellStyle name="60% - Accent4 2 4 2" xfId="13027"/>
    <cellStyle name="60% - Accent4 2 5" xfId="13028"/>
    <cellStyle name="60% - Accent4 3" xfId="484"/>
    <cellStyle name="60% - Accent4 3 2" xfId="485"/>
    <cellStyle name="60% - Accent4 3 2 2" xfId="13029"/>
    <cellStyle name="60% - Accent4 3 3" xfId="13030"/>
    <cellStyle name="60% - Accent4 4" xfId="486"/>
    <cellStyle name="60% - Accent4 4 2" xfId="13031"/>
    <cellStyle name="60% - Accent4 4 2 2" xfId="13032"/>
    <cellStyle name="60% - Accent4 4 3" xfId="13033"/>
    <cellStyle name="60% - Accent4 5" xfId="13034"/>
    <cellStyle name="60% - Accent4 5 2" xfId="13035"/>
    <cellStyle name="60% - Accent4 5 2 2" xfId="13036"/>
    <cellStyle name="60% - Accent4 5 3" xfId="13037"/>
    <cellStyle name="60% - Accent4 6" xfId="13038"/>
    <cellStyle name="60% - Accent4 6 2" xfId="13039"/>
    <cellStyle name="60% - Accent5 2" xfId="487"/>
    <cellStyle name="60% - Accent5 2 2" xfId="488"/>
    <cellStyle name="60% - Accent5 2 2 2" xfId="13040"/>
    <cellStyle name="60% - Accent5 2 2 2 2" xfId="13041"/>
    <cellStyle name="60% - Accent5 2 2 3" xfId="13042"/>
    <cellStyle name="60% - Accent5 2 3" xfId="13043"/>
    <cellStyle name="60% - Accent5 2 3 2" xfId="13044"/>
    <cellStyle name="60% - Accent5 2 3 2 2" xfId="13045"/>
    <cellStyle name="60% - Accent5 2 3 3" xfId="13046"/>
    <cellStyle name="60% - Accent5 2 3 3 2" xfId="13047"/>
    <cellStyle name="60% - Accent5 2 3 4" xfId="13048"/>
    <cellStyle name="60% - Accent5 2 4" xfId="13049"/>
    <cellStyle name="60% - Accent5 2 4 2" xfId="13050"/>
    <cellStyle name="60% - Accent5 2 5" xfId="13051"/>
    <cellStyle name="60% - Accent5 3" xfId="489"/>
    <cellStyle name="60% - Accent5 3 2" xfId="490"/>
    <cellStyle name="60% - Accent5 3 2 2" xfId="13052"/>
    <cellStyle name="60% - Accent5 3 3" xfId="13053"/>
    <cellStyle name="60% - Accent5 4" xfId="491"/>
    <cellStyle name="60% - Accent5 4 2" xfId="13054"/>
    <cellStyle name="60% - Accent5 4 2 2" xfId="13055"/>
    <cellStyle name="60% - Accent5 4 3" xfId="13056"/>
    <cellStyle name="60% - Accent5 5" xfId="13057"/>
    <cellStyle name="60% - Accent5 5 2" xfId="13058"/>
    <cellStyle name="60% - Accent5 5 2 2" xfId="13059"/>
    <cellStyle name="60% - Accent5 5 3" xfId="13060"/>
    <cellStyle name="60% - Accent5 6" xfId="13061"/>
    <cellStyle name="60% - Accent5 6 2" xfId="13062"/>
    <cellStyle name="60% - Accent6 2" xfId="492"/>
    <cellStyle name="60% - Accent6 2 2" xfId="493"/>
    <cellStyle name="60% - Accent6 2 2 2" xfId="13063"/>
    <cellStyle name="60% - Accent6 2 2 2 2" xfId="13064"/>
    <cellStyle name="60% - Accent6 2 2 3" xfId="13065"/>
    <cellStyle name="60% - Accent6 2 3" xfId="13066"/>
    <cellStyle name="60% - Accent6 2 3 2" xfId="13067"/>
    <cellStyle name="60% - Accent6 2 3 2 2" xfId="13068"/>
    <cellStyle name="60% - Accent6 2 3 3" xfId="13069"/>
    <cellStyle name="60% - Accent6 2 3 3 2" xfId="13070"/>
    <cellStyle name="60% - Accent6 2 3 4" xfId="13071"/>
    <cellStyle name="60% - Accent6 2 4" xfId="13072"/>
    <cellStyle name="60% - Accent6 2 4 2" xfId="13073"/>
    <cellStyle name="60% - Accent6 2 5" xfId="13074"/>
    <cellStyle name="60% - Accent6 3" xfId="494"/>
    <cellStyle name="60% - Accent6 3 2" xfId="495"/>
    <cellStyle name="60% - Accent6 3 2 2" xfId="13075"/>
    <cellStyle name="60% - Accent6 3 3" xfId="13076"/>
    <cellStyle name="60% - Accent6 4" xfId="496"/>
    <cellStyle name="60% - Accent6 4 2" xfId="13077"/>
    <cellStyle name="60% - Accent6 4 2 2" xfId="13078"/>
    <cellStyle name="60% - Accent6 4 3" xfId="13079"/>
    <cellStyle name="60% - Accent6 5" xfId="13080"/>
    <cellStyle name="60% - Accent6 5 2" xfId="13081"/>
    <cellStyle name="60% - Accent6 5 2 2" xfId="13082"/>
    <cellStyle name="60% - Accent6 5 3" xfId="13083"/>
    <cellStyle name="60% - Accent6 6" xfId="13084"/>
    <cellStyle name="60% - Accent6 6 2" xfId="13085"/>
    <cellStyle name="Accent1 - 20%" xfId="13086"/>
    <cellStyle name="Accent1 - 20% 2" xfId="13087"/>
    <cellStyle name="Accent1 - 40%" xfId="13088"/>
    <cellStyle name="Accent1 - 40% 2" xfId="13089"/>
    <cellStyle name="Accent1 - 60%" xfId="13090"/>
    <cellStyle name="Accent1 - 60% 2" xfId="13091"/>
    <cellStyle name="Accent1 2" xfId="497"/>
    <cellStyle name="Accent1 2 2" xfId="498"/>
    <cellStyle name="Accent1 2 2 2" xfId="13092"/>
    <cellStyle name="Accent1 2 2 2 2" xfId="13093"/>
    <cellStyle name="Accent1 2 2 3" xfId="13094"/>
    <cellStyle name="Accent1 2 3" xfId="13095"/>
    <cellStyle name="Accent1 2 3 2" xfId="13096"/>
    <cellStyle name="Accent1 2 3 2 2" xfId="13097"/>
    <cellStyle name="Accent1 2 3 3" xfId="13098"/>
    <cellStyle name="Accent1 2 3 3 2" xfId="13099"/>
    <cellStyle name="Accent1 2 3 4" xfId="13100"/>
    <cellStyle name="Accent1 2 4" xfId="13101"/>
    <cellStyle name="Accent1 2 4 2" xfId="13102"/>
    <cellStyle name="Accent1 2 5" xfId="13103"/>
    <cellStyle name="Accent1 3" xfId="499"/>
    <cellStyle name="Accent1 3 2" xfId="500"/>
    <cellStyle name="Accent1 3 2 2" xfId="13104"/>
    <cellStyle name="Accent1 3 3" xfId="13105"/>
    <cellStyle name="Accent1 4" xfId="501"/>
    <cellStyle name="Accent1 4 2" xfId="13106"/>
    <cellStyle name="Accent1 4 2 2" xfId="13107"/>
    <cellStyle name="Accent1 4 3" xfId="13108"/>
    <cellStyle name="Accent1 5" xfId="13109"/>
    <cellStyle name="Accent1 5 2" xfId="13110"/>
    <cellStyle name="Accent1 5 2 2" xfId="13111"/>
    <cellStyle name="Accent1 5 3" xfId="13112"/>
    <cellStyle name="Accent1 6" xfId="13113"/>
    <cellStyle name="Accent1 6 2" xfId="13114"/>
    <cellStyle name="Accent1 7" xfId="13115"/>
    <cellStyle name="Accent1 8" xfId="13116"/>
    <cellStyle name="Accent1 9" xfId="13117"/>
    <cellStyle name="Accent2 - 20%" xfId="13118"/>
    <cellStyle name="Accent2 - 20% 2" xfId="13119"/>
    <cellStyle name="Accent2 - 40%" xfId="13120"/>
    <cellStyle name="Accent2 - 40% 2" xfId="13121"/>
    <cellStyle name="Accent2 - 60%" xfId="13122"/>
    <cellStyle name="Accent2 - 60% 2" xfId="13123"/>
    <cellStyle name="Accent2 2" xfId="502"/>
    <cellStyle name="Accent2 2 2" xfId="503"/>
    <cellStyle name="Accent2 2 2 2" xfId="13124"/>
    <cellStyle name="Accent2 2 2 2 2" xfId="13125"/>
    <cellStyle name="Accent2 2 2 3" xfId="13126"/>
    <cellStyle name="Accent2 2 3" xfId="13127"/>
    <cellStyle name="Accent2 2 3 2" xfId="13128"/>
    <cellStyle name="Accent2 2 3 2 2" xfId="13129"/>
    <cellStyle name="Accent2 2 3 3" xfId="13130"/>
    <cellStyle name="Accent2 2 3 3 2" xfId="13131"/>
    <cellStyle name="Accent2 2 3 4" xfId="13132"/>
    <cellStyle name="Accent2 2 4" xfId="13133"/>
    <cellStyle name="Accent2 2 4 2" xfId="13134"/>
    <cellStyle name="Accent2 2 5" xfId="13135"/>
    <cellStyle name="Accent2 3" xfId="504"/>
    <cellStyle name="Accent2 3 2" xfId="505"/>
    <cellStyle name="Accent2 3 2 2" xfId="13136"/>
    <cellStyle name="Accent2 3 3" xfId="13137"/>
    <cellStyle name="Accent2 4" xfId="506"/>
    <cellStyle name="Accent2 4 2" xfId="13138"/>
    <cellStyle name="Accent2 4 2 2" xfId="13139"/>
    <cellStyle name="Accent2 4 3" xfId="13140"/>
    <cellStyle name="Accent2 5" xfId="13141"/>
    <cellStyle name="Accent2 5 2" xfId="13142"/>
    <cellStyle name="Accent2 5 2 2" xfId="13143"/>
    <cellStyle name="Accent2 5 3" xfId="13144"/>
    <cellStyle name="Accent2 6" xfId="13145"/>
    <cellStyle name="Accent2 6 2" xfId="13146"/>
    <cellStyle name="Accent2 7" xfId="13147"/>
    <cellStyle name="Accent2 8" xfId="13148"/>
    <cellStyle name="Accent2 9" xfId="13149"/>
    <cellStyle name="Accent3 - 20%" xfId="13150"/>
    <cellStyle name="Accent3 - 20% 2" xfId="13151"/>
    <cellStyle name="Accent3 - 40%" xfId="13152"/>
    <cellStyle name="Accent3 - 40% 2" xfId="13153"/>
    <cellStyle name="Accent3 - 60%" xfId="13154"/>
    <cellStyle name="Accent3 - 60% 2" xfId="13155"/>
    <cellStyle name="Accent3 2" xfId="507"/>
    <cellStyle name="Accent3 2 2" xfId="508"/>
    <cellStyle name="Accent3 2 2 2" xfId="13156"/>
    <cellStyle name="Accent3 2 2 2 2" xfId="13157"/>
    <cellStyle name="Accent3 2 2 3" xfId="13158"/>
    <cellStyle name="Accent3 2 3" xfId="13159"/>
    <cellStyle name="Accent3 2 3 2" xfId="13160"/>
    <cellStyle name="Accent3 2 3 2 2" xfId="13161"/>
    <cellStyle name="Accent3 2 3 3" xfId="13162"/>
    <cellStyle name="Accent3 2 3 3 2" xfId="13163"/>
    <cellStyle name="Accent3 2 3 4" xfId="13164"/>
    <cellStyle name="Accent3 2 4" xfId="13165"/>
    <cellStyle name="Accent3 2 4 2" xfId="13166"/>
    <cellStyle name="Accent3 2 5" xfId="13167"/>
    <cellStyle name="Accent3 3" xfId="509"/>
    <cellStyle name="Accent3 3 2" xfId="510"/>
    <cellStyle name="Accent3 3 2 2" xfId="13168"/>
    <cellStyle name="Accent3 3 3" xfId="13169"/>
    <cellStyle name="Accent3 4" xfId="511"/>
    <cellStyle name="Accent3 4 2" xfId="13170"/>
    <cellStyle name="Accent3 4 2 2" xfId="13171"/>
    <cellStyle name="Accent3 4 3" xfId="13172"/>
    <cellStyle name="Accent3 5" xfId="13173"/>
    <cellStyle name="Accent3 5 2" xfId="13174"/>
    <cellStyle name="Accent3 5 2 2" xfId="13175"/>
    <cellStyle name="Accent3 5 3" xfId="13176"/>
    <cellStyle name="Accent3 6" xfId="13177"/>
    <cellStyle name="Accent3 6 2" xfId="13178"/>
    <cellStyle name="Accent3 7" xfId="13179"/>
    <cellStyle name="Accent3 8" xfId="13180"/>
    <cellStyle name="Accent3 9" xfId="13181"/>
    <cellStyle name="Accent4 - 20%" xfId="13182"/>
    <cellStyle name="Accent4 - 20% 2" xfId="13183"/>
    <cellStyle name="Accent4 - 40%" xfId="13184"/>
    <cellStyle name="Accent4 - 40% 2" xfId="13185"/>
    <cellStyle name="Accent4 - 60%" xfId="13186"/>
    <cellStyle name="Accent4 - 60% 2" xfId="13187"/>
    <cellStyle name="Accent4 2" xfId="512"/>
    <cellStyle name="Accent4 2 2" xfId="513"/>
    <cellStyle name="Accent4 2 2 2" xfId="13188"/>
    <cellStyle name="Accent4 2 2 2 2" xfId="13189"/>
    <cellStyle name="Accent4 2 2 3" xfId="13190"/>
    <cellStyle name="Accent4 2 3" xfId="13191"/>
    <cellStyle name="Accent4 2 3 2" xfId="13192"/>
    <cellStyle name="Accent4 2 3 2 2" xfId="13193"/>
    <cellStyle name="Accent4 2 3 3" xfId="13194"/>
    <cellStyle name="Accent4 2 4" xfId="13195"/>
    <cellStyle name="Accent4 2 4 2" xfId="13196"/>
    <cellStyle name="Accent4 2 5" xfId="13197"/>
    <cellStyle name="Accent4 3" xfId="514"/>
    <cellStyle name="Accent4 3 2" xfId="515"/>
    <cellStyle name="Accent4 3 2 2" xfId="13198"/>
    <cellStyle name="Accent4 3 3" xfId="13199"/>
    <cellStyle name="Accent4 4" xfId="516"/>
    <cellStyle name="Accent4 4 2" xfId="13200"/>
    <cellStyle name="Accent4 4 2 2" xfId="13201"/>
    <cellStyle name="Accent4 4 3" xfId="13202"/>
    <cellStyle name="Accent4 5" xfId="13203"/>
    <cellStyle name="Accent4 5 2" xfId="13204"/>
    <cellStyle name="Accent4 5 2 2" xfId="13205"/>
    <cellStyle name="Accent4 5 3" xfId="13206"/>
    <cellStyle name="Accent4 6" xfId="13207"/>
    <cellStyle name="Accent4 6 2" xfId="13208"/>
    <cellStyle name="Accent4 7" xfId="13209"/>
    <cellStyle name="Accent4 8" xfId="13210"/>
    <cellStyle name="Accent4 9" xfId="13211"/>
    <cellStyle name="Accent5 - 20%" xfId="13212"/>
    <cellStyle name="Accent5 - 20% 2" xfId="13213"/>
    <cellStyle name="Accent5 - 40%" xfId="13214"/>
    <cellStyle name="Accent5 - 40% 2" xfId="13215"/>
    <cellStyle name="Accent5 - 60%" xfId="13216"/>
    <cellStyle name="Accent5 - 60% 2" xfId="13217"/>
    <cellStyle name="Accent5 2" xfId="517"/>
    <cellStyle name="Accent5 2 2" xfId="518"/>
    <cellStyle name="Accent5 2 2 2" xfId="13218"/>
    <cellStyle name="Accent5 2 2 2 2" xfId="13219"/>
    <cellStyle name="Accent5 2 2 3" xfId="13220"/>
    <cellStyle name="Accent5 2 3" xfId="13221"/>
    <cellStyle name="Accent5 2 3 2" xfId="13222"/>
    <cellStyle name="Accent5 2 3 2 2" xfId="13223"/>
    <cellStyle name="Accent5 2 3 3" xfId="13224"/>
    <cellStyle name="Accent5 2 4" xfId="13225"/>
    <cellStyle name="Accent5 2 4 2" xfId="13226"/>
    <cellStyle name="Accent5 2 5" xfId="13227"/>
    <cellStyle name="Accent5 3" xfId="519"/>
    <cellStyle name="Accent5 3 2" xfId="13228"/>
    <cellStyle name="Accent5 3 2 2" xfId="13229"/>
    <cellStyle name="Accent5 3 3" xfId="13230"/>
    <cellStyle name="Accent5 4" xfId="520"/>
    <cellStyle name="Accent5 4 2" xfId="13231"/>
    <cellStyle name="Accent5 4 2 2" xfId="13232"/>
    <cellStyle name="Accent5 4 3" xfId="13233"/>
    <cellStyle name="Accent5 5" xfId="13234"/>
    <cellStyle name="Accent5 5 2" xfId="13235"/>
    <cellStyle name="Accent5 6" xfId="13236"/>
    <cellStyle name="Accent5 7" xfId="13237"/>
    <cellStyle name="Accent5 8" xfId="13238"/>
    <cellStyle name="Accent5 9" xfId="13239"/>
    <cellStyle name="Accent6 - 20%" xfId="13240"/>
    <cellStyle name="Accent6 - 20% 2" xfId="13241"/>
    <cellStyle name="Accent6 - 40%" xfId="13242"/>
    <cellStyle name="Accent6 - 40% 2" xfId="13243"/>
    <cellStyle name="Accent6 - 60%" xfId="13244"/>
    <cellStyle name="Accent6 - 60% 2" xfId="13245"/>
    <cellStyle name="Accent6 2" xfId="521"/>
    <cellStyle name="Accent6 2 2" xfId="522"/>
    <cellStyle name="Accent6 2 2 2" xfId="13246"/>
    <cellStyle name="Accent6 2 2 2 2" xfId="13247"/>
    <cellStyle name="Accent6 2 2 3" xfId="13248"/>
    <cellStyle name="Accent6 2 3" xfId="13249"/>
    <cellStyle name="Accent6 2 3 2" xfId="13250"/>
    <cellStyle name="Accent6 2 3 2 2" xfId="13251"/>
    <cellStyle name="Accent6 2 3 3" xfId="13252"/>
    <cellStyle name="Accent6 2 3 3 2" xfId="13253"/>
    <cellStyle name="Accent6 2 3 4" xfId="13254"/>
    <cellStyle name="Accent6 2 4" xfId="13255"/>
    <cellStyle name="Accent6 2 4 2" xfId="13256"/>
    <cellStyle name="Accent6 2 5" xfId="13257"/>
    <cellStyle name="Accent6 3" xfId="523"/>
    <cellStyle name="Accent6 3 2" xfId="524"/>
    <cellStyle name="Accent6 3 2 2" xfId="13258"/>
    <cellStyle name="Accent6 3 3" xfId="13259"/>
    <cellStyle name="Accent6 4" xfId="525"/>
    <cellStyle name="Accent6 4 2" xfId="13260"/>
    <cellStyle name="Accent6 4 2 2" xfId="13261"/>
    <cellStyle name="Accent6 4 3" xfId="13262"/>
    <cellStyle name="Accent6 5" xfId="13263"/>
    <cellStyle name="Accent6 5 2" xfId="13264"/>
    <cellStyle name="Accent6 5 2 2" xfId="13265"/>
    <cellStyle name="Accent6 5 3" xfId="13266"/>
    <cellStyle name="Accent6 6" xfId="13267"/>
    <cellStyle name="Accent6 6 2" xfId="13268"/>
    <cellStyle name="Accent6 7" xfId="13269"/>
    <cellStyle name="Accent6 8" xfId="13270"/>
    <cellStyle name="Accent6 9" xfId="13271"/>
    <cellStyle name="Bad 2" xfId="526"/>
    <cellStyle name="Bad 2 2" xfId="527"/>
    <cellStyle name="Bad 2 2 2" xfId="13272"/>
    <cellStyle name="Bad 2 2 2 2" xfId="13273"/>
    <cellStyle name="Bad 2 2 3" xfId="13274"/>
    <cellStyle name="Bad 2 3" xfId="13275"/>
    <cellStyle name="Bad 2 3 2" xfId="13276"/>
    <cellStyle name="Bad 2 3 2 2" xfId="13277"/>
    <cellStyle name="Bad 2 3 3" xfId="13278"/>
    <cellStyle name="Bad 2 3 3 2" xfId="13279"/>
    <cellStyle name="Bad 2 3 4" xfId="13280"/>
    <cellStyle name="Bad 2 4" xfId="13281"/>
    <cellStyle name="Bad 2 4 2" xfId="13282"/>
    <cellStyle name="Bad 2 5" xfId="13283"/>
    <cellStyle name="Bad 3" xfId="528"/>
    <cellStyle name="Bad 3 2" xfId="529"/>
    <cellStyle name="Bad 3 2 2" xfId="13284"/>
    <cellStyle name="Bad 3 3" xfId="13285"/>
    <cellStyle name="Bad 4" xfId="530"/>
    <cellStyle name="Bad 4 2" xfId="13286"/>
    <cellStyle name="Bad 4 2 2" xfId="13287"/>
    <cellStyle name="Bad 4 3" xfId="13288"/>
    <cellStyle name="Bad 5" xfId="13289"/>
    <cellStyle name="Bad 5 2" xfId="13290"/>
    <cellStyle name="Bad 5 2 2" xfId="13291"/>
    <cellStyle name="Bad 5 3" xfId="13292"/>
    <cellStyle name="Bad 6" xfId="13293"/>
    <cellStyle name="Bad 6 2" xfId="13294"/>
    <cellStyle name="Band 2" xfId="13295"/>
    <cellStyle name="Band 2 2" xfId="13296"/>
    <cellStyle name="blank" xfId="13297"/>
    <cellStyle name="bld-li - Style4" xfId="13298"/>
    <cellStyle name="bld-li - Style4 2" xfId="13299"/>
    <cellStyle name="bld-li - Style4 2 2" xfId="13300"/>
    <cellStyle name="bld-li - Style4 2 2 2" xfId="13301"/>
    <cellStyle name="bld-li - Style4 2 3" xfId="13302"/>
    <cellStyle name="bld-li - Style4 2 3 2" xfId="13303"/>
    <cellStyle name="bld-li - Style4 2 4" xfId="13304"/>
    <cellStyle name="bld-li - Style4 2 4 2" xfId="13305"/>
    <cellStyle name="bld-li - Style4 3" xfId="13306"/>
    <cellStyle name="bld-li - Style4 3 2" xfId="13307"/>
    <cellStyle name="bld-li - Style4 4" xfId="13308"/>
    <cellStyle name="bld-li - Style4 4 2" xfId="13309"/>
    <cellStyle name="bld-li - Style4 5" xfId="13310"/>
    <cellStyle name="bld-li - Style4 5 2" xfId="13311"/>
    <cellStyle name="BuffetDate162" xfId="13312"/>
    <cellStyle name="BuffetValue2" xfId="13313"/>
    <cellStyle name="C06_Main text" xfId="13314"/>
    <cellStyle name="C07_Main text Bold Green" xfId="13315"/>
    <cellStyle name="C08_2001 Col heads" xfId="13316"/>
    <cellStyle name="C10_2001 Figs Black" xfId="13317"/>
    <cellStyle name="C11_2002 Figs Bold Green" xfId="13318"/>
    <cellStyle name="C13_2001 Figs 1 decimals" xfId="13319"/>
    <cellStyle name="C15_Main text Bold Black" xfId="13320"/>
    <cellStyle name="Calc Currency (0)" xfId="13321"/>
    <cellStyle name="Calc Currency (0) 2" xfId="13322"/>
    <cellStyle name="Calc Currency (0) 2 2" xfId="13323"/>
    <cellStyle name="Calc Currency (0) 2 2 2" xfId="13324"/>
    <cellStyle name="Calc Currency (0) 2 3" xfId="13325"/>
    <cellStyle name="Calc Currency (0) 2 3 2" xfId="13326"/>
    <cellStyle name="Calc Currency (0) 2 4" xfId="13327"/>
    <cellStyle name="Calc Currency (0) 3" xfId="13328"/>
    <cellStyle name="Calculation 2" xfId="531"/>
    <cellStyle name="Calculation 2 2" xfId="532"/>
    <cellStyle name="Calculation 2 2 2" xfId="13329"/>
    <cellStyle name="Calculation 2 2 2 2" xfId="13330"/>
    <cellStyle name="Calculation 2 2 2 3" xfId="13331"/>
    <cellStyle name="Calculation 2 2 2 3 2" xfId="18429"/>
    <cellStyle name="Calculation 2 2 2 4" xfId="18428"/>
    <cellStyle name="Calculation 2 2 3" xfId="13332"/>
    <cellStyle name="Calculation 2 2 3 2" xfId="13333"/>
    <cellStyle name="Calculation 2 2 4" xfId="13334"/>
    <cellStyle name="Calculation 2 2 4 2" xfId="13335"/>
    <cellStyle name="Calculation 2 2 5" xfId="13336"/>
    <cellStyle name="Calculation 2 2 6" xfId="13337"/>
    <cellStyle name="Calculation 2 2 6 2" xfId="18430"/>
    <cellStyle name="Calculation 2 3" xfId="13338"/>
    <cellStyle name="Calculation 2 3 2" xfId="13339"/>
    <cellStyle name="Calculation 2 3 2 2" xfId="13340"/>
    <cellStyle name="Calculation 2 3 3" xfId="13341"/>
    <cellStyle name="Calculation 2 4" xfId="13342"/>
    <cellStyle name="Calculation 2 5" xfId="18265"/>
    <cellStyle name="Calculation 3" xfId="533"/>
    <cellStyle name="Calculation 3 2" xfId="534"/>
    <cellStyle name="Calculation 3 2 2" xfId="13343"/>
    <cellStyle name="Calculation 3 2 2 2" xfId="13344"/>
    <cellStyle name="Calculation 3 2 3" xfId="13345"/>
    <cellStyle name="Calculation 3 2 3 2" xfId="13346"/>
    <cellStyle name="Calculation 3 2 4" xfId="13347"/>
    <cellStyle name="Calculation 3 3" xfId="13348"/>
    <cellStyle name="Calculation 3 3 2" xfId="13349"/>
    <cellStyle name="Calculation 3 3 2 2" xfId="18432"/>
    <cellStyle name="Calculation 3 3 3" xfId="18431"/>
    <cellStyle name="Calculation 3 4" xfId="18266"/>
    <cellStyle name="Calculation 4" xfId="535"/>
    <cellStyle name="Calculation 4 2" xfId="13350"/>
    <cellStyle name="Calculation 4 2 2" xfId="13351"/>
    <cellStyle name="Calculation 4 3" xfId="13352"/>
    <cellStyle name="Calculation 5" xfId="13353"/>
    <cellStyle name="Calculation 5 2" xfId="13354"/>
    <cellStyle name="Calculation 5 2 2" xfId="13355"/>
    <cellStyle name="Calculation 5 3" xfId="13356"/>
    <cellStyle name="Calculation 6" xfId="13357"/>
    <cellStyle name="Calculation 6 2" xfId="13358"/>
    <cellStyle name="Calculation 6 2 2" xfId="13359"/>
    <cellStyle name="Calculation 6 3" xfId="13360"/>
    <cellStyle name="Calculation 6 3 2" xfId="13361"/>
    <cellStyle name="Calculation 6 4" xfId="13362"/>
    <cellStyle name="Calculation 7" xfId="13363"/>
    <cellStyle name="Calculation 7 2" xfId="13364"/>
    <cellStyle name="Calculation 7 2 2" xfId="13365"/>
    <cellStyle name="Calculation 7 3" xfId="13366"/>
    <cellStyle name="Calculation 8" xfId="13367"/>
    <cellStyle name="Calculation 8 2" xfId="13368"/>
    <cellStyle name="Calculation 8 2 2" xfId="13369"/>
    <cellStyle name="Calculation 8 3" xfId="13370"/>
    <cellStyle name="Calculation 9" xfId="13371"/>
    <cellStyle name="Calculation 9 2" xfId="13372"/>
    <cellStyle name="Calculation 9 2 2" xfId="13373"/>
    <cellStyle name="Calculation 9 3" xfId="13374"/>
    <cellStyle name="Check Cell 2" xfId="536"/>
    <cellStyle name="Check Cell 2 2" xfId="537"/>
    <cellStyle name="Check Cell 2 2 2" xfId="13375"/>
    <cellStyle name="Check Cell 2 2 2 2" xfId="13376"/>
    <cellStyle name="Check Cell 2 2 3" xfId="13377"/>
    <cellStyle name="Check Cell 2 3" xfId="13378"/>
    <cellStyle name="Check Cell 2 3 2" xfId="13379"/>
    <cellStyle name="Check Cell 2 3 2 2" xfId="13380"/>
    <cellStyle name="Check Cell 2 3 3" xfId="13381"/>
    <cellStyle name="Check Cell 2 4" xfId="13382"/>
    <cellStyle name="Check Cell 2 4 2" xfId="13383"/>
    <cellStyle name="Check Cell 2 5" xfId="13384"/>
    <cellStyle name="Check Cell 3" xfId="538"/>
    <cellStyle name="Check Cell 3 2" xfId="13385"/>
    <cellStyle name="Check Cell 3 2 2" xfId="13386"/>
    <cellStyle name="Check Cell 3 3" xfId="13387"/>
    <cellStyle name="Check Cell 4" xfId="539"/>
    <cellStyle name="Check Cell 4 2" xfId="13388"/>
    <cellStyle name="Check Cell 4 2 2" xfId="13389"/>
    <cellStyle name="Check Cell 4 3" xfId="13390"/>
    <cellStyle name="Check Cell 5" xfId="13391"/>
    <cellStyle name="Check Cell 5 2" xfId="13392"/>
    <cellStyle name="Check Cell 6" xfId="13393"/>
    <cellStyle name="CheckCell" xfId="13394"/>
    <cellStyle name="CheckCell 2" xfId="13395"/>
    <cellStyle name="CheckCell 2 2" xfId="13396"/>
    <cellStyle name="CheckCell 2 2 2" xfId="13397"/>
    <cellStyle name="CheckCell 2 3" xfId="13398"/>
    <cellStyle name="CheckCell 3" xfId="13399"/>
    <cellStyle name="CheckCell 3 2" xfId="13400"/>
    <cellStyle name="CheckCell 4" xfId="13401"/>
    <cellStyle name="CheckCell 4 2" xfId="13402"/>
    <cellStyle name="CheckCell 5" xfId="13403"/>
    <cellStyle name="CheckCell_Electric Rev Req Model (2009 GRC) Rebuttal" xfId="18228"/>
    <cellStyle name="ColumnHeading" xfId="13404"/>
    <cellStyle name="ColumnHeading 2" xfId="13405"/>
    <cellStyle name="ColumnHeadings" xfId="13406"/>
    <cellStyle name="ColumnHeadings2" xfId="13407"/>
    <cellStyle name="ColumnHeadings2 2" xfId="13408"/>
    <cellStyle name="ColumnHeadings2 2 2" xfId="13409"/>
    <cellStyle name="ColumnHeadings2 2 3" xfId="13410"/>
    <cellStyle name="ColumnHeadings2 2 4" xfId="13411"/>
    <cellStyle name="ColumnHeadings2 3" xfId="13412"/>
    <cellStyle name="ColumnHeadings2 4" xfId="13413"/>
    <cellStyle name="ColumnHeadings2 5" xfId="13414"/>
    <cellStyle name="Comma" xfId="1" builtinId="3"/>
    <cellStyle name="Comma  - Style1" xfId="13415"/>
    <cellStyle name="Comma  - Style2" xfId="13416"/>
    <cellStyle name="Comma  - Style3" xfId="13417"/>
    <cellStyle name="Comma  - Style4" xfId="13418"/>
    <cellStyle name="Comma  - Style5" xfId="13419"/>
    <cellStyle name="Comma  - Style6" xfId="13420"/>
    <cellStyle name="Comma  - Style7" xfId="13421"/>
    <cellStyle name="Comma  - Style8" xfId="13422"/>
    <cellStyle name="Comma 10" xfId="540"/>
    <cellStyle name="Comma 10 2" xfId="541"/>
    <cellStyle name="Comma 10 2 2" xfId="13423"/>
    <cellStyle name="Comma 10 2 2 2" xfId="891"/>
    <cellStyle name="Comma 10 2 2 3" xfId="3"/>
    <cellStyle name="Comma 10 2 3" xfId="13424"/>
    <cellStyle name="Comma 10 2 4" xfId="18268"/>
    <cellStyle name="Comma 10 2 5" xfId="20548"/>
    <cellStyle name="Comma 10 3" xfId="888"/>
    <cellStyle name="Comma 10 3 2" xfId="13425"/>
    <cellStyle name="Comma 10 3 3" xfId="20549"/>
    <cellStyle name="Comma 10 4" xfId="13426"/>
    <cellStyle name="Comma 10 4 2" xfId="20550"/>
    <cellStyle name="Comma 10 5" xfId="18267"/>
    <cellStyle name="Comma 10 6" xfId="20551"/>
    <cellStyle name="Comma 10 7" xfId="20552"/>
    <cellStyle name="Comma 10 8" xfId="20553"/>
    <cellStyle name="Comma 11" xfId="542"/>
    <cellStyle name="Comma 11 2" xfId="13427"/>
    <cellStyle name="Comma 11 2 2" xfId="13428"/>
    <cellStyle name="Comma 11 3" xfId="13429"/>
    <cellStyle name="Comma 11 3 2" xfId="13430"/>
    <cellStyle name="Comma 11 4" xfId="13431"/>
    <cellStyle name="Comma 12" xfId="543"/>
    <cellStyle name="Comma 12 2" xfId="13432"/>
    <cellStyle name="Comma 12 2 2" xfId="13433"/>
    <cellStyle name="Comma 12 3" xfId="13434"/>
    <cellStyle name="Comma 12 3 2" xfId="13435"/>
    <cellStyle name="Comma 12 4" xfId="13436"/>
    <cellStyle name="Comma 13" xfId="544"/>
    <cellStyle name="Comma 13 2" xfId="13437"/>
    <cellStyle name="Comma 13 2 2" xfId="13438"/>
    <cellStyle name="Comma 13 2 3" xfId="20554"/>
    <cellStyle name="Comma 13 3" xfId="13439"/>
    <cellStyle name="Comma 13 3 2" xfId="13440"/>
    <cellStyle name="Comma 13 4" xfId="13441"/>
    <cellStyle name="Comma 13 5" xfId="18269"/>
    <cellStyle name="Comma 13 6" xfId="20555"/>
    <cellStyle name="Comma 13 7" xfId="20556"/>
    <cellStyle name="Comma 14" xfId="13442"/>
    <cellStyle name="Comma 14 2" xfId="13443"/>
    <cellStyle name="Comma 14 2 2" xfId="13444"/>
    <cellStyle name="Comma 14 3" xfId="13445"/>
    <cellStyle name="Comma 14 3 2" xfId="13446"/>
    <cellStyle name="Comma 14 4" xfId="13447"/>
    <cellStyle name="Comma 14 5" xfId="20557"/>
    <cellStyle name="Comma 15" xfId="13448"/>
    <cellStyle name="Comma 15 2" xfId="13449"/>
    <cellStyle name="Comma 15 2 2" xfId="13450"/>
    <cellStyle name="Comma 15 3" xfId="13451"/>
    <cellStyle name="Comma 15 4" xfId="13452"/>
    <cellStyle name="Comma 15 5" xfId="20558"/>
    <cellStyle name="Comma 16" xfId="13453"/>
    <cellStyle name="Comma 16 2" xfId="13454"/>
    <cellStyle name="Comma 16 2 2" xfId="13455"/>
    <cellStyle name="Comma 16 2 2 2" xfId="13456"/>
    <cellStyle name="Comma 16 2 3" xfId="13457"/>
    <cellStyle name="Comma 16 3" xfId="13458"/>
    <cellStyle name="Comma 16 3 2" xfId="13459"/>
    <cellStyle name="Comma 16 4" xfId="13460"/>
    <cellStyle name="Comma 17" xfId="13461"/>
    <cellStyle name="Comma 17 2" xfId="13462"/>
    <cellStyle name="Comma 17 2 2" xfId="13463"/>
    <cellStyle name="Comma 17 3" xfId="13464"/>
    <cellStyle name="Comma 17 3 2" xfId="13465"/>
    <cellStyle name="Comma 17 4" xfId="13466"/>
    <cellStyle name="Comma 18" xfId="13467"/>
    <cellStyle name="Comma 18 2" xfId="13468"/>
    <cellStyle name="Comma 18 2 2" xfId="13469"/>
    <cellStyle name="Comma 18 2 2 2" xfId="13470"/>
    <cellStyle name="Comma 18 2 3" xfId="13471"/>
    <cellStyle name="Comma 18 3" xfId="13472"/>
    <cellStyle name="Comma 18 3 2" xfId="13473"/>
    <cellStyle name="Comma 18 4" xfId="13474"/>
    <cellStyle name="Comma 19" xfId="13475"/>
    <cellStyle name="Comma 19 2" xfId="13476"/>
    <cellStyle name="Comma 19 2 2" xfId="13477"/>
    <cellStyle name="Comma 19 3" xfId="13478"/>
    <cellStyle name="Comma 2" xfId="9"/>
    <cellStyle name="Comma 2 10" xfId="13479"/>
    <cellStyle name="Comma 2 10 2" xfId="13480"/>
    <cellStyle name="Comma 2 11" xfId="13481"/>
    <cellStyle name="Comma 2 2" xfId="545"/>
    <cellStyle name="Comma 2 2 2" xfId="13482"/>
    <cellStyle name="Comma 2 2 2 2" xfId="13483"/>
    <cellStyle name="Comma 2 2 2 2 2" xfId="13484"/>
    <cellStyle name="Comma 2 2 2 3" xfId="13485"/>
    <cellStyle name="Comma 2 2 2 3 2" xfId="13486"/>
    <cellStyle name="Comma 2 2 2 4" xfId="13487"/>
    <cellStyle name="Comma 2 2 3" xfId="13488"/>
    <cellStyle name="Comma 2 2 3 2" xfId="13489"/>
    <cellStyle name="Comma 2 2 4" xfId="13490"/>
    <cellStyle name="Comma 2 2 5" xfId="13491"/>
    <cellStyle name="Comma 2 2_DEM-WP(C) Chelan Power Costs" xfId="13492"/>
    <cellStyle name="Comma 2 3" xfId="13493"/>
    <cellStyle name="Comma 2 3 2" xfId="13494"/>
    <cellStyle name="Comma 2 3 2 2" xfId="13495"/>
    <cellStyle name="Comma 2 3 2 2 2" xfId="13496"/>
    <cellStyle name="Comma 2 3 2 3" xfId="13497"/>
    <cellStyle name="Comma 2 3 3" xfId="13498"/>
    <cellStyle name="Comma 2 3 3 2" xfId="13499"/>
    <cellStyle name="Comma 2 3 4" xfId="13500"/>
    <cellStyle name="Comma 2 4" xfId="13501"/>
    <cellStyle name="Comma 2 4 2" xfId="13502"/>
    <cellStyle name="Comma 2 4 2 2" xfId="13503"/>
    <cellStyle name="Comma 2 4 3" xfId="13504"/>
    <cellStyle name="Comma 2 5" xfId="13505"/>
    <cellStyle name="Comma 2 5 2" xfId="13506"/>
    <cellStyle name="Comma 2 5 2 2" xfId="13507"/>
    <cellStyle name="Comma 2 5 3" xfId="13508"/>
    <cellStyle name="Comma 2 6" xfId="13509"/>
    <cellStyle name="Comma 2 6 2" xfId="13510"/>
    <cellStyle name="Comma 2 6 2 2" xfId="13511"/>
    <cellStyle name="Comma 2 6 3" xfId="13512"/>
    <cellStyle name="Comma 2 7" xfId="13513"/>
    <cellStyle name="Comma 2 7 2" xfId="13514"/>
    <cellStyle name="Comma 2 7 2 2" xfId="13515"/>
    <cellStyle name="Comma 2 7 3" xfId="13516"/>
    <cellStyle name="Comma 2 8" xfId="13517"/>
    <cellStyle name="Comma 2 8 2" xfId="13518"/>
    <cellStyle name="Comma 2 8 2 2" xfId="13519"/>
    <cellStyle name="Comma 2 8 3" xfId="13520"/>
    <cellStyle name="Comma 2 9" xfId="13521"/>
    <cellStyle name="Comma 2 9 2" xfId="13522"/>
    <cellStyle name="Comma 2 9 2 2" xfId="13523"/>
    <cellStyle name="Comma 2 9 3" xfId="13524"/>
    <cellStyle name="Comma 2_4 31E Reg Asset  Liab and EXH D" xfId="13525"/>
    <cellStyle name="Comma 20" xfId="13526"/>
    <cellStyle name="Comma 20 2" xfId="13527"/>
    <cellStyle name="Comma 20 2 2" xfId="13528"/>
    <cellStyle name="Comma 20 3" xfId="13529"/>
    <cellStyle name="Comma 21" xfId="13530"/>
    <cellStyle name="Comma 21 2" xfId="13531"/>
    <cellStyle name="Comma 21 2 2" xfId="13532"/>
    <cellStyle name="Comma 21 3" xfId="13533"/>
    <cellStyle name="Comma 22" xfId="13534"/>
    <cellStyle name="Comma 22 2" xfId="13535"/>
    <cellStyle name="Comma 22 2 2" xfId="13536"/>
    <cellStyle name="Comma 22 3" xfId="13537"/>
    <cellStyle name="Comma 23" xfId="13538"/>
    <cellStyle name="Comma 23 2" xfId="13539"/>
    <cellStyle name="Comma 23 2 2" xfId="13540"/>
    <cellStyle name="Comma 23 3" xfId="13541"/>
    <cellStyle name="Comma 23 3 2" xfId="13542"/>
    <cellStyle name="Comma 23 3 2 2" xfId="18435"/>
    <cellStyle name="Comma 23 3 3" xfId="18434"/>
    <cellStyle name="Comma 23 4" xfId="13543"/>
    <cellStyle name="Comma 23 4 2" xfId="18436"/>
    <cellStyle name="Comma 23 5" xfId="18433"/>
    <cellStyle name="Comma 24" xfId="13544"/>
    <cellStyle name="Comma 24 2" xfId="13545"/>
    <cellStyle name="Comma 24 2 2" xfId="13546"/>
    <cellStyle name="Comma 24 3" xfId="13547"/>
    <cellStyle name="Comma 25" xfId="13548"/>
    <cellStyle name="Comma 25 2" xfId="13549"/>
    <cellStyle name="Comma 26" xfId="13550"/>
    <cellStyle name="Comma 26 2" xfId="13551"/>
    <cellStyle name="Comma 26 2 2" xfId="13552"/>
    <cellStyle name="Comma 26 3" xfId="13553"/>
    <cellStyle name="Comma 27" xfId="13554"/>
    <cellStyle name="Comma 27 2" xfId="13555"/>
    <cellStyle name="Comma 27 2 2" xfId="13556"/>
    <cellStyle name="Comma 27 3" xfId="13557"/>
    <cellStyle name="Comma 28" xfId="13558"/>
    <cellStyle name="Comma 28 2" xfId="13559"/>
    <cellStyle name="Comma 28 2 2" xfId="13560"/>
    <cellStyle name="Comma 28 3" xfId="13561"/>
    <cellStyle name="Comma 29" xfId="13562"/>
    <cellStyle name="Comma 29 2" xfId="13563"/>
    <cellStyle name="Comma 3" xfId="546"/>
    <cellStyle name="Comma 3 10" xfId="20559"/>
    <cellStyle name="Comma 3 11" xfId="20560"/>
    <cellStyle name="Comma 3 12" xfId="20561"/>
    <cellStyle name="Comma 3 2" xfId="547"/>
    <cellStyle name="Comma 3 2 2" xfId="13564"/>
    <cellStyle name="Comma 3 2 2 2" xfId="13565"/>
    <cellStyle name="Comma 3 2 3" xfId="13566"/>
    <cellStyle name="Comma 3 3" xfId="548"/>
    <cellStyle name="Comma 3 3 2" xfId="549"/>
    <cellStyle name="Comma 3 3 2 2" xfId="18272"/>
    <cellStyle name="Comma 3 3 2 3" xfId="20562"/>
    <cellStyle name="Comma 3 3 2 4" xfId="20563"/>
    <cellStyle name="Comma 3 3 2 5" xfId="20564"/>
    <cellStyle name="Comma 3 3 3" xfId="18271"/>
    <cellStyle name="Comma 3 3 3 2" xfId="20565"/>
    <cellStyle name="Comma 3 3 3 3" xfId="20566"/>
    <cellStyle name="Comma 3 3 4" xfId="20567"/>
    <cellStyle name="Comma 3 3 4 2" xfId="20568"/>
    <cellStyle name="Comma 3 3 5" xfId="20569"/>
    <cellStyle name="Comma 3 3 6" xfId="20570"/>
    <cellStyle name="Comma 3 3 7" xfId="20571"/>
    <cellStyle name="Comma 3 3 8" xfId="20572"/>
    <cellStyle name="Comma 3 4" xfId="550"/>
    <cellStyle name="Comma 3 4 2" xfId="13567"/>
    <cellStyle name="Comma 3 4 2 2" xfId="13568"/>
    <cellStyle name="Comma 3 4 3" xfId="13569"/>
    <cellStyle name="Comma 3 4 4" xfId="13570"/>
    <cellStyle name="Comma 3 4 5" xfId="13571"/>
    <cellStyle name="Comma 3 5" xfId="551"/>
    <cellStyle name="Comma 3 5 2" xfId="13572"/>
    <cellStyle name="Comma 3 5 3" xfId="18273"/>
    <cellStyle name="Comma 3 5 4" xfId="20573"/>
    <cellStyle name="Comma 3 6" xfId="13573"/>
    <cellStyle name="Comma 3 6 2" xfId="20574"/>
    <cellStyle name="Comma 3 7" xfId="18270"/>
    <cellStyle name="Comma 3 8" xfId="20575"/>
    <cellStyle name="Comma 3 9" xfId="20576"/>
    <cellStyle name="Comma 30" xfId="13574"/>
    <cellStyle name="Comma 30 2" xfId="13575"/>
    <cellStyle name="Comma 31" xfId="13576"/>
    <cellStyle name="Comma 31 2" xfId="13577"/>
    <cellStyle name="Comma 32" xfId="13578"/>
    <cellStyle name="Comma 32 2" xfId="13579"/>
    <cellStyle name="Comma 33" xfId="13580"/>
    <cellStyle name="Comma 33 2" xfId="13581"/>
    <cellStyle name="Comma 34" xfId="13582"/>
    <cellStyle name="Comma 34 2" xfId="13583"/>
    <cellStyle name="Comma 35" xfId="13584"/>
    <cellStyle name="Comma 35 2" xfId="13585"/>
    <cellStyle name="Comma 36" xfId="13586"/>
    <cellStyle name="Comma 36 2" xfId="13587"/>
    <cellStyle name="Comma 37" xfId="13588"/>
    <cellStyle name="Comma 37 2" xfId="13589"/>
    <cellStyle name="Comma 38" xfId="13590"/>
    <cellStyle name="Comma 38 2" xfId="13591"/>
    <cellStyle name="Comma 39" xfId="13592"/>
    <cellStyle name="Comma 4" xfId="552"/>
    <cellStyle name="Comma 4 2" xfId="553"/>
    <cellStyle name="Comma 4 2 2" xfId="13593"/>
    <cellStyle name="Comma 4 2 2 2" xfId="13594"/>
    <cellStyle name="Comma 4 2 2 2 2" xfId="13595"/>
    <cellStyle name="Comma 4 2 2 3" xfId="13596"/>
    <cellStyle name="Comma 4 2 3" xfId="13597"/>
    <cellStyle name="Comma 4 2 3 2" xfId="13598"/>
    <cellStyle name="Comma 4 2 4" xfId="13599"/>
    <cellStyle name="Comma 4 3" xfId="13600"/>
    <cellStyle name="Comma 4 3 2" xfId="13601"/>
    <cellStyle name="Comma 4 4" xfId="13602"/>
    <cellStyle name="Comma 4 4 2" xfId="13603"/>
    <cellStyle name="Comma 4 5" xfId="13604"/>
    <cellStyle name="Comma 40" xfId="13605"/>
    <cellStyle name="Comma 41" xfId="13606"/>
    <cellStyle name="Comma 42" xfId="13607"/>
    <cellStyle name="Comma 43" xfId="13608"/>
    <cellStyle name="Comma 44" xfId="13609"/>
    <cellStyle name="Comma 45" xfId="13610"/>
    <cellStyle name="Comma 46" xfId="13611"/>
    <cellStyle name="Comma 47" xfId="13612"/>
    <cellStyle name="Comma 47 2" xfId="13613"/>
    <cellStyle name="Comma 48" xfId="13614"/>
    <cellStyle name="Comma 48 2" xfId="13615"/>
    <cellStyle name="Comma 48 3" xfId="13616"/>
    <cellStyle name="Comma 48 3 2" xfId="18438"/>
    <cellStyle name="Comma 48 4" xfId="18437"/>
    <cellStyle name="Comma 49" xfId="13617"/>
    <cellStyle name="Comma 5" xfId="554"/>
    <cellStyle name="Comma 5 2" xfId="555"/>
    <cellStyle name="Comma 5 2 2" xfId="13618"/>
    <cellStyle name="Comma 5 2 2 2" xfId="13619"/>
    <cellStyle name="Comma 5 2 3" xfId="13620"/>
    <cellStyle name="Comma 5 3" xfId="13621"/>
    <cellStyle name="Comma 5 3 2" xfId="13622"/>
    <cellStyle name="Comma 5 4" xfId="13623"/>
    <cellStyle name="Comma 50" xfId="13624"/>
    <cellStyle name="Comma 50 2" xfId="13625"/>
    <cellStyle name="Comma 50 2 2" xfId="18440"/>
    <cellStyle name="Comma 50 3" xfId="18439"/>
    <cellStyle name="Comma 51" xfId="13626"/>
    <cellStyle name="Comma 51 2" xfId="13627"/>
    <cellStyle name="Comma 52" xfId="13628"/>
    <cellStyle name="Comma 52 2" xfId="13629"/>
    <cellStyle name="Comma 52 2 2" xfId="18442"/>
    <cellStyle name="Comma 52 3" xfId="18441"/>
    <cellStyle name="Comma 53" xfId="13630"/>
    <cellStyle name="Comma 53 2" xfId="18443"/>
    <cellStyle name="Comma 54" xfId="13631"/>
    <cellStyle name="Comma 55" xfId="21231"/>
    <cellStyle name="Comma 56" xfId="21295"/>
    <cellStyle name="Comma 6" xfId="556"/>
    <cellStyle name="Comma 6 2" xfId="557"/>
    <cellStyle name="Comma 6 2 2" xfId="13632"/>
    <cellStyle name="Comma 6 2 2 2" xfId="13633"/>
    <cellStyle name="Comma 6 2 3" xfId="13634"/>
    <cellStyle name="Comma 6 2 3 2" xfId="13635"/>
    <cellStyle name="Comma 6 2 4" xfId="13636"/>
    <cellStyle name="Comma 6 3" xfId="13637"/>
    <cellStyle name="Comma 6 3 2" xfId="13638"/>
    <cellStyle name="Comma 6 4" xfId="13639"/>
    <cellStyle name="Comma 7" xfId="558"/>
    <cellStyle name="Comma 7 2" xfId="559"/>
    <cellStyle name="Comma 7 2 2" xfId="560"/>
    <cellStyle name="Comma 7 2 2 2" xfId="18276"/>
    <cellStyle name="Comma 7 2 2 3" xfId="20577"/>
    <cellStyle name="Comma 7 2 2 4" xfId="20578"/>
    <cellStyle name="Comma 7 2 2 5" xfId="20579"/>
    <cellStyle name="Comma 7 2 3" xfId="18275"/>
    <cellStyle name="Comma 7 2 3 2" xfId="20580"/>
    <cellStyle name="Comma 7 2 3 3" xfId="20581"/>
    <cellStyle name="Comma 7 2 4" xfId="20582"/>
    <cellStyle name="Comma 7 2 4 2" xfId="20583"/>
    <cellStyle name="Comma 7 2 5" xfId="20584"/>
    <cellStyle name="Comma 7 2 6" xfId="20585"/>
    <cellStyle name="Comma 7 2 7" xfId="20586"/>
    <cellStyle name="Comma 7 2 8" xfId="20587"/>
    <cellStyle name="Comma 7 3" xfId="561"/>
    <cellStyle name="Comma 7 3 2" xfId="13640"/>
    <cellStyle name="Comma 7 3 3" xfId="18277"/>
    <cellStyle name="Comma 7 3 4" xfId="20588"/>
    <cellStyle name="Comma 7 3 5" xfId="20589"/>
    <cellStyle name="Comma 7 4" xfId="13641"/>
    <cellStyle name="Comma 7 4 2" xfId="20590"/>
    <cellStyle name="Comma 7 4 3" xfId="20591"/>
    <cellStyle name="Comma 7 5" xfId="18274"/>
    <cellStyle name="Comma 7 5 2" xfId="20592"/>
    <cellStyle name="Comma 7 6" xfId="20593"/>
    <cellStyle name="Comma 7 7" xfId="20594"/>
    <cellStyle name="Comma 7 8" xfId="20595"/>
    <cellStyle name="Comma 7 9" xfId="20596"/>
    <cellStyle name="Comma 8" xfId="562"/>
    <cellStyle name="Comma 8 2" xfId="13642"/>
    <cellStyle name="Comma 8 2 2" xfId="13643"/>
    <cellStyle name="Comma 8 3" xfId="13644"/>
    <cellStyle name="Comma 8 3 2" xfId="13645"/>
    <cellStyle name="Comma 8 4" xfId="13646"/>
    <cellStyle name="Comma 9" xfId="563"/>
    <cellStyle name="Comma 9 2" xfId="564"/>
    <cellStyle name="Comma 9 2 2" xfId="13647"/>
    <cellStyle name="Comma 9 2 3" xfId="18279"/>
    <cellStyle name="Comma 9 2 4" xfId="20597"/>
    <cellStyle name="Comma 9 2 5" xfId="20598"/>
    <cellStyle name="Comma 9 3" xfId="13648"/>
    <cellStyle name="Comma 9 3 2" xfId="13649"/>
    <cellStyle name="Comma 9 3 3" xfId="20599"/>
    <cellStyle name="Comma 9 4" xfId="13650"/>
    <cellStyle name="Comma 9 4 2" xfId="20600"/>
    <cellStyle name="Comma 9 5" xfId="18278"/>
    <cellStyle name="Comma 9 6" xfId="20601"/>
    <cellStyle name="Comma 9 7" xfId="20602"/>
    <cellStyle name="Comma 9 8" xfId="20603"/>
    <cellStyle name="Comma0" xfId="13651"/>
    <cellStyle name="Comma0 - Style1" xfId="13652"/>
    <cellStyle name="Comma0 - Style2" xfId="13653"/>
    <cellStyle name="Comma0 - Style2 2" xfId="13654"/>
    <cellStyle name="Comma0 - Style4" xfId="13655"/>
    <cellStyle name="Comma0 - Style4 2" xfId="13656"/>
    <cellStyle name="Comma0 - Style5" xfId="13657"/>
    <cellStyle name="Comma0 - Style5 2" xfId="13658"/>
    <cellStyle name="Comma0 - Style5_Electric Rev Req Model (2009 GRC) Rebuttal" xfId="18229"/>
    <cellStyle name="Comma0 2" xfId="13659"/>
    <cellStyle name="Comma0 2 2" xfId="13660"/>
    <cellStyle name="Comma0 3" xfId="13661"/>
    <cellStyle name="Comma0 3 2" xfId="13662"/>
    <cellStyle name="Comma0 4" xfId="13663"/>
    <cellStyle name="Comma0 4 2" xfId="13664"/>
    <cellStyle name="Comma0 5" xfId="13665"/>
    <cellStyle name="Comma0 5 2" xfId="13666"/>
    <cellStyle name="Comma0 5 2 2" xfId="13667"/>
    <cellStyle name="Comma0 5 3" xfId="13668"/>
    <cellStyle name="Comma0 6" xfId="13669"/>
    <cellStyle name="Comma0_00COS Ind Allocators" xfId="13670"/>
    <cellStyle name="Comma1 - Style1" xfId="13671"/>
    <cellStyle name="Comma1 - Style1 2" xfId="13672"/>
    <cellStyle name="Comma1 - Style1_Electric Rev Req Model (2009 GRC) Rebuttal" xfId="18230"/>
    <cellStyle name="Comma1 - Style2" xfId="13673"/>
    <cellStyle name="Comment" xfId="13674"/>
    <cellStyle name="Copied" xfId="13675"/>
    <cellStyle name="Copied 2" xfId="13676"/>
    <cellStyle name="Copied 2 2" xfId="13677"/>
    <cellStyle name="Copied 2 2 2" xfId="13678"/>
    <cellStyle name="Copied 2 3" xfId="13679"/>
    <cellStyle name="Copied 3" xfId="13680"/>
    <cellStyle name="COST1" xfId="13681"/>
    <cellStyle name="COST1 2" xfId="13682"/>
    <cellStyle name="COST1 2 2" xfId="13683"/>
    <cellStyle name="COST1 2 2 2" xfId="13684"/>
    <cellStyle name="COST1 2 3" xfId="13685"/>
    <cellStyle name="COST1 3" xfId="13686"/>
    <cellStyle name="CountryTitle" xfId="13687"/>
    <cellStyle name="Curren - Style1" xfId="13688"/>
    <cellStyle name="Curren - Style1 2" xfId="13689"/>
    <cellStyle name="Curren - Style2" xfId="13690"/>
    <cellStyle name="Curren - Style2 2" xfId="13691"/>
    <cellStyle name="Curren - Style2_Electric Rev Req Model (2009 GRC) Rebuttal" xfId="18231"/>
    <cellStyle name="Curren - Style3" xfId="13692"/>
    <cellStyle name="Curren - Style4" xfId="13693"/>
    <cellStyle name="Curren - Style5" xfId="13694"/>
    <cellStyle name="Curren - Style5 2" xfId="13695"/>
    <cellStyle name="Curren - Style6" xfId="13696"/>
    <cellStyle name="Curren - Style6 2" xfId="13697"/>
    <cellStyle name="Curren - Style6_Electric Rev Req Model (2009 GRC) Rebuttal" xfId="18232"/>
    <cellStyle name="Currency" xfId="21227" builtinId="4"/>
    <cellStyle name="Currency 10" xfId="565"/>
    <cellStyle name="Currency 10 2" xfId="566"/>
    <cellStyle name="Currency 10 2 2" xfId="890"/>
    <cellStyle name="Currency 10 2 3" xfId="18281"/>
    <cellStyle name="Currency 10 2 4" xfId="20604"/>
    <cellStyle name="Currency 10 2 5" xfId="20605"/>
    <cellStyle name="Currency 10 3" xfId="13698"/>
    <cellStyle name="Currency 10 3 2" xfId="13699"/>
    <cellStyle name="Currency 10 3 3" xfId="20606"/>
    <cellStyle name="Currency 10 3 4" xfId="4"/>
    <cellStyle name="Currency 10 4" xfId="13700"/>
    <cellStyle name="Currency 10 4 2" xfId="20607"/>
    <cellStyle name="Currency 10 5" xfId="18280"/>
    <cellStyle name="Currency 10 6" xfId="20608"/>
    <cellStyle name="Currency 10 7" xfId="20609"/>
    <cellStyle name="Currency 10 8" xfId="20610"/>
    <cellStyle name="Currency 11" xfId="567"/>
    <cellStyle name="Currency 11 2" xfId="13701"/>
    <cellStyle name="Currency 11 2 2" xfId="13702"/>
    <cellStyle name="Currency 11 3" xfId="13703"/>
    <cellStyle name="Currency 11 3 2" xfId="13704"/>
    <cellStyle name="Currency 11 4" xfId="13705"/>
    <cellStyle name="Currency 12" xfId="568"/>
    <cellStyle name="Currency 12 2" xfId="13706"/>
    <cellStyle name="Currency 12 2 2" xfId="13707"/>
    <cellStyle name="Currency 12 2 2 2" xfId="13708"/>
    <cellStyle name="Currency 12 2 3" xfId="13709"/>
    <cellStyle name="Currency 12 3" xfId="13710"/>
    <cellStyle name="Currency 12 3 2" xfId="13711"/>
    <cellStyle name="Currency 12 3 2 2" xfId="13712"/>
    <cellStyle name="Currency 12 3 3" xfId="13713"/>
    <cellStyle name="Currency 12 4" xfId="13714"/>
    <cellStyle name="Currency 12 4 2" xfId="13715"/>
    <cellStyle name="Currency 12 4 2 2" xfId="13716"/>
    <cellStyle name="Currency 12 4 3" xfId="13717"/>
    <cellStyle name="Currency 12 5" xfId="13718"/>
    <cellStyle name="Currency 12 5 2" xfId="13719"/>
    <cellStyle name="Currency 12 6" xfId="13720"/>
    <cellStyle name="Currency 13" xfId="569"/>
    <cellStyle name="Currency 13 2" xfId="13721"/>
    <cellStyle name="Currency 13 2 2" xfId="13722"/>
    <cellStyle name="Currency 13 2 2 2" xfId="13723"/>
    <cellStyle name="Currency 13 2 3" xfId="13724"/>
    <cellStyle name="Currency 13 3" xfId="13725"/>
    <cellStyle name="Currency 13 3 2" xfId="13726"/>
    <cellStyle name="Currency 13 4" xfId="13727"/>
    <cellStyle name="Currency 13 4 2" xfId="13728"/>
    <cellStyle name="Currency 13 5" xfId="13729"/>
    <cellStyle name="Currency 13 6" xfId="18282"/>
    <cellStyle name="Currency 13 7" xfId="20611"/>
    <cellStyle name="Currency 14" xfId="13730"/>
    <cellStyle name="Currency 14 2" xfId="13731"/>
    <cellStyle name="Currency 14 2 2" xfId="20612"/>
    <cellStyle name="Currency 14 3" xfId="20613"/>
    <cellStyle name="Currency 14 4" xfId="20614"/>
    <cellStyle name="Currency 14 5" xfId="20615"/>
    <cellStyle name="Currency 15" xfId="13732"/>
    <cellStyle name="Currency 15 2" xfId="13733"/>
    <cellStyle name="Currency 15 2 2" xfId="13734"/>
    <cellStyle name="Currency 15 3" xfId="13735"/>
    <cellStyle name="Currency 15 3 2" xfId="13736"/>
    <cellStyle name="Currency 15 4" xfId="13737"/>
    <cellStyle name="Currency 16" xfId="13738"/>
    <cellStyle name="Currency 16 2" xfId="13739"/>
    <cellStyle name="Currency 16 2 2" xfId="13740"/>
    <cellStyle name="Currency 16 3" xfId="13741"/>
    <cellStyle name="Currency 17" xfId="13742"/>
    <cellStyle name="Currency 17 2" xfId="13743"/>
    <cellStyle name="Currency 18" xfId="13744"/>
    <cellStyle name="Currency 18 2" xfId="13745"/>
    <cellStyle name="Currency 19" xfId="13746"/>
    <cellStyle name="Currency 19 2" xfId="13747"/>
    <cellStyle name="Currency 2" xfId="12"/>
    <cellStyle name="Currency 2 10" xfId="13748"/>
    <cellStyle name="Currency 2 2" xfId="570"/>
    <cellStyle name="Currency 2 2 2" xfId="13749"/>
    <cellStyle name="Currency 2 2 2 2" xfId="13750"/>
    <cellStyle name="Currency 2 2 3" xfId="13751"/>
    <cellStyle name="Currency 2 2 3 2" xfId="13752"/>
    <cellStyle name="Currency 2 2 4" xfId="13753"/>
    <cellStyle name="Currency 2 2 5" xfId="18251"/>
    <cellStyle name="Currency 2 3" xfId="13754"/>
    <cellStyle name="Currency 2 3 2" xfId="13755"/>
    <cellStyle name="Currency 2 3 2 2" xfId="13756"/>
    <cellStyle name="Currency 2 3 3" xfId="13757"/>
    <cellStyle name="Currency 2 4" xfId="13758"/>
    <cellStyle name="Currency 2 4 2" xfId="13759"/>
    <cellStyle name="Currency 2 4 2 2" xfId="13760"/>
    <cellStyle name="Currency 2 4 3" xfId="13761"/>
    <cellStyle name="Currency 2 5" xfId="13762"/>
    <cellStyle name="Currency 2 5 2" xfId="13763"/>
    <cellStyle name="Currency 2 5 2 2" xfId="13764"/>
    <cellStyle name="Currency 2 5 3" xfId="13765"/>
    <cellStyle name="Currency 2 6" xfId="13766"/>
    <cellStyle name="Currency 2 6 2" xfId="13767"/>
    <cellStyle name="Currency 2 6 2 2" xfId="13768"/>
    <cellStyle name="Currency 2 6 3" xfId="13769"/>
    <cellStyle name="Currency 2 7" xfId="13770"/>
    <cellStyle name="Currency 2 7 2" xfId="13771"/>
    <cellStyle name="Currency 2 7 2 2" xfId="13772"/>
    <cellStyle name="Currency 2 7 3" xfId="13773"/>
    <cellStyle name="Currency 2 8" xfId="13774"/>
    <cellStyle name="Currency 2 8 2" xfId="13775"/>
    <cellStyle name="Currency 2 8 2 2" xfId="13776"/>
    <cellStyle name="Currency 2 8 3" xfId="13777"/>
    <cellStyle name="Currency 2 9" xfId="13778"/>
    <cellStyle name="Currency 2 9 2" xfId="13779"/>
    <cellStyle name="Currency 20" xfId="13780"/>
    <cellStyle name="Currency 20 2" xfId="13781"/>
    <cellStyle name="Currency 21" xfId="13782"/>
    <cellStyle name="Currency 21 2" xfId="13783"/>
    <cellStyle name="Currency 22" xfId="13784"/>
    <cellStyle name="Currency 22 2" xfId="13785"/>
    <cellStyle name="Currency 23" xfId="13786"/>
    <cellStyle name="Currency 23 2" xfId="13787"/>
    <cellStyle name="Currency 23 2 2" xfId="18445"/>
    <cellStyle name="Currency 23 3" xfId="18444"/>
    <cellStyle name="Currency 24" xfId="13788"/>
    <cellStyle name="Currency 24 2" xfId="18446"/>
    <cellStyle name="Currency 25" xfId="13789"/>
    <cellStyle name="Currency 26" xfId="21229"/>
    <cellStyle name="Currency 27" xfId="21293"/>
    <cellStyle name="Currency 3" xfId="571"/>
    <cellStyle name="Currency 3 10" xfId="20616"/>
    <cellStyle name="Currency 3 11" xfId="20617"/>
    <cellStyle name="Currency 3 12" xfId="20618"/>
    <cellStyle name="Currency 3 13" xfId="20619"/>
    <cellStyle name="Currency 3 2" xfId="572"/>
    <cellStyle name="Currency 3 2 2" xfId="13790"/>
    <cellStyle name="Currency 3 2 2 2" xfId="13791"/>
    <cellStyle name="Currency 3 2 3" xfId="13792"/>
    <cellStyle name="Currency 3 3" xfId="573"/>
    <cellStyle name="Currency 3 3 2" xfId="574"/>
    <cellStyle name="Currency 3 3 2 2" xfId="18285"/>
    <cellStyle name="Currency 3 3 2 3" xfId="20620"/>
    <cellStyle name="Currency 3 3 2 4" xfId="20621"/>
    <cellStyle name="Currency 3 3 2 5" xfId="20622"/>
    <cellStyle name="Currency 3 3 3" xfId="18284"/>
    <cellStyle name="Currency 3 3 3 2" xfId="20623"/>
    <cellStyle name="Currency 3 3 3 3" xfId="20624"/>
    <cellStyle name="Currency 3 3 4" xfId="20625"/>
    <cellStyle name="Currency 3 3 4 2" xfId="20626"/>
    <cellStyle name="Currency 3 3 5" xfId="20627"/>
    <cellStyle name="Currency 3 3 6" xfId="20628"/>
    <cellStyle name="Currency 3 3 7" xfId="20629"/>
    <cellStyle name="Currency 3 3 8" xfId="20630"/>
    <cellStyle name="Currency 3 4" xfId="575"/>
    <cellStyle name="Currency 3 4 2" xfId="13793"/>
    <cellStyle name="Currency 3 4 2 2" xfId="13794"/>
    <cellStyle name="Currency 3 4 3" xfId="13795"/>
    <cellStyle name="Currency 3 4 4" xfId="13796"/>
    <cellStyle name="Currency 3 4 5" xfId="13797"/>
    <cellStyle name="Currency 3 5" xfId="576"/>
    <cellStyle name="Currency 3 5 2" xfId="18286"/>
    <cellStyle name="Currency 3 5 2 2" xfId="20631"/>
    <cellStyle name="Currency 3 5 3" xfId="20632"/>
    <cellStyle name="Currency 3 5 3 2" xfId="20633"/>
    <cellStyle name="Currency 3 5 4" xfId="20634"/>
    <cellStyle name="Currency 3 5 5" xfId="20635"/>
    <cellStyle name="Currency 3 5 6" xfId="20636"/>
    <cellStyle name="Currency 3 5 7" xfId="20637"/>
    <cellStyle name="Currency 3 6" xfId="18283"/>
    <cellStyle name="Currency 3 6 2" xfId="20638"/>
    <cellStyle name="Currency 3 6 2 2" xfId="20639"/>
    <cellStyle name="Currency 3 6 3" xfId="20640"/>
    <cellStyle name="Currency 3 6 3 2" xfId="20641"/>
    <cellStyle name="Currency 3 6 4" xfId="20642"/>
    <cellStyle name="Currency 3 6 5" xfId="20643"/>
    <cellStyle name="Currency 3 6 6" xfId="20644"/>
    <cellStyle name="Currency 3 7" xfId="20645"/>
    <cellStyle name="Currency 3 7 2" xfId="20646"/>
    <cellStyle name="Currency 3 7 2 2" xfId="20647"/>
    <cellStyle name="Currency 3 7 3" xfId="20648"/>
    <cellStyle name="Currency 3 7 4" xfId="20649"/>
    <cellStyle name="Currency 3 7 5" xfId="20650"/>
    <cellStyle name="Currency 3 8" xfId="20651"/>
    <cellStyle name="Currency 3 8 2" xfId="20652"/>
    <cellStyle name="Currency 3 9" xfId="20653"/>
    <cellStyle name="Currency 4" xfId="577"/>
    <cellStyle name="Currency 4 10" xfId="20654"/>
    <cellStyle name="Currency 4 11" xfId="20655"/>
    <cellStyle name="Currency 4 12" xfId="20656"/>
    <cellStyle name="Currency 4 13" xfId="20657"/>
    <cellStyle name="Currency 4 2" xfId="578"/>
    <cellStyle name="Currency 4 2 2" xfId="13798"/>
    <cellStyle name="Currency 4 2 2 2" xfId="13799"/>
    <cellStyle name="Currency 4 2 3" xfId="13800"/>
    <cellStyle name="Currency 4 2 3 2" xfId="13801"/>
    <cellStyle name="Currency 4 2 4" xfId="13802"/>
    <cellStyle name="Currency 4 3" xfId="579"/>
    <cellStyle name="Currency 4 3 2" xfId="580"/>
    <cellStyle name="Currency 4 3 2 2" xfId="18289"/>
    <cellStyle name="Currency 4 3 2 3" xfId="20658"/>
    <cellStyle name="Currency 4 3 2 4" xfId="20659"/>
    <cellStyle name="Currency 4 3 2 5" xfId="20660"/>
    <cellStyle name="Currency 4 3 3" xfId="18288"/>
    <cellStyle name="Currency 4 3 3 2" xfId="20661"/>
    <cellStyle name="Currency 4 3 3 3" xfId="20662"/>
    <cellStyle name="Currency 4 3 4" xfId="20663"/>
    <cellStyle name="Currency 4 3 4 2" xfId="20664"/>
    <cellStyle name="Currency 4 3 5" xfId="20665"/>
    <cellStyle name="Currency 4 3 6" xfId="20666"/>
    <cellStyle name="Currency 4 3 7" xfId="20667"/>
    <cellStyle name="Currency 4 3 8" xfId="20668"/>
    <cellStyle name="Currency 4 4" xfId="581"/>
    <cellStyle name="Currency 4 4 2" xfId="20669"/>
    <cellStyle name="Currency 4 4 3" xfId="20670"/>
    <cellStyle name="Currency 4 5" xfId="582"/>
    <cellStyle name="Currency 4 5 2" xfId="18290"/>
    <cellStyle name="Currency 4 5 3" xfId="20671"/>
    <cellStyle name="Currency 4 5 4" xfId="20672"/>
    <cellStyle name="Currency 4 6" xfId="18287"/>
    <cellStyle name="Currency 4 6 2" xfId="20673"/>
    <cellStyle name="Currency 4 7" xfId="20674"/>
    <cellStyle name="Currency 4 8" xfId="20675"/>
    <cellStyle name="Currency 4 9" xfId="20676"/>
    <cellStyle name="Currency 4_2009 GRC Compliance Filing (Electric) for Exh A-1" xfId="13803"/>
    <cellStyle name="Currency 5" xfId="583"/>
    <cellStyle name="Currency 5 2" xfId="584"/>
    <cellStyle name="Currency 5 2 2" xfId="13804"/>
    <cellStyle name="Currency 5 2 3" xfId="20677"/>
    <cellStyle name="Currency 5 3" xfId="13805"/>
    <cellStyle name="Currency 5 3 2" xfId="13806"/>
    <cellStyle name="Currency 5 4" xfId="13807"/>
    <cellStyle name="Currency 6" xfId="585"/>
    <cellStyle name="Currency 6 2" xfId="586"/>
    <cellStyle name="Currency 6 2 2" xfId="13808"/>
    <cellStyle name="Currency 6 2 3" xfId="20678"/>
    <cellStyle name="Currency 6 3" xfId="13809"/>
    <cellStyle name="Currency 6 3 2" xfId="13810"/>
    <cellStyle name="Currency 6 4" xfId="13811"/>
    <cellStyle name="Currency 7" xfId="587"/>
    <cellStyle name="Currency 7 10" xfId="20679"/>
    <cellStyle name="Currency 7 2" xfId="588"/>
    <cellStyle name="Currency 7 2 2" xfId="589"/>
    <cellStyle name="Currency 7 2 2 2" xfId="18293"/>
    <cellStyle name="Currency 7 2 2 3" xfId="20680"/>
    <cellStyle name="Currency 7 2 2 4" xfId="20681"/>
    <cellStyle name="Currency 7 2 2 5" xfId="20682"/>
    <cellStyle name="Currency 7 2 3" xfId="18292"/>
    <cellStyle name="Currency 7 2 3 2" xfId="20683"/>
    <cellStyle name="Currency 7 2 3 3" xfId="20684"/>
    <cellStyle name="Currency 7 2 4" xfId="20685"/>
    <cellStyle name="Currency 7 2 4 2" xfId="20686"/>
    <cellStyle name="Currency 7 2 5" xfId="20687"/>
    <cellStyle name="Currency 7 2 6" xfId="20688"/>
    <cellStyle name="Currency 7 2 7" xfId="20689"/>
    <cellStyle name="Currency 7 2 8" xfId="20690"/>
    <cellStyle name="Currency 7 3" xfId="590"/>
    <cellStyle name="Currency 7 3 2" xfId="13812"/>
    <cellStyle name="Currency 7 3 3" xfId="18294"/>
    <cellStyle name="Currency 7 3 4" xfId="20691"/>
    <cellStyle name="Currency 7 3 5" xfId="20692"/>
    <cellStyle name="Currency 7 4" xfId="13813"/>
    <cellStyle name="Currency 7 4 2" xfId="20693"/>
    <cellStyle name="Currency 7 4 3" xfId="20694"/>
    <cellStyle name="Currency 7 5" xfId="18291"/>
    <cellStyle name="Currency 7 5 2" xfId="20695"/>
    <cellStyle name="Currency 7 6" xfId="20696"/>
    <cellStyle name="Currency 7 7" xfId="20697"/>
    <cellStyle name="Currency 7 8" xfId="20698"/>
    <cellStyle name="Currency 7 9" xfId="20699"/>
    <cellStyle name="Currency 8" xfId="591"/>
    <cellStyle name="Currency 8 2" xfId="13814"/>
    <cellStyle name="Currency 8 2 2" xfId="13815"/>
    <cellStyle name="Currency 8 3" xfId="13816"/>
    <cellStyle name="Currency 8 3 2" xfId="13817"/>
    <cellStyle name="Currency 8 4" xfId="13818"/>
    <cellStyle name="Currency 9" xfId="592"/>
    <cellStyle name="Currency 9 2" xfId="593"/>
    <cellStyle name="Currency 9 2 2" xfId="13819"/>
    <cellStyle name="Currency 9 2 3" xfId="18296"/>
    <cellStyle name="Currency 9 2 4" xfId="20700"/>
    <cellStyle name="Currency 9 2 5" xfId="20701"/>
    <cellStyle name="Currency 9 3" xfId="13820"/>
    <cellStyle name="Currency 9 3 2" xfId="13821"/>
    <cellStyle name="Currency 9 3 3" xfId="20702"/>
    <cellStyle name="Currency 9 4" xfId="13822"/>
    <cellStyle name="Currency 9 4 2" xfId="20703"/>
    <cellStyle name="Currency 9 5" xfId="18295"/>
    <cellStyle name="Currency 9 6" xfId="20704"/>
    <cellStyle name="Currency 9 7" xfId="20705"/>
    <cellStyle name="Currency 9 8" xfId="20706"/>
    <cellStyle name="Currency0" xfId="13823"/>
    <cellStyle name="Currency0 2" xfId="13824"/>
    <cellStyle name="Currency0 2 2" xfId="13825"/>
    <cellStyle name="Currency0 2 2 2" xfId="13826"/>
    <cellStyle name="Currency0 2 3" xfId="13827"/>
    <cellStyle name="Currency0 2 3 2" xfId="13828"/>
    <cellStyle name="Currency0 2 4" xfId="13829"/>
    <cellStyle name="Currency0 3" xfId="13830"/>
    <cellStyle name="Currency0 3 2" xfId="13831"/>
    <cellStyle name="Currency0 3 3" xfId="13832"/>
    <cellStyle name="Currency0 4" xfId="13833"/>
    <cellStyle name="Currency0 4 2" xfId="13834"/>
    <cellStyle name="Currency0 4 2 2" xfId="13835"/>
    <cellStyle name="Currency0 4 3" xfId="13836"/>
    <cellStyle name="Currency0 4 4" xfId="13837"/>
    <cellStyle name="Currency0 5" xfId="13838"/>
    <cellStyle name="Currency0 5 2" xfId="13839"/>
    <cellStyle name="Currency0 5 2 2" xfId="13840"/>
    <cellStyle name="Currency0 5 3" xfId="13841"/>
    <cellStyle name="Currency0 5 3 2" xfId="13842"/>
    <cellStyle name="Currency0 5 4" xfId="13843"/>
    <cellStyle name="Currency0 6" xfId="13844"/>
    <cellStyle name="Currency0 6 2" xfId="13845"/>
    <cellStyle name="Currency0 7" xfId="13846"/>
    <cellStyle name="Currency0 7 2" xfId="13847"/>
    <cellStyle name="Currency0 7 2 2" xfId="13848"/>
    <cellStyle name="Currency0 7 3" xfId="13849"/>
    <cellStyle name="Currency0 8" xfId="13850"/>
    <cellStyle name="Currency0 8 2" xfId="13851"/>
    <cellStyle name="Currency0 8 2 2" xfId="13852"/>
    <cellStyle name="Currency0 8 3" xfId="13853"/>
    <cellStyle name="Currency0 9" xfId="13854"/>
    <cellStyle name="Date" xfId="13855"/>
    <cellStyle name="date 10" xfId="13856"/>
    <cellStyle name="Date 2" xfId="13857"/>
    <cellStyle name="Date 2 2" xfId="13858"/>
    <cellStyle name="Date 3" xfId="13859"/>
    <cellStyle name="Date 3 2" xfId="13860"/>
    <cellStyle name="Date 4" xfId="13861"/>
    <cellStyle name="Date 4 2" xfId="13862"/>
    <cellStyle name="Date 5" xfId="13863"/>
    <cellStyle name="Date 5 2" xfId="13864"/>
    <cellStyle name="Date 5 2 2" xfId="13865"/>
    <cellStyle name="Date 5 3" xfId="13866"/>
    <cellStyle name="Date 6" xfId="13867"/>
    <cellStyle name="date 7" xfId="13868"/>
    <cellStyle name="date 8" xfId="13869"/>
    <cellStyle name="date 9" xfId="13870"/>
    <cellStyle name="DateTime" xfId="13871"/>
    <cellStyle name="DateTime 2" xfId="13872"/>
    <cellStyle name="drp-sh - Style2" xfId="13873"/>
    <cellStyle name="Emphasis 1" xfId="13874"/>
    <cellStyle name="Emphasis 1 2" xfId="13875"/>
    <cellStyle name="Emphasis 2" xfId="13876"/>
    <cellStyle name="Emphasis 2 2" xfId="13877"/>
    <cellStyle name="Emphasis 3" xfId="13878"/>
    <cellStyle name="Emphasis 3 2" xfId="13879"/>
    <cellStyle name="Entered" xfId="13880"/>
    <cellStyle name="Entered 2" xfId="13881"/>
    <cellStyle name="Entered 2 2" xfId="13882"/>
    <cellStyle name="Entered 2 2 2" xfId="13883"/>
    <cellStyle name="Entered 2 3" xfId="13884"/>
    <cellStyle name="Entered 2 3 2" xfId="13885"/>
    <cellStyle name="Entered 2 4" xfId="13886"/>
    <cellStyle name="Entered 3" xfId="13887"/>
    <cellStyle name="Entered 3 2" xfId="13888"/>
    <cellStyle name="Entered 4" xfId="13889"/>
    <cellStyle name="Entered 4 2" xfId="13890"/>
    <cellStyle name="Entered 4 2 2" xfId="13891"/>
    <cellStyle name="Entered 4 3" xfId="13892"/>
    <cellStyle name="Entered 5" xfId="13893"/>
    <cellStyle name="Entered 5 2" xfId="13894"/>
    <cellStyle name="Entered 5 2 2" xfId="13895"/>
    <cellStyle name="Entered 5 3" xfId="13896"/>
    <cellStyle name="Entered 5 3 2" xfId="13897"/>
    <cellStyle name="Entered 5 4" xfId="13898"/>
    <cellStyle name="Entered 6" xfId="13899"/>
    <cellStyle name="Entered 6 2" xfId="13900"/>
    <cellStyle name="Entered 7" xfId="13901"/>
    <cellStyle name="Entered 7 2" xfId="13902"/>
    <cellStyle name="Entered 7 2 2" xfId="13903"/>
    <cellStyle name="Entered 7 3" xfId="13904"/>
    <cellStyle name="Entered 8" xfId="13905"/>
    <cellStyle name="Entered 8 2" xfId="13906"/>
    <cellStyle name="Entered 8 2 2" xfId="13907"/>
    <cellStyle name="Entered 8 3" xfId="13908"/>
    <cellStyle name="Entered 9" xfId="13909"/>
    <cellStyle name="Entered_AURORA Total New" xfId="13910"/>
    <cellStyle name="Euro" xfId="13911"/>
    <cellStyle name="Euro 2" xfId="13912"/>
    <cellStyle name="Euro 2 2" xfId="13913"/>
    <cellStyle name="Euro 2 2 2" xfId="13914"/>
    <cellStyle name="Euro 2 3" xfId="13915"/>
    <cellStyle name="Euro 2 3 2" xfId="13916"/>
    <cellStyle name="Euro 2 4" xfId="13917"/>
    <cellStyle name="Euro 3" xfId="13918"/>
    <cellStyle name="Euro 3 2" xfId="13919"/>
    <cellStyle name="Euro 4" xfId="13920"/>
    <cellStyle name="Euro 4 2" xfId="13921"/>
    <cellStyle name="Euro 4 2 2" xfId="13922"/>
    <cellStyle name="Euro 4 3" xfId="13923"/>
    <cellStyle name="Euro 5" xfId="13924"/>
    <cellStyle name="Euro 5 2" xfId="13925"/>
    <cellStyle name="Euro 5 2 2" xfId="13926"/>
    <cellStyle name="Euro 5 3" xfId="13927"/>
    <cellStyle name="Euro 5 3 2" xfId="13928"/>
    <cellStyle name="Euro 5 4" xfId="13929"/>
    <cellStyle name="Euro 6" xfId="13930"/>
    <cellStyle name="Euro 6 2" xfId="13931"/>
    <cellStyle name="Euro 7" xfId="13932"/>
    <cellStyle name="Euro 7 2" xfId="13933"/>
    <cellStyle name="Euro 7 2 2" xfId="13934"/>
    <cellStyle name="Euro 7 3" xfId="13935"/>
    <cellStyle name="Euro 8" xfId="13936"/>
    <cellStyle name="Euro 8 2" xfId="13937"/>
    <cellStyle name="Euro 8 2 2" xfId="13938"/>
    <cellStyle name="Euro 8 3" xfId="13939"/>
    <cellStyle name="Euro 9" xfId="13940"/>
    <cellStyle name="Explanatory Text 2" xfId="594"/>
    <cellStyle name="Explanatory Text 2 2" xfId="595"/>
    <cellStyle name="Explanatory Text 2 2 2" xfId="13941"/>
    <cellStyle name="Explanatory Text 2 2 2 2" xfId="13942"/>
    <cellStyle name="Explanatory Text 2 2 3" xfId="13943"/>
    <cellStyle name="Explanatory Text 2 3" xfId="13944"/>
    <cellStyle name="Explanatory Text 2 3 2" xfId="13945"/>
    <cellStyle name="Explanatory Text 2 3 2 2" xfId="13946"/>
    <cellStyle name="Explanatory Text 2 3 3" xfId="13947"/>
    <cellStyle name="Explanatory Text 2 4" xfId="13948"/>
    <cellStyle name="Explanatory Text 2 4 2" xfId="13949"/>
    <cellStyle name="Explanatory Text 2 5" xfId="13950"/>
    <cellStyle name="Explanatory Text 3" xfId="596"/>
    <cellStyle name="Explanatory Text 3 2" xfId="13951"/>
    <cellStyle name="Explanatory Text 3 2 2" xfId="13952"/>
    <cellStyle name="Explanatory Text 3 3" xfId="13953"/>
    <cellStyle name="Explanatory Text 4" xfId="597"/>
    <cellStyle name="Explanatory Text 4 2" xfId="13954"/>
    <cellStyle name="Explanatory Text 4 2 2" xfId="13955"/>
    <cellStyle name="Explanatory Text 4 3" xfId="13956"/>
    <cellStyle name="Explanatory Text 5" xfId="13957"/>
    <cellStyle name="Explanatory Text 5 2" xfId="13958"/>
    <cellStyle name="Explanatory Text 6" xfId="13959"/>
    <cellStyle name="FieldName" xfId="13960"/>
    <cellStyle name="FieldName 2" xfId="13961"/>
    <cellStyle name="FieldName 2 2" xfId="13962"/>
    <cellStyle name="FieldName 3" xfId="13963"/>
    <cellStyle name="Fixed" xfId="13964"/>
    <cellStyle name="Fixed 2" xfId="13965"/>
    <cellStyle name="Fixed 2 2" xfId="13966"/>
    <cellStyle name="Fixed 2 2 2" xfId="13967"/>
    <cellStyle name="Fixed 2 3" xfId="13968"/>
    <cellStyle name="Fixed 3" xfId="13969"/>
    <cellStyle name="Fixed 4" xfId="18233"/>
    <cellStyle name="Fixed3 - Style3" xfId="13970"/>
    <cellStyle name="Fixed3 - Style3 2" xfId="13971"/>
    <cellStyle name="Footnote" xfId="13972"/>
    <cellStyle name="FRxAmtStyle" xfId="13973"/>
    <cellStyle name="FRxAmtStyle 2" xfId="13974"/>
    <cellStyle name="FRxAmtStyle_Frederickson Pow - Acct Detail" xfId="13975"/>
    <cellStyle name="FRxCurrStyle" xfId="13976"/>
    <cellStyle name="FRxCurrStyle 2" xfId="13977"/>
    <cellStyle name="FRxPcntStyle" xfId="13978"/>
    <cellStyle name="FRxPcntStyle 2" xfId="13979"/>
    <cellStyle name="G01_2001 figures 1 decimal a" xfId="13980"/>
    <cellStyle name="G03_Text" xfId="13981"/>
    <cellStyle name="G05_Superiors" xfId="13982"/>
    <cellStyle name="G07_Bold_2002_figs_Green" xfId="13983"/>
    <cellStyle name="G08_2001_figs" xfId="13984"/>
    <cellStyle name="Good 2" xfId="598"/>
    <cellStyle name="Good 2 2" xfId="599"/>
    <cellStyle name="Good 2 2 2" xfId="13985"/>
    <cellStyle name="Good 2 2 2 2" xfId="13986"/>
    <cellStyle name="Good 2 2 3" xfId="13987"/>
    <cellStyle name="Good 2 3" xfId="13988"/>
    <cellStyle name="Good 2 3 2" xfId="13989"/>
    <cellStyle name="Good 2 3 2 2" xfId="13990"/>
    <cellStyle name="Good 2 3 3" xfId="13991"/>
    <cellStyle name="Good 2 3 3 2" xfId="13992"/>
    <cellStyle name="Good 2 3 4" xfId="13993"/>
    <cellStyle name="Good 2 4" xfId="13994"/>
    <cellStyle name="Good 2 4 2" xfId="13995"/>
    <cellStyle name="Good 2 5" xfId="13996"/>
    <cellStyle name="Good 3" xfId="600"/>
    <cellStyle name="Good 3 2" xfId="601"/>
    <cellStyle name="Good 3 2 2" xfId="13997"/>
    <cellStyle name="Good 3 3" xfId="13998"/>
    <cellStyle name="Good 4" xfId="602"/>
    <cellStyle name="Good 4 2" xfId="13999"/>
    <cellStyle name="Good 4 2 2" xfId="14000"/>
    <cellStyle name="Good 4 3" xfId="14001"/>
    <cellStyle name="Good 5" xfId="14002"/>
    <cellStyle name="Good 5 2" xfId="14003"/>
    <cellStyle name="Good 5 2 2" xfId="14004"/>
    <cellStyle name="Good 5 3" xfId="14005"/>
    <cellStyle name="Good 6" xfId="14006"/>
    <cellStyle name="Good 6 2" xfId="14007"/>
    <cellStyle name="Grey" xfId="603"/>
    <cellStyle name="Grey 2" xfId="604"/>
    <cellStyle name="Grey 2 2" xfId="14008"/>
    <cellStyle name="Grey 2 2 2" xfId="14009"/>
    <cellStyle name="Grey 2 3" xfId="14010"/>
    <cellStyle name="Grey 2 3 2" xfId="14011"/>
    <cellStyle name="Grey 2 4" xfId="14012"/>
    <cellStyle name="Grey 3" xfId="14013"/>
    <cellStyle name="Grey 3 2" xfId="14014"/>
    <cellStyle name="Grey 3 2 2" xfId="14015"/>
    <cellStyle name="Grey 3 3" xfId="14016"/>
    <cellStyle name="Grey 3 3 2" xfId="14017"/>
    <cellStyle name="Grey 3 4" xfId="14018"/>
    <cellStyle name="Grey 4" xfId="14019"/>
    <cellStyle name="Grey 4 2" xfId="14020"/>
    <cellStyle name="Grey 4 2 2" xfId="14021"/>
    <cellStyle name="Grey 4 3" xfId="14022"/>
    <cellStyle name="Grey 5" xfId="14023"/>
    <cellStyle name="Grey 5 2" xfId="14024"/>
    <cellStyle name="Grey 5 2 2" xfId="14025"/>
    <cellStyle name="Grey 5 2 2 2" xfId="14026"/>
    <cellStyle name="Grey 5 2 3" xfId="14027"/>
    <cellStyle name="Grey 5 3" xfId="14028"/>
    <cellStyle name="Grey 5 3 2" xfId="14029"/>
    <cellStyle name="Grey 5 4" xfId="14030"/>
    <cellStyle name="Grey 6" xfId="14031"/>
    <cellStyle name="Grey 6 2" xfId="14032"/>
    <cellStyle name="Grey 6 2 2" xfId="14033"/>
    <cellStyle name="Grey 6 3" xfId="14034"/>
    <cellStyle name="Grey 7" xfId="14035"/>
    <cellStyle name="Grey_(C) WHE Proforma with ITC cash grant 10 Yr Amort_for deferral_102809" xfId="14036"/>
    <cellStyle name="g-tota - Style7" xfId="14037"/>
    <cellStyle name="g-tota - Style7 2" xfId="14038"/>
    <cellStyle name="g-tota - Style7 2 2" xfId="14039"/>
    <cellStyle name="g-tota - Style7 2 2 2" xfId="14040"/>
    <cellStyle name="g-tota - Style7 2 3" xfId="14041"/>
    <cellStyle name="g-tota - Style7 2 3 2" xfId="14042"/>
    <cellStyle name="g-tota - Style7 2 4" xfId="14043"/>
    <cellStyle name="g-tota - Style7 2 4 2" xfId="14044"/>
    <cellStyle name="g-tota - Style7 3" xfId="14045"/>
    <cellStyle name="g-tota - Style7 3 2" xfId="14046"/>
    <cellStyle name="g-tota - Style7 4" xfId="14047"/>
    <cellStyle name="g-tota - Style7 4 2" xfId="14048"/>
    <cellStyle name="g-tota - Style7 5" xfId="14049"/>
    <cellStyle name="g-tota - Style7 5 2" xfId="14050"/>
    <cellStyle name="Header" xfId="14051"/>
    <cellStyle name="Header1" xfId="14052"/>
    <cellStyle name="Header1 2" xfId="14053"/>
    <cellStyle name="Header1 2 2" xfId="14054"/>
    <cellStyle name="Header1 3" xfId="14055"/>
    <cellStyle name="Header1 3 2" xfId="14056"/>
    <cellStyle name="Header1 3 2 2" xfId="14057"/>
    <cellStyle name="Header1 3 3" xfId="14058"/>
    <cellStyle name="Header1 4" xfId="14059"/>
    <cellStyle name="Header1_AURORA Total New" xfId="14060"/>
    <cellStyle name="Header2" xfId="14061"/>
    <cellStyle name="Header2 2" xfId="14062"/>
    <cellStyle name="Header2 2 2" xfId="14063"/>
    <cellStyle name="Header2 2 3" xfId="14064"/>
    <cellStyle name="Header2 2 4" xfId="14065"/>
    <cellStyle name="Header2 3" xfId="14066"/>
    <cellStyle name="Header2 3 2" xfId="14067"/>
    <cellStyle name="Header2 3 2 2" xfId="14068"/>
    <cellStyle name="Header2 3 2 3" xfId="14069"/>
    <cellStyle name="Header2 3 2 4" xfId="14070"/>
    <cellStyle name="Header2 3 3" xfId="14071"/>
    <cellStyle name="Header2 3 4" xfId="14072"/>
    <cellStyle name="Header2 3 5" xfId="14073"/>
    <cellStyle name="Header2 4" xfId="14074"/>
    <cellStyle name="Header2 5" xfId="14075"/>
    <cellStyle name="Header2 6" xfId="14076"/>
    <cellStyle name="Header2_AURORA Total New" xfId="14077"/>
    <cellStyle name="Heading" xfId="14078"/>
    <cellStyle name="Heading 1 2" xfId="605"/>
    <cellStyle name="Heading 1 2 2" xfId="606"/>
    <cellStyle name="Heading 1 2 2 2" xfId="14079"/>
    <cellStyle name="Heading 1 2 2 2 2" xfId="14080"/>
    <cellStyle name="Heading 1 2 2 3" xfId="14081"/>
    <cellStyle name="Heading 1 2 3" xfId="14082"/>
    <cellStyle name="Heading 1 2 3 2" xfId="14083"/>
    <cellStyle name="Heading 1 2 3 2 2" xfId="14084"/>
    <cellStyle name="Heading 1 2 3 3" xfId="14085"/>
    <cellStyle name="Heading 1 2 3 3 2" xfId="14086"/>
    <cellStyle name="Heading 1 2 3 4" xfId="14087"/>
    <cellStyle name="Heading 1 2 4" xfId="14088"/>
    <cellStyle name="Heading 1 2 4 2" xfId="14089"/>
    <cellStyle name="Heading 1 2 5" xfId="14090"/>
    <cellStyle name="Heading 1 2 5 2" xfId="14091"/>
    <cellStyle name="Heading 1 2 6" xfId="14092"/>
    <cellStyle name="Heading 1 3" xfId="607"/>
    <cellStyle name="Heading 1 3 2" xfId="608"/>
    <cellStyle name="Heading 1 3 2 2" xfId="14093"/>
    <cellStyle name="Heading 1 3 3" xfId="14094"/>
    <cellStyle name="Heading 1 4" xfId="14095"/>
    <cellStyle name="Heading 1 4 2" xfId="14096"/>
    <cellStyle name="Heading 1 4 2 2" xfId="14097"/>
    <cellStyle name="Heading 1 4 3" xfId="14098"/>
    <cellStyle name="Heading 1 5" xfId="14099"/>
    <cellStyle name="Heading 1 5 2" xfId="14100"/>
    <cellStyle name="Heading 1 9" xfId="14101"/>
    <cellStyle name="Heading 1 9 2" xfId="14102"/>
    <cellStyle name="Heading 2 2" xfId="609"/>
    <cellStyle name="Heading 2 2 2" xfId="610"/>
    <cellStyle name="Heading 2 2 2 2" xfId="14103"/>
    <cellStyle name="Heading 2 2 2 2 2" xfId="14104"/>
    <cellStyle name="Heading 2 2 2 3" xfId="14105"/>
    <cellStyle name="Heading 2 2 3" xfId="14106"/>
    <cellStyle name="Heading 2 2 3 2" xfId="14107"/>
    <cellStyle name="Heading 2 2 3 2 2" xfId="14108"/>
    <cellStyle name="Heading 2 2 3 3" xfId="14109"/>
    <cellStyle name="Heading 2 2 3 3 2" xfId="14110"/>
    <cellStyle name="Heading 2 2 3 4" xfId="14111"/>
    <cellStyle name="Heading 2 2 4" xfId="14112"/>
    <cellStyle name="Heading 2 2 4 2" xfId="14113"/>
    <cellStyle name="Heading 2 2 5" xfId="14114"/>
    <cellStyle name="Heading 2 2 5 2" xfId="14115"/>
    <cellStyle name="Heading 2 2 6" xfId="14116"/>
    <cellStyle name="Heading 2 3" xfId="611"/>
    <cellStyle name="Heading 2 3 2" xfId="612"/>
    <cellStyle name="Heading 2 3 2 2" xfId="14117"/>
    <cellStyle name="Heading 2 3 3" xfId="14118"/>
    <cellStyle name="Heading 2 4" xfId="14119"/>
    <cellStyle name="Heading 2 4 2" xfId="14120"/>
    <cellStyle name="Heading 2 4 2 2" xfId="14121"/>
    <cellStyle name="Heading 2 4 3" xfId="14122"/>
    <cellStyle name="Heading 2 5" xfId="14123"/>
    <cellStyle name="Heading 2 5 2" xfId="14124"/>
    <cellStyle name="Heading 2 9" xfId="14125"/>
    <cellStyle name="Heading 2 9 2" xfId="14126"/>
    <cellStyle name="Heading 3 2" xfId="613"/>
    <cellStyle name="Heading 3 2 10" xfId="14127"/>
    <cellStyle name="Heading 3 2 2" xfId="614"/>
    <cellStyle name="Heading 3 2 2 2" xfId="14128"/>
    <cellStyle name="Heading 3 2 2 2 2" xfId="14129"/>
    <cellStyle name="Heading 3 2 2 2 3" xfId="14130"/>
    <cellStyle name="Heading 3 2 2 2 3 2" xfId="14131"/>
    <cellStyle name="Heading 3 2 2 2 3 3" xfId="14132"/>
    <cellStyle name="Heading 3 2 2 2 3 4" xfId="14133"/>
    <cellStyle name="Heading 3 2 2 2 4" xfId="14134"/>
    <cellStyle name="Heading 3 2 2 2 5" xfId="14135"/>
    <cellStyle name="Heading 3 2 2 2 6" xfId="14136"/>
    <cellStyle name="Heading 3 2 2 3" xfId="14137"/>
    <cellStyle name="Heading 3 2 2 4" xfId="14138"/>
    <cellStyle name="Heading 3 2 2 4 2" xfId="14139"/>
    <cellStyle name="Heading 3 2 2 4 3" xfId="14140"/>
    <cellStyle name="Heading 3 2 2 4 4" xfId="14141"/>
    <cellStyle name="Heading 3 2 2 5" xfId="14142"/>
    <cellStyle name="Heading 3 2 2 6" xfId="14143"/>
    <cellStyle name="Heading 3 2 2 7" xfId="14144"/>
    <cellStyle name="Heading 3 2 3" xfId="14145"/>
    <cellStyle name="Heading 3 2 3 2" xfId="14146"/>
    <cellStyle name="Heading 3 2 3 2 2" xfId="14147"/>
    <cellStyle name="Heading 3 2 3 3" xfId="14148"/>
    <cellStyle name="Heading 3 2 3 3 2" xfId="14149"/>
    <cellStyle name="Heading 3 2 3 4" xfId="14150"/>
    <cellStyle name="Heading 3 2 3 4 2" xfId="14151"/>
    <cellStyle name="Heading 3 2 3 5" xfId="14152"/>
    <cellStyle name="Heading 3 2 3 6" xfId="14153"/>
    <cellStyle name="Heading 3 2 3 6 2" xfId="14154"/>
    <cellStyle name="Heading 3 2 3 6 3" xfId="14155"/>
    <cellStyle name="Heading 3 2 3 6 4" xfId="14156"/>
    <cellStyle name="Heading 3 2 3 7" xfId="14157"/>
    <cellStyle name="Heading 3 2 3 8" xfId="14158"/>
    <cellStyle name="Heading 3 2 3 9" xfId="14159"/>
    <cellStyle name="Heading 3 2 4" xfId="14160"/>
    <cellStyle name="Heading 3 2 4 2" xfId="14161"/>
    <cellStyle name="Heading 3 2 4 3" xfId="14162"/>
    <cellStyle name="Heading 3 2 4 3 2" xfId="14163"/>
    <cellStyle name="Heading 3 2 4 3 3" xfId="14164"/>
    <cellStyle name="Heading 3 2 4 3 4" xfId="14165"/>
    <cellStyle name="Heading 3 2 4 4" xfId="14166"/>
    <cellStyle name="Heading 3 2 4 5" xfId="14167"/>
    <cellStyle name="Heading 3 2 4 6" xfId="14168"/>
    <cellStyle name="Heading 3 2 5" xfId="14169"/>
    <cellStyle name="Heading 3 2 5 2" xfId="14170"/>
    <cellStyle name="Heading 3 2 6" xfId="14171"/>
    <cellStyle name="Heading 3 2 7" xfId="14172"/>
    <cellStyle name="Heading 3 2 7 2" xfId="14173"/>
    <cellStyle name="Heading 3 2 7 3" xfId="14174"/>
    <cellStyle name="Heading 3 2 7 4" xfId="14175"/>
    <cellStyle name="Heading 3 2 8" xfId="14176"/>
    <cellStyle name="Heading 3 2 9" xfId="14177"/>
    <cellStyle name="Heading 3 3" xfId="615"/>
    <cellStyle name="Heading 3 3 2" xfId="616"/>
    <cellStyle name="Heading 3 3 2 2" xfId="14178"/>
    <cellStyle name="Heading 3 3 2 3" xfId="14179"/>
    <cellStyle name="Heading 3 3 2 3 2" xfId="14180"/>
    <cellStyle name="Heading 3 3 2 3 3" xfId="14181"/>
    <cellStyle name="Heading 3 3 2 3 4" xfId="14182"/>
    <cellStyle name="Heading 3 3 2 4" xfId="14183"/>
    <cellStyle name="Heading 3 3 2 5" xfId="14184"/>
    <cellStyle name="Heading 3 3 2 6" xfId="14185"/>
    <cellStyle name="Heading 3 3 3" xfId="14186"/>
    <cellStyle name="Heading 3 3 4" xfId="14187"/>
    <cellStyle name="Heading 3 3 4 2" xfId="14188"/>
    <cellStyle name="Heading 3 3 4 3" xfId="14189"/>
    <cellStyle name="Heading 3 3 4 4" xfId="14190"/>
    <cellStyle name="Heading 3 3 5" xfId="14191"/>
    <cellStyle name="Heading 3 3 6" xfId="14192"/>
    <cellStyle name="Heading 3 3 7" xfId="14193"/>
    <cellStyle name="Heading 3 4" xfId="14194"/>
    <cellStyle name="Heading 3 4 2" xfId="14195"/>
    <cellStyle name="Heading 3 4 2 2" xfId="14196"/>
    <cellStyle name="Heading 3 4 3" xfId="14197"/>
    <cellStyle name="Heading 3 4 4" xfId="14198"/>
    <cellStyle name="Heading 3 4 4 2" xfId="14199"/>
    <cellStyle name="Heading 3 4 4 3" xfId="14200"/>
    <cellStyle name="Heading 3 4 4 4" xfId="14201"/>
    <cellStyle name="Heading 3 4 5" xfId="14202"/>
    <cellStyle name="Heading 3 4 6" xfId="14203"/>
    <cellStyle name="Heading 3 4 7" xfId="14204"/>
    <cellStyle name="Heading 3 5" xfId="14205"/>
    <cellStyle name="Heading 3 5 2" xfId="14206"/>
    <cellStyle name="Heading 3 5 2 2" xfId="14207"/>
    <cellStyle name="Heading 3 5 3" xfId="14208"/>
    <cellStyle name="Heading 3 6" xfId="14209"/>
    <cellStyle name="Heading 3 6 2" xfId="14210"/>
    <cellStyle name="Heading 3 7" xfId="14211"/>
    <cellStyle name="Heading 3 7 2" xfId="14212"/>
    <cellStyle name="Heading 3 7 3" xfId="14213"/>
    <cellStyle name="Heading 3 7 4" xfId="14214"/>
    <cellStyle name="Heading 4 2" xfId="617"/>
    <cellStyle name="Heading 4 2 2" xfId="618"/>
    <cellStyle name="Heading 4 2 2 2" xfId="14215"/>
    <cellStyle name="Heading 4 2 2 2 2" xfId="14216"/>
    <cellStyle name="Heading 4 2 2 3" xfId="14217"/>
    <cellStyle name="Heading 4 2 3" xfId="14218"/>
    <cellStyle name="Heading 4 2 3 2" xfId="14219"/>
    <cellStyle name="Heading 4 2 3 2 2" xfId="14220"/>
    <cellStyle name="Heading 4 2 3 3" xfId="14221"/>
    <cellStyle name="Heading 4 2 3 3 2" xfId="14222"/>
    <cellStyle name="Heading 4 2 3 4" xfId="14223"/>
    <cellStyle name="Heading 4 2 4" xfId="14224"/>
    <cellStyle name="Heading 4 2 4 2" xfId="14225"/>
    <cellStyle name="Heading 4 2 5" xfId="14226"/>
    <cellStyle name="Heading 4 2 5 2" xfId="14227"/>
    <cellStyle name="Heading 4 2 6" xfId="14228"/>
    <cellStyle name="Heading 4 3" xfId="619"/>
    <cellStyle name="Heading 4 3 2" xfId="620"/>
    <cellStyle name="Heading 4 3 2 2" xfId="14229"/>
    <cellStyle name="Heading 4 3 3" xfId="14230"/>
    <cellStyle name="Heading 4 4" xfId="14231"/>
    <cellStyle name="Heading 4 4 2" xfId="14232"/>
    <cellStyle name="Heading 4 4 2 2" xfId="14233"/>
    <cellStyle name="Heading 4 4 3" xfId="14234"/>
    <cellStyle name="Heading 4 5" xfId="14235"/>
    <cellStyle name="Heading 4 5 2" xfId="14236"/>
    <cellStyle name="Heading 4 5 2 2" xfId="14237"/>
    <cellStyle name="Heading 4 5 3" xfId="14238"/>
    <cellStyle name="Heading 4 6" xfId="14239"/>
    <cellStyle name="Heading 4 6 2" xfId="14240"/>
    <cellStyle name="Heading1" xfId="14241"/>
    <cellStyle name="Heading1 2" xfId="14242"/>
    <cellStyle name="Heading1 2 2" xfId="14243"/>
    <cellStyle name="Heading1 3" xfId="14244"/>
    <cellStyle name="Heading1 3 2" xfId="14245"/>
    <cellStyle name="Heading1 3 2 2" xfId="14246"/>
    <cellStyle name="Heading1 3 3" xfId="14247"/>
    <cellStyle name="Heading1 4" xfId="14248"/>
    <cellStyle name="Heading2" xfId="14249"/>
    <cellStyle name="Heading2 2" xfId="14250"/>
    <cellStyle name="Heading2 2 2" xfId="14251"/>
    <cellStyle name="Heading2 3" xfId="14252"/>
    <cellStyle name="Heading2 3 2" xfId="14253"/>
    <cellStyle name="Heading2 3 2 2" xfId="14254"/>
    <cellStyle name="Heading2 3 3" xfId="14255"/>
    <cellStyle name="Heading2 4" xfId="14256"/>
    <cellStyle name="HeadlineStyle" xfId="14257"/>
    <cellStyle name="HeadlineStyle 2" xfId="14258"/>
    <cellStyle name="HeadlineStyle 2 2" xfId="14259"/>
    <cellStyle name="HeadlineStyle 3" xfId="14260"/>
    <cellStyle name="HeadlineStyleJustified" xfId="14261"/>
    <cellStyle name="HeadlineStyleJustified 2" xfId="14262"/>
    <cellStyle name="HeadlineStyleJustified 2 2" xfId="14263"/>
    <cellStyle name="HeadlineStyleJustified 3" xfId="14264"/>
    <cellStyle name="Hyperlink 2" xfId="14265"/>
    <cellStyle name="Hyperlink 2 2" xfId="14266"/>
    <cellStyle name="Input [yellow]" xfId="621"/>
    <cellStyle name="Input [yellow] 2" xfId="622"/>
    <cellStyle name="Input [yellow] 2 2" xfId="14267"/>
    <cellStyle name="Input [yellow] 2 2 2" xfId="14268"/>
    <cellStyle name="Input [yellow] 2 2 2 2" xfId="14269"/>
    <cellStyle name="Input [yellow] 2 2 3" xfId="14270"/>
    <cellStyle name="Input [yellow] 2 3" xfId="14271"/>
    <cellStyle name="Input [yellow] 2 3 2" xfId="14272"/>
    <cellStyle name="Input [yellow] 2 4" xfId="14273"/>
    <cellStyle name="Input [yellow] 2 5" xfId="14274"/>
    <cellStyle name="Input [yellow] 3" xfId="14275"/>
    <cellStyle name="Input [yellow] 3 2" xfId="14276"/>
    <cellStyle name="Input [yellow] 3 2 2" xfId="14277"/>
    <cellStyle name="Input [yellow] 3 2 2 2" xfId="14278"/>
    <cellStyle name="Input [yellow] 3 2 3" xfId="14279"/>
    <cellStyle name="Input [yellow] 3 3" xfId="14280"/>
    <cellStyle name="Input [yellow] 3 3 2" xfId="14281"/>
    <cellStyle name="Input [yellow] 3 4" xfId="14282"/>
    <cellStyle name="Input [yellow] 3 5" xfId="14283"/>
    <cellStyle name="Input [yellow] 4" xfId="14284"/>
    <cellStyle name="Input [yellow] 4 2" xfId="14285"/>
    <cellStyle name="Input [yellow] 4 2 2" xfId="14286"/>
    <cellStyle name="Input [yellow] 4 2 3" xfId="14287"/>
    <cellStyle name="Input [yellow] 4 3" xfId="14288"/>
    <cellStyle name="Input [yellow] 4 4" xfId="14289"/>
    <cellStyle name="Input [yellow] 5" xfId="14290"/>
    <cellStyle name="Input [yellow] 5 2" xfId="14291"/>
    <cellStyle name="Input [yellow] 5 2 2" xfId="14292"/>
    <cellStyle name="Input [yellow] 5 2 2 2" xfId="14293"/>
    <cellStyle name="Input [yellow] 5 2 3" xfId="14294"/>
    <cellStyle name="Input [yellow] 5 2 4" xfId="14295"/>
    <cellStyle name="Input [yellow] 5 3" xfId="14296"/>
    <cellStyle name="Input [yellow] 5 3 2" xfId="14297"/>
    <cellStyle name="Input [yellow] 5 4" xfId="14298"/>
    <cellStyle name="Input [yellow] 5 5" xfId="14299"/>
    <cellStyle name="Input [yellow] 6" xfId="14300"/>
    <cellStyle name="Input [yellow] 6 2" xfId="14301"/>
    <cellStyle name="Input [yellow] 6 2 2" xfId="14302"/>
    <cellStyle name="Input [yellow] 6 3" xfId="14303"/>
    <cellStyle name="Input [yellow] 6 4" xfId="14304"/>
    <cellStyle name="Input [yellow] 7" xfId="14305"/>
    <cellStyle name="Input [yellow] 8" xfId="14306"/>
    <cellStyle name="Input [yellow]_(C) WHE Proforma with ITC cash grant 10 Yr Amort_for deferral_102809" xfId="14307"/>
    <cellStyle name="Input 10" xfId="14308"/>
    <cellStyle name="Input 10 2" xfId="14309"/>
    <cellStyle name="Input 10 3" xfId="14310"/>
    <cellStyle name="Input 11" xfId="14311"/>
    <cellStyle name="Input 11 2" xfId="14312"/>
    <cellStyle name="Input 12" xfId="14313"/>
    <cellStyle name="Input 12 2" xfId="14314"/>
    <cellStyle name="Input 13" xfId="14315"/>
    <cellStyle name="Input 13 2" xfId="14316"/>
    <cellStyle name="Input 13 3" xfId="14317"/>
    <cellStyle name="Input 14" xfId="14318"/>
    <cellStyle name="Input 14 2" xfId="14319"/>
    <cellStyle name="Input 14 3" xfId="14320"/>
    <cellStyle name="Input 15" xfId="14321"/>
    <cellStyle name="Input 15 2" xfId="14322"/>
    <cellStyle name="Input 16" xfId="14323"/>
    <cellStyle name="Input 16 2" xfId="14324"/>
    <cellStyle name="Input 17" xfId="14325"/>
    <cellStyle name="Input 17 2" xfId="14326"/>
    <cellStyle name="Input 18" xfId="14327"/>
    <cellStyle name="Input 18 2" xfId="14328"/>
    <cellStyle name="Input 18 2 2" xfId="14329"/>
    <cellStyle name="Input 18 3" xfId="14330"/>
    <cellStyle name="Input 19" xfId="14331"/>
    <cellStyle name="Input 19 2" xfId="14332"/>
    <cellStyle name="Input 19 2 2" xfId="14333"/>
    <cellStyle name="Input 19 3" xfId="14334"/>
    <cellStyle name="Input 2" xfId="623"/>
    <cellStyle name="Input 2 2" xfId="624"/>
    <cellStyle name="Input 2 2 2" xfId="14335"/>
    <cellStyle name="Input 2 2 2 2" xfId="14336"/>
    <cellStyle name="Input 2 2 2 3" xfId="14337"/>
    <cellStyle name="Input 2 2 3" xfId="14338"/>
    <cellStyle name="Input 2 2 4" xfId="14339"/>
    <cellStyle name="Input 2 3" xfId="14340"/>
    <cellStyle name="Input 2 3 2" xfId="14341"/>
    <cellStyle name="Input 2 3 2 2" xfId="14342"/>
    <cellStyle name="Input 2 3 3" xfId="14343"/>
    <cellStyle name="Input 2 3 3 2" xfId="14344"/>
    <cellStyle name="Input 2 3 4" xfId="14345"/>
    <cellStyle name="Input 2 4" xfId="14346"/>
    <cellStyle name="Input 2 4 2" xfId="14347"/>
    <cellStyle name="Input 2 4 3" xfId="14348"/>
    <cellStyle name="Input 2 5" xfId="14349"/>
    <cellStyle name="Input 2 6" xfId="14350"/>
    <cellStyle name="Input 20" xfId="14351"/>
    <cellStyle name="Input 20 2" xfId="14352"/>
    <cellStyle name="Input 20 2 2" xfId="14353"/>
    <cellStyle name="Input 20 3" xfId="14354"/>
    <cellStyle name="Input 21" xfId="14355"/>
    <cellStyle name="Input 21 2" xfId="14356"/>
    <cellStyle name="Input 21 2 2" xfId="14357"/>
    <cellStyle name="Input 21 3" xfId="14358"/>
    <cellStyle name="Input 22" xfId="14359"/>
    <cellStyle name="Input 22 2" xfId="14360"/>
    <cellStyle name="Input 23" xfId="14361"/>
    <cellStyle name="Input 23 2" xfId="14362"/>
    <cellStyle name="Input 24" xfId="14363"/>
    <cellStyle name="Input 24 2" xfId="14364"/>
    <cellStyle name="Input 24 2 2" xfId="14365"/>
    <cellStyle name="Input 24 3" xfId="14366"/>
    <cellStyle name="Input 25" xfId="14367"/>
    <cellStyle name="Input 25 2" xfId="14368"/>
    <cellStyle name="Input 26" xfId="14369"/>
    <cellStyle name="Input 26 2" xfId="14370"/>
    <cellStyle name="Input 27" xfId="14371"/>
    <cellStyle name="Input 27 2" xfId="14372"/>
    <cellStyle name="Input 28" xfId="14373"/>
    <cellStyle name="Input 28 2" xfId="14374"/>
    <cellStyle name="Input 29" xfId="14375"/>
    <cellStyle name="Input 29 2" xfId="14376"/>
    <cellStyle name="Input 3" xfId="625"/>
    <cellStyle name="Input 3 2" xfId="626"/>
    <cellStyle name="Input 3 2 2" xfId="14377"/>
    <cellStyle name="Input 3 2 2 2" xfId="14378"/>
    <cellStyle name="Input 3 2 3" xfId="14379"/>
    <cellStyle name="Input 3 2 3 2" xfId="14380"/>
    <cellStyle name="Input 3 2 4" xfId="14381"/>
    <cellStyle name="Input 3 3" xfId="14382"/>
    <cellStyle name="Input 3 3 2" xfId="14383"/>
    <cellStyle name="Input 3 3 3" xfId="14384"/>
    <cellStyle name="Input 3 4" xfId="14385"/>
    <cellStyle name="Input 3 5" xfId="14386"/>
    <cellStyle name="Input 30" xfId="14387"/>
    <cellStyle name="Input 30 2" xfId="14388"/>
    <cellStyle name="Input 31" xfId="14389"/>
    <cellStyle name="Input 31 2" xfId="14390"/>
    <cellStyle name="Input 32" xfId="14391"/>
    <cellStyle name="Input 32 2" xfId="14392"/>
    <cellStyle name="Input 33" xfId="14393"/>
    <cellStyle name="Input 34" xfId="14394"/>
    <cellStyle name="Input 35" xfId="14395"/>
    <cellStyle name="Input 4" xfId="627"/>
    <cellStyle name="Input 4 2" xfId="628"/>
    <cellStyle name="Input 4 2 2" xfId="14396"/>
    <cellStyle name="Input 4 3" xfId="14397"/>
    <cellStyle name="Input 4 4" xfId="14398"/>
    <cellStyle name="Input 5" xfId="629"/>
    <cellStyle name="Input 5 2" xfId="14399"/>
    <cellStyle name="Input 5 2 2" xfId="14400"/>
    <cellStyle name="Input 5 3" xfId="14401"/>
    <cellStyle name="Input 5 4" xfId="14402"/>
    <cellStyle name="Input 5 5" xfId="18297"/>
    <cellStyle name="Input 6" xfId="630"/>
    <cellStyle name="Input 6 2" xfId="14403"/>
    <cellStyle name="Input 6 2 2" xfId="14404"/>
    <cellStyle name="Input 6 3" xfId="14405"/>
    <cellStyle name="Input 6 4" xfId="14406"/>
    <cellStyle name="Input 6 5" xfId="18298"/>
    <cellStyle name="Input 7" xfId="631"/>
    <cellStyle name="Input 7 2" xfId="14407"/>
    <cellStyle name="Input 7 2 2" xfId="14408"/>
    <cellStyle name="Input 7 3" xfId="14409"/>
    <cellStyle name="Input 7 4" xfId="18299"/>
    <cellStyle name="Input 8" xfId="632"/>
    <cellStyle name="Input 8 2" xfId="14410"/>
    <cellStyle name="Input 8 2 2" xfId="14411"/>
    <cellStyle name="Input 8 3" xfId="14412"/>
    <cellStyle name="Input 8 4" xfId="18300"/>
    <cellStyle name="Input 9" xfId="14413"/>
    <cellStyle name="Input 9 2" xfId="14414"/>
    <cellStyle name="Input Cells" xfId="14415"/>
    <cellStyle name="Input Cells 2" xfId="14416"/>
    <cellStyle name="Input Cells 2 2" xfId="14417"/>
    <cellStyle name="Input Cells 3" xfId="14418"/>
    <cellStyle name="Input Cells Percent" xfId="14419"/>
    <cellStyle name="Input Cells Percent 2" xfId="14420"/>
    <cellStyle name="Input Cells Percent 2 2" xfId="14421"/>
    <cellStyle name="Input Cells Percent 3" xfId="14422"/>
    <cellStyle name="Input Cells Percent_AURORA Total New" xfId="14423"/>
    <cellStyle name="Input Cells_4.34E Mint Farm Deferral" xfId="14424"/>
    <cellStyle name="JOB TITLE" xfId="14425"/>
    <cellStyle name="line b - Style6" xfId="14426"/>
    <cellStyle name="line b - Style6 2" xfId="14427"/>
    <cellStyle name="line b - Style6 2 2" xfId="14428"/>
    <cellStyle name="line b - Style6 3" xfId="14429"/>
    <cellStyle name="line b - Style6 3 2" xfId="14430"/>
    <cellStyle name="line b - Style6 4" xfId="14431"/>
    <cellStyle name="line b - Style6 4 2" xfId="14432"/>
    <cellStyle name="line b - Style6 5" xfId="14433"/>
    <cellStyle name="line b - Style6 5 2" xfId="14434"/>
    <cellStyle name="Lines" xfId="14435"/>
    <cellStyle name="Lines 2" xfId="14436"/>
    <cellStyle name="Lines 2 2" xfId="14437"/>
    <cellStyle name="Lines 3" xfId="14438"/>
    <cellStyle name="Lines 3 2" xfId="14439"/>
    <cellStyle name="Lines 4" xfId="14440"/>
    <cellStyle name="Lines_Electric Rev Req Model (2009 GRC) Rebuttal" xfId="18234"/>
    <cellStyle name="LINKED" xfId="14441"/>
    <cellStyle name="LINKED 2" xfId="14442"/>
    <cellStyle name="LINKED 2 2" xfId="14443"/>
    <cellStyle name="LINKED 2 2 2" xfId="14444"/>
    <cellStyle name="LINKED 2 3" xfId="14445"/>
    <cellStyle name="LINKED 3" xfId="14446"/>
    <cellStyle name="Linked Cell 2" xfId="633"/>
    <cellStyle name="Linked Cell 2 2" xfId="634"/>
    <cellStyle name="Linked Cell 2 2 2" xfId="14447"/>
    <cellStyle name="Linked Cell 2 2 2 2" xfId="14448"/>
    <cellStyle name="Linked Cell 2 2 3" xfId="14449"/>
    <cellStyle name="Linked Cell 2 3" xfId="14450"/>
    <cellStyle name="Linked Cell 2 3 2" xfId="14451"/>
    <cellStyle name="Linked Cell 2 3 2 2" xfId="14452"/>
    <cellStyle name="Linked Cell 2 3 3" xfId="14453"/>
    <cellStyle name="Linked Cell 2 3 3 2" xfId="14454"/>
    <cellStyle name="Linked Cell 2 3 4" xfId="14455"/>
    <cellStyle name="Linked Cell 2 3 4 2" xfId="14456"/>
    <cellStyle name="Linked Cell 2 3 5" xfId="14457"/>
    <cellStyle name="Linked Cell 2 4" xfId="14458"/>
    <cellStyle name="Linked Cell 2 4 2" xfId="14459"/>
    <cellStyle name="Linked Cell 2 5" xfId="14460"/>
    <cellStyle name="Linked Cell 2 5 2" xfId="14461"/>
    <cellStyle name="Linked Cell 2 6" xfId="14462"/>
    <cellStyle name="Linked Cell 3" xfId="635"/>
    <cellStyle name="Linked Cell 3 2" xfId="636"/>
    <cellStyle name="Linked Cell 3 2 2" xfId="14463"/>
    <cellStyle name="Linked Cell 3 3" xfId="14464"/>
    <cellStyle name="Linked Cell 4" xfId="637"/>
    <cellStyle name="Linked Cell 4 2" xfId="14465"/>
    <cellStyle name="Linked Cell 4 2 2" xfId="14466"/>
    <cellStyle name="Linked Cell 4 3" xfId="14467"/>
    <cellStyle name="Linked Cell 5" xfId="14468"/>
    <cellStyle name="Linked Cell 5 2" xfId="14469"/>
    <cellStyle name="Linked Cell 5 2 2" xfId="14470"/>
    <cellStyle name="Linked Cell 5 3" xfId="14471"/>
    <cellStyle name="Linked Cell 6" xfId="14472"/>
    <cellStyle name="Linked Cell 6 2" xfId="14473"/>
    <cellStyle name="Millares [0]_2AV_M_M " xfId="14474"/>
    <cellStyle name="Millares_2AV_M_M " xfId="14475"/>
    <cellStyle name="modified border" xfId="14476"/>
    <cellStyle name="modified border 10" xfId="14477"/>
    <cellStyle name="modified border 2" xfId="14478"/>
    <cellStyle name="modified border 2 2" xfId="14479"/>
    <cellStyle name="modified border 2 2 2" xfId="14480"/>
    <cellStyle name="modified border 2 2 2 2" xfId="14481"/>
    <cellStyle name="modified border 2 2 3" xfId="14482"/>
    <cellStyle name="modified border 2 2 3 2" xfId="14483"/>
    <cellStyle name="modified border 2 2 4" xfId="14484"/>
    <cellStyle name="modified border 2 2 4 2" xfId="14485"/>
    <cellStyle name="modified border 2 2 5" xfId="14486"/>
    <cellStyle name="modified border 2 3" xfId="14487"/>
    <cellStyle name="modified border 2 3 2" xfId="14488"/>
    <cellStyle name="modified border 2 4" xfId="14489"/>
    <cellStyle name="modified border 2 4 2" xfId="14490"/>
    <cellStyle name="modified border 2 5" xfId="14491"/>
    <cellStyle name="modified border 2 5 2" xfId="14492"/>
    <cellStyle name="modified border 2 6" xfId="14493"/>
    <cellStyle name="modified border 3" xfId="14494"/>
    <cellStyle name="modified border 3 2" xfId="14495"/>
    <cellStyle name="modified border 3 2 2" xfId="14496"/>
    <cellStyle name="modified border 3 2 2 2" xfId="14497"/>
    <cellStyle name="modified border 3 2 3" xfId="14498"/>
    <cellStyle name="modified border 3 2 3 2" xfId="14499"/>
    <cellStyle name="modified border 3 2 4" xfId="14500"/>
    <cellStyle name="modified border 3 2 4 2" xfId="14501"/>
    <cellStyle name="modified border 3 2 5" xfId="14502"/>
    <cellStyle name="modified border 3 3" xfId="14503"/>
    <cellStyle name="modified border 3 3 2" xfId="14504"/>
    <cellStyle name="modified border 3 4" xfId="14505"/>
    <cellStyle name="modified border 3 4 2" xfId="14506"/>
    <cellStyle name="modified border 3 5" xfId="14507"/>
    <cellStyle name="modified border 3 5 2" xfId="14508"/>
    <cellStyle name="modified border 3 6" xfId="14509"/>
    <cellStyle name="modified border 4" xfId="14510"/>
    <cellStyle name="modified border 4 2" xfId="14511"/>
    <cellStyle name="modified border 4 2 2" xfId="14512"/>
    <cellStyle name="modified border 4 2 2 2" xfId="14513"/>
    <cellStyle name="modified border 4 2 3" xfId="14514"/>
    <cellStyle name="modified border 4 2 3 2" xfId="14515"/>
    <cellStyle name="modified border 4 2 4" xfId="14516"/>
    <cellStyle name="modified border 4 2 4 2" xfId="14517"/>
    <cellStyle name="modified border 4 2 5" xfId="14518"/>
    <cellStyle name="modified border 4 3" xfId="14519"/>
    <cellStyle name="modified border 4 3 2" xfId="14520"/>
    <cellStyle name="modified border 4 4" xfId="14521"/>
    <cellStyle name="modified border 4 4 2" xfId="14522"/>
    <cellStyle name="modified border 4 5" xfId="14523"/>
    <cellStyle name="modified border 4 5 2" xfId="14524"/>
    <cellStyle name="modified border 4 6" xfId="14525"/>
    <cellStyle name="modified border 5" xfId="14526"/>
    <cellStyle name="modified border 5 2" xfId="14527"/>
    <cellStyle name="modified border 5 2 2" xfId="14528"/>
    <cellStyle name="modified border 5 2 3" xfId="14529"/>
    <cellStyle name="modified border 5 2 3 2" xfId="14530"/>
    <cellStyle name="modified border 5 2 4" xfId="14531"/>
    <cellStyle name="modified border 5 2 4 2" xfId="14532"/>
    <cellStyle name="modified border 5 2 5" xfId="14533"/>
    <cellStyle name="modified border 5 2 5 2" xfId="14534"/>
    <cellStyle name="modified border 5 2 6" xfId="14535"/>
    <cellStyle name="modified border 5 3" xfId="14536"/>
    <cellStyle name="modified border 5 4" xfId="14537"/>
    <cellStyle name="modified border 5 4 2" xfId="14538"/>
    <cellStyle name="modified border 5 5" xfId="14539"/>
    <cellStyle name="modified border 5 5 2" xfId="14540"/>
    <cellStyle name="modified border 5 6" xfId="14541"/>
    <cellStyle name="modified border 5 6 2" xfId="14542"/>
    <cellStyle name="modified border 5 7" xfId="14543"/>
    <cellStyle name="modified border 6" xfId="14544"/>
    <cellStyle name="modified border 7" xfId="14545"/>
    <cellStyle name="modified border 7 2" xfId="14546"/>
    <cellStyle name="modified border 8" xfId="14547"/>
    <cellStyle name="modified border 8 2" xfId="14548"/>
    <cellStyle name="modified border 9" xfId="14549"/>
    <cellStyle name="modified border 9 2" xfId="14550"/>
    <cellStyle name="modified border_4.34E Mint Farm Deferral" xfId="14551"/>
    <cellStyle name="modified border1" xfId="14552"/>
    <cellStyle name="modified border1 2" xfId="14553"/>
    <cellStyle name="modified border1 2 2" xfId="14554"/>
    <cellStyle name="modified border1 3" xfId="14555"/>
    <cellStyle name="modified border1 3 2" xfId="14556"/>
    <cellStyle name="modified border1 4" xfId="14557"/>
    <cellStyle name="modified border1 4 2" xfId="14558"/>
    <cellStyle name="modified border1 5" xfId="14559"/>
    <cellStyle name="modified border1 5 2" xfId="14560"/>
    <cellStyle name="modified border1 5 2 2" xfId="14561"/>
    <cellStyle name="modified border1 5 3" xfId="14562"/>
    <cellStyle name="modified border1 6" xfId="14563"/>
    <cellStyle name="modified border1_4.34E Mint Farm Deferral" xfId="14564"/>
    <cellStyle name="Moneda [0]_2AV_M_M " xfId="14565"/>
    <cellStyle name="Moneda_2AV_M_M " xfId="14566"/>
    <cellStyle name="MonthYears" xfId="14567"/>
    <cellStyle name="Neutral 2" xfId="638"/>
    <cellStyle name="Neutral 2 2" xfId="639"/>
    <cellStyle name="Neutral 2 2 2" xfId="14568"/>
    <cellStyle name="Neutral 2 2 2 2" xfId="14569"/>
    <cellStyle name="Neutral 2 2 3" xfId="14570"/>
    <cellStyle name="Neutral 2 3" xfId="14571"/>
    <cellStyle name="Neutral 2 3 2" xfId="14572"/>
    <cellStyle name="Neutral 2 3 2 2" xfId="14573"/>
    <cellStyle name="Neutral 2 3 3" xfId="14574"/>
    <cellStyle name="Neutral 2 3 3 2" xfId="14575"/>
    <cellStyle name="Neutral 2 3 4" xfId="14576"/>
    <cellStyle name="Neutral 2 4" xfId="14577"/>
    <cellStyle name="Neutral 2 4 2" xfId="14578"/>
    <cellStyle name="Neutral 2 5" xfId="14579"/>
    <cellStyle name="Neutral 3" xfId="640"/>
    <cellStyle name="Neutral 3 2" xfId="641"/>
    <cellStyle name="Neutral 3 2 2" xfId="14580"/>
    <cellStyle name="Neutral 3 3" xfId="14581"/>
    <cellStyle name="Neutral 4" xfId="642"/>
    <cellStyle name="Neutral 4 2" xfId="14582"/>
    <cellStyle name="Neutral 4 2 2" xfId="14583"/>
    <cellStyle name="Neutral 4 3" xfId="14584"/>
    <cellStyle name="Neutral 5" xfId="14585"/>
    <cellStyle name="Neutral 5 2" xfId="14586"/>
    <cellStyle name="Neutral 5 2 2" xfId="14587"/>
    <cellStyle name="Neutral 5 3" xfId="14588"/>
    <cellStyle name="Neutral 6" xfId="14589"/>
    <cellStyle name="Neutral 6 2" xfId="14590"/>
    <cellStyle name="no dec" xfId="14591"/>
    <cellStyle name="no dec 2" xfId="14592"/>
    <cellStyle name="no dec 2 2" xfId="14593"/>
    <cellStyle name="no dec 2 2 2" xfId="14594"/>
    <cellStyle name="no dec 2 3" xfId="14595"/>
    <cellStyle name="no dec 3" xfId="14596"/>
    <cellStyle name="Normal" xfId="0" builtinId="0"/>
    <cellStyle name="Normal - Style1" xfId="643"/>
    <cellStyle name="Normal - Style1 10" xfId="14597"/>
    <cellStyle name="Normal - Style1 11" xfId="14598"/>
    <cellStyle name="Normal - Style1 11 2" xfId="14599"/>
    <cellStyle name="Normal - Style1 12" xfId="14600"/>
    <cellStyle name="Normal - Style1 12 2" xfId="14601"/>
    <cellStyle name="Normal - Style1 2" xfId="14602"/>
    <cellStyle name="Normal - Style1 2 2" xfId="14603"/>
    <cellStyle name="Normal - Style1 2 2 2" xfId="887"/>
    <cellStyle name="Normal - Style1 2 2 2 2" xfId="14604"/>
    <cellStyle name="Normal - Style1 2 2 3" xfId="14605"/>
    <cellStyle name="Normal - Style1 2 2 3 2" xfId="14606"/>
    <cellStyle name="Normal - Style1 2 2 3 4" xfId="2"/>
    <cellStyle name="Normal - Style1 2 2 4" xfId="14607"/>
    <cellStyle name="Normal - Style1 2 2 4 2" xfId="14608"/>
    <cellStyle name="Normal - Style1 2 2 5" xfId="14609"/>
    <cellStyle name="Normal - Style1 2 3" xfId="14610"/>
    <cellStyle name="Normal - Style1 2 3 2" xfId="14611"/>
    <cellStyle name="Normal - Style1 2 3 2 2" xfId="14612"/>
    <cellStyle name="Normal - Style1 2 3 3" xfId="14613"/>
    <cellStyle name="Normal - Style1 2 4" xfId="14614"/>
    <cellStyle name="Normal - Style1 3" xfId="14615"/>
    <cellStyle name="Normal - Style1 3 2" xfId="14616"/>
    <cellStyle name="Normal - Style1 3 2 2" xfId="14617"/>
    <cellStyle name="Normal - Style1 3 2 2 2" xfId="14618"/>
    <cellStyle name="Normal - Style1 3 2 3" xfId="14619"/>
    <cellStyle name="Normal - Style1 3 2 3 2" xfId="14620"/>
    <cellStyle name="Normal - Style1 3 2 4" xfId="14621"/>
    <cellStyle name="Normal - Style1 3 3" xfId="14622"/>
    <cellStyle name="Normal - Style1 3 3 2" xfId="14623"/>
    <cellStyle name="Normal - Style1 3 3 2 2" xfId="14624"/>
    <cellStyle name="Normal - Style1 3 3 3" xfId="14625"/>
    <cellStyle name="Normal - Style1 3 4" xfId="14626"/>
    <cellStyle name="Normal - Style1 3 4 2" xfId="14627"/>
    <cellStyle name="Normal - Style1 3 5" xfId="14628"/>
    <cellStyle name="Normal - Style1 4" xfId="14629"/>
    <cellStyle name="Normal - Style1 4 2" xfId="14630"/>
    <cellStyle name="Normal - Style1 4 2 2" xfId="14631"/>
    <cellStyle name="Normal - Style1 4 2 2 2" xfId="14632"/>
    <cellStyle name="Normal - Style1 4 2 3" xfId="14633"/>
    <cellStyle name="Normal - Style1 4 2 3 2" xfId="14634"/>
    <cellStyle name="Normal - Style1 4 2 4" xfId="14635"/>
    <cellStyle name="Normal - Style1 4 3" xfId="14636"/>
    <cellStyle name="Normal - Style1 4 3 2" xfId="14637"/>
    <cellStyle name="Normal - Style1 4 4" xfId="14638"/>
    <cellStyle name="Normal - Style1 4 4 2" xfId="14639"/>
    <cellStyle name="Normal - Style1 4 5" xfId="14640"/>
    <cellStyle name="Normal - Style1 4 5 2" xfId="14641"/>
    <cellStyle name="Normal - Style1 4 6" xfId="14642"/>
    <cellStyle name="Normal - Style1 5" xfId="14643"/>
    <cellStyle name="Normal - Style1 5 2" xfId="14644"/>
    <cellStyle name="Normal - Style1 5 2 2" xfId="14645"/>
    <cellStyle name="Normal - Style1 5 2 2 2" xfId="14646"/>
    <cellStyle name="Normal - Style1 5 2 3" xfId="14647"/>
    <cellStyle name="Normal - Style1 5 2 3 2" xfId="14648"/>
    <cellStyle name="Normal - Style1 5 2 4" xfId="14649"/>
    <cellStyle name="Normal - Style1 5 3" xfId="14650"/>
    <cellStyle name="Normal - Style1 5 3 2" xfId="14651"/>
    <cellStyle name="Normal - Style1 5 4" xfId="14652"/>
    <cellStyle name="Normal - Style1 5 4 2" xfId="14653"/>
    <cellStyle name="Normal - Style1 5 5" xfId="14654"/>
    <cellStyle name="Normal - Style1 6" xfId="14655"/>
    <cellStyle name="Normal - Style1 6 2" xfId="14656"/>
    <cellStyle name="Normal - Style1 6 2 2" xfId="14657"/>
    <cellStyle name="Normal - Style1 6 2 2 2" xfId="14658"/>
    <cellStyle name="Normal - Style1 6 2 3" xfId="14659"/>
    <cellStyle name="Normal - Style1 6 3" xfId="14660"/>
    <cellStyle name="Normal - Style1 6 3 2" xfId="14661"/>
    <cellStyle name="Normal - Style1 6 4" xfId="14662"/>
    <cellStyle name="Normal - Style1 6 4 2" xfId="14663"/>
    <cellStyle name="Normal - Style1 6 5" xfId="14664"/>
    <cellStyle name="Normal - Style1 6 5 2" xfId="14665"/>
    <cellStyle name="Normal - Style1 6 6" xfId="14666"/>
    <cellStyle name="Normal - Style1 7" xfId="14667"/>
    <cellStyle name="Normal - Style1 7 2" xfId="14668"/>
    <cellStyle name="Normal - Style1 7 2 2" xfId="14669"/>
    <cellStyle name="Normal - Style1 7 2 2 2" xfId="14670"/>
    <cellStyle name="Normal - Style1 7 2 3" xfId="14671"/>
    <cellStyle name="Normal - Style1 7 3" xfId="14672"/>
    <cellStyle name="Normal - Style1 7 3 2" xfId="14673"/>
    <cellStyle name="Normal - Style1 7 4" xfId="14674"/>
    <cellStyle name="Normal - Style1 8" xfId="14675"/>
    <cellStyle name="Normal - Style1 8 2" xfId="14676"/>
    <cellStyle name="Normal - Style1 9" xfId="14677"/>
    <cellStyle name="Normal - Style1_(C) WHE Proforma with ITC cash grant 10 Yr Amort_for deferral_102809" xfId="14678"/>
    <cellStyle name="Normal [0]" xfId="14679"/>
    <cellStyle name="Normal [2]" xfId="14680"/>
    <cellStyle name="Normal 1" xfId="14681"/>
    <cellStyle name="Normal 1 2" xfId="14682"/>
    <cellStyle name="Normal 1 2 2" xfId="14683"/>
    <cellStyle name="Normal 1 2 2 2" xfId="14684"/>
    <cellStyle name="Normal 1 2 3" xfId="14685"/>
    <cellStyle name="Normal 1 3" xfId="14686"/>
    <cellStyle name="Normal 1 3 2" xfId="14687"/>
    <cellStyle name="Normal 1 3 2 2" xfId="14688"/>
    <cellStyle name="Normal 1 3 3" xfId="14689"/>
    <cellStyle name="Normal 1 4" xfId="14690"/>
    <cellStyle name="Normal 1 4 2" xfId="14691"/>
    <cellStyle name="Normal 1 5" xfId="14692"/>
    <cellStyle name="Normal 1 5 2" xfId="14693"/>
    <cellStyle name="Normal 1 6" xfId="14694"/>
    <cellStyle name="Normal 1 6 2" xfId="14695"/>
    <cellStyle name="Normal 10" xfId="644"/>
    <cellStyle name="Normal 10 10" xfId="20707"/>
    <cellStyle name="Normal 10 11" xfId="20708"/>
    <cellStyle name="Normal 10 12" xfId="20709"/>
    <cellStyle name="Normal 10 2" xfId="645"/>
    <cellStyle name="Normal 10 2 2" xfId="646"/>
    <cellStyle name="Normal 10 2 2 2" xfId="14696"/>
    <cellStyle name="Normal 10 2 2 2 2" xfId="14697"/>
    <cellStyle name="Normal 10 2 2 3" xfId="14698"/>
    <cellStyle name="Normal 10 2 2 3 2" xfId="14699"/>
    <cellStyle name="Normal 10 2 2 4" xfId="14700"/>
    <cellStyle name="Normal 10 2 3" xfId="647"/>
    <cellStyle name="Normal 10 2 3 2" xfId="14701"/>
    <cellStyle name="Normal 10 2 3 2 2" xfId="20710"/>
    <cellStyle name="Normal 10 2 3 2 3" xfId="20711"/>
    <cellStyle name="Normal 10 2 3 3" xfId="18303"/>
    <cellStyle name="Normal 10 2 3 3 2" xfId="20712"/>
    <cellStyle name="Normal 10 2 3 4" xfId="20713"/>
    <cellStyle name="Normal 10 2 3 4 2" xfId="20714"/>
    <cellStyle name="Normal 10 2 3 5" xfId="20715"/>
    <cellStyle name="Normal 10 2 3 6" xfId="20716"/>
    <cellStyle name="Normal 10 2 3 7" xfId="20717"/>
    <cellStyle name="Normal 10 2 3 8" xfId="20718"/>
    <cellStyle name="Normal 10 2 4" xfId="14702"/>
    <cellStyle name="Normal 10 2 4 2" xfId="14703"/>
    <cellStyle name="Normal 10 2 5" xfId="14704"/>
    <cellStyle name="Normal 10 2 6" xfId="18302"/>
    <cellStyle name="Normal 10 2 7" xfId="20719"/>
    <cellStyle name="Normal 10 2 8" xfId="20720"/>
    <cellStyle name="Normal 10 2 9" xfId="20721"/>
    <cellStyle name="Normal 10 3" xfId="648"/>
    <cellStyle name="Normal 10 3 2" xfId="14705"/>
    <cellStyle name="Normal 10 3 2 2" xfId="14706"/>
    <cellStyle name="Normal 10 3 2 2 2" xfId="14707"/>
    <cellStyle name="Normal 10 3 2 3" xfId="14708"/>
    <cellStyle name="Normal 10 3 2 3 2" xfId="14709"/>
    <cellStyle name="Normal 10 3 2 4" xfId="14710"/>
    <cellStyle name="Normal 10 3 3" xfId="14711"/>
    <cellStyle name="Normal 10 3 3 2" xfId="14712"/>
    <cellStyle name="Normal 10 3 4" xfId="14713"/>
    <cellStyle name="Normal 10 3 4 2" xfId="14714"/>
    <cellStyle name="Normal 10 3 5" xfId="14715"/>
    <cellStyle name="Normal 10 4" xfId="649"/>
    <cellStyle name="Normal 10 4 2" xfId="14716"/>
    <cellStyle name="Normal 10 4 2 2" xfId="14717"/>
    <cellStyle name="Normal 10 4 3" xfId="14718"/>
    <cellStyle name="Normal 10 4 3 2" xfId="14719"/>
    <cellStyle name="Normal 10 4 4" xfId="14720"/>
    <cellStyle name="Normal 10 4 4 2" xfId="14721"/>
    <cellStyle name="Normal 10 4 5" xfId="14722"/>
    <cellStyle name="Normal 10 5" xfId="650"/>
    <cellStyle name="Normal 10 5 2" xfId="14723"/>
    <cellStyle name="Normal 10 5 2 2" xfId="14724"/>
    <cellStyle name="Normal 10 5 3" xfId="14725"/>
    <cellStyle name="Normal 10 5 3 2" xfId="14726"/>
    <cellStyle name="Normal 10 5 4" xfId="14727"/>
    <cellStyle name="Normal 10 6" xfId="651"/>
    <cellStyle name="Normal 10 6 2" xfId="14728"/>
    <cellStyle name="Normal 10 6 2 2" xfId="20722"/>
    <cellStyle name="Normal 10 6 2 3" xfId="20723"/>
    <cellStyle name="Normal 10 6 3" xfId="18304"/>
    <cellStyle name="Normal 10 6 3 2" xfId="20724"/>
    <cellStyle name="Normal 10 6 4" xfId="20725"/>
    <cellStyle name="Normal 10 6 4 2" xfId="20726"/>
    <cellStyle name="Normal 10 6 5" xfId="20727"/>
    <cellStyle name="Normal 10 6 6" xfId="20728"/>
    <cellStyle name="Normal 10 6 7" xfId="20729"/>
    <cellStyle name="Normal 10 6 8" xfId="20730"/>
    <cellStyle name="Normal 10 7" xfId="14729"/>
    <cellStyle name="Normal 10 8" xfId="18301"/>
    <cellStyle name="Normal 10 9" xfId="20731"/>
    <cellStyle name="Normal 10 9 2" xfId="20732"/>
    <cellStyle name="Normal 10_ Price Inputs" xfId="14730"/>
    <cellStyle name="Normal 100" xfId="14731"/>
    <cellStyle name="Normal 100 2" xfId="14732"/>
    <cellStyle name="Normal 100 2 2" xfId="14733"/>
    <cellStyle name="Normal 100 3" xfId="14734"/>
    <cellStyle name="Normal 101" xfId="14735"/>
    <cellStyle name="Normal 101 2" xfId="14736"/>
    <cellStyle name="Normal 101 2 2" xfId="14737"/>
    <cellStyle name="Normal 101 3" xfId="14738"/>
    <cellStyle name="Normal 102" xfId="14739"/>
    <cellStyle name="Normal 102 2" xfId="14740"/>
    <cellStyle name="Normal 102 2 2" xfId="14741"/>
    <cellStyle name="Normal 102 3" xfId="14742"/>
    <cellStyle name="Normal 103" xfId="14743"/>
    <cellStyle name="Normal 103 2" xfId="14744"/>
    <cellStyle name="Normal 103 2 2" xfId="14745"/>
    <cellStyle name="Normal 103 3" xfId="14746"/>
    <cellStyle name="Normal 104" xfId="14747"/>
    <cellStyle name="Normal 104 2" xfId="14748"/>
    <cellStyle name="Normal 104 2 2" xfId="14749"/>
    <cellStyle name="Normal 104 3" xfId="14750"/>
    <cellStyle name="Normal 105" xfId="14751"/>
    <cellStyle name="Normal 105 2" xfId="14752"/>
    <cellStyle name="Normal 105 2 2" xfId="14753"/>
    <cellStyle name="Normal 105 3" xfId="14754"/>
    <cellStyle name="Normal 106" xfId="14755"/>
    <cellStyle name="Normal 106 2" xfId="14756"/>
    <cellStyle name="Normal 106 2 2" xfId="14757"/>
    <cellStyle name="Normal 106 3" xfId="14758"/>
    <cellStyle name="Normal 107" xfId="14759"/>
    <cellStyle name="Normal 107 2" xfId="14760"/>
    <cellStyle name="Normal 107 2 2" xfId="14761"/>
    <cellStyle name="Normal 107 3" xfId="14762"/>
    <cellStyle name="Normal 108" xfId="14763"/>
    <cellStyle name="Normal 108 2" xfId="14764"/>
    <cellStyle name="Normal 108 2 2" xfId="14765"/>
    <cellStyle name="Normal 108 3" xfId="14766"/>
    <cellStyle name="Normal 109" xfId="14767"/>
    <cellStyle name="Normal 109 2" xfId="14768"/>
    <cellStyle name="Normal 109 2 2" xfId="14769"/>
    <cellStyle name="Normal 109 3" xfId="14770"/>
    <cellStyle name="Normal 11" xfId="652"/>
    <cellStyle name="Normal 11 10" xfId="20733"/>
    <cellStyle name="Normal 11 11" xfId="20734"/>
    <cellStyle name="Normal 11 2" xfId="653"/>
    <cellStyle name="Normal 11 2 2" xfId="654"/>
    <cellStyle name="Normal 11 2 2 2" xfId="14771"/>
    <cellStyle name="Normal 11 2 2 2 2" xfId="14772"/>
    <cellStyle name="Normal 11 2 2 3" xfId="14773"/>
    <cellStyle name="Normal 11 2 2 4" xfId="18307"/>
    <cellStyle name="Normal 11 2 2 5" xfId="20735"/>
    <cellStyle name="Normal 11 2 3" xfId="14774"/>
    <cellStyle name="Normal 11 2 3 2" xfId="14775"/>
    <cellStyle name="Normal 11 2 3 3" xfId="20736"/>
    <cellStyle name="Normal 11 2 4" xfId="14776"/>
    <cellStyle name="Normal 11 2 4 2" xfId="20737"/>
    <cellStyle name="Normal 11 2 5" xfId="18306"/>
    <cellStyle name="Normal 11 2 6" xfId="20738"/>
    <cellStyle name="Normal 11 2 7" xfId="20739"/>
    <cellStyle name="Normal 11 2 8" xfId="20740"/>
    <cellStyle name="Normal 11 3" xfId="655"/>
    <cellStyle name="Normal 11 3 2" xfId="14777"/>
    <cellStyle name="Normal 11 3 2 2" xfId="14778"/>
    <cellStyle name="Normal 11 3 2 3" xfId="20741"/>
    <cellStyle name="Normal 11 3 3" xfId="14779"/>
    <cellStyle name="Normal 11 3 3 2" xfId="20742"/>
    <cellStyle name="Normal 11 3 4" xfId="18308"/>
    <cellStyle name="Normal 11 3 5" xfId="20743"/>
    <cellStyle name="Normal 11 3 6" xfId="20744"/>
    <cellStyle name="Normal 11 3 7" xfId="20745"/>
    <cellStyle name="Normal 11 4" xfId="14780"/>
    <cellStyle name="Normal 11 4 2" xfId="14781"/>
    <cellStyle name="Normal 11 4 2 2" xfId="20746"/>
    <cellStyle name="Normal 11 4 3" xfId="20747"/>
    <cellStyle name="Normal 11 4 3 2" xfId="20748"/>
    <cellStyle name="Normal 11 4 4" xfId="20749"/>
    <cellStyle name="Normal 11 4 5" xfId="20750"/>
    <cellStyle name="Normal 11 4 6" xfId="20751"/>
    <cellStyle name="Normal 11 5" xfId="14782"/>
    <cellStyle name="Normal 11 5 2" xfId="20752"/>
    <cellStyle name="Normal 11 5 2 2" xfId="20753"/>
    <cellStyle name="Normal 11 5 3" xfId="20754"/>
    <cellStyle name="Normal 11 5 4" xfId="20755"/>
    <cellStyle name="Normal 11 5 5" xfId="20756"/>
    <cellStyle name="Normal 11 6" xfId="18305"/>
    <cellStyle name="Normal 11 6 2" xfId="20757"/>
    <cellStyle name="Normal 11 7" xfId="20758"/>
    <cellStyle name="Normal 11 7 2" xfId="20759"/>
    <cellStyle name="Normal 11 8" xfId="20760"/>
    <cellStyle name="Normal 11 9" xfId="20761"/>
    <cellStyle name="Normal 11_16.37E Wild Horse Expansion DeferralRevwrkingfile SF" xfId="14783"/>
    <cellStyle name="Normal 110" xfId="14784"/>
    <cellStyle name="Normal 110 2" xfId="14785"/>
    <cellStyle name="Normal 110 2 2" xfId="14786"/>
    <cellStyle name="Normal 110 3" xfId="14787"/>
    <cellStyle name="Normal 111" xfId="14788"/>
    <cellStyle name="Normal 111 2" xfId="14789"/>
    <cellStyle name="Normal 111 2 2" xfId="14790"/>
    <cellStyle name="Normal 111 3" xfId="14791"/>
    <cellStyle name="Normal 112" xfId="14792"/>
    <cellStyle name="Normal 112 2" xfId="14793"/>
    <cellStyle name="Normal 112 2 2" xfId="14794"/>
    <cellStyle name="Normal 112 3" xfId="14795"/>
    <cellStyle name="Normal 113" xfId="14796"/>
    <cellStyle name="Normal 113 2" xfId="14797"/>
    <cellStyle name="Normal 114" xfId="14798"/>
    <cellStyle name="Normal 114 2" xfId="14799"/>
    <cellStyle name="Normal 115" xfId="14800"/>
    <cellStyle name="Normal 115 2" xfId="14801"/>
    <cellStyle name="Normal 116" xfId="14802"/>
    <cellStyle name="Normal 116 2" xfId="14803"/>
    <cellStyle name="Normal 117" xfId="14804"/>
    <cellStyle name="Normal 117 2" xfId="14805"/>
    <cellStyle name="Normal 118" xfId="14806"/>
    <cellStyle name="Normal 118 2" xfId="14807"/>
    <cellStyle name="Normal 119" xfId="14808"/>
    <cellStyle name="Normal 119 2" xfId="14809"/>
    <cellStyle name="Normal 12" xfId="656"/>
    <cellStyle name="Normal 12 10" xfId="20762"/>
    <cellStyle name="Normal 12 11" xfId="20763"/>
    <cellStyle name="Normal 12 2" xfId="657"/>
    <cellStyle name="Normal 12 2 2" xfId="14810"/>
    <cellStyle name="Normal 12 2 2 2" xfId="14811"/>
    <cellStyle name="Normal 12 2 2 3" xfId="20764"/>
    <cellStyle name="Normal 12 2 2 4" xfId="20765"/>
    <cellStyle name="Normal 12 2 3" xfId="14812"/>
    <cellStyle name="Normal 12 2 3 2" xfId="14813"/>
    <cellStyle name="Normal 12 2 3 3" xfId="20766"/>
    <cellStyle name="Normal 12 2 4" xfId="14814"/>
    <cellStyle name="Normal 12 2 4 2" xfId="20767"/>
    <cellStyle name="Normal 12 2 5" xfId="18310"/>
    <cellStyle name="Normal 12 2 6" xfId="20768"/>
    <cellStyle name="Normal 12 2 7" xfId="20769"/>
    <cellStyle name="Normal 12 2 8" xfId="20770"/>
    <cellStyle name="Normal 12 2 9" xfId="20771"/>
    <cellStyle name="Normal 12 3" xfId="658"/>
    <cellStyle name="Normal 12 3 2" xfId="14815"/>
    <cellStyle name="Normal 12 3 2 2" xfId="14816"/>
    <cellStyle name="Normal 12 3 2 3" xfId="20772"/>
    <cellStyle name="Normal 12 3 3" xfId="14817"/>
    <cellStyle name="Normal 12 3 3 2" xfId="14818"/>
    <cellStyle name="Normal 12 3 3 2 2" xfId="18448"/>
    <cellStyle name="Normal 12 3 3 3" xfId="18447"/>
    <cellStyle name="Normal 12 3 4" xfId="14819"/>
    <cellStyle name="Normal 12 3 4 2" xfId="18449"/>
    <cellStyle name="Normal 12 3 5" xfId="18311"/>
    <cellStyle name="Normal 12 3 6" xfId="20773"/>
    <cellStyle name="Normal 12 3 7" xfId="20774"/>
    <cellStyle name="Normal 12 4" xfId="14820"/>
    <cellStyle name="Normal 12 4 2" xfId="14821"/>
    <cellStyle name="Normal 12 4 2 2" xfId="20775"/>
    <cellStyle name="Normal 12 4 3" xfId="20776"/>
    <cellStyle name="Normal 12 4 3 2" xfId="20777"/>
    <cellStyle name="Normal 12 4 4" xfId="20778"/>
    <cellStyle name="Normal 12 4 5" xfId="20779"/>
    <cellStyle name="Normal 12 4 6" xfId="20780"/>
    <cellStyle name="Normal 12 5" xfId="14822"/>
    <cellStyle name="Normal 12 5 2" xfId="20781"/>
    <cellStyle name="Normal 12 5 2 2" xfId="20782"/>
    <cellStyle name="Normal 12 5 3" xfId="20783"/>
    <cellStyle name="Normal 12 5 4" xfId="20784"/>
    <cellStyle name="Normal 12 5 5" xfId="20785"/>
    <cellStyle name="Normal 12 6" xfId="18309"/>
    <cellStyle name="Normal 12 6 2" xfId="20786"/>
    <cellStyle name="Normal 12 7" xfId="20787"/>
    <cellStyle name="Normal 12 7 2" xfId="20788"/>
    <cellStyle name="Normal 12 8" xfId="20789"/>
    <cellStyle name="Normal 12 9" xfId="20790"/>
    <cellStyle name="Normal 120" xfId="14823"/>
    <cellStyle name="Normal 120 2" xfId="14824"/>
    <cellStyle name="Normal 121" xfId="14825"/>
    <cellStyle name="Normal 122" xfId="14826"/>
    <cellStyle name="Normal 123" xfId="14827"/>
    <cellStyle name="Normal 124" xfId="14828"/>
    <cellStyle name="Normal 125" xfId="14829"/>
    <cellStyle name="Normal 126" xfId="14830"/>
    <cellStyle name="Normal 127" xfId="14831"/>
    <cellStyle name="Normal 127 2" xfId="18450"/>
    <cellStyle name="Normal 128" xfId="14832"/>
    <cellStyle name="Normal 128 2" xfId="14833"/>
    <cellStyle name="Normal 128 2 2" xfId="14834"/>
    <cellStyle name="Normal 128 2 2 2" xfId="14835"/>
    <cellStyle name="Normal 128 2 3" xfId="14836"/>
    <cellStyle name="Normal 128 3" xfId="14837"/>
    <cellStyle name="Normal 128 3 2" xfId="14838"/>
    <cellStyle name="Normal 128 4" xfId="14839"/>
    <cellStyle name="Normal 129" xfId="14840"/>
    <cellStyle name="Normal 129 2" xfId="14841"/>
    <cellStyle name="Normal 129 2 2" xfId="14842"/>
    <cellStyle name="Normal 129 2 2 2" xfId="14843"/>
    <cellStyle name="Normal 129 2 3" xfId="14844"/>
    <cellStyle name="Normal 129 3" xfId="14845"/>
    <cellStyle name="Normal 129 3 2" xfId="14846"/>
    <cellStyle name="Normal 129 4" xfId="14847"/>
    <cellStyle name="Normal 13" xfId="659"/>
    <cellStyle name="Normal 13 2" xfId="14848"/>
    <cellStyle name="Normal 13 2 2" xfId="14849"/>
    <cellStyle name="Normal 13 2 2 2" xfId="14850"/>
    <cellStyle name="Normal 13 2 3" xfId="14851"/>
    <cellStyle name="Normal 13 2 3 2" xfId="14852"/>
    <cellStyle name="Normal 13 2 4" xfId="14853"/>
    <cellStyle name="Normal 13 3" xfId="14854"/>
    <cellStyle name="Normal 13 3 2" xfId="14855"/>
    <cellStyle name="Normal 13 4" xfId="14856"/>
    <cellStyle name="Normal 13 4 2" xfId="14857"/>
    <cellStyle name="Normal 13 5" xfId="14858"/>
    <cellStyle name="Normal 130" xfId="14859"/>
    <cellStyle name="Normal 130 2" xfId="14860"/>
    <cellStyle name="Normal 130 2 2" xfId="14861"/>
    <cellStyle name="Normal 130 2 2 2" xfId="14862"/>
    <cellStyle name="Normal 130 2 3" xfId="14863"/>
    <cellStyle name="Normal 130 3" xfId="14864"/>
    <cellStyle name="Normal 130 3 2" xfId="14865"/>
    <cellStyle name="Normal 130 4" xfId="14866"/>
    <cellStyle name="Normal 131" xfId="14867"/>
    <cellStyle name="Normal 131 2" xfId="14868"/>
    <cellStyle name="Normal 131 2 2" xfId="14869"/>
    <cellStyle name="Normal 131 2 2 2" xfId="14870"/>
    <cellStyle name="Normal 131 2 3" xfId="14871"/>
    <cellStyle name="Normal 131 3" xfId="14872"/>
    <cellStyle name="Normal 131 3 2" xfId="14873"/>
    <cellStyle name="Normal 131 4" xfId="14874"/>
    <cellStyle name="Normal 132" xfId="14875"/>
    <cellStyle name="Normal 133" xfId="14876"/>
    <cellStyle name="Normal 134" xfId="14877"/>
    <cellStyle name="Normal 134 2" xfId="18451"/>
    <cellStyle name="Normal 135" xfId="14878"/>
    <cellStyle name="Normal 135 2" xfId="18452"/>
    <cellStyle name="Normal 136" xfId="14879"/>
    <cellStyle name="Normal 136 2" xfId="18453"/>
    <cellStyle name="Normal 137" xfId="14880"/>
    <cellStyle name="Normal 138" xfId="14881"/>
    <cellStyle name="Normal 138 2" xfId="14882"/>
    <cellStyle name="Normal 138 2 2" xfId="14883"/>
    <cellStyle name="Normal 138 2 2 2" xfId="14884"/>
    <cellStyle name="Normal 138 2 3" xfId="14885"/>
    <cellStyle name="Normal 138 3" xfId="14886"/>
    <cellStyle name="Normal 138 3 2" xfId="14887"/>
    <cellStyle name="Normal 138 4" xfId="14888"/>
    <cellStyle name="Normal 139" xfId="14889"/>
    <cellStyle name="Normal 14" xfId="660"/>
    <cellStyle name="Normal 14 2" xfId="14890"/>
    <cellStyle name="Normal 14 2 2" xfId="14891"/>
    <cellStyle name="Normal 14 2 2 2" xfId="14892"/>
    <cellStyle name="Normal 14 2 2 3" xfId="20791"/>
    <cellStyle name="Normal 14 2 2 4" xfId="20792"/>
    <cellStyle name="Normal 14 2 3" xfId="14893"/>
    <cellStyle name="Normal 14 2 3 2" xfId="14894"/>
    <cellStyle name="Normal 14 2 3 3" xfId="20793"/>
    <cellStyle name="Normal 14 2 4" xfId="14895"/>
    <cellStyle name="Normal 14 2 4 2" xfId="20794"/>
    <cellStyle name="Normal 14 2 5" xfId="20795"/>
    <cellStyle name="Normal 14 3" xfId="14896"/>
    <cellStyle name="Normal 14 3 2" xfId="14897"/>
    <cellStyle name="Normal 14 3 2 2" xfId="14898"/>
    <cellStyle name="Normal 14 3 3" xfId="14899"/>
    <cellStyle name="Normal 14 3 4" xfId="20796"/>
    <cellStyle name="Normal 14 4" xfId="14900"/>
    <cellStyle name="Normal 14 4 2" xfId="14901"/>
    <cellStyle name="Normal 14 4 3" xfId="20797"/>
    <cellStyle name="Normal 14 5" xfId="14902"/>
    <cellStyle name="Normal 14 6" xfId="20798"/>
    <cellStyle name="Normal 140" xfId="14903"/>
    <cellStyle name="Normal 140 2" xfId="14904"/>
    <cellStyle name="Normal 140 2 2" xfId="14905"/>
    <cellStyle name="Normal 140 3" xfId="14906"/>
    <cellStyle name="Normal 141" xfId="14907"/>
    <cellStyle name="Normal 141 2" xfId="14908"/>
    <cellStyle name="Normal 142" xfId="14909"/>
    <cellStyle name="Normal 143" xfId="14910"/>
    <cellStyle name="Normal 144" xfId="14911"/>
    <cellStyle name="Normal 145" xfId="14912"/>
    <cellStyle name="Normal 145 2" xfId="14913"/>
    <cellStyle name="Normal 145 2 2" xfId="14914"/>
    <cellStyle name="Normal 145 3" xfId="14915"/>
    <cellStyle name="Normal 146" xfId="14916"/>
    <cellStyle name="Normal 147" xfId="14917"/>
    <cellStyle name="Normal 147 2" xfId="14918"/>
    <cellStyle name="Normal 147 2 2" xfId="14919"/>
    <cellStyle name="Normal 147 3" xfId="14920"/>
    <cellStyle name="Normal 148" xfId="14921"/>
    <cellStyle name="Normal 148 2" xfId="14922"/>
    <cellStyle name="Normal 148 2 2" xfId="14923"/>
    <cellStyle name="Normal 148 3" xfId="14924"/>
    <cellStyle name="Normal 149" xfId="14925"/>
    <cellStyle name="Normal 15" xfId="661"/>
    <cellStyle name="Normal 15 2" xfId="14926"/>
    <cellStyle name="Normal 15 2 2" xfId="14927"/>
    <cellStyle name="Normal 15 2 2 2" xfId="14928"/>
    <cellStyle name="Normal 15 2 3" xfId="14929"/>
    <cellStyle name="Normal 15 2 3 2" xfId="14930"/>
    <cellStyle name="Normal 15 2 4" xfId="14931"/>
    <cellStyle name="Normal 15 2 5" xfId="20799"/>
    <cellStyle name="Normal 15 3" xfId="14932"/>
    <cellStyle name="Normal 15 3 2" xfId="14933"/>
    <cellStyle name="Normal 15 3 3" xfId="20800"/>
    <cellStyle name="Normal 15 3 4" xfId="20801"/>
    <cellStyle name="Normal 15 4" xfId="14934"/>
    <cellStyle name="Normal 15 4 2" xfId="14935"/>
    <cellStyle name="Normal 15 4 3" xfId="20802"/>
    <cellStyle name="Normal 15 5" xfId="14936"/>
    <cellStyle name="Normal 15 6" xfId="20803"/>
    <cellStyle name="Normal 150" xfId="14937"/>
    <cellStyle name="Normal 150 2" xfId="14938"/>
    <cellStyle name="Normal 150 2 2" xfId="14939"/>
    <cellStyle name="Normal 150 3" xfId="14940"/>
    <cellStyle name="Normal 150 4" xfId="14941"/>
    <cellStyle name="Normal 151" xfId="14942"/>
    <cellStyle name="Normal 151 2" xfId="14943"/>
    <cellStyle name="Normal 152" xfId="14944"/>
    <cellStyle name="Normal 153" xfId="14945"/>
    <cellStyle name="Normal 154" xfId="14946"/>
    <cellStyle name="Normal 155" xfId="14947"/>
    <cellStyle name="Normal 156" xfId="14948"/>
    <cellStyle name="Normal 156 2" xfId="14949"/>
    <cellStyle name="Normal 157" xfId="14950"/>
    <cellStyle name="Normal 157 2" xfId="14951"/>
    <cellStyle name="Normal 158" xfId="14952"/>
    <cellStyle name="Normal 158 2" xfId="14953"/>
    <cellStyle name="Normal 159" xfId="14954"/>
    <cellStyle name="Normal 16" xfId="662"/>
    <cellStyle name="Normal 16 2" xfId="663"/>
    <cellStyle name="Normal 16 2 2" xfId="14955"/>
    <cellStyle name="Normal 16 2 2 2" xfId="14956"/>
    <cellStyle name="Normal 16 2 3" xfId="14957"/>
    <cellStyle name="Normal 16 2 3 2" xfId="14958"/>
    <cellStyle name="Normal 16 2 4" xfId="14959"/>
    <cellStyle name="Normal 16 3" xfId="14960"/>
    <cellStyle name="Normal 16 3 2" xfId="14961"/>
    <cellStyle name="Normal 16 3 2 2" xfId="20804"/>
    <cellStyle name="Normal 16 3 2 3" xfId="20805"/>
    <cellStyle name="Normal 16 3 3" xfId="20806"/>
    <cellStyle name="Normal 16 3 3 2" xfId="20807"/>
    <cellStyle name="Normal 16 3 4" xfId="20808"/>
    <cellStyle name="Normal 16 3 5" xfId="20809"/>
    <cellStyle name="Normal 16 4" xfId="14962"/>
    <cellStyle name="Normal 16 4 2" xfId="14963"/>
    <cellStyle name="Normal 16 4 3" xfId="20810"/>
    <cellStyle name="Normal 16 4 4" xfId="20811"/>
    <cellStyle name="Normal 16 5" xfId="14964"/>
    <cellStyle name="Normal 16 5 2" xfId="20812"/>
    <cellStyle name="Normal 16 5 3" xfId="20813"/>
    <cellStyle name="Normal 16 6" xfId="20814"/>
    <cellStyle name="Normal 160" xfId="14965"/>
    <cellStyle name="Normal 161" xfId="14966"/>
    <cellStyle name="Normal 162" xfId="14967"/>
    <cellStyle name="Normal 163" xfId="14968"/>
    <cellStyle name="Normal 164" xfId="21228"/>
    <cellStyle name="Normal 165" xfId="21292"/>
    <cellStyle name="Normal 17" xfId="664"/>
    <cellStyle name="Normal 17 10" xfId="20815"/>
    <cellStyle name="Normal 17 11" xfId="20816"/>
    <cellStyle name="Normal 17 12" xfId="20817"/>
    <cellStyle name="Normal 17 13" xfId="20818"/>
    <cellStyle name="Normal 17 2" xfId="665"/>
    <cellStyle name="Normal 17 2 2" xfId="14969"/>
    <cellStyle name="Normal 17 2 2 2" xfId="14970"/>
    <cellStyle name="Normal 17 2 3" xfId="14971"/>
    <cellStyle name="Normal 17 2 3 2" xfId="14972"/>
    <cellStyle name="Normal 17 2 4" xfId="14973"/>
    <cellStyle name="Normal 17 3" xfId="14974"/>
    <cellStyle name="Normal 17 3 2" xfId="14975"/>
    <cellStyle name="Normal 17 3 2 2" xfId="20819"/>
    <cellStyle name="Normal 17 3 2 3" xfId="20820"/>
    <cellStyle name="Normal 17 3 3" xfId="20821"/>
    <cellStyle name="Normal 17 3 3 2" xfId="20822"/>
    <cellStyle name="Normal 17 3 4" xfId="20823"/>
    <cellStyle name="Normal 17 3 4 2" xfId="20824"/>
    <cellStyle name="Normal 17 3 5" xfId="20825"/>
    <cellStyle name="Normal 17 4" xfId="14976"/>
    <cellStyle name="Normal 17 4 2" xfId="14977"/>
    <cellStyle name="Normal 17 4 2 2" xfId="20826"/>
    <cellStyle name="Normal 17 4 3" xfId="20827"/>
    <cellStyle name="Normal 17 4 3 2" xfId="20828"/>
    <cellStyle name="Normal 17 5" xfId="14978"/>
    <cellStyle name="Normal 17 5 2" xfId="20829"/>
    <cellStyle name="Normal 17 6" xfId="18312"/>
    <cellStyle name="Normal 17 6 2" xfId="20830"/>
    <cellStyle name="Normal 17 6 3" xfId="20831"/>
    <cellStyle name="Normal 17 7" xfId="20832"/>
    <cellStyle name="Normal 17 8" xfId="20833"/>
    <cellStyle name="Normal 17 9" xfId="20834"/>
    <cellStyle name="Normal 18" xfId="666"/>
    <cellStyle name="Normal 18 2" xfId="14979"/>
    <cellStyle name="Normal 18 2 2" xfId="14980"/>
    <cellStyle name="Normal 18 2 2 2" xfId="14981"/>
    <cellStyle name="Normal 18 2 3" xfId="14982"/>
    <cellStyle name="Normal 18 2 3 2" xfId="14983"/>
    <cellStyle name="Normal 18 2 4" xfId="14984"/>
    <cellStyle name="Normal 18 3" xfId="14985"/>
    <cellStyle name="Normal 18 3 2" xfId="14986"/>
    <cellStyle name="Normal 18 3 3" xfId="20835"/>
    <cellStyle name="Normal 18 4" xfId="14987"/>
    <cellStyle name="Normal 18 4 2" xfId="14988"/>
    <cellStyle name="Normal 18 5" xfId="14989"/>
    <cellStyle name="Normal 19" xfId="667"/>
    <cellStyle name="Normal 19 2" xfId="14990"/>
    <cellStyle name="Normal 19 2 2" xfId="14991"/>
    <cellStyle name="Normal 19 2 2 2" xfId="14992"/>
    <cellStyle name="Normal 19 2 3" xfId="14993"/>
    <cellStyle name="Normal 19 2 3 2" xfId="14994"/>
    <cellStyle name="Normal 19 2 4" xfId="14995"/>
    <cellStyle name="Normal 19 3" xfId="14996"/>
    <cellStyle name="Normal 19 3 2" xfId="14997"/>
    <cellStyle name="Normal 19 3 3" xfId="20836"/>
    <cellStyle name="Normal 19 4" xfId="14998"/>
    <cellStyle name="Normal 19 4 2" xfId="14999"/>
    <cellStyle name="Normal 19 5" xfId="15000"/>
    <cellStyle name="Normal 2" xfId="7"/>
    <cellStyle name="Normal 2 10" xfId="15001"/>
    <cellStyle name="Normal 2 10 2" xfId="15002"/>
    <cellStyle name="Normal 2 10 2 2" xfId="15003"/>
    <cellStyle name="Normal 2 10 3" xfId="15004"/>
    <cellStyle name="Normal 2 11" xfId="15005"/>
    <cellStyle name="Normal 2 11 2" xfId="15006"/>
    <cellStyle name="Normal 2 11 2 2" xfId="15007"/>
    <cellStyle name="Normal 2 11 3" xfId="15008"/>
    <cellStyle name="Normal 2 12" xfId="15009"/>
    <cellStyle name="Normal 2 12 2" xfId="15010"/>
    <cellStyle name="Normal 2 12 2 2" xfId="15011"/>
    <cellStyle name="Normal 2 12 3" xfId="15012"/>
    <cellStyle name="Normal 2 12 3 2" xfId="15013"/>
    <cellStyle name="Normal 2 12 4" xfId="15014"/>
    <cellStyle name="Normal 2 13" xfId="15015"/>
    <cellStyle name="Normal 2 13 2" xfId="15016"/>
    <cellStyle name="Normal 2 13 2 2" xfId="15017"/>
    <cellStyle name="Normal 2 13 3" xfId="15018"/>
    <cellStyle name="Normal 2 13 3 2" xfId="15019"/>
    <cellStyle name="Normal 2 13 4" xfId="15020"/>
    <cellStyle name="Normal 2 14" xfId="15021"/>
    <cellStyle name="Normal 2 14 2" xfId="15022"/>
    <cellStyle name="Normal 2 15" xfId="15023"/>
    <cellStyle name="Normal 2 15 2" xfId="15024"/>
    <cellStyle name="Normal 2 16" xfId="15025"/>
    <cellStyle name="Normal 2 16 2" xfId="15026"/>
    <cellStyle name="Normal 2 17" xfId="15027"/>
    <cellStyle name="Normal 2 18" xfId="15028"/>
    <cellStyle name="Normal 2 19" xfId="15029"/>
    <cellStyle name="Normal 2 19 2" xfId="15030"/>
    <cellStyle name="Normal 2 2" xfId="668"/>
    <cellStyle name="Normal 2 2 10" xfId="15031"/>
    <cellStyle name="Normal 2 2 10 2" xfId="15032"/>
    <cellStyle name="Normal 2 2 11" xfId="15033"/>
    <cellStyle name="Normal 2 2 12" xfId="18313"/>
    <cellStyle name="Normal 2 2 2" xfId="669"/>
    <cellStyle name="Normal 2 2 2 2" xfId="670"/>
    <cellStyle name="Normal 2 2 2 2 2" xfId="15034"/>
    <cellStyle name="Normal 2 2 2 2 2 2" xfId="15035"/>
    <cellStyle name="Normal 2 2 2 2 2 2 2" xfId="15036"/>
    <cellStyle name="Normal 2 2 2 2 2 3" xfId="15037"/>
    <cellStyle name="Normal 2 2 2 2 2 4" xfId="20837"/>
    <cellStyle name="Normal 2 2 2 2 3" xfId="15038"/>
    <cellStyle name="Normal 2 2 2 2 3 2" xfId="15039"/>
    <cellStyle name="Normal 2 2 2 2 3 2 2" xfId="15040"/>
    <cellStyle name="Normal 2 2 2 2 3 3" xfId="15041"/>
    <cellStyle name="Normal 2 2 2 2 4" xfId="15042"/>
    <cellStyle name="Normal 2 2 2 2 4 2" xfId="15043"/>
    <cellStyle name="Normal 2 2 2 2 5" xfId="15044"/>
    <cellStyle name="Normal 2 2 2 2 5 2" xfId="15045"/>
    <cellStyle name="Normal 2 2 2 2 6" xfId="15046"/>
    <cellStyle name="Normal 2 2 2 2 7" xfId="18314"/>
    <cellStyle name="Normal 2 2 2 2 8" xfId="20838"/>
    <cellStyle name="Normal 2 2 2 3" xfId="15047"/>
    <cellStyle name="Normal 2 2 2 3 2" xfId="15048"/>
    <cellStyle name="Normal 2 2 2 3 2 2" xfId="15049"/>
    <cellStyle name="Normal 2 2 2 3 2 2 2" xfId="15050"/>
    <cellStyle name="Normal 2 2 2 3 2 3" xfId="15051"/>
    <cellStyle name="Normal 2 2 2 3 3" xfId="15052"/>
    <cellStyle name="Normal 2 2 2 3 3 2" xfId="15053"/>
    <cellStyle name="Normal 2 2 2 3 3 2 2" xfId="15054"/>
    <cellStyle name="Normal 2 2 2 3 3 3" xfId="15055"/>
    <cellStyle name="Normal 2 2 2 3 4" xfId="15056"/>
    <cellStyle name="Normal 2 2 2 3 4 2" xfId="15057"/>
    <cellStyle name="Normal 2 2 2 3 5" xfId="15058"/>
    <cellStyle name="Normal 2 2 2 4" xfId="15059"/>
    <cellStyle name="Normal 2 2 2 4 2" xfId="15060"/>
    <cellStyle name="Normal 2 2 2 4 2 2" xfId="15061"/>
    <cellStyle name="Normal 2 2 2 4 3" xfId="15062"/>
    <cellStyle name="Normal 2 2 2 5" xfId="15063"/>
    <cellStyle name="Normal 2 2 2 5 2" xfId="15064"/>
    <cellStyle name="Normal 2 2 2 5 2 2" xfId="15065"/>
    <cellStyle name="Normal 2 2 2 5 3" xfId="15066"/>
    <cellStyle name="Normal 2 2 2 6" xfId="15067"/>
    <cellStyle name="Normal 2 2 2 6 2" xfId="15068"/>
    <cellStyle name="Normal 2 2 2 7" xfId="15069"/>
    <cellStyle name="Normal 2 2 2 7 2" xfId="15070"/>
    <cellStyle name="Normal 2 2 2 8" xfId="15071"/>
    <cellStyle name="Normal 2 2 2_12PCORC Wind Vestas and Royalties" xfId="15072"/>
    <cellStyle name="Normal 2 2 3" xfId="671"/>
    <cellStyle name="Normal 2 2 3 2" xfId="15073"/>
    <cellStyle name="Normal 2 2 3 2 2" xfId="15074"/>
    <cellStyle name="Normal 2 2 3 2 2 2" xfId="15075"/>
    <cellStyle name="Normal 2 2 3 2 3" xfId="15076"/>
    <cellStyle name="Normal 2 2 3 2 3 2" xfId="15077"/>
    <cellStyle name="Normal 2 2 3 2 4" xfId="15078"/>
    <cellStyle name="Normal 2 2 3 3" xfId="15079"/>
    <cellStyle name="Normal 2 2 3 3 2" xfId="15080"/>
    <cellStyle name="Normal 2 2 3 3 2 2" xfId="15081"/>
    <cellStyle name="Normal 2 2 3 3 3" xfId="15082"/>
    <cellStyle name="Normal 2 2 3 4" xfId="15083"/>
    <cellStyle name="Normal 2 2 3 4 2" xfId="15084"/>
    <cellStyle name="Normal 2 2 3 5" xfId="15085"/>
    <cellStyle name="Normal 2 2 3 5 2" xfId="15086"/>
    <cellStyle name="Normal 2 2 3 6" xfId="15087"/>
    <cellStyle name="Normal 2 2 3 7" xfId="18315"/>
    <cellStyle name="Normal 2 2 4" xfId="15088"/>
    <cellStyle name="Normal 2 2 4 2" xfId="15089"/>
    <cellStyle name="Normal 2 2 4 2 2" xfId="15090"/>
    <cellStyle name="Normal 2 2 4 3" xfId="15091"/>
    <cellStyle name="Normal 2 2 4 3 2" xfId="15092"/>
    <cellStyle name="Normal 2 2 4 4" xfId="15093"/>
    <cellStyle name="Normal 2 2 5" xfId="15094"/>
    <cellStyle name="Normal 2 2 5 2" xfId="15095"/>
    <cellStyle name="Normal 2 2 6" xfId="15096"/>
    <cellStyle name="Normal 2 2 6 2" xfId="15097"/>
    <cellStyle name="Normal 2 2 7" xfId="15098"/>
    <cellStyle name="Normal 2 2 7 2" xfId="15099"/>
    <cellStyle name="Normal 2 2 8" xfId="15100"/>
    <cellStyle name="Normal 2 2 8 2" xfId="15101"/>
    <cellStyle name="Normal 2 2 9" xfId="15102"/>
    <cellStyle name="Normal 2 2 9 2" xfId="15103"/>
    <cellStyle name="Normal 2 2_ Price Inputs" xfId="15104"/>
    <cellStyle name="Normal 2 20" xfId="15105"/>
    <cellStyle name="Normal 2 3" xfId="672"/>
    <cellStyle name="Normal 2 3 10" xfId="20839"/>
    <cellStyle name="Normal 2 3 2" xfId="673"/>
    <cellStyle name="Normal 2 3 2 2" xfId="674"/>
    <cellStyle name="Normal 2 3 2 2 2" xfId="15106"/>
    <cellStyle name="Normal 2 3 2 2 3" xfId="18318"/>
    <cellStyle name="Normal 2 3 2 2 4" xfId="20840"/>
    <cellStyle name="Normal 2 3 2 2 5" xfId="20841"/>
    <cellStyle name="Normal 2 3 2 3" xfId="15107"/>
    <cellStyle name="Normal 2 3 2 3 2" xfId="15108"/>
    <cellStyle name="Normal 2 3 2 3 3" xfId="20842"/>
    <cellStyle name="Normal 2 3 2 4" xfId="15109"/>
    <cellStyle name="Normal 2 3 2 4 2" xfId="20843"/>
    <cellStyle name="Normal 2 3 2 5" xfId="18317"/>
    <cellStyle name="Normal 2 3 2 6" xfId="20844"/>
    <cellStyle name="Normal 2 3 2 7" xfId="20845"/>
    <cellStyle name="Normal 2 3 2 8" xfId="20846"/>
    <cellStyle name="Normal 2 3 3" xfId="675"/>
    <cellStyle name="Normal 2 3 3 2" xfId="15110"/>
    <cellStyle name="Normal 2 3 3 2 2" xfId="15111"/>
    <cellStyle name="Normal 2 3 3 3" xfId="15112"/>
    <cellStyle name="Normal 2 3 3 3 2" xfId="15113"/>
    <cellStyle name="Normal 2 3 3 4" xfId="15114"/>
    <cellStyle name="Normal 2 3 3 5" xfId="18319"/>
    <cellStyle name="Normal 2 3 4" xfId="15115"/>
    <cellStyle name="Normal 2 3 4 2" xfId="15116"/>
    <cellStyle name="Normal 2 3 4 3" xfId="20847"/>
    <cellStyle name="Normal 2 3 5" xfId="15117"/>
    <cellStyle name="Normal 2 3 5 2" xfId="15118"/>
    <cellStyle name="Normal 2 3 5 3" xfId="20848"/>
    <cellStyle name="Normal 2 3 6" xfId="15119"/>
    <cellStyle name="Normal 2 3 6 2" xfId="20849"/>
    <cellStyle name="Normal 2 3 7" xfId="18316"/>
    <cellStyle name="Normal 2 3 8" xfId="20850"/>
    <cellStyle name="Normal 2 3 9" xfId="20851"/>
    <cellStyle name="Normal 2 4" xfId="676"/>
    <cellStyle name="Normal 2 4 2" xfId="15120"/>
    <cellStyle name="Normal 2 4 2 2" xfId="15121"/>
    <cellStyle name="Normal 2 4 2 2 2" xfId="15122"/>
    <cellStyle name="Normal 2 4 2 3" xfId="15123"/>
    <cellStyle name="Normal 2 4 2 3 2" xfId="15124"/>
    <cellStyle name="Normal 2 4 2 4" xfId="15125"/>
    <cellStyle name="Normal 2 4 3" xfId="15126"/>
    <cellStyle name="Normal 2 4 3 2" xfId="15127"/>
    <cellStyle name="Normal 2 4 3 2 2" xfId="15128"/>
    <cellStyle name="Normal 2 4 3 3" xfId="15129"/>
    <cellStyle name="Normal 2 4 4" xfId="15130"/>
    <cellStyle name="Normal 2 4 4 2" xfId="15131"/>
    <cellStyle name="Normal 2 4 5" xfId="15132"/>
    <cellStyle name="Normal 2 4 5 2" xfId="15133"/>
    <cellStyle name="Normal 2 4 6" xfId="15134"/>
    <cellStyle name="Normal 2 5" xfId="677"/>
    <cellStyle name="Normal 2 5 2" xfId="15135"/>
    <cellStyle name="Normal 2 5 2 2" xfId="15136"/>
    <cellStyle name="Normal 2 5 2 2 2" xfId="15137"/>
    <cellStyle name="Normal 2 5 2 3" xfId="15138"/>
    <cellStyle name="Normal 2 5 2 3 2" xfId="15139"/>
    <cellStyle name="Normal 2 5 2 4" xfId="15140"/>
    <cellStyle name="Normal 2 5 3" xfId="15141"/>
    <cellStyle name="Normal 2 5 3 2" xfId="15142"/>
    <cellStyle name="Normal 2 5 3 2 2" xfId="15143"/>
    <cellStyle name="Normal 2 5 3 3" xfId="15144"/>
    <cellStyle name="Normal 2 5 4" xfId="15145"/>
    <cellStyle name="Normal 2 5 4 2" xfId="15146"/>
    <cellStyle name="Normal 2 5 5" xfId="15147"/>
    <cellStyle name="Normal 2 5 5 2" xfId="15148"/>
    <cellStyle name="Normal 2 5 6" xfId="15149"/>
    <cellStyle name="Normal 2 5 7" xfId="18320"/>
    <cellStyle name="Normal 2 6" xfId="15150"/>
    <cellStyle name="Normal 2 6 2" xfId="15151"/>
    <cellStyle name="Normal 2 6 2 2" xfId="15152"/>
    <cellStyle name="Normal 2 6 2 2 2" xfId="15153"/>
    <cellStyle name="Normal 2 6 2 3" xfId="15154"/>
    <cellStyle name="Normal 2 6 2 3 2" xfId="15155"/>
    <cellStyle name="Normal 2 6 2 4" xfId="15156"/>
    <cellStyle name="Normal 2 6 3" xfId="15157"/>
    <cellStyle name="Normal 2 6 3 2" xfId="15158"/>
    <cellStyle name="Normal 2 6 4" xfId="15159"/>
    <cellStyle name="Normal 2 6 4 2" xfId="15160"/>
    <cellStyle name="Normal 2 6 5" xfId="15161"/>
    <cellStyle name="Normal 2 6 6" xfId="20852"/>
    <cellStyle name="Normal 2 7" xfId="15162"/>
    <cellStyle name="Normal 2 7 2" xfId="15163"/>
    <cellStyle name="Normal 2 7 2 2" xfId="15164"/>
    <cellStyle name="Normal 2 7 2 2 2" xfId="15165"/>
    <cellStyle name="Normal 2 7 2 3" xfId="15166"/>
    <cellStyle name="Normal 2 7 3" xfId="15167"/>
    <cellStyle name="Normal 2 7 3 2" xfId="15168"/>
    <cellStyle name="Normal 2 7 4" xfId="15169"/>
    <cellStyle name="Normal 2 7 4 2" xfId="15170"/>
    <cellStyle name="Normal 2 7 5" xfId="15171"/>
    <cellStyle name="Normal 2 8" xfId="15172"/>
    <cellStyle name="Normal 2 8 2" xfId="15173"/>
    <cellStyle name="Normal 2 8 2 2" xfId="15174"/>
    <cellStyle name="Normal 2 8 3" xfId="15175"/>
    <cellStyle name="Normal 2 8 3 2" xfId="15176"/>
    <cellStyle name="Normal 2 8 4" xfId="15177"/>
    <cellStyle name="Normal 2 9" xfId="15178"/>
    <cellStyle name="Normal 2 9 2" xfId="15179"/>
    <cellStyle name="Normal 2 9 2 2" xfId="15180"/>
    <cellStyle name="Normal 2 9 3" xfId="15181"/>
    <cellStyle name="Normal 2_16.37E Wild Horse Expansion DeferralRevwrkingfile SF" xfId="15182"/>
    <cellStyle name="Normal 20" xfId="678"/>
    <cellStyle name="Normal 20 2" xfId="15183"/>
    <cellStyle name="Normal 20 2 2" xfId="15184"/>
    <cellStyle name="Normal 20 2 2 2" xfId="15185"/>
    <cellStyle name="Normal 20 2 3" xfId="15186"/>
    <cellStyle name="Normal 20 2 3 2" xfId="15187"/>
    <cellStyle name="Normal 20 2 4" xfId="15188"/>
    <cellStyle name="Normal 20 3" xfId="15189"/>
    <cellStyle name="Normal 20 3 2" xfId="15190"/>
    <cellStyle name="Normal 20 3 2 2" xfId="15191"/>
    <cellStyle name="Normal 20 3 2 3" xfId="15192"/>
    <cellStyle name="Normal 20 3 2 3 2" xfId="18456"/>
    <cellStyle name="Normal 20 3 2 4" xfId="18455"/>
    <cellStyle name="Normal 20 3 3" xfId="15193"/>
    <cellStyle name="Normal 20 3 4" xfId="15194"/>
    <cellStyle name="Normal 20 3 4 2" xfId="18457"/>
    <cellStyle name="Normal 20 3 5" xfId="18454"/>
    <cellStyle name="Normal 20 4" xfId="15195"/>
    <cellStyle name="Normal 20 4 2" xfId="15196"/>
    <cellStyle name="Normal 20 5" xfId="15197"/>
    <cellStyle name="Normal 20 5 2" xfId="15198"/>
    <cellStyle name="Normal 20 6" xfId="15199"/>
    <cellStyle name="Normal 21" xfId="679"/>
    <cellStyle name="Normal 21 2" xfId="680"/>
    <cellStyle name="Normal 21 2 2" xfId="15200"/>
    <cellStyle name="Normal 21 2 2 2" xfId="15201"/>
    <cellStyle name="Normal 21 2 2 2 2" xfId="15202"/>
    <cellStyle name="Normal 21 2 2 2 3" xfId="15203"/>
    <cellStyle name="Normal 21 2 2 2 3 2" xfId="18460"/>
    <cellStyle name="Normal 21 2 2 2 4" xfId="18459"/>
    <cellStyle name="Normal 21 2 2 3" xfId="15204"/>
    <cellStyle name="Normal 21 2 2 4" xfId="15205"/>
    <cellStyle name="Normal 21 2 2 4 2" xfId="18461"/>
    <cellStyle name="Normal 21 2 2 5" xfId="18458"/>
    <cellStyle name="Normal 21 2 3" xfId="15206"/>
    <cellStyle name="Normal 21 3" xfId="15207"/>
    <cellStyle name="Normal 21 3 2" xfId="15208"/>
    <cellStyle name="Normal 21 3 2 2" xfId="15209"/>
    <cellStyle name="Normal 21 3 3" xfId="15210"/>
    <cellStyle name="Normal 21 3 4" xfId="20853"/>
    <cellStyle name="Normal 21 4" xfId="15211"/>
    <cellStyle name="Normal 21 4 2" xfId="15212"/>
    <cellStyle name="Normal 21 4 3" xfId="20854"/>
    <cellStyle name="Normal 21 5" xfId="15213"/>
    <cellStyle name="Normal 21 5 2" xfId="15214"/>
    <cellStyle name="Normal 21 6" xfId="15215"/>
    <cellStyle name="Normal 21_4 31E Reg Asset  Liab and EXH D" xfId="15216"/>
    <cellStyle name="Normal 22" xfId="681"/>
    <cellStyle name="Normal 22 2" xfId="682"/>
    <cellStyle name="Normal 22 2 2" xfId="15217"/>
    <cellStyle name="Normal 22 2 2 2" xfId="15218"/>
    <cellStyle name="Normal 22 2 2 2 2" xfId="15219"/>
    <cellStyle name="Normal 22 2 2 3" xfId="15220"/>
    <cellStyle name="Normal 22 2 2 4" xfId="15221"/>
    <cellStyle name="Normal 22 2 2 4 2" xfId="18463"/>
    <cellStyle name="Normal 22 2 2 5" xfId="18462"/>
    <cellStyle name="Normal 22 2 3" xfId="15222"/>
    <cellStyle name="Normal 22 2 4" xfId="15223"/>
    <cellStyle name="Normal 22 2 4 2" xfId="18464"/>
    <cellStyle name="Normal 22 3" xfId="15224"/>
    <cellStyle name="Normal 22 3 2" xfId="15225"/>
    <cellStyle name="Normal 22 3 2 2" xfId="15226"/>
    <cellStyle name="Normal 22 3 3" xfId="15227"/>
    <cellStyle name="Normal 22 3 4" xfId="20855"/>
    <cellStyle name="Normal 22 4" xfId="15228"/>
    <cellStyle name="Normal 22 4 2" xfId="15229"/>
    <cellStyle name="Normal 22 4 3" xfId="20856"/>
    <cellStyle name="Normal 22 5" xfId="15230"/>
    <cellStyle name="Normal 22 5 2" xfId="15231"/>
    <cellStyle name="Normal 22 6" xfId="15232"/>
    <cellStyle name="Normal 22 6 2" xfId="15233"/>
    <cellStyle name="Normal 22 7" xfId="15234"/>
    <cellStyle name="Normal 23" xfId="683"/>
    <cellStyle name="Normal 23 2" xfId="15235"/>
    <cellStyle name="Normal 23 2 2" xfId="15236"/>
    <cellStyle name="Normal 23 2 2 2" xfId="15237"/>
    <cellStyle name="Normal 23 2 2 2 2" xfId="15238"/>
    <cellStyle name="Normal 23 2 2 2 3" xfId="15239"/>
    <cellStyle name="Normal 23 2 2 2 3 2" xfId="18467"/>
    <cellStyle name="Normal 23 2 2 2 4" xfId="18466"/>
    <cellStyle name="Normal 23 2 2 3" xfId="15240"/>
    <cellStyle name="Normal 23 2 2 4" xfId="15241"/>
    <cellStyle name="Normal 23 2 2 4 2" xfId="18468"/>
    <cellStyle name="Normal 23 2 2 5" xfId="18465"/>
    <cellStyle name="Normal 23 2 3" xfId="15242"/>
    <cellStyle name="Normal 23 3" xfId="15243"/>
    <cellStyle name="Normal 23 3 2" xfId="15244"/>
    <cellStyle name="Normal 23 4" xfId="15245"/>
    <cellStyle name="Normal 23 4 2" xfId="15246"/>
    <cellStyle name="Normal 23 5" xfId="15247"/>
    <cellStyle name="Normal 24" xfId="684"/>
    <cellStyle name="Normal 24 2" xfId="15248"/>
    <cellStyle name="Normal 24 2 2" xfId="15249"/>
    <cellStyle name="Normal 24 2 2 2" xfId="15250"/>
    <cellStyle name="Normal 24 2 2 2 2" xfId="15251"/>
    <cellStyle name="Normal 24 2 2 2 3" xfId="15252"/>
    <cellStyle name="Normal 24 2 2 2 3 2" xfId="18471"/>
    <cellStyle name="Normal 24 2 2 2 4" xfId="18470"/>
    <cellStyle name="Normal 24 2 2 3" xfId="15253"/>
    <cellStyle name="Normal 24 2 2 4" xfId="15254"/>
    <cellStyle name="Normal 24 2 2 4 2" xfId="18472"/>
    <cellStyle name="Normal 24 2 2 5" xfId="18469"/>
    <cellStyle name="Normal 24 2 3" xfId="15255"/>
    <cellStyle name="Normal 24 2 3 2" xfId="15256"/>
    <cellStyle name="Normal 24 2 4" xfId="15257"/>
    <cellStyle name="Normal 24 2 4 2" xfId="15258"/>
    <cellStyle name="Normal 24 2 5" xfId="15259"/>
    <cellStyle name="Normal 24 2 5 2" xfId="15260"/>
    <cellStyle name="Normal 24 2 6" xfId="15261"/>
    <cellStyle name="Normal 24 3" xfId="15262"/>
    <cellStyle name="Normal 24 3 2" xfId="15263"/>
    <cellStyle name="Normal 24 3 2 2" xfId="15264"/>
    <cellStyle name="Normal 24 3 3" xfId="15265"/>
    <cellStyle name="Normal 24 3 3 2" xfId="15266"/>
    <cellStyle name="Normal 24 3 4" xfId="15267"/>
    <cellStyle name="Normal 24 4" xfId="15268"/>
    <cellStyle name="Normal 24 5" xfId="20857"/>
    <cellStyle name="Normal 24_PCA 11 -  Exhibit D Jan 2012 fr A Kellogg" xfId="15269"/>
    <cellStyle name="Normal 25" xfId="685"/>
    <cellStyle name="Normal 25 2" xfId="15270"/>
    <cellStyle name="Normal 25 2 2" xfId="15271"/>
    <cellStyle name="Normal 25 2 2 2" xfId="15272"/>
    <cellStyle name="Normal 25 2 2 2 2" xfId="15273"/>
    <cellStyle name="Normal 25 2 2 2 3" xfId="15274"/>
    <cellStyle name="Normal 25 2 2 2 3 2" xfId="18475"/>
    <cellStyle name="Normal 25 2 2 2 4" xfId="18474"/>
    <cellStyle name="Normal 25 2 2 3" xfId="15275"/>
    <cellStyle name="Normal 25 2 2 4" xfId="15276"/>
    <cellStyle name="Normal 25 2 2 4 2" xfId="18476"/>
    <cellStyle name="Normal 25 2 2 5" xfId="18473"/>
    <cellStyle name="Normal 25 2 3" xfId="15277"/>
    <cellStyle name="Normal 25 2 3 2" xfId="15278"/>
    <cellStyle name="Normal 25 2 4" xfId="15279"/>
    <cellStyle name="Normal 25 2 4 2" xfId="15280"/>
    <cellStyle name="Normal 25 2 5" xfId="15281"/>
    <cellStyle name="Normal 25 3" xfId="15282"/>
    <cellStyle name="Normal 25 3 2" xfId="15283"/>
    <cellStyle name="Normal 25 4" xfId="15284"/>
    <cellStyle name="Normal 25 4 2" xfId="15285"/>
    <cellStyle name="Normal 25 4 3" xfId="15286"/>
    <cellStyle name="Normal 25 4 3 2" xfId="18478"/>
    <cellStyle name="Normal 25 4 4" xfId="18477"/>
    <cellStyle name="Normal 25 5" xfId="15287"/>
    <cellStyle name="Normal 25 6" xfId="15288"/>
    <cellStyle name="Normal 25 6 2" xfId="18479"/>
    <cellStyle name="Normal 26" xfId="686"/>
    <cellStyle name="Normal 26 2" xfId="15289"/>
    <cellStyle name="Normal 26 2 2" xfId="15290"/>
    <cellStyle name="Normal 26 2 2 2" xfId="15291"/>
    <cellStyle name="Normal 26 2 2 2 2" xfId="15292"/>
    <cellStyle name="Normal 26 2 2 3" xfId="15293"/>
    <cellStyle name="Normal 26 2 3" xfId="15294"/>
    <cellStyle name="Normal 26 2 3 2" xfId="15295"/>
    <cellStyle name="Normal 26 2 4" xfId="15296"/>
    <cellStyle name="Normal 26 3" xfId="15297"/>
    <cellStyle name="Normal 26 3 2" xfId="15298"/>
    <cellStyle name="Normal 26 3 2 2" xfId="15299"/>
    <cellStyle name="Normal 26 3 2 2 2" xfId="18482"/>
    <cellStyle name="Normal 26 3 2 3" xfId="18481"/>
    <cellStyle name="Normal 26 3 3" xfId="15300"/>
    <cellStyle name="Normal 26 3 3 2" xfId="18483"/>
    <cellStyle name="Normal 26 3 4" xfId="18480"/>
    <cellStyle name="Normal 26 4" xfId="15301"/>
    <cellStyle name="Normal 26 4 2" xfId="15302"/>
    <cellStyle name="Normal 26 4 2 2" xfId="15303"/>
    <cellStyle name="Normal 26 4 3" xfId="15304"/>
    <cellStyle name="Normal 26 4 4" xfId="15305"/>
    <cellStyle name="Normal 26 4 5" xfId="15306"/>
    <cellStyle name="Normal 26 4 6" xfId="15307"/>
    <cellStyle name="Normal 26 4 6 2" xfId="18485"/>
    <cellStyle name="Normal 26 4 7" xfId="18484"/>
    <cellStyle name="Normal 26 5" xfId="15308"/>
    <cellStyle name="Normal 26 6" xfId="15309"/>
    <cellStyle name="Normal 26 6 2" xfId="18486"/>
    <cellStyle name="Normal 27" xfId="687"/>
    <cellStyle name="Normal 27 2" xfId="15310"/>
    <cellStyle name="Normal 27 2 2" xfId="15311"/>
    <cellStyle name="Normal 27 2 2 2" xfId="15312"/>
    <cellStyle name="Normal 27 2 2 2 2" xfId="15313"/>
    <cellStyle name="Normal 27 2 2 3" xfId="15314"/>
    <cellStyle name="Normal 27 2 3" xfId="15315"/>
    <cellStyle name="Normal 27 2 3 2" xfId="15316"/>
    <cellStyle name="Normal 27 2 4" xfId="15317"/>
    <cellStyle name="Normal 27 3" xfId="15318"/>
    <cellStyle name="Normal 27 3 2" xfId="15319"/>
    <cellStyle name="Normal 27 3 2 2" xfId="15320"/>
    <cellStyle name="Normal 27 3 2 2 2" xfId="18489"/>
    <cellStyle name="Normal 27 3 2 3" xfId="18488"/>
    <cellStyle name="Normal 27 3 3" xfId="15321"/>
    <cellStyle name="Normal 27 3 3 2" xfId="18490"/>
    <cellStyle name="Normal 27 3 4" xfId="18487"/>
    <cellStyle name="Normal 27 4" xfId="15322"/>
    <cellStyle name="Normal 27 4 2" xfId="15323"/>
    <cellStyle name="Normal 27 4 3" xfId="15324"/>
    <cellStyle name="Normal 27 4 3 2" xfId="18492"/>
    <cellStyle name="Normal 27 4 4" xfId="18491"/>
    <cellStyle name="Normal 27 5" xfId="15325"/>
    <cellStyle name="Normal 27 6" xfId="15326"/>
    <cellStyle name="Normal 27 6 2" xfId="18493"/>
    <cellStyle name="Normal 28" xfId="688"/>
    <cellStyle name="Normal 28 2" xfId="15327"/>
    <cellStyle name="Normal 28 2 2" xfId="15328"/>
    <cellStyle name="Normal 28 2 2 2" xfId="15329"/>
    <cellStyle name="Normal 28 2 2 2 2" xfId="15330"/>
    <cellStyle name="Normal 28 2 2 3" xfId="15331"/>
    <cellStyle name="Normal 28 2 3" xfId="15332"/>
    <cellStyle name="Normal 28 2 3 2" xfId="15333"/>
    <cellStyle name="Normal 28 2 4" xfId="15334"/>
    <cellStyle name="Normal 28 3" xfId="15335"/>
    <cellStyle name="Normal 28 3 2" xfId="15336"/>
    <cellStyle name="Normal 28 4" xfId="15337"/>
    <cellStyle name="Normal 28 4 2" xfId="15338"/>
    <cellStyle name="Normal 28 4 2 2" xfId="18495"/>
    <cellStyle name="Normal 28 4 3" xfId="18494"/>
    <cellStyle name="Normal 28 5" xfId="15339"/>
    <cellStyle name="Normal 28 5 2" xfId="18496"/>
    <cellStyle name="Normal 29" xfId="689"/>
    <cellStyle name="Normal 29 2" xfId="15340"/>
    <cellStyle name="Normal 29 2 2" xfId="15341"/>
    <cellStyle name="Normal 29 2 2 2" xfId="15342"/>
    <cellStyle name="Normal 29 2 2 2 2" xfId="15343"/>
    <cellStyle name="Normal 29 2 2 3" xfId="15344"/>
    <cellStyle name="Normal 29 2 2 4" xfId="15345"/>
    <cellStyle name="Normal 29 2 2 4 2" xfId="18499"/>
    <cellStyle name="Normal 29 2 2 5" xfId="18498"/>
    <cellStyle name="Normal 29 2 3" xfId="15346"/>
    <cellStyle name="Normal 29 2 3 2" xfId="15347"/>
    <cellStyle name="Normal 29 2 4" xfId="15348"/>
    <cellStyle name="Normal 29 2 5" xfId="15349"/>
    <cellStyle name="Normal 29 2 5 2" xfId="18500"/>
    <cellStyle name="Normal 29 2 6" xfId="18497"/>
    <cellStyle name="Normal 29 3" xfId="15350"/>
    <cellStyle name="Normal 29 3 2" xfId="15351"/>
    <cellStyle name="Normal 29 4" xfId="15352"/>
    <cellStyle name="Normal 29 5" xfId="20858"/>
    <cellStyle name="Normal 3" xfId="6"/>
    <cellStyle name="Normal 3 10" xfId="15353"/>
    <cellStyle name="Normal 3 10 2" xfId="15354"/>
    <cellStyle name="Normal 3 10 2 2" xfId="15355"/>
    <cellStyle name="Normal 3 10 3" xfId="15356"/>
    <cellStyle name="Normal 3 11" xfId="15357"/>
    <cellStyle name="Normal 3 11 2" xfId="15358"/>
    <cellStyle name="Normal 3 11 2 2" xfId="15359"/>
    <cellStyle name="Normal 3 11 3" xfId="15360"/>
    <cellStyle name="Normal 3 12" xfId="15361"/>
    <cellStyle name="Normal 3 12 2" xfId="15362"/>
    <cellStyle name="Normal 3 13" xfId="15363"/>
    <cellStyle name="Normal 3 13 2" xfId="15364"/>
    <cellStyle name="Normal 3 14" xfId="15365"/>
    <cellStyle name="Normal 3 14 2" xfId="15366"/>
    <cellStyle name="Normal 3 15" xfId="15367"/>
    <cellStyle name="Normal 3 16" xfId="15368"/>
    <cellStyle name="Normal 3 17" xfId="15369"/>
    <cellStyle name="Normal 3 17 2" xfId="15370"/>
    <cellStyle name="Normal 3 18" xfId="15371"/>
    <cellStyle name="Normal 3 18 2" xfId="18501"/>
    <cellStyle name="Normal 3 19" xfId="15372"/>
    <cellStyle name="Normal 3 2" xfId="690"/>
    <cellStyle name="Normal 3 2 2" xfId="691"/>
    <cellStyle name="Normal 3 2 2 2" xfId="692"/>
    <cellStyle name="Normal 3 2 2 2 2" xfId="15373"/>
    <cellStyle name="Normal 3 2 2 2 3" xfId="20859"/>
    <cellStyle name="Normal 3 2 2 3" xfId="15374"/>
    <cellStyle name="Normal 3 2 2 3 2" xfId="15375"/>
    <cellStyle name="Normal 3 2 2 4" xfId="15376"/>
    <cellStyle name="Normal 3 2 2 5" xfId="20860"/>
    <cellStyle name="Normal 3 2 3" xfId="693"/>
    <cellStyle name="Normal 3 2 3 2" xfId="15377"/>
    <cellStyle name="Normal 3 2 3 2 2" xfId="15378"/>
    <cellStyle name="Normal 3 2 3 3" xfId="15379"/>
    <cellStyle name="Normal 3 2 3 4" xfId="20861"/>
    <cellStyle name="Normal 3 2 4" xfId="694"/>
    <cellStyle name="Normal 3 2 4 2" xfId="15380"/>
    <cellStyle name="Normal 3 2 4 3" xfId="20862"/>
    <cellStyle name="Normal 3 2 4 4" xfId="20863"/>
    <cellStyle name="Normal 3 2 5" xfId="15381"/>
    <cellStyle name="Normal 3 2 5 2" xfId="15382"/>
    <cellStyle name="Normal 3 2 6" xfId="15383"/>
    <cellStyle name="Normal 3 2 7" xfId="20864"/>
    <cellStyle name="Normal 3 2 8" xfId="20865"/>
    <cellStyle name="Normal 3 2 9" xfId="20866"/>
    <cellStyle name="Normal 3 2_Chelan PUD Power Costs (8-10)" xfId="15384"/>
    <cellStyle name="Normal 3 3" xfId="695"/>
    <cellStyle name="Normal 3 3 2" xfId="696"/>
    <cellStyle name="Normal 3 3 2 2" xfId="15385"/>
    <cellStyle name="Normal 3 3 2 2 2" xfId="15386"/>
    <cellStyle name="Normal 3 3 2 3" xfId="15387"/>
    <cellStyle name="Normal 3 3 2 3 2" xfId="15388"/>
    <cellStyle name="Normal 3 3 2 4" xfId="15389"/>
    <cellStyle name="Normal 3 3 3" xfId="697"/>
    <cellStyle name="Normal 3 3 3 2" xfId="15390"/>
    <cellStyle name="Normal 3 3 3 3" xfId="20867"/>
    <cellStyle name="Normal 3 3 3 4" xfId="20868"/>
    <cellStyle name="Normal 3 3 4" xfId="15391"/>
    <cellStyle name="Normal 3 3 4 2" xfId="15392"/>
    <cellStyle name="Normal 3 3 5" xfId="15393"/>
    <cellStyle name="Normal 3 3 6" xfId="20869"/>
    <cellStyle name="Normal 3 3 7" xfId="20870"/>
    <cellStyle name="Normal 3 3 8" xfId="20871"/>
    <cellStyle name="Normal 3 4" xfId="698"/>
    <cellStyle name="Normal 3 4 2" xfId="699"/>
    <cellStyle name="Normal 3 4 2 2" xfId="700"/>
    <cellStyle name="Normal 3 4 2 2 2" xfId="15394"/>
    <cellStyle name="Normal 3 4 2 2 3" xfId="20872"/>
    <cellStyle name="Normal 3 4 2 3" xfId="15395"/>
    <cellStyle name="Normal 3 4 2 4" xfId="20873"/>
    <cellStyle name="Normal 3 4 2 5" xfId="20874"/>
    <cellStyle name="Normal 3 4 3" xfId="701"/>
    <cellStyle name="Normal 3 4 3 2" xfId="15396"/>
    <cellStyle name="Normal 3 4 3 3" xfId="20875"/>
    <cellStyle name="Normal 3 4 4" xfId="15397"/>
    <cellStyle name="Normal 3 4 4 2" xfId="15398"/>
    <cellStyle name="Normal 3 4 5" xfId="15399"/>
    <cellStyle name="Normal 3 4 5 2" xfId="15400"/>
    <cellStyle name="Normal 3 4 6" xfId="15401"/>
    <cellStyle name="Normal 3 4 7" xfId="20876"/>
    <cellStyle name="Normal 3 5" xfId="702"/>
    <cellStyle name="Normal 3 5 2" xfId="703"/>
    <cellStyle name="Normal 3 5 2 2" xfId="15402"/>
    <cellStyle name="Normal 3 5 2 3" xfId="20877"/>
    <cellStyle name="Normal 3 5 3" xfId="704"/>
    <cellStyle name="Normal 3 5 3 2" xfId="15403"/>
    <cellStyle name="Normal 3 5 3 3" xfId="20878"/>
    <cellStyle name="Normal 3 5 4" xfId="15404"/>
    <cellStyle name="Normal 3 5 4 2" xfId="20879"/>
    <cellStyle name="Normal 3 5 5" xfId="20880"/>
    <cellStyle name="Normal 3 5 6" xfId="20881"/>
    <cellStyle name="Normal 3 6" xfId="705"/>
    <cellStyle name="Normal 3 6 2" xfId="706"/>
    <cellStyle name="Normal 3 6 2 2" xfId="15405"/>
    <cellStyle name="Normal 3 6 2 3" xfId="15406"/>
    <cellStyle name="Normal 3 6 2 3 2" xfId="18502"/>
    <cellStyle name="Normal 3 6 3" xfId="15407"/>
    <cellStyle name="Normal 3 6 3 2" xfId="15408"/>
    <cellStyle name="Normal 3 6 4" xfId="15409"/>
    <cellStyle name="Normal 3 6 5" xfId="15410"/>
    <cellStyle name="Normal 3 6 5 2" xfId="18503"/>
    <cellStyle name="Normal 3 7" xfId="707"/>
    <cellStyle name="Normal 3 7 2" xfId="15411"/>
    <cellStyle name="Normal 3 7 2 2" xfId="15412"/>
    <cellStyle name="Normal 3 7 3" xfId="15413"/>
    <cellStyle name="Normal 3 7 4" xfId="20882"/>
    <cellStyle name="Normal 3 8" xfId="708"/>
    <cellStyle name="Normal 3 8 2" xfId="15414"/>
    <cellStyle name="Normal 3 8 2 2" xfId="15415"/>
    <cellStyle name="Normal 3 8 3" xfId="15416"/>
    <cellStyle name="Normal 3 8 4" xfId="20883"/>
    <cellStyle name="Normal 3 9" xfId="709"/>
    <cellStyle name="Normal 3 9 2" xfId="15417"/>
    <cellStyle name="Normal 3 9 2 2" xfId="15418"/>
    <cellStyle name="Normal 3 9 3" xfId="15419"/>
    <cellStyle name="Normal 3_ Price Inputs" xfId="15420"/>
    <cellStyle name="Normal 30" xfId="710"/>
    <cellStyle name="Normal 30 2" xfId="15421"/>
    <cellStyle name="Normal 30 2 2" xfId="15422"/>
    <cellStyle name="Normal 30 2 2 2" xfId="15423"/>
    <cellStyle name="Normal 30 2 2 2 2" xfId="15424"/>
    <cellStyle name="Normal 30 2 2 3" xfId="15425"/>
    <cellStyle name="Normal 30 2 3" xfId="15426"/>
    <cellStyle name="Normal 30 2 3 2" xfId="15427"/>
    <cellStyle name="Normal 30 2 4" xfId="15428"/>
    <cellStyle name="Normal 30 3" xfId="15429"/>
    <cellStyle name="Normal 30 3 2" xfId="15430"/>
    <cellStyle name="Normal 30 3 3" xfId="15431"/>
    <cellStyle name="Normal 30 3 3 2" xfId="18505"/>
    <cellStyle name="Normal 30 3 4" xfId="18504"/>
    <cellStyle name="Normal 30 4" xfId="15432"/>
    <cellStyle name="Normal 30 5" xfId="15433"/>
    <cellStyle name="Normal 30 5 2" xfId="18506"/>
    <cellStyle name="Normal 31" xfId="711"/>
    <cellStyle name="Normal 31 2" xfId="15434"/>
    <cellStyle name="Normal 31 2 2" xfId="15435"/>
    <cellStyle name="Normal 31 2 2 2" xfId="15436"/>
    <cellStyle name="Normal 31 2 2 2 2" xfId="15437"/>
    <cellStyle name="Normal 31 2 2 3" xfId="15438"/>
    <cellStyle name="Normal 31 2 3" xfId="15439"/>
    <cellStyle name="Normal 31 2 3 2" xfId="15440"/>
    <cellStyle name="Normal 31 2 3 3" xfId="15441"/>
    <cellStyle name="Normal 31 2 3 3 2" xfId="18509"/>
    <cellStyle name="Normal 31 2 3 4" xfId="18508"/>
    <cellStyle name="Normal 31 2 4" xfId="15442"/>
    <cellStyle name="Normal 31 2 5" xfId="15443"/>
    <cellStyle name="Normal 31 2 5 2" xfId="18510"/>
    <cellStyle name="Normal 31 2 6" xfId="18507"/>
    <cellStyle name="Normal 31 3" xfId="15444"/>
    <cellStyle name="Normal 31 3 2" xfId="15445"/>
    <cellStyle name="Normal 31 3 2 2" xfId="15446"/>
    <cellStyle name="Normal 31 3 3" xfId="15447"/>
    <cellStyle name="Normal 31 4" xfId="15448"/>
    <cellStyle name="Normal 32" xfId="712"/>
    <cellStyle name="Normal 32 2" xfId="15449"/>
    <cellStyle name="Normal 32 2 2" xfId="15450"/>
    <cellStyle name="Normal 32 2 2 2" xfId="15451"/>
    <cellStyle name="Normal 32 2 2 2 2" xfId="15452"/>
    <cellStyle name="Normal 32 2 2 3" xfId="15453"/>
    <cellStyle name="Normal 32 2 2 4" xfId="15454"/>
    <cellStyle name="Normal 32 2 2 4 2" xfId="18513"/>
    <cellStyle name="Normal 32 2 2 5" xfId="18512"/>
    <cellStyle name="Normal 32 2 3" xfId="15455"/>
    <cellStyle name="Normal 32 2 3 2" xfId="15456"/>
    <cellStyle name="Normal 32 2 4" xfId="15457"/>
    <cellStyle name="Normal 32 2 5" xfId="15458"/>
    <cellStyle name="Normal 32 2 5 2" xfId="18514"/>
    <cellStyle name="Normal 32 2 6" xfId="18511"/>
    <cellStyle name="Normal 32 3" xfId="15459"/>
    <cellStyle name="Normal 32 3 2" xfId="15460"/>
    <cellStyle name="Normal 32 4" xfId="15461"/>
    <cellStyle name="Normal 32 4 2" xfId="15462"/>
    <cellStyle name="Normal 32 5" xfId="15463"/>
    <cellStyle name="Normal 33" xfId="713"/>
    <cellStyle name="Normal 33 2" xfId="15464"/>
    <cellStyle name="Normal 33 2 2" xfId="15465"/>
    <cellStyle name="Normal 33 2 2 2" xfId="15466"/>
    <cellStyle name="Normal 33 2 2 2 2" xfId="15467"/>
    <cellStyle name="Normal 33 2 2 3" xfId="15468"/>
    <cellStyle name="Normal 33 2 2 4" xfId="15469"/>
    <cellStyle name="Normal 33 2 2 4 2" xfId="18517"/>
    <cellStyle name="Normal 33 2 2 5" xfId="18516"/>
    <cellStyle name="Normal 33 2 3" xfId="15470"/>
    <cellStyle name="Normal 33 2 3 2" xfId="15471"/>
    <cellStyle name="Normal 33 2 4" xfId="15472"/>
    <cellStyle name="Normal 33 2 5" xfId="15473"/>
    <cellStyle name="Normal 33 2 5 2" xfId="18518"/>
    <cellStyle name="Normal 33 2 6" xfId="18515"/>
    <cellStyle name="Normal 33 3" xfId="15474"/>
    <cellStyle name="Normal 33 3 2" xfId="15475"/>
    <cellStyle name="Normal 33 4" xfId="15476"/>
    <cellStyle name="Normal 33 4 2" xfId="15477"/>
    <cellStyle name="Normal 33 5" xfId="15478"/>
    <cellStyle name="Normal 34" xfId="714"/>
    <cellStyle name="Normal 34 2" xfId="15479"/>
    <cellStyle name="Normal 34 2 2" xfId="15480"/>
    <cellStyle name="Normal 34 2 2 2" xfId="15481"/>
    <cellStyle name="Normal 34 2 2 2 2" xfId="15482"/>
    <cellStyle name="Normal 34 2 2 3" xfId="15483"/>
    <cellStyle name="Normal 34 2 2 4" xfId="15484"/>
    <cellStyle name="Normal 34 2 2 4 2" xfId="18521"/>
    <cellStyle name="Normal 34 2 2 5" xfId="18520"/>
    <cellStyle name="Normal 34 2 3" xfId="15485"/>
    <cellStyle name="Normal 34 2 3 2" xfId="15486"/>
    <cellStyle name="Normal 34 2 4" xfId="15487"/>
    <cellStyle name="Normal 34 2 5" xfId="15488"/>
    <cellStyle name="Normal 34 2 5 2" xfId="18522"/>
    <cellStyle name="Normal 34 2 6" xfId="18519"/>
    <cellStyle name="Normal 34 3" xfId="15489"/>
    <cellStyle name="Normal 34 3 2" xfId="15490"/>
    <cellStyle name="Normal 34 4" xfId="15491"/>
    <cellStyle name="Normal 34 4 2" xfId="15492"/>
    <cellStyle name="Normal 34 5" xfId="15493"/>
    <cellStyle name="Normal 35" xfId="715"/>
    <cellStyle name="Normal 35 2" xfId="15494"/>
    <cellStyle name="Normal 35 2 2" xfId="15495"/>
    <cellStyle name="Normal 35 2 2 2" xfId="15496"/>
    <cellStyle name="Normal 35 2 2 2 2" xfId="15497"/>
    <cellStyle name="Normal 35 2 2 3" xfId="15498"/>
    <cellStyle name="Normal 35 2 2 4" xfId="15499"/>
    <cellStyle name="Normal 35 2 2 4 2" xfId="18525"/>
    <cellStyle name="Normal 35 2 2 5" xfId="18524"/>
    <cellStyle name="Normal 35 2 3" xfId="15500"/>
    <cellStyle name="Normal 35 2 3 2" xfId="15501"/>
    <cellStyle name="Normal 35 2 4" xfId="15502"/>
    <cellStyle name="Normal 35 2 5" xfId="15503"/>
    <cellStyle name="Normal 35 2 5 2" xfId="18526"/>
    <cellStyle name="Normal 35 2 6" xfId="18523"/>
    <cellStyle name="Normal 35 3" xfId="15504"/>
    <cellStyle name="Normal 35 3 2" xfId="15505"/>
    <cellStyle name="Normal 35 4" xfId="15506"/>
    <cellStyle name="Normal 35 4 2" xfId="15507"/>
    <cellStyle name="Normal 35 5" xfId="15508"/>
    <cellStyle name="Normal 36" xfId="716"/>
    <cellStyle name="Normal 36 2" xfId="15509"/>
    <cellStyle name="Normal 36 2 2" xfId="15510"/>
    <cellStyle name="Normal 36 2 2 2" xfId="15511"/>
    <cellStyle name="Normal 36 2 2 2 2" xfId="15512"/>
    <cellStyle name="Normal 36 2 2 3" xfId="15513"/>
    <cellStyle name="Normal 36 2 2 4" xfId="15514"/>
    <cellStyle name="Normal 36 2 2 4 2" xfId="18529"/>
    <cellStyle name="Normal 36 2 2 5" xfId="18528"/>
    <cellStyle name="Normal 36 2 3" xfId="15515"/>
    <cellStyle name="Normal 36 2 3 2" xfId="15516"/>
    <cellStyle name="Normal 36 2 4" xfId="15517"/>
    <cellStyle name="Normal 36 2 5" xfId="15518"/>
    <cellStyle name="Normal 36 2 5 2" xfId="18530"/>
    <cellStyle name="Normal 36 2 6" xfId="18527"/>
    <cellStyle name="Normal 36 3" xfId="15519"/>
    <cellStyle name="Normal 36 3 2" xfId="15520"/>
    <cellStyle name="Normal 36 4" xfId="15521"/>
    <cellStyle name="Normal 36 4 2" xfId="15522"/>
    <cellStyle name="Normal 36 5" xfId="15523"/>
    <cellStyle name="Normal 37" xfId="717"/>
    <cellStyle name="Normal 37 2" xfId="15524"/>
    <cellStyle name="Normal 37 2 2" xfId="15525"/>
    <cellStyle name="Normal 37 2 2 2" xfId="15526"/>
    <cellStyle name="Normal 37 2 2 2 2" xfId="15527"/>
    <cellStyle name="Normal 37 2 2 3" xfId="15528"/>
    <cellStyle name="Normal 37 2 3" xfId="15529"/>
    <cellStyle name="Normal 37 2 3 2" xfId="15530"/>
    <cellStyle name="Normal 37 2 4" xfId="15531"/>
    <cellStyle name="Normal 37 3" xfId="15532"/>
    <cellStyle name="Normal 37 3 2" xfId="15533"/>
    <cellStyle name="Normal 37 3 3" xfId="15534"/>
    <cellStyle name="Normal 37 3 3 2" xfId="18532"/>
    <cellStyle name="Normal 37 3 4" xfId="18531"/>
    <cellStyle name="Normal 37 4" xfId="15535"/>
    <cellStyle name="Normal 37 4 2" xfId="15536"/>
    <cellStyle name="Normal 37 5" xfId="15537"/>
    <cellStyle name="Normal 37 6" xfId="15538"/>
    <cellStyle name="Normal 37 6 2" xfId="18533"/>
    <cellStyle name="Normal 38" xfId="718"/>
    <cellStyle name="Normal 38 2" xfId="15539"/>
    <cellStyle name="Normal 38 2 2" xfId="15540"/>
    <cellStyle name="Normal 38 2 2 2" xfId="15541"/>
    <cellStyle name="Normal 38 2 2 2 2" xfId="15542"/>
    <cellStyle name="Normal 38 2 2 3" xfId="15543"/>
    <cellStyle name="Normal 38 2 3" xfId="15544"/>
    <cellStyle name="Normal 38 2 3 2" xfId="15545"/>
    <cellStyle name="Normal 38 2 4" xfId="15546"/>
    <cellStyle name="Normal 38 3" xfId="15547"/>
    <cellStyle name="Normal 38 3 2" xfId="15548"/>
    <cellStyle name="Normal 38 3 3" xfId="15549"/>
    <cellStyle name="Normal 38 3 3 2" xfId="18535"/>
    <cellStyle name="Normal 38 3 4" xfId="18534"/>
    <cellStyle name="Normal 38 4" xfId="15550"/>
    <cellStyle name="Normal 38 4 2" xfId="15551"/>
    <cellStyle name="Normal 38 5" xfId="15552"/>
    <cellStyle name="Normal 38 6" xfId="15553"/>
    <cellStyle name="Normal 38 6 2" xfId="18536"/>
    <cellStyle name="Normal 39" xfId="719"/>
    <cellStyle name="Normal 39 2" xfId="15554"/>
    <cellStyle name="Normal 39 2 2" xfId="15555"/>
    <cellStyle name="Normal 39 2 2 2" xfId="15556"/>
    <cellStyle name="Normal 39 2 2 2 2" xfId="15557"/>
    <cellStyle name="Normal 39 2 2 3" xfId="15558"/>
    <cellStyle name="Normal 39 2 3" xfId="15559"/>
    <cellStyle name="Normal 39 2 3 2" xfId="15560"/>
    <cellStyle name="Normal 39 2 4" xfId="15561"/>
    <cellStyle name="Normal 39 3" xfId="15562"/>
    <cellStyle name="Normal 39 3 2" xfId="15563"/>
    <cellStyle name="Normal 39 3 3" xfId="15564"/>
    <cellStyle name="Normal 39 3 3 2" xfId="18538"/>
    <cellStyle name="Normal 39 3 4" xfId="18537"/>
    <cellStyle name="Normal 39 4" xfId="15565"/>
    <cellStyle name="Normal 39 4 2" xfId="15566"/>
    <cellStyle name="Normal 39 5" xfId="15567"/>
    <cellStyle name="Normal 39 6" xfId="15568"/>
    <cellStyle name="Normal 39 6 2" xfId="18539"/>
    <cellStyle name="Normal 4" xfId="11"/>
    <cellStyle name="Normal 4 10" xfId="20884"/>
    <cellStyle name="Normal 4 11" xfId="20885"/>
    <cellStyle name="Normal 4 12" xfId="20886"/>
    <cellStyle name="Normal 4 13" xfId="20887"/>
    <cellStyle name="Normal 4 14" xfId="20888"/>
    <cellStyle name="Normal 4 2" xfId="720"/>
    <cellStyle name="Normal 4 2 2" xfId="721"/>
    <cellStyle name="Normal 4 2 2 2" xfId="722"/>
    <cellStyle name="Normal 4 2 2 2 2" xfId="15569"/>
    <cellStyle name="Normal 4 2 2 2 3" xfId="20889"/>
    <cellStyle name="Normal 4 2 2 3" xfId="15570"/>
    <cellStyle name="Normal 4 2 2 3 2" xfId="15571"/>
    <cellStyle name="Normal 4 2 2 4" xfId="15572"/>
    <cellStyle name="Normal 4 2 2 5" xfId="20890"/>
    <cellStyle name="Normal 4 2 3" xfId="723"/>
    <cellStyle name="Normal 4 2 3 2" xfId="15573"/>
    <cellStyle name="Normal 4 2 3 2 2" xfId="15574"/>
    <cellStyle name="Normal 4 2 3 3" xfId="15575"/>
    <cellStyle name="Normal 4 2 3 4" xfId="20891"/>
    <cellStyle name="Normal 4 2 4" xfId="724"/>
    <cellStyle name="Normal 4 2 4 2" xfId="15576"/>
    <cellStyle name="Normal 4 2 4 2 2" xfId="15577"/>
    <cellStyle name="Normal 4 2 4 3" xfId="15578"/>
    <cellStyle name="Normal 4 2 4 4" xfId="20892"/>
    <cellStyle name="Normal 4 2 5" xfId="15579"/>
    <cellStyle name="Normal 4 2 5 2" xfId="15580"/>
    <cellStyle name="Normal 4 2 6" xfId="15581"/>
    <cellStyle name="Normal 4 2 6 2" xfId="15582"/>
    <cellStyle name="Normal 4 2 7" xfId="15583"/>
    <cellStyle name="Normal 4 2 7 2" xfId="15584"/>
    <cellStyle name="Normal 4 2 8" xfId="15585"/>
    <cellStyle name="Normal 4 2 9" xfId="20893"/>
    <cellStyle name="Normal 4 3" xfId="725"/>
    <cellStyle name="Normal 4 3 2" xfId="726"/>
    <cellStyle name="Normal 4 3 2 2" xfId="727"/>
    <cellStyle name="Normal 4 3 2 2 2" xfId="20894"/>
    <cellStyle name="Normal 4 3 2 2 3" xfId="20895"/>
    <cellStyle name="Normal 4 3 2 3" xfId="20896"/>
    <cellStyle name="Normal 4 3 2 4" xfId="20897"/>
    <cellStyle name="Normal 4 3 2 5" xfId="20898"/>
    <cellStyle name="Normal 4 3 3" xfId="728"/>
    <cellStyle name="Normal 4 3 3 2" xfId="15586"/>
    <cellStyle name="Normal 4 3 3 3" xfId="20899"/>
    <cellStyle name="Normal 4 3 3 4" xfId="20900"/>
    <cellStyle name="Normal 4 3 4" xfId="15587"/>
    <cellStyle name="Normal 4 3 4 2" xfId="15588"/>
    <cellStyle name="Normal 4 3 5" xfId="15589"/>
    <cellStyle name="Normal 4 3 6" xfId="20901"/>
    <cellStyle name="Normal 4 3 7" xfId="20902"/>
    <cellStyle name="Normal 4 4" xfId="729"/>
    <cellStyle name="Normal 4 4 2" xfId="730"/>
    <cellStyle name="Normal 4 4 2 2" xfId="731"/>
    <cellStyle name="Normal 4 4 2 2 2" xfId="20903"/>
    <cellStyle name="Normal 4 4 2 2 3" xfId="20904"/>
    <cellStyle name="Normal 4 4 2 3" xfId="20905"/>
    <cellStyle name="Normal 4 4 2 4" xfId="20906"/>
    <cellStyle name="Normal 4 4 2 5" xfId="20907"/>
    <cellStyle name="Normal 4 4 3" xfId="732"/>
    <cellStyle name="Normal 4 4 3 2" xfId="15590"/>
    <cellStyle name="Normal 4 4 3 3" xfId="20908"/>
    <cellStyle name="Normal 4 4 4" xfId="15591"/>
    <cellStyle name="Normal 4 4 4 2" xfId="20909"/>
    <cellStyle name="Normal 4 4 5" xfId="20910"/>
    <cellStyle name="Normal 4 4 6" xfId="20911"/>
    <cellStyle name="Normal 4 4 7" xfId="20912"/>
    <cellStyle name="Normal 4 4 8" xfId="20913"/>
    <cellStyle name="Normal 4 5" xfId="733"/>
    <cellStyle name="Normal 4 5 2" xfId="734"/>
    <cellStyle name="Normal 4 5 2 2" xfId="20914"/>
    <cellStyle name="Normal 4 5 2 3" xfId="20915"/>
    <cellStyle name="Normal 4 5 3" xfId="20916"/>
    <cellStyle name="Normal 4 5 4" xfId="20917"/>
    <cellStyle name="Normal 4 5 5" xfId="20918"/>
    <cellStyle name="Normal 4 6" xfId="735"/>
    <cellStyle name="Normal 4 6 2" xfId="15592"/>
    <cellStyle name="Normal 4 6 3" xfId="20919"/>
    <cellStyle name="Normal 4 6 4" xfId="20920"/>
    <cellStyle name="Normal 4 7" xfId="736"/>
    <cellStyle name="Normal 4 7 2" xfId="20921"/>
    <cellStyle name="Normal 4 7 3" xfId="20922"/>
    <cellStyle name="Normal 4 7 4" xfId="20923"/>
    <cellStyle name="Normal 4 8" xfId="737"/>
    <cellStyle name="Normal 4 8 2" xfId="20924"/>
    <cellStyle name="Normal 4 9" xfId="20925"/>
    <cellStyle name="Normal 4 9 2" xfId="20926"/>
    <cellStyle name="Normal 4_ Price Inputs" xfId="15593"/>
    <cellStyle name="Normal 40" xfId="738"/>
    <cellStyle name="Normal 40 2" xfId="15594"/>
    <cellStyle name="Normal 40 2 2" xfId="15595"/>
    <cellStyle name="Normal 40 2 2 2" xfId="15596"/>
    <cellStyle name="Normal 40 2 2 2 2" xfId="15597"/>
    <cellStyle name="Normal 40 2 2 3" xfId="15598"/>
    <cellStyle name="Normal 40 2 3" xfId="15599"/>
    <cellStyle name="Normal 40 2 3 2" xfId="15600"/>
    <cellStyle name="Normal 40 2 4" xfId="15601"/>
    <cellStyle name="Normal 40 3" xfId="15602"/>
    <cellStyle name="Normal 40 3 2" xfId="15603"/>
    <cellStyle name="Normal 40 3 2 2" xfId="15604"/>
    <cellStyle name="Normal 40 3 3" xfId="15605"/>
    <cellStyle name="Normal 40 3 4" xfId="15606"/>
    <cellStyle name="Normal 40 3 4 2" xfId="18541"/>
    <cellStyle name="Normal 40 3 5" xfId="18540"/>
    <cellStyle name="Normal 40 4" xfId="15607"/>
    <cellStyle name="Normal 40 5" xfId="15608"/>
    <cellStyle name="Normal 40 5 2" xfId="18542"/>
    <cellStyle name="Normal 41" xfId="739"/>
    <cellStyle name="Normal 41 2" xfId="15609"/>
    <cellStyle name="Normal 41 2 2" xfId="15610"/>
    <cellStyle name="Normal 41 2 2 2" xfId="15611"/>
    <cellStyle name="Normal 41 2 3" xfId="15612"/>
    <cellStyle name="Normal 41 2 3 2" xfId="15613"/>
    <cellStyle name="Normal 41 2 4" xfId="15614"/>
    <cellStyle name="Normal 41 3" xfId="15615"/>
    <cellStyle name="Normal 41 3 2" xfId="15616"/>
    <cellStyle name="Normal 41 4" xfId="15617"/>
    <cellStyle name="Normal 42" xfId="740"/>
    <cellStyle name="Normal 42 2" xfId="15618"/>
    <cellStyle name="Normal 42 2 2" xfId="15619"/>
    <cellStyle name="Normal 42 2 2 2" xfId="15620"/>
    <cellStyle name="Normal 42 2 3" xfId="15621"/>
    <cellStyle name="Normal 42 2 3 2" xfId="15622"/>
    <cellStyle name="Normal 42 2 4" xfId="15623"/>
    <cellStyle name="Normal 42 3" xfId="15624"/>
    <cellStyle name="Normal 42 3 2" xfId="15625"/>
    <cellStyle name="Normal 42 3 2 2" xfId="15626"/>
    <cellStyle name="Normal 42 3 3" xfId="15627"/>
    <cellStyle name="Normal 42 4" xfId="15628"/>
    <cellStyle name="Normal 42 4 2" xfId="20927"/>
    <cellStyle name="Normal 42 5" xfId="18321"/>
    <cellStyle name="Normal 42 6" xfId="20928"/>
    <cellStyle name="Normal 42 7" xfId="20929"/>
    <cellStyle name="Normal 42 8" xfId="20930"/>
    <cellStyle name="Normal 43" xfId="741"/>
    <cellStyle name="Normal 43 2" xfId="15629"/>
    <cellStyle name="Normal 43 2 2" xfId="15630"/>
    <cellStyle name="Normal 43 2 2 2" xfId="15631"/>
    <cellStyle name="Normal 43 2 3" xfId="15632"/>
    <cellStyle name="Normal 43 2 3 2" xfId="15633"/>
    <cellStyle name="Normal 43 2 4" xfId="15634"/>
    <cellStyle name="Normal 43 3" xfId="15635"/>
    <cellStyle name="Normal 43 3 2" xfId="15636"/>
    <cellStyle name="Normal 43 3 2 2" xfId="15637"/>
    <cellStyle name="Normal 43 3 3" xfId="15638"/>
    <cellStyle name="Normal 43 3 4" xfId="15639"/>
    <cellStyle name="Normal 43 3 4 2" xfId="18544"/>
    <cellStyle name="Normal 43 3 5" xfId="18543"/>
    <cellStyle name="Normal 43 4" xfId="15640"/>
    <cellStyle name="Normal 43 4 2" xfId="15641"/>
    <cellStyle name="Normal 43 5" xfId="15642"/>
    <cellStyle name="Normal 43 6" xfId="15643"/>
    <cellStyle name="Normal 43 6 2" xfId="18545"/>
    <cellStyle name="Normal 43 7" xfId="18322"/>
    <cellStyle name="Normal 44" xfId="742"/>
    <cellStyle name="Normal 44 2" xfId="15644"/>
    <cellStyle name="Normal 44 2 2" xfId="15645"/>
    <cellStyle name="Normal 44 2 2 2" xfId="15646"/>
    <cellStyle name="Normal 44 2 3" xfId="15647"/>
    <cellStyle name="Normal 44 2 3 2" xfId="15648"/>
    <cellStyle name="Normal 44 2 4" xfId="15649"/>
    <cellStyle name="Normal 44 3" xfId="15650"/>
    <cellStyle name="Normal 44 3 2" xfId="15651"/>
    <cellStyle name="Normal 44 4" xfId="15652"/>
    <cellStyle name="Normal 44 4 2" xfId="15653"/>
    <cellStyle name="Normal 44 5" xfId="15654"/>
    <cellStyle name="Normal 44 6" xfId="18323"/>
    <cellStyle name="Normal 44 7" xfId="20931"/>
    <cellStyle name="Normal 44 8" xfId="20932"/>
    <cellStyle name="Normal 45" xfId="743"/>
    <cellStyle name="Normal 45 10" xfId="20933"/>
    <cellStyle name="Normal 45 2" xfId="15655"/>
    <cellStyle name="Normal 45 2 2" xfId="15656"/>
    <cellStyle name="Normal 45 2 2 2" xfId="15657"/>
    <cellStyle name="Normal 45 2 3" xfId="15658"/>
    <cellStyle name="Normal 45 2 3 2" xfId="15659"/>
    <cellStyle name="Normal 45 2 4" xfId="15660"/>
    <cellStyle name="Normal 45 3" xfId="15661"/>
    <cellStyle name="Normal 45 3 2" xfId="15662"/>
    <cellStyle name="Normal 45 3 3" xfId="20934"/>
    <cellStyle name="Normal 45 3 4" xfId="20935"/>
    <cellStyle name="Normal 45 4" xfId="15663"/>
    <cellStyle name="Normal 45 4 2" xfId="15664"/>
    <cellStyle name="Normal 45 4 3" xfId="20936"/>
    <cellStyle name="Normal 45 5" xfId="15665"/>
    <cellStyle name="Normal 45 5 2" xfId="15666"/>
    <cellStyle name="Normal 45 6" xfId="15667"/>
    <cellStyle name="Normal 45 7" xfId="18324"/>
    <cellStyle name="Normal 45 8" xfId="20937"/>
    <cellStyle name="Normal 45 9" xfId="20938"/>
    <cellStyle name="Normal 46" xfId="889"/>
    <cellStyle name="Normal 46 2" xfId="15668"/>
    <cellStyle name="Normal 46 2 2" xfId="15669"/>
    <cellStyle name="Normal 46 2 2 2" xfId="15670"/>
    <cellStyle name="Normal 46 2 3" xfId="15671"/>
    <cellStyle name="Normal 46 2 3 2" xfId="15672"/>
    <cellStyle name="Normal 46 2 4" xfId="15673"/>
    <cellStyle name="Normal 46 3" xfId="15674"/>
    <cellStyle name="Normal 46 3 2" xfId="15675"/>
    <cellStyle name="Normal 46 3 3" xfId="20939"/>
    <cellStyle name="Normal 46 3 4" xfId="20940"/>
    <cellStyle name="Normal 46 4" xfId="15676"/>
    <cellStyle name="Normal 46 4 2" xfId="15677"/>
    <cellStyle name="Normal 46 4 3" xfId="20941"/>
    <cellStyle name="Normal 46 5" xfId="15678"/>
    <cellStyle name="Normal 46 5 2" xfId="15679"/>
    <cellStyle name="Normal 46 6" xfId="15680"/>
    <cellStyle name="Normal 46 7" xfId="20942"/>
    <cellStyle name="Normal 46 8" xfId="20943"/>
    <cellStyle name="Normal 46 9" xfId="20944"/>
    <cellStyle name="Normal 47" xfId="15681"/>
    <cellStyle name="Normal 47 2" xfId="15682"/>
    <cellStyle name="Normal 47 2 2" xfId="15683"/>
    <cellStyle name="Normal 47 2 2 2" xfId="15684"/>
    <cellStyle name="Normal 47 2 3" xfId="15685"/>
    <cellStyle name="Normal 47 2 3 2" xfId="15686"/>
    <cellStyle name="Normal 47 2 4" xfId="15687"/>
    <cellStyle name="Normal 47 2 5" xfId="15688"/>
    <cellStyle name="Normal 47 2 5 2" xfId="18547"/>
    <cellStyle name="Normal 47 2 6" xfId="18546"/>
    <cellStyle name="Normal 47 3" xfId="15689"/>
    <cellStyle name="Normal 47 3 2" xfId="15690"/>
    <cellStyle name="Normal 47 3 2 2" xfId="15691"/>
    <cellStyle name="Normal 47 3 3" xfId="15692"/>
    <cellStyle name="Normal 47 3 4" xfId="20945"/>
    <cellStyle name="Normal 47 4" xfId="15693"/>
    <cellStyle name="Normal 47 4 2" xfId="15694"/>
    <cellStyle name="Normal 47 4 3" xfId="20946"/>
    <cellStyle name="Normal 47 5" xfId="15695"/>
    <cellStyle name="Normal 47 5 2" xfId="15696"/>
    <cellStyle name="Normal 47 6" xfId="15697"/>
    <cellStyle name="Normal 47 7" xfId="20947"/>
    <cellStyle name="Normal 47 8" xfId="20948"/>
    <cellStyle name="Normal 47 9" xfId="20949"/>
    <cellStyle name="Normal 48" xfId="15698"/>
    <cellStyle name="Normal 48 2" xfId="15699"/>
    <cellStyle name="Normal 48 2 2" xfId="15700"/>
    <cellStyle name="Normal 48 2 2 2" xfId="15701"/>
    <cellStyle name="Normal 48 2 3" xfId="15702"/>
    <cellStyle name="Normal 48 2 3 2" xfId="15703"/>
    <cellStyle name="Normal 48 2 4" xfId="15704"/>
    <cellStyle name="Normal 48 3" xfId="15705"/>
    <cellStyle name="Normal 48 3 2" xfId="15706"/>
    <cellStyle name="Normal 48 4" xfId="15707"/>
    <cellStyle name="Normal 48 4 2" xfId="15708"/>
    <cellStyle name="Normal 48 5" xfId="15709"/>
    <cellStyle name="Normal 48 6" xfId="20950"/>
    <cellStyle name="Normal 48 7" xfId="20951"/>
    <cellStyle name="Normal 48 8" xfId="20952"/>
    <cellStyle name="Normal 49" xfId="15710"/>
    <cellStyle name="Normal 49 2" xfId="15711"/>
    <cellStyle name="Normal 49 2 2" xfId="15712"/>
    <cellStyle name="Normal 49 2 2 2" xfId="15713"/>
    <cellStyle name="Normal 49 2 3" xfId="15714"/>
    <cellStyle name="Normal 49 3" xfId="15715"/>
    <cellStyle name="Normal 49 3 2" xfId="15716"/>
    <cellStyle name="Normal 49 4" xfId="15717"/>
    <cellStyle name="Normal 49 4 2" xfId="15718"/>
    <cellStyle name="Normal 49 5" xfId="15719"/>
    <cellStyle name="Normal 49 5 2" xfId="15720"/>
    <cellStyle name="Normal 49 6" xfId="15721"/>
    <cellStyle name="Normal 49 7" xfId="20953"/>
    <cellStyle name="Normal 49 8" xfId="20954"/>
    <cellStyle name="Normal 5" xfId="744"/>
    <cellStyle name="Normal 5 10" xfId="20955"/>
    <cellStyle name="Normal 5 11" xfId="20956"/>
    <cellStyle name="Normal 5 12" xfId="20957"/>
    <cellStyle name="Normal 5 13" xfId="20958"/>
    <cellStyle name="Normal 5 2" xfId="745"/>
    <cellStyle name="Normal 5 2 2" xfId="746"/>
    <cellStyle name="Normal 5 2 2 2" xfId="15722"/>
    <cellStyle name="Normal 5 2 2 3" xfId="18327"/>
    <cellStyle name="Normal 5 2 2 4" xfId="20959"/>
    <cellStyle name="Normal 5 2 2 5" xfId="20960"/>
    <cellStyle name="Normal 5 2 3" xfId="15723"/>
    <cellStyle name="Normal 5 2 3 2" xfId="15724"/>
    <cellStyle name="Normal 5 2 3 3" xfId="20961"/>
    <cellStyle name="Normal 5 2 4" xfId="15725"/>
    <cellStyle name="Normal 5 2 4 2" xfId="20962"/>
    <cellStyle name="Normal 5 2 5" xfId="18326"/>
    <cellStyle name="Normal 5 2 6" xfId="20963"/>
    <cellStyle name="Normal 5 2 7" xfId="20964"/>
    <cellStyle name="Normal 5 2 8" xfId="20965"/>
    <cellStyle name="Normal 5 2 9" xfId="20966"/>
    <cellStyle name="Normal 5 3" xfId="747"/>
    <cellStyle name="Normal 5 3 2" xfId="748"/>
    <cellStyle name="Normal 5 3 2 2" xfId="15726"/>
    <cellStyle name="Normal 5 3 3" xfId="15727"/>
    <cellStyle name="Normal 5 4" xfId="749"/>
    <cellStyle name="Normal 5 4 2" xfId="15728"/>
    <cellStyle name="Normal 5 4 2 2" xfId="20967"/>
    <cellStyle name="Normal 5 4 3" xfId="18328"/>
    <cellStyle name="Normal 5 4 3 2" xfId="20968"/>
    <cellStyle name="Normal 5 4 4" xfId="20969"/>
    <cellStyle name="Normal 5 4 5" xfId="20970"/>
    <cellStyle name="Normal 5 4 6" xfId="20971"/>
    <cellStyle name="Normal 5 4 7" xfId="20972"/>
    <cellStyle name="Normal 5 5" xfId="15729"/>
    <cellStyle name="Normal 5 5 2" xfId="20973"/>
    <cellStyle name="Normal 5 5 2 2" xfId="20974"/>
    <cellStyle name="Normal 5 5 3" xfId="20975"/>
    <cellStyle name="Normal 5 5 3 2" xfId="20976"/>
    <cellStyle name="Normal 5 5 4" xfId="20977"/>
    <cellStyle name="Normal 5 5 5" xfId="20978"/>
    <cellStyle name="Normal 5 5 6" xfId="20979"/>
    <cellStyle name="Normal 5 6" xfId="18325"/>
    <cellStyle name="Normal 5 6 2" xfId="20980"/>
    <cellStyle name="Normal 5 6 2 2" xfId="20981"/>
    <cellStyle name="Normal 5 6 3" xfId="20982"/>
    <cellStyle name="Normal 5 6 4" xfId="20983"/>
    <cellStyle name="Normal 5 6 5" xfId="20984"/>
    <cellStyle name="Normal 5 7" xfId="20985"/>
    <cellStyle name="Normal 5 7 2" xfId="20986"/>
    <cellStyle name="Normal 5 8" xfId="20987"/>
    <cellStyle name="Normal 5 9" xfId="20988"/>
    <cellStyle name="Normal 50" xfId="15730"/>
    <cellStyle name="Normal 50 2" xfId="15731"/>
    <cellStyle name="Normal 50 2 2" xfId="15732"/>
    <cellStyle name="Normal 50 2 2 2" xfId="15733"/>
    <cellStyle name="Normal 50 2 3" xfId="15734"/>
    <cellStyle name="Normal 50 2 4" xfId="15735"/>
    <cellStyle name="Normal 50 2 4 2" xfId="18549"/>
    <cellStyle name="Normal 50 2 5" xfId="18548"/>
    <cellStyle name="Normal 50 3" xfId="15736"/>
    <cellStyle name="Normal 50 3 2" xfId="15737"/>
    <cellStyle name="Normal 50 4" xfId="15738"/>
    <cellStyle name="Normal 50 4 2" xfId="15739"/>
    <cellStyle name="Normal 50 5" xfId="15740"/>
    <cellStyle name="Normal 50 5 2" xfId="15741"/>
    <cellStyle name="Normal 50 6" xfId="15742"/>
    <cellStyle name="Normal 50 7" xfId="20989"/>
    <cellStyle name="Normal 51" xfId="15743"/>
    <cellStyle name="Normal 51 2" xfId="15744"/>
    <cellStyle name="Normal 51 2 2" xfId="15745"/>
    <cellStyle name="Normal 51 2 2 2" xfId="15746"/>
    <cellStyle name="Normal 51 2 3" xfId="15747"/>
    <cellStyle name="Normal 51 3" xfId="15748"/>
    <cellStyle name="Normal 51 3 2" xfId="15749"/>
    <cellStyle name="Normal 51 4" xfId="15750"/>
    <cellStyle name="Normal 51 4 2" xfId="15751"/>
    <cellStyle name="Normal 51 5" xfId="15752"/>
    <cellStyle name="Normal 51 6" xfId="20990"/>
    <cellStyle name="Normal 52" xfId="15753"/>
    <cellStyle name="Normal 52 2" xfId="15754"/>
    <cellStyle name="Normal 52 2 2" xfId="15755"/>
    <cellStyle name="Normal 52 2 2 2" xfId="15756"/>
    <cellStyle name="Normal 52 2 3" xfId="15757"/>
    <cellStyle name="Normal 52 3" xfId="15758"/>
    <cellStyle name="Normal 52 3 2" xfId="15759"/>
    <cellStyle name="Normal 52 4" xfId="15760"/>
    <cellStyle name="Normal 52 4 2" xfId="15761"/>
    <cellStyle name="Normal 52 5" xfId="15762"/>
    <cellStyle name="Normal 53" xfId="15763"/>
    <cellStyle name="Normal 53 2" xfId="15764"/>
    <cellStyle name="Normal 53 2 2" xfId="15765"/>
    <cellStyle name="Normal 53 2 2 2" xfId="15766"/>
    <cellStyle name="Normal 53 2 3" xfId="15767"/>
    <cellStyle name="Normal 53 3" xfId="15768"/>
    <cellStyle name="Normal 53 3 2" xfId="15769"/>
    <cellStyle name="Normal 53 4" xfId="15770"/>
    <cellStyle name="Normal 53 4 2" xfId="15771"/>
    <cellStyle name="Normal 53 5" xfId="15772"/>
    <cellStyle name="Normal 54" xfId="15773"/>
    <cellStyle name="Normal 54 2" xfId="15774"/>
    <cellStyle name="Normal 54 2 2" xfId="15775"/>
    <cellStyle name="Normal 54 2 2 2" xfId="15776"/>
    <cellStyle name="Normal 54 2 3" xfId="15777"/>
    <cellStyle name="Normal 54 3" xfId="15778"/>
    <cellStyle name="Normal 54 3 2" xfId="15779"/>
    <cellStyle name="Normal 54 4" xfId="15780"/>
    <cellStyle name="Normal 54 4 2" xfId="15781"/>
    <cellStyle name="Normal 54 5" xfId="15782"/>
    <cellStyle name="Normal 55" xfId="15783"/>
    <cellStyle name="Normal 55 2" xfId="15784"/>
    <cellStyle name="Normal 55 2 2" xfId="15785"/>
    <cellStyle name="Normal 55 2 2 2" xfId="15786"/>
    <cellStyle name="Normal 55 2 3" xfId="15787"/>
    <cellStyle name="Normal 55 3" xfId="15788"/>
    <cellStyle name="Normal 55 3 2" xfId="15789"/>
    <cellStyle name="Normal 55 4" xfId="15790"/>
    <cellStyle name="Normal 55 4 2" xfId="15791"/>
    <cellStyle name="Normal 55 5" xfId="15792"/>
    <cellStyle name="Normal 56" xfId="15793"/>
    <cellStyle name="Normal 56 2" xfId="15794"/>
    <cellStyle name="Normal 56 2 2" xfId="15795"/>
    <cellStyle name="Normal 56 2 2 2" xfId="15796"/>
    <cellStyle name="Normal 56 2 3" xfId="15797"/>
    <cellStyle name="Normal 56 3" xfId="15798"/>
    <cellStyle name="Normal 56 3 2" xfId="15799"/>
    <cellStyle name="Normal 56 4" xfId="15800"/>
    <cellStyle name="Normal 56 4 2" xfId="15801"/>
    <cellStyle name="Normal 56 5" xfId="15802"/>
    <cellStyle name="Normal 57" xfId="15803"/>
    <cellStyle name="Normal 57 2" xfId="15804"/>
    <cellStyle name="Normal 57 2 2" xfId="15805"/>
    <cellStyle name="Normal 57 2 2 2" xfId="15806"/>
    <cellStyle name="Normal 57 2 3" xfId="15807"/>
    <cellStyle name="Normal 57 3" xfId="15808"/>
    <cellStyle name="Normal 57 3 2" xfId="15809"/>
    <cellStyle name="Normal 57 4" xfId="15810"/>
    <cellStyle name="Normal 57 4 2" xfId="15811"/>
    <cellStyle name="Normal 57 5" xfId="15812"/>
    <cellStyle name="Normal 58" xfId="15813"/>
    <cellStyle name="Normal 58 2" xfId="15814"/>
    <cellStyle name="Normal 58 2 2" xfId="15815"/>
    <cellStyle name="Normal 58 2 2 2" xfId="15816"/>
    <cellStyle name="Normal 58 2 3" xfId="15817"/>
    <cellStyle name="Normal 58 3" xfId="15818"/>
    <cellStyle name="Normal 58 3 2" xfId="15819"/>
    <cellStyle name="Normal 58 4" xfId="15820"/>
    <cellStyle name="Normal 58 4 2" xfId="15821"/>
    <cellStyle name="Normal 58 5" xfId="15822"/>
    <cellStyle name="Normal 59" xfId="15823"/>
    <cellStyle name="Normal 59 2" xfId="15824"/>
    <cellStyle name="Normal 59 2 2" xfId="15825"/>
    <cellStyle name="Normal 59 2 2 2" xfId="15826"/>
    <cellStyle name="Normal 59 2 3" xfId="15827"/>
    <cellStyle name="Normal 59 3" xfId="15828"/>
    <cellStyle name="Normal 59 3 2" xfId="15829"/>
    <cellStyle name="Normal 59 4" xfId="15830"/>
    <cellStyle name="Normal 59 4 2" xfId="15831"/>
    <cellStyle name="Normal 59 5" xfId="15832"/>
    <cellStyle name="Normal 6" xfId="750"/>
    <cellStyle name="Normal 6 10" xfId="20991"/>
    <cellStyle name="Normal 6 11" xfId="20992"/>
    <cellStyle name="Normal 6 12" xfId="20993"/>
    <cellStyle name="Normal 6 2" xfId="751"/>
    <cellStyle name="Normal 6 2 2" xfId="752"/>
    <cellStyle name="Normal 6 2 2 2" xfId="753"/>
    <cellStyle name="Normal 6 2 2 2 2" xfId="20994"/>
    <cellStyle name="Normal 6 2 2 2 3" xfId="20995"/>
    <cellStyle name="Normal 6 2 2 3" xfId="20996"/>
    <cellStyle name="Normal 6 2 2 4" xfId="20997"/>
    <cellStyle name="Normal 6 2 2 5" xfId="20998"/>
    <cellStyle name="Normal 6 2 3" xfId="754"/>
    <cellStyle name="Normal 6 2 3 2" xfId="15833"/>
    <cellStyle name="Normal 6 2 3 3" xfId="20999"/>
    <cellStyle name="Normal 6 2 3 4" xfId="21000"/>
    <cellStyle name="Normal 6 2 4" xfId="755"/>
    <cellStyle name="Normal 6 2 4 2" xfId="15834"/>
    <cellStyle name="Normal 6 2 4 3" xfId="21001"/>
    <cellStyle name="Normal 6 2 4 4" xfId="21002"/>
    <cellStyle name="Normal 6 2 5" xfId="15835"/>
    <cellStyle name="Normal 6 2 5 2" xfId="21003"/>
    <cellStyle name="Normal 6 2 6" xfId="21004"/>
    <cellStyle name="Normal 6 2 7" xfId="21005"/>
    <cellStyle name="Normal 6 2 8" xfId="21006"/>
    <cellStyle name="Normal 6 2 9" xfId="21007"/>
    <cellStyle name="Normal 6 3" xfId="756"/>
    <cellStyle name="Normal 6 3 2" xfId="757"/>
    <cellStyle name="Normal 6 3 2 2" xfId="758"/>
    <cellStyle name="Normal 6 3 2 2 2" xfId="21008"/>
    <cellStyle name="Normal 6 3 2 2 3" xfId="21009"/>
    <cellStyle name="Normal 6 3 2 3" xfId="21010"/>
    <cellStyle name="Normal 6 3 2 4" xfId="21011"/>
    <cellStyle name="Normal 6 3 2 5" xfId="21012"/>
    <cellStyle name="Normal 6 3 3" xfId="759"/>
    <cellStyle name="Normal 6 3 3 2" xfId="15836"/>
    <cellStyle name="Normal 6 3 3 3" xfId="21013"/>
    <cellStyle name="Normal 6 3 3 4" xfId="21014"/>
    <cellStyle name="Normal 6 3 4" xfId="15837"/>
    <cellStyle name="Normal 6 3 4 2" xfId="21015"/>
    <cellStyle name="Normal 6 3 5" xfId="21016"/>
    <cellStyle name="Normal 6 3 6" xfId="21017"/>
    <cellStyle name="Normal 6 3 7" xfId="21018"/>
    <cellStyle name="Normal 6 4" xfId="760"/>
    <cellStyle name="Normal 6 4 2" xfId="761"/>
    <cellStyle name="Normal 6 4 2 2" xfId="762"/>
    <cellStyle name="Normal 6 4 2 2 2" xfId="21019"/>
    <cellStyle name="Normal 6 4 2 2 3" xfId="21020"/>
    <cellStyle name="Normal 6 4 2 3" xfId="21021"/>
    <cellStyle name="Normal 6 4 2 4" xfId="21022"/>
    <cellStyle name="Normal 6 4 2 5" xfId="21023"/>
    <cellStyle name="Normal 6 4 3" xfId="763"/>
    <cellStyle name="Normal 6 4 3 2" xfId="21024"/>
    <cellStyle name="Normal 6 4 3 3" xfId="21025"/>
    <cellStyle name="Normal 6 4 4" xfId="21026"/>
    <cellStyle name="Normal 6 4 4 2" xfId="21027"/>
    <cellStyle name="Normal 6 4 5" xfId="21028"/>
    <cellStyle name="Normal 6 4 6" xfId="21029"/>
    <cellStyle name="Normal 6 4 7" xfId="21030"/>
    <cellStyle name="Normal 6 4 8" xfId="21031"/>
    <cellStyle name="Normal 6 5" xfId="764"/>
    <cellStyle name="Normal 6 5 2" xfId="765"/>
    <cellStyle name="Normal 6 5 2 2" xfId="21032"/>
    <cellStyle name="Normal 6 5 2 3" xfId="21033"/>
    <cellStyle name="Normal 6 5 3" xfId="21034"/>
    <cellStyle name="Normal 6 5 4" xfId="21035"/>
    <cellStyle name="Normal 6 5 5" xfId="21036"/>
    <cellStyle name="Normal 6 6" xfId="766"/>
    <cellStyle name="Normal 6 6 2" xfId="21037"/>
    <cellStyle name="Normal 6 6 3" xfId="21038"/>
    <cellStyle name="Normal 6 6 4" xfId="21039"/>
    <cellStyle name="Normal 6 7" xfId="767"/>
    <cellStyle name="Normal 6 7 2" xfId="21040"/>
    <cellStyle name="Normal 6 7 3" xfId="21041"/>
    <cellStyle name="Normal 6 7 4" xfId="21042"/>
    <cellStyle name="Normal 6 8" xfId="768"/>
    <cellStyle name="Normal 6 8 2" xfId="21043"/>
    <cellStyle name="Normal 6 9" xfId="21044"/>
    <cellStyle name="Normal 6 9 2" xfId="21045"/>
    <cellStyle name="Normal 6_Scenario 1 REC vs PTC Offset" xfId="15838"/>
    <cellStyle name="Normal 60" xfId="15839"/>
    <cellStyle name="Normal 60 2" xfId="15840"/>
    <cellStyle name="Normal 60 2 2" xfId="15841"/>
    <cellStyle name="Normal 60 2 2 2" xfId="15842"/>
    <cellStyle name="Normal 60 2 3" xfId="15843"/>
    <cellStyle name="Normal 60 3" xfId="15844"/>
    <cellStyle name="Normal 60 3 2" xfId="15845"/>
    <cellStyle name="Normal 60 4" xfId="15846"/>
    <cellStyle name="Normal 60 4 2" xfId="15847"/>
    <cellStyle name="Normal 60 5" xfId="15848"/>
    <cellStyle name="Normal 61" xfId="15849"/>
    <cellStyle name="Normal 61 2" xfId="15850"/>
    <cellStyle name="Normal 61 2 2" xfId="15851"/>
    <cellStyle name="Normal 61 2 2 2" xfId="15852"/>
    <cellStyle name="Normal 61 2 3" xfId="15853"/>
    <cellStyle name="Normal 61 3" xfId="15854"/>
    <cellStyle name="Normal 61 3 2" xfId="15855"/>
    <cellStyle name="Normal 61 4" xfId="15856"/>
    <cellStyle name="Normal 62" xfId="15857"/>
    <cellStyle name="Normal 62 2" xfId="15858"/>
    <cellStyle name="Normal 63" xfId="15859"/>
    <cellStyle name="Normal 63 2" xfId="15860"/>
    <cellStyle name="Normal 63 2 2" xfId="15861"/>
    <cellStyle name="Normal 63 3" xfId="15862"/>
    <cellStyle name="Normal 63 3 2" xfId="15863"/>
    <cellStyle name="Normal 63 4" xfId="15864"/>
    <cellStyle name="Normal 64" xfId="15865"/>
    <cellStyle name="Normal 64 2" xfId="15866"/>
    <cellStyle name="Normal 64 2 2" xfId="15867"/>
    <cellStyle name="Normal 64 3" xfId="15868"/>
    <cellStyle name="Normal 64 3 2" xfId="15869"/>
    <cellStyle name="Normal 64 4" xfId="15870"/>
    <cellStyle name="Normal 65" xfId="15871"/>
    <cellStyle name="Normal 65 2" xfId="15872"/>
    <cellStyle name="Normal 65 2 2" xfId="15873"/>
    <cellStyle name="Normal 65 3" xfId="15874"/>
    <cellStyle name="Normal 65 3 2" xfId="15875"/>
    <cellStyle name="Normal 65 4" xfId="15876"/>
    <cellStyle name="Normal 66" xfId="15877"/>
    <cellStyle name="Normal 66 2" xfId="15878"/>
    <cellStyle name="Normal 66 2 2" xfId="15879"/>
    <cellStyle name="Normal 66 3" xfId="15880"/>
    <cellStyle name="Normal 66 3 2" xfId="15881"/>
    <cellStyle name="Normal 66 4" xfId="15882"/>
    <cellStyle name="Normal 67" xfId="15883"/>
    <cellStyle name="Normal 67 2" xfId="15884"/>
    <cellStyle name="Normal 67 2 2" xfId="15885"/>
    <cellStyle name="Normal 67 3" xfId="15886"/>
    <cellStyle name="Normal 67 3 2" xfId="15887"/>
    <cellStyle name="Normal 67 4" xfId="15888"/>
    <cellStyle name="Normal 68" xfId="15889"/>
    <cellStyle name="Normal 68 2" xfId="15890"/>
    <cellStyle name="Normal 68 2 2" xfId="15891"/>
    <cellStyle name="Normal 68 3" xfId="15892"/>
    <cellStyle name="Normal 68 3 2" xfId="15893"/>
    <cellStyle name="Normal 68 4" xfId="15894"/>
    <cellStyle name="Normal 68 5" xfId="15895"/>
    <cellStyle name="Normal 68 5 2" xfId="18551"/>
    <cellStyle name="Normal 68 6" xfId="18550"/>
    <cellStyle name="Normal 69" xfId="15896"/>
    <cellStyle name="Normal 69 2" xfId="15897"/>
    <cellStyle name="Normal 69 2 2" xfId="15898"/>
    <cellStyle name="Normal 69 3" xfId="15899"/>
    <cellStyle name="Normal 69 3 2" xfId="15900"/>
    <cellStyle name="Normal 69 4" xfId="15901"/>
    <cellStyle name="Normal 69 5" xfId="15902"/>
    <cellStyle name="Normal 69 5 2" xfId="18553"/>
    <cellStyle name="Normal 69 6" xfId="18552"/>
    <cellStyle name="Normal 7" xfId="769"/>
    <cellStyle name="Normal 7 10" xfId="21046"/>
    <cellStyle name="Normal 7 11" xfId="21047"/>
    <cellStyle name="Normal 7 2" xfId="770"/>
    <cellStyle name="Normal 7 2 2" xfId="771"/>
    <cellStyle name="Normal 7 2 2 2" xfId="772"/>
    <cellStyle name="Normal 7 2 2 2 2" xfId="15903"/>
    <cellStyle name="Normal 7 2 2 2 3" xfId="21048"/>
    <cellStyle name="Normal 7 2 2 3" xfId="15904"/>
    <cellStyle name="Normal 7 2 2 4" xfId="21049"/>
    <cellStyle name="Normal 7 2 2 5" xfId="21050"/>
    <cellStyle name="Normal 7 2 3" xfId="773"/>
    <cellStyle name="Normal 7 2 3 2" xfId="15905"/>
    <cellStyle name="Normal 7 2 3 3" xfId="21051"/>
    <cellStyle name="Normal 7 2 3 4" xfId="21052"/>
    <cellStyle name="Normal 7 2 4" xfId="15906"/>
    <cellStyle name="Normal 7 2 5" xfId="21053"/>
    <cellStyle name="Normal 7 2 6" xfId="21054"/>
    <cellStyle name="Normal 7 2 7" xfId="21055"/>
    <cellStyle name="Normal 7 3" xfId="774"/>
    <cellStyle name="Normal 7 3 2" xfId="775"/>
    <cellStyle name="Normal 7 3 2 2" xfId="15907"/>
    <cellStyle name="Normal 7 3 2 3" xfId="21056"/>
    <cellStyle name="Normal 7 3 2 4" xfId="21057"/>
    <cellStyle name="Normal 7 3 3" xfId="15908"/>
    <cellStyle name="Normal 7 3 3 2" xfId="21058"/>
    <cellStyle name="Normal 7 3 4" xfId="21059"/>
    <cellStyle name="Normal 7 3 5" xfId="21060"/>
    <cellStyle name="Normal 7 3 6" xfId="21061"/>
    <cellStyle name="Normal 7 4" xfId="776"/>
    <cellStyle name="Normal 7 4 2" xfId="777"/>
    <cellStyle name="Normal 7 4 2 2" xfId="18330"/>
    <cellStyle name="Normal 7 4 2 2 2" xfId="21062"/>
    <cellStyle name="Normal 7 4 2 2 3" xfId="21063"/>
    <cellStyle name="Normal 7 4 2 2 4" xfId="21064"/>
    <cellStyle name="Normal 7 4 2 3" xfId="21065"/>
    <cellStyle name="Normal 7 4 2 3 2" xfId="21066"/>
    <cellStyle name="Normal 7 4 2 3 3" xfId="21067"/>
    <cellStyle name="Normal 7 4 2 4" xfId="21068"/>
    <cellStyle name="Normal 7 4 2 4 2" xfId="21069"/>
    <cellStyle name="Normal 7 4 2 5" xfId="21070"/>
    <cellStyle name="Normal 7 4 2 6" xfId="21071"/>
    <cellStyle name="Normal 7 4 2 7" xfId="21072"/>
    <cellStyle name="Normal 7 4 2 8" xfId="21073"/>
    <cellStyle name="Normal 7 4 3" xfId="21074"/>
    <cellStyle name="Normal 7 4 4" xfId="21075"/>
    <cellStyle name="Normal 7 4 5" xfId="21076"/>
    <cellStyle name="Normal 7 4 6" xfId="21077"/>
    <cellStyle name="Normal 7 4 7" xfId="21078"/>
    <cellStyle name="Normal 7 5" xfId="778"/>
    <cellStyle name="Normal 7 5 2" xfId="21079"/>
    <cellStyle name="Normal 7 5 3" xfId="21080"/>
    <cellStyle name="Normal 7 5 4" xfId="21081"/>
    <cellStyle name="Normal 7 6" xfId="779"/>
    <cellStyle name="Normal 7 6 2" xfId="21082"/>
    <cellStyle name="Normal 7 7" xfId="780"/>
    <cellStyle name="Normal 7 7 2" xfId="18331"/>
    <cellStyle name="Normal 7 7 2 2" xfId="21083"/>
    <cellStyle name="Normal 7 7 2 3" xfId="21084"/>
    <cellStyle name="Normal 7 7 3" xfId="21085"/>
    <cellStyle name="Normal 7 7 3 2" xfId="21086"/>
    <cellStyle name="Normal 7 7 4" xfId="21087"/>
    <cellStyle name="Normal 7 7 4 2" xfId="21088"/>
    <cellStyle name="Normal 7 7 5" xfId="21089"/>
    <cellStyle name="Normal 7 7 6" xfId="21090"/>
    <cellStyle name="Normal 7 7 7" xfId="21091"/>
    <cellStyle name="Normal 7 7 8" xfId="21092"/>
    <cellStyle name="Normal 7 8" xfId="18329"/>
    <cellStyle name="Normal 7 9" xfId="21093"/>
    <cellStyle name="Normal 70" xfId="15909"/>
    <cellStyle name="Normal 70 2" xfId="15910"/>
    <cellStyle name="Normal 70 2 2" xfId="15911"/>
    <cellStyle name="Normal 70 3" xfId="15912"/>
    <cellStyle name="Normal 70 4" xfId="15913"/>
    <cellStyle name="Normal 70 4 2" xfId="18555"/>
    <cellStyle name="Normal 70 5" xfId="18554"/>
    <cellStyle name="Normal 71" xfId="15914"/>
    <cellStyle name="Normal 71 2" xfId="15915"/>
    <cellStyle name="Normal 71 2 2" xfId="15916"/>
    <cellStyle name="Normal 71 2 3" xfId="15917"/>
    <cellStyle name="Normal 71 2 3 2" xfId="18558"/>
    <cellStyle name="Normal 71 2 4" xfId="18557"/>
    <cellStyle name="Normal 71 3" xfId="15918"/>
    <cellStyle name="Normal 71 4" xfId="15919"/>
    <cellStyle name="Normal 71 4 2" xfId="18559"/>
    <cellStyle name="Normal 71 5" xfId="18556"/>
    <cellStyle name="Normal 72" xfId="15920"/>
    <cellStyle name="Normal 72 2" xfId="15921"/>
    <cellStyle name="Normal 72 2 2" xfId="15922"/>
    <cellStyle name="Normal 72 3" xfId="15923"/>
    <cellStyle name="Normal 72 4" xfId="15924"/>
    <cellStyle name="Normal 72 4 2" xfId="18561"/>
    <cellStyle name="Normal 72 5" xfId="18560"/>
    <cellStyle name="Normal 73" xfId="15925"/>
    <cellStyle name="Normal 73 2" xfId="15926"/>
    <cellStyle name="Normal 73 2 2" xfId="15927"/>
    <cellStyle name="Normal 73 3" xfId="15928"/>
    <cellStyle name="Normal 73 3 2" xfId="15929"/>
    <cellStyle name="Normal 73 4" xfId="15930"/>
    <cellStyle name="Normal 73 5" xfId="15931"/>
    <cellStyle name="Normal 73 5 2" xfId="18563"/>
    <cellStyle name="Normal 73 6" xfId="18562"/>
    <cellStyle name="Normal 74" xfId="15932"/>
    <cellStyle name="Normal 74 2" xfId="15933"/>
    <cellStyle name="Normal 74 2 2" xfId="15934"/>
    <cellStyle name="Normal 74 3" xfId="15935"/>
    <cellStyle name="Normal 74 3 2" xfId="15936"/>
    <cellStyle name="Normal 74 4" xfId="15937"/>
    <cellStyle name="Normal 75" xfId="15938"/>
    <cellStyle name="Normal 75 2" xfId="15939"/>
    <cellStyle name="Normal 75 2 2" xfId="15940"/>
    <cellStyle name="Normal 75 3" xfId="15941"/>
    <cellStyle name="Normal 75 3 2" xfId="15942"/>
    <cellStyle name="Normal 75 4" xfId="15943"/>
    <cellStyle name="Normal 76" xfId="15944"/>
    <cellStyle name="Normal 76 2" xfId="15945"/>
    <cellStyle name="Normal 76 2 2" xfId="15946"/>
    <cellStyle name="Normal 76 3" xfId="15947"/>
    <cellStyle name="Normal 76 3 2" xfId="15948"/>
    <cellStyle name="Normal 76 4" xfId="15949"/>
    <cellStyle name="Normal 77" xfId="15950"/>
    <cellStyle name="Normal 77 2" xfId="15951"/>
    <cellStyle name="Normal 77 2 2" xfId="15952"/>
    <cellStyle name="Normal 77 3" xfId="15953"/>
    <cellStyle name="Normal 77 3 2" xfId="15954"/>
    <cellStyle name="Normal 77 4" xfId="15955"/>
    <cellStyle name="Normal 78" xfId="15956"/>
    <cellStyle name="Normal 78 2" xfId="15957"/>
    <cellStyle name="Normal 78 2 2" xfId="15958"/>
    <cellStyle name="Normal 78 3" xfId="15959"/>
    <cellStyle name="Normal 78 3 2" xfId="15960"/>
    <cellStyle name="Normal 78 4" xfId="15961"/>
    <cellStyle name="Normal 79" xfId="15962"/>
    <cellStyle name="Normal 79 2" xfId="15963"/>
    <cellStyle name="Normal 79 2 2" xfId="15964"/>
    <cellStyle name="Normal 79 3" xfId="15965"/>
    <cellStyle name="Normal 79 3 2" xfId="15966"/>
    <cellStyle name="Normal 79 4" xfId="15967"/>
    <cellStyle name="Normal 8" xfId="781"/>
    <cellStyle name="Normal 8 2" xfId="782"/>
    <cellStyle name="Normal 8 2 2" xfId="783"/>
    <cellStyle name="Normal 8 2 2 2" xfId="15968"/>
    <cellStyle name="Normal 8 2 2 3" xfId="21094"/>
    <cellStyle name="Normal 8 2 2 4" xfId="21095"/>
    <cellStyle name="Normal 8 2 3" xfId="784"/>
    <cellStyle name="Normal 8 2 3 2" xfId="15969"/>
    <cellStyle name="Normal 8 2 3 3" xfId="21096"/>
    <cellStyle name="Normal 8 2 3 4" xfId="21097"/>
    <cellStyle name="Normal 8 2 4" xfId="15970"/>
    <cellStyle name="Normal 8 2 4 2" xfId="21098"/>
    <cellStyle name="Normal 8 2 5" xfId="21099"/>
    <cellStyle name="Normal 8 2 6" xfId="21100"/>
    <cellStyle name="Normal 8 2 7" xfId="21101"/>
    <cellStyle name="Normal 8 3" xfId="785"/>
    <cellStyle name="Normal 8 3 2" xfId="786"/>
    <cellStyle name="Normal 8 3 2 2" xfId="15971"/>
    <cellStyle name="Normal 8 3 2 3" xfId="21102"/>
    <cellStyle name="Normal 8 3 2 4" xfId="21103"/>
    <cellStyle name="Normal 8 3 3" xfId="15972"/>
    <cellStyle name="Normal 8 3 3 2" xfId="21104"/>
    <cellStyle name="Normal 8 3 4" xfId="21105"/>
    <cellStyle name="Normal 8 3 5" xfId="21106"/>
    <cellStyle name="Normal 8 3 6" xfId="21107"/>
    <cellStyle name="Normal 8 4" xfId="787"/>
    <cellStyle name="Normal 8 4 2" xfId="15973"/>
    <cellStyle name="Normal 8 4 3" xfId="21108"/>
    <cellStyle name="Normal 8 4 4" xfId="21109"/>
    <cellStyle name="Normal 8 5" xfId="788"/>
    <cellStyle name="Normal 8 5 2" xfId="21110"/>
    <cellStyle name="Normal 8 6" xfId="21111"/>
    <cellStyle name="Normal 8 7" xfId="21112"/>
    <cellStyle name="Normal 8 8" xfId="21113"/>
    <cellStyle name="Normal 80" xfId="15974"/>
    <cellStyle name="Normal 80 2" xfId="15975"/>
    <cellStyle name="Normal 80 2 2" xfId="15976"/>
    <cellStyle name="Normal 80 3" xfId="15977"/>
    <cellStyle name="Normal 80 3 2" xfId="15978"/>
    <cellStyle name="Normal 80 4" xfId="15979"/>
    <cellStyle name="Normal 81" xfId="15980"/>
    <cellStyle name="Normal 81 2" xfId="15981"/>
    <cellStyle name="Normal 81 2 2" xfId="15982"/>
    <cellStyle name="Normal 81 3" xfId="15983"/>
    <cellStyle name="Normal 81 3 2" xfId="15984"/>
    <cellStyle name="Normal 81 4" xfId="15985"/>
    <cellStyle name="Normal 82" xfId="15986"/>
    <cellStyle name="Normal 82 2" xfId="15987"/>
    <cellStyle name="Normal 82 2 2" xfId="15988"/>
    <cellStyle name="Normal 82 3" xfId="15989"/>
    <cellStyle name="Normal 82 3 2" xfId="15990"/>
    <cellStyle name="Normal 82 4" xfId="15991"/>
    <cellStyle name="Normal 83" xfId="15992"/>
    <cellStyle name="Normal 83 2" xfId="15993"/>
    <cellStyle name="Normal 83 2 2" xfId="15994"/>
    <cellStyle name="Normal 83 3" xfId="15995"/>
    <cellStyle name="Normal 83 3 2" xfId="15996"/>
    <cellStyle name="Normal 83 4" xfId="15997"/>
    <cellStyle name="Normal 84" xfId="15998"/>
    <cellStyle name="Normal 84 2" xfId="15999"/>
    <cellStyle name="Normal 84 2 2" xfId="16000"/>
    <cellStyle name="Normal 84 3" xfId="16001"/>
    <cellStyle name="Normal 84 3 2" xfId="16002"/>
    <cellStyle name="Normal 84 4" xfId="16003"/>
    <cellStyle name="Normal 85" xfId="16004"/>
    <cellStyle name="Normal 85 2" xfId="16005"/>
    <cellStyle name="Normal 85 2 2" xfId="16006"/>
    <cellStyle name="Normal 85 3" xfId="16007"/>
    <cellStyle name="Normal 85 3 2" xfId="16008"/>
    <cellStyle name="Normal 85 4" xfId="16009"/>
    <cellStyle name="Normal 86" xfId="16010"/>
    <cellStyle name="Normal 86 2" xfId="16011"/>
    <cellStyle name="Normal 86 2 2" xfId="16012"/>
    <cellStyle name="Normal 86 3" xfId="16013"/>
    <cellStyle name="Normal 87" xfId="16014"/>
    <cellStyle name="Normal 87 2" xfId="16015"/>
    <cellStyle name="Normal 87 2 2" xfId="16016"/>
    <cellStyle name="Normal 87 3" xfId="16017"/>
    <cellStyle name="Normal 88" xfId="16018"/>
    <cellStyle name="Normal 88 2" xfId="16019"/>
    <cellStyle name="Normal 88 2 2" xfId="16020"/>
    <cellStyle name="Normal 88 3" xfId="16021"/>
    <cellStyle name="Normal 89" xfId="16022"/>
    <cellStyle name="Normal 89 2" xfId="16023"/>
    <cellStyle name="Normal 89 2 2" xfId="16024"/>
    <cellStyle name="Normal 89 3" xfId="16025"/>
    <cellStyle name="Normal 9" xfId="789"/>
    <cellStyle name="Normal 9 2" xfId="790"/>
    <cellStyle name="Normal 9 2 2" xfId="791"/>
    <cellStyle name="Normal 9 2 2 2" xfId="16026"/>
    <cellStyle name="Normal 9 2 2 3" xfId="21114"/>
    <cellStyle name="Normal 9 2 2 4" xfId="21115"/>
    <cellStyle name="Normal 9 2 3" xfId="16027"/>
    <cellStyle name="Normal 9 2 3 2" xfId="16028"/>
    <cellStyle name="Normal 9 2 4" xfId="16029"/>
    <cellStyle name="Normal 9 2 5" xfId="21116"/>
    <cellStyle name="Normal 9 2 6" xfId="21117"/>
    <cellStyle name="Normal 9 3" xfId="792"/>
    <cellStyle name="Normal 9 3 2" xfId="16030"/>
    <cellStyle name="Normal 9 3 3" xfId="21118"/>
    <cellStyle name="Normal 9 3 4" xfId="21119"/>
    <cellStyle name="Normal 9 4" xfId="793"/>
    <cellStyle name="Normal 9 4 2" xfId="16031"/>
    <cellStyle name="Normal 9 5" xfId="16032"/>
    <cellStyle name="Normal 9 6" xfId="21120"/>
    <cellStyle name="Normal 9 7" xfId="21121"/>
    <cellStyle name="Normal 90" xfId="16033"/>
    <cellStyle name="Normal 90 2" xfId="16034"/>
    <cellStyle name="Normal 90 2 2" xfId="16035"/>
    <cellStyle name="Normal 90 3" xfId="16036"/>
    <cellStyle name="Normal 91" xfId="16037"/>
    <cellStyle name="Normal 91 2" xfId="16038"/>
    <cellStyle name="Normal 91 2 2" xfId="16039"/>
    <cellStyle name="Normal 91 3" xfId="16040"/>
    <cellStyle name="Normal 92" xfId="16041"/>
    <cellStyle name="Normal 92 2" xfId="16042"/>
    <cellStyle name="Normal 92 2 2" xfId="16043"/>
    <cellStyle name="Normal 92 3" xfId="16044"/>
    <cellStyle name="Normal 93" xfId="16045"/>
    <cellStyle name="Normal 93 2" xfId="16046"/>
    <cellStyle name="Normal 93 2 2" xfId="16047"/>
    <cellStyle name="Normal 93 3" xfId="16048"/>
    <cellStyle name="Normal 94" xfId="16049"/>
    <cellStyle name="Normal 94 2" xfId="16050"/>
    <cellStyle name="Normal 94 2 2" xfId="16051"/>
    <cellStyle name="Normal 94 3" xfId="16052"/>
    <cellStyle name="Normal 94 3 2" xfId="16053"/>
    <cellStyle name="Normal 94 4" xfId="16054"/>
    <cellStyle name="Normal 95" xfId="16055"/>
    <cellStyle name="Normal 95 2" xfId="16056"/>
    <cellStyle name="Normal 95 2 2" xfId="16057"/>
    <cellStyle name="Normal 95 3" xfId="16058"/>
    <cellStyle name="Normal 96" xfId="16059"/>
    <cellStyle name="Normal 96 2" xfId="16060"/>
    <cellStyle name="Normal 96 2 2" xfId="16061"/>
    <cellStyle name="Normal 96 3" xfId="16062"/>
    <cellStyle name="Normal 96 3 2" xfId="16063"/>
    <cellStyle name="Normal 96 4" xfId="16064"/>
    <cellStyle name="Normal 97" xfId="16065"/>
    <cellStyle name="Normal 97 2" xfId="16066"/>
    <cellStyle name="Normal 97 2 2" xfId="16067"/>
    <cellStyle name="Normal 97 3" xfId="16068"/>
    <cellStyle name="Normal 98" xfId="16069"/>
    <cellStyle name="Normal 98 2" xfId="16070"/>
    <cellStyle name="Normal 98 2 2" xfId="16071"/>
    <cellStyle name="Normal 98 3" xfId="16072"/>
    <cellStyle name="Normal 99" xfId="16073"/>
    <cellStyle name="Normal 99 2" xfId="16074"/>
    <cellStyle name="Normal 99 2 2" xfId="16075"/>
    <cellStyle name="Normal 99 3" xfId="16076"/>
    <cellStyle name="Normal_Hopkins Ridge" xfId="8"/>
    <cellStyle name="Normal_Wild Horse 2006 GRC" xfId="21226"/>
    <cellStyle name="Note 10" xfId="16077"/>
    <cellStyle name="Note 10 2" xfId="16078"/>
    <cellStyle name="Note 10 2 2" xfId="16079"/>
    <cellStyle name="Note 10 2 2 2" xfId="16080"/>
    <cellStyle name="Note 10 2 3" xfId="16081"/>
    <cellStyle name="Note 10 2 4" xfId="16082"/>
    <cellStyle name="Note 10 3" xfId="16083"/>
    <cellStyle name="Note 10 3 2" xfId="16084"/>
    <cellStyle name="Note 10 3 2 2" xfId="16085"/>
    <cellStyle name="Note 10 3 3" xfId="16086"/>
    <cellStyle name="Note 10 4" xfId="16087"/>
    <cellStyle name="Note 10 4 2" xfId="16088"/>
    <cellStyle name="Note 10 5" xfId="16089"/>
    <cellStyle name="Note 10 5 2" xfId="16090"/>
    <cellStyle name="Note 10 6" xfId="16091"/>
    <cellStyle name="Note 10 6 2" xfId="16092"/>
    <cellStyle name="Note 10 7" xfId="16093"/>
    <cellStyle name="Note 10 7 2" xfId="16094"/>
    <cellStyle name="Note 10 8" xfId="16095"/>
    <cellStyle name="Note 10 9" xfId="16096"/>
    <cellStyle name="Note 11" xfId="16097"/>
    <cellStyle name="Note 11 2" xfId="16098"/>
    <cellStyle name="Note 11 2 2" xfId="16099"/>
    <cellStyle name="Note 11 2 3" xfId="16100"/>
    <cellStyle name="Note 11 3" xfId="16101"/>
    <cellStyle name="Note 11 3 2" xfId="16102"/>
    <cellStyle name="Note 11 3 3" xfId="16103"/>
    <cellStyle name="Note 11 4" xfId="16104"/>
    <cellStyle name="Note 11 4 2" xfId="16105"/>
    <cellStyle name="Note 11 5" xfId="16106"/>
    <cellStyle name="Note 11 6" xfId="16107"/>
    <cellStyle name="Note 12" xfId="16108"/>
    <cellStyle name="Note 12 2" xfId="16109"/>
    <cellStyle name="Note 12 2 2" xfId="16110"/>
    <cellStyle name="Note 12 2 2 2" xfId="16111"/>
    <cellStyle name="Note 12 2 3" xfId="16112"/>
    <cellStyle name="Note 12 2 3 2" xfId="16113"/>
    <cellStyle name="Note 12 2 4" xfId="16114"/>
    <cellStyle name="Note 12 2 5" xfId="16115"/>
    <cellStyle name="Note 12 3" xfId="16116"/>
    <cellStyle name="Note 12 3 2" xfId="16117"/>
    <cellStyle name="Note 12 4" xfId="16118"/>
    <cellStyle name="Note 12 4 2" xfId="16119"/>
    <cellStyle name="Note 12 5" xfId="16120"/>
    <cellStyle name="Note 12 6" xfId="16121"/>
    <cellStyle name="Note 13" xfId="16122"/>
    <cellStyle name="Note 13 2" xfId="16123"/>
    <cellStyle name="Note 13 2 2" xfId="16124"/>
    <cellStyle name="Note 13 2 3" xfId="16125"/>
    <cellStyle name="Note 13 3" xfId="16126"/>
    <cellStyle name="Note 13 4" xfId="16127"/>
    <cellStyle name="Note 14" xfId="16128"/>
    <cellStyle name="Note 14 2" xfId="16129"/>
    <cellStyle name="Note 14 3" xfId="16130"/>
    <cellStyle name="Note 14 3 2" xfId="16131"/>
    <cellStyle name="Note 14 3 2 2" xfId="18566"/>
    <cellStyle name="Note 14 3 3" xfId="18565"/>
    <cellStyle name="Note 14 4" xfId="16132"/>
    <cellStyle name="Note 14 4 2" xfId="18567"/>
    <cellStyle name="Note 14 5" xfId="18564"/>
    <cellStyle name="Note 15" xfId="16133"/>
    <cellStyle name="Note 15 2" xfId="16134"/>
    <cellStyle name="Note 15 2 2" xfId="16135"/>
    <cellStyle name="Note 15 3" xfId="16136"/>
    <cellStyle name="Note 16" xfId="16137"/>
    <cellStyle name="Note 16 2" xfId="16138"/>
    <cellStyle name="Note 16 2 2" xfId="16139"/>
    <cellStyle name="Note 16 3" xfId="16140"/>
    <cellStyle name="Note 17" xfId="16141"/>
    <cellStyle name="Note 17 2" xfId="18568"/>
    <cellStyle name="Note 18" xfId="16142"/>
    <cellStyle name="Note 18 2" xfId="16143"/>
    <cellStyle name="Note 2" xfId="794"/>
    <cellStyle name="Note 2 10" xfId="21122"/>
    <cellStyle name="Note 2 11" xfId="21123"/>
    <cellStyle name="Note 2 12" xfId="21124"/>
    <cellStyle name="Note 2 12 2" xfId="21125"/>
    <cellStyle name="Note 2 2" xfId="795"/>
    <cellStyle name="Note 2 2 2" xfId="796"/>
    <cellStyle name="Note 2 2 2 2" xfId="797"/>
    <cellStyle name="Note 2 2 2 2 2" xfId="16144"/>
    <cellStyle name="Note 2 2 2 2 3" xfId="21126"/>
    <cellStyle name="Note 2 2 2 3" xfId="16145"/>
    <cellStyle name="Note 2 2 2 3 2" xfId="16146"/>
    <cellStyle name="Note 2 2 2 4" xfId="16147"/>
    <cellStyle name="Note 2 2 2 5" xfId="16148"/>
    <cellStyle name="Note 2 2 3" xfId="798"/>
    <cellStyle name="Note 2 2 3 2" xfId="799"/>
    <cellStyle name="Note 2 2 3 2 2" xfId="16149"/>
    <cellStyle name="Note 2 2 3 2 3" xfId="21127"/>
    <cellStyle name="Note 2 2 3 3" xfId="16150"/>
    <cellStyle name="Note 2 2 3 4" xfId="21128"/>
    <cellStyle name="Note 2 2 3 5" xfId="21129"/>
    <cellStyle name="Note 2 2 4" xfId="800"/>
    <cellStyle name="Note 2 2 4 2" xfId="16151"/>
    <cellStyle name="Note 2 2 4 3" xfId="21130"/>
    <cellStyle name="Note 2 2 4 4" xfId="21131"/>
    <cellStyle name="Note 2 2 5" xfId="16152"/>
    <cellStyle name="Note 2 2 5 2" xfId="16153"/>
    <cellStyle name="Note 2 2 6" xfId="16154"/>
    <cellStyle name="Note 2 2 6 2" xfId="16155"/>
    <cellStyle name="Note 2 2 7" xfId="16156"/>
    <cellStyle name="Note 2 2 8" xfId="16157"/>
    <cellStyle name="Note 2 3" xfId="801"/>
    <cellStyle name="Note 2 3 2" xfId="802"/>
    <cellStyle name="Note 2 3 2 2" xfId="803"/>
    <cellStyle name="Note 2 3 2 2 2" xfId="16158"/>
    <cellStyle name="Note 2 3 2 2 3" xfId="21132"/>
    <cellStyle name="Note 2 3 2 3" xfId="16159"/>
    <cellStyle name="Note 2 3 2 4" xfId="16160"/>
    <cellStyle name="Note 2 3 2 5" xfId="21133"/>
    <cellStyle name="Note 2 3 3" xfId="804"/>
    <cellStyle name="Note 2 3 3 2" xfId="16161"/>
    <cellStyle name="Note 2 3 3 2 2" xfId="16162"/>
    <cellStyle name="Note 2 3 3 3" xfId="16163"/>
    <cellStyle name="Note 2 3 3 4" xfId="21134"/>
    <cellStyle name="Note 2 3 4" xfId="16164"/>
    <cellStyle name="Note 2 3 4 2" xfId="16165"/>
    <cellStyle name="Note 2 3 5" xfId="16166"/>
    <cellStyle name="Note 2 3 5 2" xfId="16167"/>
    <cellStyle name="Note 2 3 6" xfId="16168"/>
    <cellStyle name="Note 2 3 7" xfId="16169"/>
    <cellStyle name="Note 2 3 8" xfId="18332"/>
    <cellStyle name="Note 2 4" xfId="805"/>
    <cellStyle name="Note 2 4 2" xfId="806"/>
    <cellStyle name="Note 2 4 2 2" xfId="16170"/>
    <cellStyle name="Note 2 4 2 3" xfId="21135"/>
    <cellStyle name="Note 2 4 2 4" xfId="21136"/>
    <cellStyle name="Note 2 4 3" xfId="16171"/>
    <cellStyle name="Note 2 4 3 2" xfId="16172"/>
    <cellStyle name="Note 2 4 4" xfId="16173"/>
    <cellStyle name="Note 2 4 4 2" xfId="16174"/>
    <cellStyle name="Note 2 4 5" xfId="16175"/>
    <cellStyle name="Note 2 4 6" xfId="16176"/>
    <cellStyle name="Note 2 5" xfId="807"/>
    <cellStyle name="Note 2 5 2" xfId="16177"/>
    <cellStyle name="Note 2 5 2 2" xfId="16178"/>
    <cellStyle name="Note 2 5 3" xfId="16179"/>
    <cellStyle name="Note 2 5 4" xfId="21137"/>
    <cellStyle name="Note 2 6" xfId="808"/>
    <cellStyle name="Note 2 6 2" xfId="16180"/>
    <cellStyle name="Note 2 6 2 2" xfId="21138"/>
    <cellStyle name="Note 2 6 2 3" xfId="21139"/>
    <cellStyle name="Note 2 6 2 4" xfId="21140"/>
    <cellStyle name="Note 2 6 3" xfId="18333"/>
    <cellStyle name="Note 2 6 3 2" xfId="21141"/>
    <cellStyle name="Note 2 6 3 3" xfId="21142"/>
    <cellStyle name="Note 2 6 4" xfId="21143"/>
    <cellStyle name="Note 2 6 4 2" xfId="21144"/>
    <cellStyle name="Note 2 6 5" xfId="21145"/>
    <cellStyle name="Note 2 6 6" xfId="21146"/>
    <cellStyle name="Note 2 6 7" xfId="21147"/>
    <cellStyle name="Note 2 6 8" xfId="21148"/>
    <cellStyle name="Note 2 7" xfId="809"/>
    <cellStyle name="Note 2 7 2" xfId="16181"/>
    <cellStyle name="Note 2 7 3" xfId="21149"/>
    <cellStyle name="Note 2 7 4" xfId="21150"/>
    <cellStyle name="Note 2 8" xfId="810"/>
    <cellStyle name="Note 2 8 2" xfId="21151"/>
    <cellStyle name="Note 2 9" xfId="16182"/>
    <cellStyle name="Note 2 9 2" xfId="21152"/>
    <cellStyle name="Note 2_AURORA Total New" xfId="16183"/>
    <cellStyle name="Note 3" xfId="811"/>
    <cellStyle name="Note 3 10" xfId="21153"/>
    <cellStyle name="Note 3 2" xfId="812"/>
    <cellStyle name="Note 3 2 2" xfId="813"/>
    <cellStyle name="Note 3 2 2 2" xfId="814"/>
    <cellStyle name="Note 3 2 2 2 2" xfId="21154"/>
    <cellStyle name="Note 3 2 2 2 3" xfId="21155"/>
    <cellStyle name="Note 3 2 2 3" xfId="21156"/>
    <cellStyle name="Note 3 2 2 4" xfId="21157"/>
    <cellStyle name="Note 3 2 2 5" xfId="21158"/>
    <cellStyle name="Note 3 2 3" xfId="815"/>
    <cellStyle name="Note 3 2 3 2" xfId="816"/>
    <cellStyle name="Note 3 2 3 2 2" xfId="21159"/>
    <cellStyle name="Note 3 2 3 2 3" xfId="21160"/>
    <cellStyle name="Note 3 2 3 3" xfId="21161"/>
    <cellStyle name="Note 3 2 3 4" xfId="21162"/>
    <cellStyle name="Note 3 2 3 5" xfId="21163"/>
    <cellStyle name="Note 3 2 4" xfId="817"/>
    <cellStyle name="Note 3 2 4 2" xfId="16184"/>
    <cellStyle name="Note 3 2 4 3" xfId="21164"/>
    <cellStyle name="Note 3 2 4 4" xfId="21165"/>
    <cellStyle name="Note 3 2 5" xfId="16185"/>
    <cellStyle name="Note 3 2 5 2" xfId="21166"/>
    <cellStyle name="Note 3 2 6" xfId="16186"/>
    <cellStyle name="Note 3 2 7" xfId="21167"/>
    <cellStyle name="Note 3 2 8" xfId="21168"/>
    <cellStyle name="Note 3 3" xfId="818"/>
    <cellStyle name="Note 3 3 2" xfId="819"/>
    <cellStyle name="Note 3 3 2 2" xfId="820"/>
    <cellStyle name="Note 3 3 2 2 2" xfId="21169"/>
    <cellStyle name="Note 3 3 2 2 3" xfId="21170"/>
    <cellStyle name="Note 3 3 2 3" xfId="21171"/>
    <cellStyle name="Note 3 3 2 4" xfId="21172"/>
    <cellStyle name="Note 3 3 2 5" xfId="21173"/>
    <cellStyle name="Note 3 3 3" xfId="821"/>
    <cellStyle name="Note 3 3 3 2" xfId="16187"/>
    <cellStyle name="Note 3 3 3 3" xfId="21174"/>
    <cellStyle name="Note 3 3 3 4" xfId="21175"/>
    <cellStyle name="Note 3 3 4" xfId="16188"/>
    <cellStyle name="Note 3 3 5" xfId="16189"/>
    <cellStyle name="Note 3 3 6" xfId="18334"/>
    <cellStyle name="Note 3 3 7" xfId="21176"/>
    <cellStyle name="Note 3 4" xfId="822"/>
    <cellStyle name="Note 3 4 2" xfId="823"/>
    <cellStyle name="Note 3 4 2 2" xfId="21177"/>
    <cellStyle name="Note 3 4 2 3" xfId="21178"/>
    <cellStyle name="Note 3 4 2 4" xfId="21179"/>
    <cellStyle name="Note 3 4 3" xfId="21180"/>
    <cellStyle name="Note 3 4 3 2" xfId="21181"/>
    <cellStyle name="Note 3 4 4" xfId="21182"/>
    <cellStyle name="Note 3 4 5" xfId="21183"/>
    <cellStyle name="Note 3 4 6" xfId="21184"/>
    <cellStyle name="Note 3 5" xfId="824"/>
    <cellStyle name="Note 3 5 2" xfId="16190"/>
    <cellStyle name="Note 3 5 3" xfId="21185"/>
    <cellStyle name="Note 3 5 4" xfId="21186"/>
    <cellStyle name="Note 3 6" xfId="825"/>
    <cellStyle name="Note 3 6 2" xfId="21187"/>
    <cellStyle name="Note 3 6 3" xfId="21188"/>
    <cellStyle name="Note 3 6 4" xfId="21189"/>
    <cellStyle name="Note 3 7" xfId="826"/>
    <cellStyle name="Note 3 7 2" xfId="21190"/>
    <cellStyle name="Note 3 8" xfId="21191"/>
    <cellStyle name="Note 3 8 2" xfId="21192"/>
    <cellStyle name="Note 3 9" xfId="21193"/>
    <cellStyle name="Note 4" xfId="827"/>
    <cellStyle name="Note 4 2" xfId="828"/>
    <cellStyle name="Note 4 2 2" xfId="829"/>
    <cellStyle name="Note 4 2 2 2" xfId="16191"/>
    <cellStyle name="Note 4 2 2 3" xfId="21194"/>
    <cellStyle name="Note 4 2 2 4" xfId="21195"/>
    <cellStyle name="Note 4 2 3" xfId="16192"/>
    <cellStyle name="Note 4 2 3 2" xfId="16193"/>
    <cellStyle name="Note 4 2 4" xfId="16194"/>
    <cellStyle name="Note 4 2 5" xfId="16195"/>
    <cellStyle name="Note 4 2 6" xfId="21196"/>
    <cellStyle name="Note 4 3" xfId="830"/>
    <cellStyle name="Note 4 3 2" xfId="831"/>
    <cellStyle name="Note 4 3 2 2" xfId="16196"/>
    <cellStyle name="Note 4 3 3" xfId="16197"/>
    <cellStyle name="Note 4 3 4" xfId="21197"/>
    <cellStyle name="Note 4 4" xfId="832"/>
    <cellStyle name="Note 4 4 2" xfId="16198"/>
    <cellStyle name="Note 4 4 3" xfId="21198"/>
    <cellStyle name="Note 4 4 4" xfId="21199"/>
    <cellStyle name="Note 4 5" xfId="833"/>
    <cellStyle name="Note 4 5 2" xfId="16199"/>
    <cellStyle name="Note 4 6" xfId="16200"/>
    <cellStyle name="Note 4 6 2" xfId="16201"/>
    <cellStyle name="Note 4 7" xfId="16202"/>
    <cellStyle name="Note 4 8" xfId="16203"/>
    <cellStyle name="Note 4 9" xfId="18335"/>
    <cellStyle name="Note 5" xfId="834"/>
    <cellStyle name="Note 5 2" xfId="835"/>
    <cellStyle name="Note 5 2 2" xfId="16204"/>
    <cellStyle name="Note 5 2 2 2" xfId="16205"/>
    <cellStyle name="Note 5 2 3" xfId="16206"/>
    <cellStyle name="Note 5 2 3 2" xfId="16207"/>
    <cellStyle name="Note 5 2 4" xfId="16208"/>
    <cellStyle name="Note 5 2 5" xfId="16209"/>
    <cellStyle name="Note 5 3" xfId="836"/>
    <cellStyle name="Note 5 3 2" xfId="16210"/>
    <cellStyle name="Note 5 3 2 2" xfId="16211"/>
    <cellStyle name="Note 5 3 3" xfId="16212"/>
    <cellStyle name="Note 5 3 4" xfId="21200"/>
    <cellStyle name="Note 5 4" xfId="837"/>
    <cellStyle name="Note 5 4 2" xfId="16213"/>
    <cellStyle name="Note 5 5" xfId="16214"/>
    <cellStyle name="Note 5 5 2" xfId="16215"/>
    <cellStyle name="Note 5 6" xfId="16216"/>
    <cellStyle name="Note 5 6 2" xfId="16217"/>
    <cellStyle name="Note 5 7" xfId="16218"/>
    <cellStyle name="Note 5 8" xfId="16219"/>
    <cellStyle name="Note 6" xfId="16220"/>
    <cellStyle name="Note 6 2" xfId="16221"/>
    <cellStyle name="Note 6 2 2" xfId="16222"/>
    <cellStyle name="Note 6 2 2 2" xfId="16223"/>
    <cellStyle name="Note 6 2 3" xfId="16224"/>
    <cellStyle name="Note 6 2 4" xfId="16225"/>
    <cellStyle name="Note 6 3" xfId="16226"/>
    <cellStyle name="Note 6 3 2" xfId="16227"/>
    <cellStyle name="Note 6 3 2 2" xfId="16228"/>
    <cellStyle name="Note 6 3 3" xfId="16229"/>
    <cellStyle name="Note 6 3 4" xfId="21201"/>
    <cellStyle name="Note 6 4" xfId="16230"/>
    <cellStyle name="Note 6 4 2" xfId="16231"/>
    <cellStyle name="Note 6 5" xfId="16232"/>
    <cellStyle name="Note 6 6" xfId="16233"/>
    <cellStyle name="Note 6 7" xfId="21202"/>
    <cellStyle name="Note 7" xfId="16234"/>
    <cellStyle name="Note 7 2" xfId="16235"/>
    <cellStyle name="Note 7 2 2" xfId="16236"/>
    <cellStyle name="Note 7 2 2 2" xfId="16237"/>
    <cellStyle name="Note 7 2 2 3" xfId="21203"/>
    <cellStyle name="Note 7 2 3" xfId="16238"/>
    <cellStyle name="Note 7 2 4" xfId="16239"/>
    <cellStyle name="Note 7 3" xfId="16240"/>
    <cellStyle name="Note 7 3 2" xfId="16241"/>
    <cellStyle name="Note 7 3 2 2" xfId="16242"/>
    <cellStyle name="Note 7 3 3" xfId="16243"/>
    <cellStyle name="Note 7 3 3 2" xfId="21204"/>
    <cellStyle name="Note 7 3 4" xfId="21205"/>
    <cellStyle name="Note 7 4" xfId="16244"/>
    <cellStyle name="Note 7 4 2" xfId="16245"/>
    <cellStyle name="Note 7 5" xfId="16246"/>
    <cellStyle name="Note 7 6" xfId="16247"/>
    <cellStyle name="Note 7 7" xfId="21206"/>
    <cellStyle name="Note 7 8" xfId="21207"/>
    <cellStyle name="Note 8" xfId="16248"/>
    <cellStyle name="Note 8 2" xfId="16249"/>
    <cellStyle name="Note 8 2 2" xfId="16250"/>
    <cellStyle name="Note 8 2 2 2" xfId="16251"/>
    <cellStyle name="Note 8 2 2 3" xfId="21208"/>
    <cellStyle name="Note 8 2 3" xfId="16252"/>
    <cellStyle name="Note 8 2 3 2" xfId="21209"/>
    <cellStyle name="Note 8 2 4" xfId="16253"/>
    <cellStyle name="Note 8 2 5" xfId="21210"/>
    <cellStyle name="Note 8 3" xfId="16254"/>
    <cellStyle name="Note 8 3 2" xfId="16255"/>
    <cellStyle name="Note 8 3 2 2" xfId="16256"/>
    <cellStyle name="Note 8 3 3" xfId="16257"/>
    <cellStyle name="Note 8 4" xfId="16258"/>
    <cellStyle name="Note 8 4 2" xfId="16259"/>
    <cellStyle name="Note 8 5" xfId="16260"/>
    <cellStyle name="Note 8 6" xfId="16261"/>
    <cellStyle name="Note 8 7" xfId="21211"/>
    <cellStyle name="Note 9" xfId="16262"/>
    <cellStyle name="Note 9 2" xfId="16263"/>
    <cellStyle name="Note 9 2 2" xfId="16264"/>
    <cellStyle name="Note 9 2 2 2" xfId="16265"/>
    <cellStyle name="Note 9 2 3" xfId="16266"/>
    <cellStyle name="Note 9 2 4" xfId="16267"/>
    <cellStyle name="Note 9 3" xfId="16268"/>
    <cellStyle name="Note 9 3 2" xfId="16269"/>
    <cellStyle name="Note 9 3 2 2" xfId="16270"/>
    <cellStyle name="Note 9 3 3" xfId="16271"/>
    <cellStyle name="Note 9 4" xfId="16272"/>
    <cellStyle name="Note 9 4 2" xfId="16273"/>
    <cellStyle name="Note 9 5" xfId="16274"/>
    <cellStyle name="Note 9 6" xfId="16275"/>
    <cellStyle name="Note 9 7" xfId="21212"/>
    <cellStyle name="Note 9 8" xfId="21213"/>
    <cellStyle name="Output 2" xfId="838"/>
    <cellStyle name="Output 2 2" xfId="839"/>
    <cellStyle name="Output 2 2 2" xfId="16276"/>
    <cellStyle name="Output 2 2 2 2" xfId="16277"/>
    <cellStyle name="Output 2 2 2 3" xfId="16278"/>
    <cellStyle name="Output 2 2 3" xfId="16279"/>
    <cellStyle name="Output 2 2 3 2" xfId="16280"/>
    <cellStyle name="Output 2 2 3 2 2" xfId="16281"/>
    <cellStyle name="Output 2 2 3 3" xfId="16282"/>
    <cellStyle name="Output 2 2 4" xfId="16283"/>
    <cellStyle name="Output 2 2 4 2" xfId="16284"/>
    <cellStyle name="Output 2 2 5" xfId="16285"/>
    <cellStyle name="Output 2 2 6" xfId="16286"/>
    <cellStyle name="Output 2 3" xfId="16287"/>
    <cellStyle name="Output 2 3 2" xfId="16288"/>
    <cellStyle name="Output 2 3 2 2" xfId="16289"/>
    <cellStyle name="Output 2 3 3" xfId="16290"/>
    <cellStyle name="Output 2 4" xfId="16291"/>
    <cellStyle name="Output 2 4 2" xfId="16292"/>
    <cellStyle name="Output 2 4 2 2" xfId="16293"/>
    <cellStyle name="Output 2 4 3" xfId="16294"/>
    <cellStyle name="Output 2 4 4" xfId="16295"/>
    <cellStyle name="Output 2 5" xfId="16296"/>
    <cellStyle name="Output 2 5 2" xfId="16297"/>
    <cellStyle name="Output 2 6" xfId="16298"/>
    <cellStyle name="Output 2 7" xfId="16299"/>
    <cellStyle name="Output 3" xfId="840"/>
    <cellStyle name="Output 3 2" xfId="841"/>
    <cellStyle name="Output 3 2 2" xfId="16300"/>
    <cellStyle name="Output 3 2 3" xfId="16301"/>
    <cellStyle name="Output 3 3" xfId="16302"/>
    <cellStyle name="Output 3 3 2" xfId="16303"/>
    <cellStyle name="Output 3 3 2 2" xfId="16304"/>
    <cellStyle name="Output 3 3 3" xfId="16305"/>
    <cellStyle name="Output 3 4" xfId="16306"/>
    <cellStyle name="Output 3 4 2" xfId="16307"/>
    <cellStyle name="Output 3 5" xfId="16308"/>
    <cellStyle name="Output 3 6" xfId="16309"/>
    <cellStyle name="Output 4" xfId="842"/>
    <cellStyle name="Output 4 2" xfId="16310"/>
    <cellStyle name="Output 4 2 2" xfId="16311"/>
    <cellStyle name="Output 4 3" xfId="16312"/>
    <cellStyle name="Output 4 3 2" xfId="16313"/>
    <cellStyle name="Output 4 4" xfId="16314"/>
    <cellStyle name="Output 4 5" xfId="16315"/>
    <cellStyle name="Output 5" xfId="16316"/>
    <cellStyle name="Output 5 2" xfId="16317"/>
    <cellStyle name="Output 5 2 2" xfId="16318"/>
    <cellStyle name="Output 5 3" xfId="16319"/>
    <cellStyle name="Output 5 3 2" xfId="16320"/>
    <cellStyle name="Output 5 4" xfId="16321"/>
    <cellStyle name="Output 6" xfId="16322"/>
    <cellStyle name="Output 6 2" xfId="16323"/>
    <cellStyle name="Output 6 2 2" xfId="16324"/>
    <cellStyle name="Output 6 3" xfId="16325"/>
    <cellStyle name="Output 7" xfId="16326"/>
    <cellStyle name="Output 7 2" xfId="16327"/>
    <cellStyle name="Percen - Style1" xfId="16328"/>
    <cellStyle name="Percen - Style1 2" xfId="16329"/>
    <cellStyle name="Percen - Style1 2 2" xfId="16330"/>
    <cellStyle name="Percen - Style1 2 2 2" xfId="16331"/>
    <cellStyle name="Percen - Style1 2 3" xfId="16332"/>
    <cellStyle name="Percen - Style1 3" xfId="16333"/>
    <cellStyle name="Percen - Style1 3 2" xfId="16334"/>
    <cellStyle name="Percen - Style1 4" xfId="16335"/>
    <cellStyle name="Percen - Style2" xfId="16336"/>
    <cellStyle name="Percen - Style2 2" xfId="16337"/>
    <cellStyle name="Percen - Style2 2 2" xfId="16338"/>
    <cellStyle name="Percen - Style2 2 2 2" xfId="16339"/>
    <cellStyle name="Percen - Style2 2 3" xfId="16340"/>
    <cellStyle name="Percen - Style2 3" xfId="16341"/>
    <cellStyle name="Percen - Style2 3 2" xfId="16342"/>
    <cellStyle name="Percen - Style2 4" xfId="16343"/>
    <cellStyle name="Percen - Style3" xfId="16344"/>
    <cellStyle name="Percen - Style3 2" xfId="16345"/>
    <cellStyle name="Percen - Style3 2 2" xfId="16346"/>
    <cellStyle name="Percen - Style3 2 2 2" xfId="16347"/>
    <cellStyle name="Percen - Style3 2 3" xfId="16348"/>
    <cellStyle name="Percen - Style3 3" xfId="16349"/>
    <cellStyle name="Percen - Style3 3 2" xfId="16350"/>
    <cellStyle name="Percen - Style3 4" xfId="16351"/>
    <cellStyle name="Percen - Style3_Electric Rev Req Model (2009 GRC) Rebuttal" xfId="18235"/>
    <cellStyle name="Percen - Style5" xfId="16352"/>
    <cellStyle name="Percent" xfId="18252" builtinId="5"/>
    <cellStyle name="Percent (0)" xfId="16353"/>
    <cellStyle name="Percent [2]" xfId="843"/>
    <cellStyle name="Percent [2] 10" xfId="5"/>
    <cellStyle name="Percent [2] 2" xfId="844"/>
    <cellStyle name="Percent [2] 2 2" xfId="16354"/>
    <cellStyle name="Percent [2] 2 2 2" xfId="16355"/>
    <cellStyle name="Percent [2] 2 2 2 2" xfId="16356"/>
    <cellStyle name="Percent [2] 2 2 3" xfId="16357"/>
    <cellStyle name="Percent [2] 2 3" xfId="16358"/>
    <cellStyle name="Percent [2] 2 3 2" xfId="16359"/>
    <cellStyle name="Percent [2] 2 3 2 2" xfId="16360"/>
    <cellStyle name="Percent [2] 2 3 3" xfId="16361"/>
    <cellStyle name="Percent [2] 2 4" xfId="16362"/>
    <cellStyle name="Percent [2] 3" xfId="16363"/>
    <cellStyle name="Percent [2] 3 2" xfId="16364"/>
    <cellStyle name="Percent [2] 3 2 2" xfId="16365"/>
    <cellStyle name="Percent [2] 3 3" xfId="16366"/>
    <cellStyle name="Percent [2] 4" xfId="16367"/>
    <cellStyle name="Percent [2] 4 2" xfId="16368"/>
    <cellStyle name="Percent [2] 4 2 2" xfId="16369"/>
    <cellStyle name="Percent [2] 4 2 2 2" xfId="16370"/>
    <cellStyle name="Percent [2] 4 2 3" xfId="16371"/>
    <cellStyle name="Percent [2] 4 3" xfId="16372"/>
    <cellStyle name="Percent [2] 4 3 2" xfId="16373"/>
    <cellStyle name="Percent [2] 4 4" xfId="16374"/>
    <cellStyle name="Percent [2] 5" xfId="16375"/>
    <cellStyle name="Percent [2] 5 2" xfId="16376"/>
    <cellStyle name="Percent [2] 5 2 2" xfId="16377"/>
    <cellStyle name="Percent [2] 5 3" xfId="16378"/>
    <cellStyle name="Percent [2] 6" xfId="16379"/>
    <cellStyle name="Percent [2] 6 2" xfId="16380"/>
    <cellStyle name="Percent [2] 6 2 2" xfId="16381"/>
    <cellStyle name="Percent [2] 6 3" xfId="16382"/>
    <cellStyle name="Percent [2] 7" xfId="16383"/>
    <cellStyle name="Percent [2] 7 2" xfId="16384"/>
    <cellStyle name="Percent [2] 7 2 2" xfId="16385"/>
    <cellStyle name="Percent [2] 7 3" xfId="16386"/>
    <cellStyle name="Percent [2] 8" xfId="16387"/>
    <cellStyle name="Percent [2] 8 2" xfId="16388"/>
    <cellStyle name="Percent [2] 9" xfId="16389"/>
    <cellStyle name="Percent 10" xfId="845"/>
    <cellStyle name="Percent 10 2" xfId="846"/>
    <cellStyle name="Percent 10 2 2" xfId="16390"/>
    <cellStyle name="Percent 10 2 2 2" xfId="16391"/>
    <cellStyle name="Percent 10 2 3" xfId="16392"/>
    <cellStyle name="Percent 10 2 4" xfId="18337"/>
    <cellStyle name="Percent 10 2 5" xfId="21214"/>
    <cellStyle name="Percent 10 3" xfId="16393"/>
    <cellStyle name="Percent 10 3 2" xfId="16394"/>
    <cellStyle name="Percent 10 3 2 2" xfId="16395"/>
    <cellStyle name="Percent 10 3 3" xfId="16396"/>
    <cellStyle name="Percent 10 3 3 2" xfId="16397"/>
    <cellStyle name="Percent 10 3 4" xfId="16398"/>
    <cellStyle name="Percent 10 4" xfId="16399"/>
    <cellStyle name="Percent 10 4 2" xfId="16400"/>
    <cellStyle name="Percent 10 5" xfId="16401"/>
    <cellStyle name="Percent 10 6" xfId="18336"/>
    <cellStyle name="Percent 10 7" xfId="21215"/>
    <cellStyle name="Percent 10 8" xfId="21216"/>
    <cellStyle name="Percent 10 9" xfId="21217"/>
    <cellStyle name="Percent 11" xfId="847"/>
    <cellStyle name="Percent 11 2" xfId="16402"/>
    <cellStyle name="Percent 11 2 2" xfId="16403"/>
    <cellStyle name="Percent 11 2 2 2" xfId="16404"/>
    <cellStyle name="Percent 11 2 3" xfId="16405"/>
    <cellStyle name="Percent 11 3" xfId="16406"/>
    <cellStyle name="Percent 11 3 2" xfId="16407"/>
    <cellStyle name="Percent 11 3 2 2" xfId="16408"/>
    <cellStyle name="Percent 11 3 3" xfId="16409"/>
    <cellStyle name="Percent 11 4" xfId="16410"/>
    <cellStyle name="Percent 12" xfId="848"/>
    <cellStyle name="Percent 12 2" xfId="16411"/>
    <cellStyle name="Percent 12 2 2" xfId="16412"/>
    <cellStyle name="Percent 12 2 2 2" xfId="16413"/>
    <cellStyle name="Percent 12 2 3" xfId="16414"/>
    <cellStyle name="Percent 12 3" xfId="16415"/>
    <cellStyle name="Percent 12 3 2" xfId="16416"/>
    <cellStyle name="Percent 12 4" xfId="16417"/>
    <cellStyle name="Percent 13" xfId="849"/>
    <cellStyle name="Percent 13 2" xfId="850"/>
    <cellStyle name="Percent 13 2 2" xfId="16418"/>
    <cellStyle name="Percent 13 2 2 2" xfId="16419"/>
    <cellStyle name="Percent 13 2 3" xfId="16420"/>
    <cellStyle name="Percent 13 3" xfId="16421"/>
    <cellStyle name="Percent 13 3 2" xfId="16422"/>
    <cellStyle name="Percent 13 4" xfId="16423"/>
    <cellStyle name="Percent 14" xfId="851"/>
    <cellStyle name="Percent 14 2" xfId="852"/>
    <cellStyle name="Percent 14 2 2" xfId="16424"/>
    <cellStyle name="Percent 14 2 2 2" xfId="16425"/>
    <cellStyle name="Percent 14 2 3" xfId="16426"/>
    <cellStyle name="Percent 14 3" xfId="16427"/>
    <cellStyle name="Percent 14 3 2" xfId="16428"/>
    <cellStyle name="Percent 14 4" xfId="16429"/>
    <cellStyle name="Percent 15" xfId="853"/>
    <cellStyle name="Percent 15 2" xfId="16430"/>
    <cellStyle name="Percent 15 2 2" xfId="16431"/>
    <cellStyle name="Percent 15 2 2 2" xfId="16432"/>
    <cellStyle name="Percent 15 2 3" xfId="16433"/>
    <cellStyle name="Percent 15 3" xfId="16434"/>
    <cellStyle name="Percent 15 3 2" xfId="16435"/>
    <cellStyle name="Percent 15 4" xfId="16436"/>
    <cellStyle name="Percent 16" xfId="854"/>
    <cellStyle name="Percent 16 2" xfId="16437"/>
    <cellStyle name="Percent 16 2 2" xfId="16438"/>
    <cellStyle name="Percent 16 2 2 2" xfId="16439"/>
    <cellStyle name="Percent 16 2 3" xfId="16440"/>
    <cellStyle name="Percent 16 3" xfId="16441"/>
    <cellStyle name="Percent 16 3 2" xfId="16442"/>
    <cellStyle name="Percent 16 4" xfId="16443"/>
    <cellStyle name="Percent 17" xfId="855"/>
    <cellStyle name="Percent 17 2" xfId="16444"/>
    <cellStyle name="Percent 17 2 2" xfId="16445"/>
    <cellStyle name="Percent 17 2 2 2" xfId="16446"/>
    <cellStyle name="Percent 17 2 3" xfId="16447"/>
    <cellStyle name="Percent 17 3" xfId="16448"/>
    <cellStyle name="Percent 17 3 2" xfId="16449"/>
    <cellStyle name="Percent 17 4" xfId="16450"/>
    <cellStyle name="Percent 18" xfId="856"/>
    <cellStyle name="Percent 18 2" xfId="16451"/>
    <cellStyle name="Percent 18 2 2" xfId="16452"/>
    <cellStyle name="Percent 18 2 2 2" xfId="16453"/>
    <cellStyle name="Percent 18 2 3" xfId="16454"/>
    <cellStyle name="Percent 18 3" xfId="16455"/>
    <cellStyle name="Percent 18 3 2" xfId="16456"/>
    <cellStyle name="Percent 18 4" xfId="16457"/>
    <cellStyle name="Percent 19" xfId="857"/>
    <cellStyle name="Percent 19 2" xfId="16458"/>
    <cellStyle name="Percent 19 2 2" xfId="16459"/>
    <cellStyle name="Percent 19 2 2 2" xfId="16460"/>
    <cellStyle name="Percent 19 2 3" xfId="16461"/>
    <cellStyle name="Percent 19 3" xfId="16462"/>
    <cellStyle name="Percent 19 3 2" xfId="16463"/>
    <cellStyle name="Percent 19 4" xfId="16464"/>
    <cellStyle name="Percent 2" xfId="858"/>
    <cellStyle name="Percent 2 2" xfId="859"/>
    <cellStyle name="Percent 2 2 2" xfId="16465"/>
    <cellStyle name="Percent 2 2 2 2" xfId="16466"/>
    <cellStyle name="Percent 2 2 2 2 2" xfId="16467"/>
    <cellStyle name="Percent 2 2 2 2 2 2" xfId="16468"/>
    <cellStyle name="Percent 2 2 2 2 3" xfId="16469"/>
    <cellStyle name="Percent 2 2 2 3" xfId="16470"/>
    <cellStyle name="Percent 2 2 2 3 2" xfId="16471"/>
    <cellStyle name="Percent 2 2 2 4" xfId="16472"/>
    <cellStyle name="Percent 2 2 3" xfId="16473"/>
    <cellStyle name="Percent 2 2 3 2" xfId="16474"/>
    <cellStyle name="Percent 2 2 3 2 2" xfId="16475"/>
    <cellStyle name="Percent 2 2 3 2 2 2" xfId="16476"/>
    <cellStyle name="Percent 2 2 3 2 3" xfId="16477"/>
    <cellStyle name="Percent 2 2 3 3" xfId="16478"/>
    <cellStyle name="Percent 2 2 4" xfId="16479"/>
    <cellStyle name="Percent 2 2 4 2" xfId="16480"/>
    <cellStyle name="Percent 2 2 4 2 2" xfId="16481"/>
    <cellStyle name="Percent 2 2 4 3" xfId="16482"/>
    <cellStyle name="Percent 2 2 5" xfId="16483"/>
    <cellStyle name="Percent 2 2 5 2" xfId="16484"/>
    <cellStyle name="Percent 2 2 6" xfId="16485"/>
    <cellStyle name="Percent 2 3" xfId="16486"/>
    <cellStyle name="Percent 2 3 2" xfId="16487"/>
    <cellStyle name="Percent 2 3 2 2" xfId="16488"/>
    <cellStyle name="Percent 2 3 2 2 2" xfId="16489"/>
    <cellStyle name="Percent 2 3 2 3" xfId="16490"/>
    <cellStyle name="Percent 2 3 3" xfId="16491"/>
    <cellStyle name="Percent 2 3 3 2" xfId="16492"/>
    <cellStyle name="Percent 2 3 4" xfId="16493"/>
    <cellStyle name="Percent 2 4" xfId="16494"/>
    <cellStyle name="Percent 2 4 2" xfId="16495"/>
    <cellStyle name="Percent 2 4 2 2" xfId="16496"/>
    <cellStyle name="Percent 2 4 3" xfId="16497"/>
    <cellStyle name="Percent 2 4 3 2" xfId="16498"/>
    <cellStyle name="Percent 2 4 4" xfId="16499"/>
    <cellStyle name="Percent 2 5" xfId="16500"/>
    <cellStyle name="Percent 2 5 2" xfId="16501"/>
    <cellStyle name="Percent 2 6" xfId="16502"/>
    <cellStyle name="Percent 20" xfId="860"/>
    <cellStyle name="Percent 20 2" xfId="16503"/>
    <cellStyle name="Percent 20 2 2" xfId="16504"/>
    <cellStyle name="Percent 20 2 2 2" xfId="16505"/>
    <cellStyle name="Percent 20 2 3" xfId="16506"/>
    <cellStyle name="Percent 20 3" xfId="16507"/>
    <cellStyle name="Percent 20 3 2" xfId="16508"/>
    <cellStyle name="Percent 20 4" xfId="16509"/>
    <cellStyle name="Percent 21" xfId="861"/>
    <cellStyle name="Percent 21 2" xfId="16510"/>
    <cellStyle name="Percent 21 2 2" xfId="16511"/>
    <cellStyle name="Percent 21 3" xfId="16512"/>
    <cellStyle name="Percent 21 3 2" xfId="16513"/>
    <cellStyle name="Percent 21 4" xfId="16514"/>
    <cellStyle name="Percent 21 4 2" xfId="16515"/>
    <cellStyle name="Percent 21 5" xfId="16516"/>
    <cellStyle name="Percent 21 6" xfId="18338"/>
    <cellStyle name="Percent 22" xfId="862"/>
    <cellStyle name="Percent 22 2" xfId="16517"/>
    <cellStyle name="Percent 22 2 2" xfId="16518"/>
    <cellStyle name="Percent 22 2 2 2" xfId="16519"/>
    <cellStyle name="Percent 22 2 3" xfId="16520"/>
    <cellStyle name="Percent 22 3" xfId="16521"/>
    <cellStyle name="Percent 22 4" xfId="18339"/>
    <cellStyle name="Percent 23" xfId="863"/>
    <cellStyle name="Percent 23 2" xfId="16522"/>
    <cellStyle name="Percent 23 2 2" xfId="16523"/>
    <cellStyle name="Percent 23 3" xfId="16524"/>
    <cellStyle name="Percent 23 4" xfId="18340"/>
    <cellStyle name="Percent 24" xfId="16525"/>
    <cellStyle name="Percent 24 2" xfId="16526"/>
    <cellStyle name="Percent 24 2 2" xfId="16527"/>
    <cellStyle name="Percent 24 3" xfId="16528"/>
    <cellStyle name="Percent 24 3 2" xfId="16529"/>
    <cellStyle name="Percent 24 4" xfId="16530"/>
    <cellStyle name="Percent 25" xfId="16531"/>
    <cellStyle name="Percent 25 2" xfId="16532"/>
    <cellStyle name="Percent 25 2 2" xfId="16533"/>
    <cellStyle name="Percent 25 3" xfId="16534"/>
    <cellStyle name="Percent 25 3 2" xfId="16535"/>
    <cellStyle name="Percent 25 4" xfId="16536"/>
    <cellStyle name="Percent 25 4 2" xfId="16537"/>
    <cellStyle name="Percent 25 5" xfId="16538"/>
    <cellStyle name="Percent 25 6" xfId="16539"/>
    <cellStyle name="Percent 25 7" xfId="16540"/>
    <cellStyle name="Percent 26" xfId="16541"/>
    <cellStyle name="Percent 26 2" xfId="16542"/>
    <cellStyle name="Percent 26 2 2" xfId="16543"/>
    <cellStyle name="Percent 26 3" xfId="16544"/>
    <cellStyle name="Percent 27" xfId="16545"/>
    <cellStyle name="Percent 27 2" xfId="16546"/>
    <cellStyle name="Percent 27 2 2" xfId="16547"/>
    <cellStyle name="Percent 27 3" xfId="16548"/>
    <cellStyle name="Percent 28" xfId="16549"/>
    <cellStyle name="Percent 28 2" xfId="16550"/>
    <cellStyle name="Percent 28 2 2" xfId="16551"/>
    <cellStyle name="Percent 28 3" xfId="16552"/>
    <cellStyle name="Percent 29" xfId="16553"/>
    <cellStyle name="Percent 29 2" xfId="16554"/>
    <cellStyle name="Percent 29 2 2" xfId="16555"/>
    <cellStyle name="Percent 29 3" xfId="16556"/>
    <cellStyle name="Percent 3" xfId="864"/>
    <cellStyle name="Percent 3 2" xfId="865"/>
    <cellStyle name="Percent 3 2 2" xfId="16557"/>
    <cellStyle name="Percent 3 2 2 2" xfId="16558"/>
    <cellStyle name="Percent 3 2 2 2 2" xfId="16559"/>
    <cellStyle name="Percent 3 2 2 3" xfId="16560"/>
    <cellStyle name="Percent 3 2 3" xfId="16561"/>
    <cellStyle name="Percent 3 2 3 2" xfId="16562"/>
    <cellStyle name="Percent 3 2 4" xfId="16563"/>
    <cellStyle name="Percent 3 3" xfId="16564"/>
    <cellStyle name="Percent 3 3 2" xfId="16565"/>
    <cellStyle name="Percent 3 3 2 2" xfId="16566"/>
    <cellStyle name="Percent 3 3 2 2 2" xfId="16567"/>
    <cellStyle name="Percent 3 3 2 3" xfId="16568"/>
    <cellStyle name="Percent 3 3 3" xfId="16569"/>
    <cellStyle name="Percent 3 3 3 2" xfId="16570"/>
    <cellStyle name="Percent 3 3 4" xfId="16571"/>
    <cellStyle name="Percent 3 4" xfId="16572"/>
    <cellStyle name="Percent 3 4 2" xfId="16573"/>
    <cellStyle name="Percent 3 4 2 2" xfId="16574"/>
    <cellStyle name="Percent 3 4 3" xfId="16575"/>
    <cellStyle name="Percent 3 4 3 2" xfId="16576"/>
    <cellStyle name="Percent 3 4 4" xfId="16577"/>
    <cellStyle name="Percent 3 5" xfId="16578"/>
    <cellStyle name="Percent 3 5 2" xfId="16579"/>
    <cellStyle name="Percent 3 5 2 2" xfId="16580"/>
    <cellStyle name="Percent 3 5 3" xfId="16581"/>
    <cellStyle name="Percent 3 6" xfId="16582"/>
    <cellStyle name="Percent 3 6 2" xfId="16583"/>
    <cellStyle name="Percent 3 6 2 2" xfId="16584"/>
    <cellStyle name="Percent 3 6 3" xfId="16585"/>
    <cellStyle name="Percent 3 7" xfId="16586"/>
    <cellStyle name="Percent 3 7 2" xfId="16587"/>
    <cellStyle name="Percent 3 8" xfId="16588"/>
    <cellStyle name="Percent 30" xfId="16589"/>
    <cellStyle name="Percent 30 2" xfId="16590"/>
    <cellStyle name="Percent 30 2 2" xfId="16591"/>
    <cellStyle name="Percent 30 3" xfId="16592"/>
    <cellStyle name="Percent 31" xfId="16593"/>
    <cellStyle name="Percent 31 2" xfId="16594"/>
    <cellStyle name="Percent 31 2 2" xfId="16595"/>
    <cellStyle name="Percent 31 3" xfId="16596"/>
    <cellStyle name="Percent 31 4" xfId="16597"/>
    <cellStyle name="Percent 32" xfId="16598"/>
    <cellStyle name="Percent 32 2" xfId="16599"/>
    <cellStyle name="Percent 32 3" xfId="16600"/>
    <cellStyle name="Percent 32 3 2" xfId="18570"/>
    <cellStyle name="Percent 32 4" xfId="18569"/>
    <cellStyle name="Percent 33" xfId="16601"/>
    <cellStyle name="Percent 33 2" xfId="16602"/>
    <cellStyle name="Percent 33 2 2" xfId="16603"/>
    <cellStyle name="Percent 33 2 2 2" xfId="18573"/>
    <cellStyle name="Percent 33 2 3" xfId="18572"/>
    <cellStyle name="Percent 33 3" xfId="16604"/>
    <cellStyle name="Percent 33 3 2" xfId="18574"/>
    <cellStyle name="Percent 33 4" xfId="18571"/>
    <cellStyle name="Percent 34" xfId="16605"/>
    <cellStyle name="Percent 34 2" xfId="16606"/>
    <cellStyle name="Percent 35" xfId="16607"/>
    <cellStyle name="Percent 35 2" xfId="16608"/>
    <cellStyle name="Percent 36" xfId="16609"/>
    <cellStyle name="Percent 36 2" xfId="16610"/>
    <cellStyle name="Percent 37" xfId="16611"/>
    <cellStyle name="Percent 37 2" xfId="16612"/>
    <cellStyle name="Percent 38" xfId="16613"/>
    <cellStyle name="Percent 38 2" xfId="16614"/>
    <cellStyle name="Percent 39" xfId="16615"/>
    <cellStyle name="Percent 39 2" xfId="16616"/>
    <cellStyle name="Percent 4" xfId="866"/>
    <cellStyle name="Percent 4 2" xfId="16617"/>
    <cellStyle name="Percent 4 2 2" xfId="16618"/>
    <cellStyle name="Percent 4 2 2 2" xfId="16619"/>
    <cellStyle name="Percent 4 2 2 2 2" xfId="16620"/>
    <cellStyle name="Percent 4 2 2 3" xfId="16621"/>
    <cellStyle name="Percent 4 2 3" xfId="16622"/>
    <cellStyle name="Percent 4 2 3 2" xfId="16623"/>
    <cellStyle name="Percent 4 2 3 2 2" xfId="16624"/>
    <cellStyle name="Percent 4 2 3 3" xfId="16625"/>
    <cellStyle name="Percent 4 2 4" xfId="16626"/>
    <cellStyle name="Percent 4 2 4 2" xfId="16627"/>
    <cellStyle name="Percent 4 2 5" xfId="16628"/>
    <cellStyle name="Percent 4 3" xfId="16629"/>
    <cellStyle name="Percent 4 3 2" xfId="16630"/>
    <cellStyle name="Percent 4 3 2 2" xfId="16631"/>
    <cellStyle name="Percent 4 3 3" xfId="16632"/>
    <cellStyle name="Percent 4 4" xfId="16633"/>
    <cellStyle name="Percent 4 4 2" xfId="16634"/>
    <cellStyle name="Percent 4 4 2 2" xfId="16635"/>
    <cellStyle name="Percent 4 4 3" xfId="16636"/>
    <cellStyle name="Percent 4 5" xfId="16637"/>
    <cellStyle name="Percent 4 5 2" xfId="16638"/>
    <cellStyle name="Percent 4 6" xfId="16639"/>
    <cellStyle name="Percent 40" xfId="16640"/>
    <cellStyle name="Percent 40 2" xfId="18575"/>
    <cellStyle name="Percent 41" xfId="16641"/>
    <cellStyle name="Percent 41 2" xfId="16642"/>
    <cellStyle name="Percent 41 2 2" xfId="16643"/>
    <cellStyle name="Percent 41 3" xfId="16644"/>
    <cellStyle name="Percent 42" xfId="16645"/>
    <cellStyle name="Percent 43" xfId="16646"/>
    <cellStyle name="Percent 44" xfId="16647"/>
    <cellStyle name="Percent 45" xfId="16648"/>
    <cellStyle name="Percent 46" xfId="16649"/>
    <cellStyle name="Percent 47" xfId="16650"/>
    <cellStyle name="Percent 48" xfId="21230"/>
    <cellStyle name="Percent 49" xfId="21294"/>
    <cellStyle name="Percent 5" xfId="867"/>
    <cellStyle name="Percent 5 2" xfId="868"/>
    <cellStyle name="Percent 5 2 2" xfId="16651"/>
    <cellStyle name="Percent 5 2 2 2" xfId="16652"/>
    <cellStyle name="Percent 5 2 3" xfId="16653"/>
    <cellStyle name="Percent 5 3" xfId="16654"/>
    <cellStyle name="Percent 5 3 2" xfId="16655"/>
    <cellStyle name="Percent 5 3 2 2" xfId="16656"/>
    <cellStyle name="Percent 5 3 3" xfId="16657"/>
    <cellStyle name="Percent 5 4" xfId="16658"/>
    <cellStyle name="Percent 5 4 2" xfId="16659"/>
    <cellStyle name="Percent 5 5" xfId="16660"/>
    <cellStyle name="Percent 6" xfId="869"/>
    <cellStyle name="Percent 6 2" xfId="16661"/>
    <cellStyle name="Percent 6 2 2" xfId="16662"/>
    <cellStyle name="Percent 6 2 2 2" xfId="16663"/>
    <cellStyle name="Percent 6 2 2 2 2" xfId="16664"/>
    <cellStyle name="Percent 6 2 2 3" xfId="16665"/>
    <cellStyle name="Percent 6 2 3" xfId="16666"/>
    <cellStyle name="Percent 6 3" xfId="16667"/>
    <cellStyle name="Percent 6 3 2" xfId="16668"/>
    <cellStyle name="Percent 6 3 2 2" xfId="16669"/>
    <cellStyle name="Percent 6 3 3" xfId="16670"/>
    <cellStyle name="Percent 6 4" xfId="16671"/>
    <cellStyle name="Percent 6 4 2" xfId="16672"/>
    <cellStyle name="Percent 6 5" xfId="16673"/>
    <cellStyle name="Percent 7" xfId="870"/>
    <cellStyle name="Percent 7 2" xfId="16674"/>
    <cellStyle name="Percent 7 2 2" xfId="16675"/>
    <cellStyle name="Percent 7 2 2 2" xfId="16676"/>
    <cellStyle name="Percent 7 2 3" xfId="16677"/>
    <cellStyle name="Percent 7 2 3 2" xfId="16678"/>
    <cellStyle name="Percent 7 2 4" xfId="16679"/>
    <cellStyle name="Percent 7 3" xfId="16680"/>
    <cellStyle name="Percent 7 3 2" xfId="16681"/>
    <cellStyle name="Percent 7 4" xfId="16682"/>
    <cellStyle name="Percent 8" xfId="871"/>
    <cellStyle name="Percent 8 2" xfId="16683"/>
    <cellStyle name="Percent 8 2 2" xfId="16684"/>
    <cellStyle name="Percent 8 2 2 2" xfId="16685"/>
    <cellStyle name="Percent 8 2 2 2 2" xfId="16686"/>
    <cellStyle name="Percent 8 2 2 3" xfId="16687"/>
    <cellStyle name="Percent 8 2 3" xfId="16688"/>
    <cellStyle name="Percent 8 3" xfId="16689"/>
    <cellStyle name="Percent 8 3 2" xfId="16690"/>
    <cellStyle name="Percent 8 3 2 2" xfId="16691"/>
    <cellStyle name="Percent 8 3 3" xfId="16692"/>
    <cellStyle name="Percent 8 4" xfId="16693"/>
    <cellStyle name="Percent 8 4 2" xfId="16694"/>
    <cellStyle name="Percent 8 5" xfId="16695"/>
    <cellStyle name="Percent 9" xfId="872"/>
    <cellStyle name="Percent 9 2" xfId="873"/>
    <cellStyle name="Percent 9 2 2" xfId="874"/>
    <cellStyle name="Percent 9 2 2 2" xfId="16696"/>
    <cellStyle name="Percent 9 2 2 2 2" xfId="16697"/>
    <cellStyle name="Percent 9 2 2 3" xfId="16698"/>
    <cellStyle name="Percent 9 2 2 4" xfId="18342"/>
    <cellStyle name="Percent 9 2 2 5" xfId="21218"/>
    <cellStyle name="Percent 9 2 3" xfId="16699"/>
    <cellStyle name="Percent 9 2 3 2" xfId="21219"/>
    <cellStyle name="Percent 9 2 3 3" xfId="21220"/>
    <cellStyle name="Percent 9 2 4" xfId="18341"/>
    <cellStyle name="Percent 9 2 4 2" xfId="21221"/>
    <cellStyle name="Percent 9 2 5" xfId="21222"/>
    <cellStyle name="Percent 9 2 6" xfId="21223"/>
    <cellStyle name="Percent 9 2 7" xfId="21224"/>
    <cellStyle name="Percent 9 2 8" xfId="21225"/>
    <cellStyle name="Percent 9 3" xfId="16700"/>
    <cellStyle name="Percent 9 3 2" xfId="16701"/>
    <cellStyle name="Percent 9 3 2 2" xfId="16702"/>
    <cellStyle name="Percent 9 3 3" xfId="16703"/>
    <cellStyle name="Percent 9 4" xfId="16704"/>
    <cellStyle name="Processing" xfId="16705"/>
    <cellStyle name="Processing 2" xfId="16706"/>
    <cellStyle name="Processing 2 2" xfId="16707"/>
    <cellStyle name="Processing 2 2 2" xfId="16708"/>
    <cellStyle name="Processing 2 2 2 2" xfId="16709"/>
    <cellStyle name="Processing 2 2 3" xfId="16710"/>
    <cellStyle name="Processing 2 3" xfId="16711"/>
    <cellStyle name="Processing 2 3 2" xfId="16712"/>
    <cellStyle name="Processing 2 4" xfId="16713"/>
    <cellStyle name="Processing 3" xfId="16714"/>
    <cellStyle name="Processing 3 2" xfId="16715"/>
    <cellStyle name="Processing 3 2 2" xfId="16716"/>
    <cellStyle name="Processing 3 3" xfId="16717"/>
    <cellStyle name="Processing 4" xfId="16718"/>
    <cellStyle name="Processing 4 2" xfId="16719"/>
    <cellStyle name="Processing 4 2 2" xfId="16720"/>
    <cellStyle name="Processing 4 3" xfId="16721"/>
    <cellStyle name="Processing 5" xfId="16722"/>
    <cellStyle name="Processing 5 2" xfId="16723"/>
    <cellStyle name="Processing 6" xfId="16724"/>
    <cellStyle name="Processing_AURORA Total New" xfId="16725"/>
    <cellStyle name="Protected" xfId="16726"/>
    <cellStyle name="ProtectedDates" xfId="16727"/>
    <cellStyle name="PSChar" xfId="16728"/>
    <cellStyle name="PSChar 2" xfId="16729"/>
    <cellStyle name="PSChar 2 2" xfId="16730"/>
    <cellStyle name="PSChar 2 2 2" xfId="16731"/>
    <cellStyle name="PSChar 2 3" xfId="16732"/>
    <cellStyle name="PSChar 2 3 2" xfId="16733"/>
    <cellStyle name="PSChar 2 4" xfId="16734"/>
    <cellStyle name="PSChar 3" xfId="16735"/>
    <cellStyle name="PSChar 3 2" xfId="16736"/>
    <cellStyle name="PSChar 4" xfId="16737"/>
    <cellStyle name="PSDate" xfId="16738"/>
    <cellStyle name="PSDate 2" xfId="16739"/>
    <cellStyle name="PSDate 2 2" xfId="16740"/>
    <cellStyle name="PSDate 2 2 2" xfId="16741"/>
    <cellStyle name="PSDate 2 3" xfId="16742"/>
    <cellStyle name="PSDate 2 3 2" xfId="16743"/>
    <cellStyle name="PSDate 2 4" xfId="16744"/>
    <cellStyle name="PSDate 3" xfId="16745"/>
    <cellStyle name="PSDate 3 2" xfId="16746"/>
    <cellStyle name="PSDate 4" xfId="16747"/>
    <cellStyle name="PSDec" xfId="16748"/>
    <cellStyle name="PSDec 2" xfId="16749"/>
    <cellStyle name="PSDec 2 2" xfId="16750"/>
    <cellStyle name="PSDec 2 2 2" xfId="16751"/>
    <cellStyle name="PSDec 2 3" xfId="16752"/>
    <cellStyle name="PSDec 2 3 2" xfId="16753"/>
    <cellStyle name="PSDec 2 4" xfId="16754"/>
    <cellStyle name="PSDec 3" xfId="16755"/>
    <cellStyle name="PSDec 3 2" xfId="16756"/>
    <cellStyle name="PSDec 4" xfId="16757"/>
    <cellStyle name="PSHeading" xfId="16758"/>
    <cellStyle name="PSHeading 2" xfId="16759"/>
    <cellStyle name="PSHeading 2 2" xfId="16760"/>
    <cellStyle name="PSHeading 2 2 2" xfId="16761"/>
    <cellStyle name="PSHeading 2 2 3" xfId="16762"/>
    <cellStyle name="PSHeading 2 2 3 2" xfId="16763"/>
    <cellStyle name="PSHeading 2 2 3 3" xfId="16764"/>
    <cellStyle name="PSHeading 2 2 3 4" xfId="16765"/>
    <cellStyle name="PSHeading 2 2 4" xfId="16766"/>
    <cellStyle name="PSHeading 2 2 5" xfId="16767"/>
    <cellStyle name="PSHeading 2 2 6" xfId="16768"/>
    <cellStyle name="PSHeading 2 3" xfId="16769"/>
    <cellStyle name="PSHeading 2 3 2" xfId="16770"/>
    <cellStyle name="PSHeading 2 4" xfId="16771"/>
    <cellStyle name="PSHeading 2 5" xfId="16772"/>
    <cellStyle name="PSHeading 2 5 2" xfId="16773"/>
    <cellStyle name="PSHeading 2 5 3" xfId="16774"/>
    <cellStyle name="PSHeading 2 5 4" xfId="16775"/>
    <cellStyle name="PSHeading 2 6" xfId="16776"/>
    <cellStyle name="PSHeading 2 7" xfId="16777"/>
    <cellStyle name="PSHeading 2 8" xfId="16778"/>
    <cellStyle name="PSHeading 3" xfId="16779"/>
    <cellStyle name="PSHeading 3 2" xfId="16780"/>
    <cellStyle name="PSHeading 4" xfId="16781"/>
    <cellStyle name="PSHeading 5" xfId="16782"/>
    <cellStyle name="PSHeading 5 2" xfId="16783"/>
    <cellStyle name="PSHeading 5 3" xfId="16784"/>
    <cellStyle name="PSHeading 5 4" xfId="16785"/>
    <cellStyle name="PSHeading 6" xfId="16786"/>
    <cellStyle name="PSHeading 7" xfId="16787"/>
    <cellStyle name="PSHeading 8" xfId="16788"/>
    <cellStyle name="PSInt" xfId="16789"/>
    <cellStyle name="PSInt 2" xfId="16790"/>
    <cellStyle name="PSInt 2 2" xfId="16791"/>
    <cellStyle name="PSInt 2 2 2" xfId="16792"/>
    <cellStyle name="PSInt 2 3" xfId="16793"/>
    <cellStyle name="PSInt 2 3 2" xfId="16794"/>
    <cellStyle name="PSInt 2 4" xfId="16795"/>
    <cellStyle name="PSInt 3" xfId="16796"/>
    <cellStyle name="PSInt 3 2" xfId="16797"/>
    <cellStyle name="PSInt 4" xfId="16798"/>
    <cellStyle name="PSSpacer" xfId="16799"/>
    <cellStyle name="PSSpacer 2" xfId="16800"/>
    <cellStyle name="PSSpacer 2 2" xfId="16801"/>
    <cellStyle name="PSSpacer 2 2 2" xfId="16802"/>
    <cellStyle name="PSSpacer 2 3" xfId="16803"/>
    <cellStyle name="PSSpacer 2 3 2" xfId="16804"/>
    <cellStyle name="PSSpacer 2 4" xfId="16805"/>
    <cellStyle name="PSSpacer 3" xfId="16806"/>
    <cellStyle name="PSSpacer 3 2" xfId="16807"/>
    <cellStyle name="PSSpacer 4" xfId="16808"/>
    <cellStyle name="purple - Style8" xfId="16809"/>
    <cellStyle name="purple - Style8 2" xfId="16810"/>
    <cellStyle name="purple - Style8 2 2" xfId="16811"/>
    <cellStyle name="purple - Style8 2 2 2" xfId="16812"/>
    <cellStyle name="purple - Style8 2 3" xfId="16813"/>
    <cellStyle name="purple - Style8 3" xfId="16814"/>
    <cellStyle name="purple - Style8 3 2" xfId="16815"/>
    <cellStyle name="purple - Style8 4" xfId="16816"/>
    <cellStyle name="purple - Style8_Electric Rev Req Model (2009 GRC) Rebuttal" xfId="18236"/>
    <cellStyle name="RED" xfId="16817"/>
    <cellStyle name="Red - Style7" xfId="16818"/>
    <cellStyle name="Red - Style7 2" xfId="16819"/>
    <cellStyle name="Red - Style7 2 2" xfId="16820"/>
    <cellStyle name="Red - Style7 2 2 2" xfId="16821"/>
    <cellStyle name="Red - Style7 2 3" xfId="16822"/>
    <cellStyle name="Red - Style7 3" xfId="16823"/>
    <cellStyle name="Red - Style7 3 2" xfId="16824"/>
    <cellStyle name="Red - Style7 4" xfId="16825"/>
    <cellStyle name="Red - Style7_Electric Rev Req Model (2009 GRC) Rebuttal" xfId="18237"/>
    <cellStyle name="RED 2" xfId="16826"/>
    <cellStyle name="RED 2 2" xfId="16827"/>
    <cellStyle name="RED 2 2 2" xfId="16828"/>
    <cellStyle name="RED 2 3" xfId="16829"/>
    <cellStyle name="RED 2 3 2" xfId="16830"/>
    <cellStyle name="RED 2 4" xfId="16831"/>
    <cellStyle name="RED 3" xfId="16832"/>
    <cellStyle name="RED 3 2" xfId="16833"/>
    <cellStyle name="RED 3 2 2" xfId="16834"/>
    <cellStyle name="RED 3 3" xfId="16835"/>
    <cellStyle name="RED 4" xfId="16836"/>
    <cellStyle name="RED 4 2" xfId="16837"/>
    <cellStyle name="RED 4 2 2" xfId="16838"/>
    <cellStyle name="RED 4 3" xfId="16839"/>
    <cellStyle name="RED 5" xfId="16840"/>
    <cellStyle name="RED 5 2" xfId="16841"/>
    <cellStyle name="RED 5 2 2" xfId="16842"/>
    <cellStyle name="RED 5 3" xfId="16843"/>
    <cellStyle name="RED 6" xfId="16844"/>
    <cellStyle name="RED 6 2" xfId="16845"/>
    <cellStyle name="RED 6 2 2" xfId="16846"/>
    <cellStyle name="RED 6 3" xfId="16847"/>
    <cellStyle name="RED 7" xfId="16848"/>
    <cellStyle name="RED 7 2" xfId="16849"/>
    <cellStyle name="RED 8" xfId="16850"/>
    <cellStyle name="RED_04 07E Wild Horse Wind Expansion (C) (2)" xfId="16851"/>
    <cellStyle name="Report" xfId="16852"/>
    <cellStyle name="Report - Style5" xfId="18238"/>
    <cellStyle name="Report - Style6" xfId="18239"/>
    <cellStyle name="Report - Style7" xfId="18240"/>
    <cellStyle name="Report - Style8" xfId="18241"/>
    <cellStyle name="Report 2" xfId="16853"/>
    <cellStyle name="Report 2 2" xfId="16854"/>
    <cellStyle name="Report 2 2 2" xfId="16855"/>
    <cellStyle name="Report 2 2 2 2" xfId="16856"/>
    <cellStyle name="Report 2 2 3" xfId="16857"/>
    <cellStyle name="Report 2 3" xfId="16858"/>
    <cellStyle name="Report 2 3 2" xfId="16859"/>
    <cellStyle name="Report 2 4" xfId="16860"/>
    <cellStyle name="Report 3" xfId="16861"/>
    <cellStyle name="Report 3 2" xfId="16862"/>
    <cellStyle name="Report 3 2 2" xfId="16863"/>
    <cellStyle name="Report 3 3" xfId="16864"/>
    <cellStyle name="Report 4" xfId="16865"/>
    <cellStyle name="Report 4 2" xfId="16866"/>
    <cellStyle name="Report 4 2 2" xfId="16867"/>
    <cellStyle name="Report 4 3" xfId="16868"/>
    <cellStyle name="Report 5" xfId="16869"/>
    <cellStyle name="Report 5 2" xfId="16870"/>
    <cellStyle name="Report 6" xfId="16871"/>
    <cellStyle name="Report Bar" xfId="16872"/>
    <cellStyle name="Report Bar 2" xfId="16873"/>
    <cellStyle name="Report Bar 2 2" xfId="16874"/>
    <cellStyle name="Report Bar 2 2 2" xfId="16875"/>
    <cellStyle name="Report Bar 2 2 2 2" xfId="16876"/>
    <cellStyle name="Report Bar 2 2 3" xfId="16877"/>
    <cellStyle name="Report Bar 2 3" xfId="16878"/>
    <cellStyle name="Report Bar 2 3 2" xfId="16879"/>
    <cellStyle name="Report Bar 2 4" xfId="16880"/>
    <cellStyle name="Report Bar 3" xfId="16881"/>
    <cellStyle name="Report Bar 3 2" xfId="16882"/>
    <cellStyle name="Report Bar 3 2 2" xfId="16883"/>
    <cellStyle name="Report Bar 3 3" xfId="16884"/>
    <cellStyle name="Report Bar 4" xfId="16885"/>
    <cellStyle name="Report Bar 4 2" xfId="16886"/>
    <cellStyle name="Report Bar 4 2 2" xfId="16887"/>
    <cellStyle name="Report Bar 4 3" xfId="16888"/>
    <cellStyle name="Report Bar 5" xfId="16889"/>
    <cellStyle name="Report Bar 5 2" xfId="16890"/>
    <cellStyle name="Report Bar 6" xfId="16891"/>
    <cellStyle name="Report Bar_AURORA Total New" xfId="16892"/>
    <cellStyle name="Report Heading" xfId="16893"/>
    <cellStyle name="Report Heading 10" xfId="16894"/>
    <cellStyle name="Report Heading 2" xfId="16895"/>
    <cellStyle name="Report Heading 2 2" xfId="16896"/>
    <cellStyle name="Report Heading 2 2 2" xfId="16897"/>
    <cellStyle name="Report Heading 2 3" xfId="16898"/>
    <cellStyle name="Report Heading 2 4" xfId="16899"/>
    <cellStyle name="Report Heading 2 4 2" xfId="16900"/>
    <cellStyle name="Report Heading 2 4 2 2" xfId="16901"/>
    <cellStyle name="Report Heading 2 4 3" xfId="16902"/>
    <cellStyle name="Report Heading 2 4 3 2" xfId="16903"/>
    <cellStyle name="Report Heading 2 4 4" xfId="16904"/>
    <cellStyle name="Report Heading 2 4 4 2" xfId="16905"/>
    <cellStyle name="Report Heading 2 4 5" xfId="16906"/>
    <cellStyle name="Report Heading 2 4 5 2" xfId="16907"/>
    <cellStyle name="Report Heading 2 4 6" xfId="16908"/>
    <cellStyle name="Report Heading 2 5" xfId="16909"/>
    <cellStyle name="Report Heading 2 5 2" xfId="16910"/>
    <cellStyle name="Report Heading 2 6" xfId="16911"/>
    <cellStyle name="Report Heading 2 6 2" xfId="16912"/>
    <cellStyle name="Report Heading 2 7" xfId="16913"/>
    <cellStyle name="Report Heading 2 7 2" xfId="16914"/>
    <cellStyle name="Report Heading 2 8" xfId="16915"/>
    <cellStyle name="Report Heading 2 8 2" xfId="16916"/>
    <cellStyle name="Report Heading 2 9" xfId="16917"/>
    <cellStyle name="Report Heading 3" xfId="16918"/>
    <cellStyle name="Report Heading 3 2" xfId="16919"/>
    <cellStyle name="Report Heading 4" xfId="16920"/>
    <cellStyle name="Report Heading 5" xfId="16921"/>
    <cellStyle name="Report Heading 5 2" xfId="16922"/>
    <cellStyle name="Report Heading 5 2 2" xfId="16923"/>
    <cellStyle name="Report Heading 5 3" xfId="16924"/>
    <cellStyle name="Report Heading 5 3 2" xfId="16925"/>
    <cellStyle name="Report Heading 5 4" xfId="16926"/>
    <cellStyle name="Report Heading 5 4 2" xfId="16927"/>
    <cellStyle name="Report Heading 5 5" xfId="16928"/>
    <cellStyle name="Report Heading 5 5 2" xfId="16929"/>
    <cellStyle name="Report Heading 5 6" xfId="16930"/>
    <cellStyle name="Report Heading 6" xfId="16931"/>
    <cellStyle name="Report Heading 6 2" xfId="16932"/>
    <cellStyle name="Report Heading 7" xfId="16933"/>
    <cellStyle name="Report Heading 7 2" xfId="16934"/>
    <cellStyle name="Report Heading 8" xfId="16935"/>
    <cellStyle name="Report Heading 8 2" xfId="16936"/>
    <cellStyle name="Report Heading 9" xfId="16937"/>
    <cellStyle name="Report Heading 9 2" xfId="16938"/>
    <cellStyle name="Report Heading_Electric Rev Req Model (2009 GRC) Rebuttal" xfId="18242"/>
    <cellStyle name="Report Percent" xfId="16939"/>
    <cellStyle name="Report Percent 2" xfId="16940"/>
    <cellStyle name="Report Percent 2 2" xfId="16941"/>
    <cellStyle name="Report Percent 2 2 2" xfId="16942"/>
    <cellStyle name="Report Percent 2 2 2 2" xfId="16943"/>
    <cellStyle name="Report Percent 2 2 3" xfId="16944"/>
    <cellStyle name="Report Percent 2 3" xfId="16945"/>
    <cellStyle name="Report Percent 2 3 2" xfId="16946"/>
    <cellStyle name="Report Percent 2 3 2 2" xfId="16947"/>
    <cellStyle name="Report Percent 2 3 3" xfId="16948"/>
    <cellStyle name="Report Percent 2 4" xfId="16949"/>
    <cellStyle name="Report Percent 3" xfId="16950"/>
    <cellStyle name="Report Percent 3 2" xfId="16951"/>
    <cellStyle name="Report Percent 3 2 2" xfId="16952"/>
    <cellStyle name="Report Percent 3 3" xfId="16953"/>
    <cellStyle name="Report Percent 4" xfId="16954"/>
    <cellStyle name="Report Percent 4 2" xfId="16955"/>
    <cellStyle name="Report Percent 4 2 2" xfId="16956"/>
    <cellStyle name="Report Percent 4 2 2 2" xfId="16957"/>
    <cellStyle name="Report Percent 4 2 3" xfId="16958"/>
    <cellStyle name="Report Percent 4 3" xfId="16959"/>
    <cellStyle name="Report Percent 4 3 2" xfId="16960"/>
    <cellStyle name="Report Percent 4 4" xfId="16961"/>
    <cellStyle name="Report Percent 5" xfId="16962"/>
    <cellStyle name="Report Percent 5 2" xfId="16963"/>
    <cellStyle name="Report Percent 5 2 2" xfId="16964"/>
    <cellStyle name="Report Percent 5 3" xfId="16965"/>
    <cellStyle name="Report Percent 6" xfId="16966"/>
    <cellStyle name="Report Percent 6 2" xfId="16967"/>
    <cellStyle name="Report Percent 6 2 2" xfId="16968"/>
    <cellStyle name="Report Percent 6 3" xfId="16969"/>
    <cellStyle name="Report Percent 7" xfId="16970"/>
    <cellStyle name="Report Percent 7 2" xfId="16971"/>
    <cellStyle name="Report Percent 7 2 2" xfId="16972"/>
    <cellStyle name="Report Percent 7 3" xfId="16973"/>
    <cellStyle name="Report Percent 8" xfId="16974"/>
    <cellStyle name="Report Percent 8 2" xfId="16975"/>
    <cellStyle name="Report Percent 9" xfId="16976"/>
    <cellStyle name="Report Percent_AURORA Total New" xfId="16977"/>
    <cellStyle name="Report Unit Cost" xfId="16978"/>
    <cellStyle name="Report Unit Cost 10" xfId="16979"/>
    <cellStyle name="Report Unit Cost 2" xfId="16980"/>
    <cellStyle name="Report Unit Cost 2 2" xfId="16981"/>
    <cellStyle name="Report Unit Cost 2 2 2" xfId="16982"/>
    <cellStyle name="Report Unit Cost 2 2 2 2" xfId="16983"/>
    <cellStyle name="Report Unit Cost 2 2 3" xfId="16984"/>
    <cellStyle name="Report Unit Cost 2 3" xfId="16985"/>
    <cellStyle name="Report Unit Cost 2 3 2" xfId="16986"/>
    <cellStyle name="Report Unit Cost 2 3 2 2" xfId="16987"/>
    <cellStyle name="Report Unit Cost 2 3 3" xfId="16988"/>
    <cellStyle name="Report Unit Cost 2 4" xfId="16989"/>
    <cellStyle name="Report Unit Cost 3" xfId="16990"/>
    <cellStyle name="Report Unit Cost 3 2" xfId="16991"/>
    <cellStyle name="Report Unit Cost 3 2 2" xfId="16992"/>
    <cellStyle name="Report Unit Cost 3 3" xfId="16993"/>
    <cellStyle name="Report Unit Cost 4" xfId="16994"/>
    <cellStyle name="Report Unit Cost 4 2" xfId="16995"/>
    <cellStyle name="Report Unit Cost 4 2 2" xfId="16996"/>
    <cellStyle name="Report Unit Cost 4 2 2 2" xfId="16997"/>
    <cellStyle name="Report Unit Cost 4 2 3" xfId="16998"/>
    <cellStyle name="Report Unit Cost 4 3" xfId="16999"/>
    <cellStyle name="Report Unit Cost 4 3 2" xfId="17000"/>
    <cellStyle name="Report Unit Cost 4 4" xfId="17001"/>
    <cellStyle name="Report Unit Cost 5" xfId="17002"/>
    <cellStyle name="Report Unit Cost 5 2" xfId="17003"/>
    <cellStyle name="Report Unit Cost 5 2 2" xfId="17004"/>
    <cellStyle name="Report Unit Cost 5 3" xfId="17005"/>
    <cellStyle name="Report Unit Cost 5 3 2" xfId="17006"/>
    <cellStyle name="Report Unit Cost 5 4" xfId="17007"/>
    <cellStyle name="Report Unit Cost 6" xfId="17008"/>
    <cellStyle name="Report Unit Cost 6 2" xfId="17009"/>
    <cellStyle name="Report Unit Cost 7" xfId="17010"/>
    <cellStyle name="Report Unit Cost 7 2" xfId="17011"/>
    <cellStyle name="Report Unit Cost 7 2 2" xfId="17012"/>
    <cellStyle name="Report Unit Cost 7 3" xfId="17013"/>
    <cellStyle name="Report Unit Cost 8" xfId="17014"/>
    <cellStyle name="Report Unit Cost 8 2" xfId="17015"/>
    <cellStyle name="Report Unit Cost 8 2 2" xfId="17016"/>
    <cellStyle name="Report Unit Cost 8 3" xfId="17017"/>
    <cellStyle name="Report Unit Cost 9" xfId="17018"/>
    <cellStyle name="Report Unit Cost 9 2" xfId="17019"/>
    <cellStyle name="Report Unit Cost_AURORA Total New" xfId="17020"/>
    <cellStyle name="Report_Adj Bench DR 3 for Initial Briefs (Electric)" xfId="17021"/>
    <cellStyle name="Reports" xfId="17022"/>
    <cellStyle name="Reports 2" xfId="17023"/>
    <cellStyle name="Reports 2 2" xfId="17024"/>
    <cellStyle name="Reports 2 2 2" xfId="17025"/>
    <cellStyle name="Reports 2 3" xfId="17026"/>
    <cellStyle name="Reports 3" xfId="17027"/>
    <cellStyle name="Reports 3 2" xfId="17028"/>
    <cellStyle name="Reports 4" xfId="17029"/>
    <cellStyle name="Reports Total" xfId="17030"/>
    <cellStyle name="Reports Total 2" xfId="17031"/>
    <cellStyle name="Reports Total 2 2" xfId="17032"/>
    <cellStyle name="Reports Total 2 2 2" xfId="17033"/>
    <cellStyle name="Reports Total 2 2 2 2" xfId="17034"/>
    <cellStyle name="Reports Total 2 2 3" xfId="17035"/>
    <cellStyle name="Reports Total 2 2 4" xfId="17036"/>
    <cellStyle name="Reports Total 2 2 4 2" xfId="18579"/>
    <cellStyle name="Reports Total 2 2 5" xfId="18578"/>
    <cellStyle name="Reports Total 2 3" xfId="17037"/>
    <cellStyle name="Reports Total 2 3 2" xfId="17038"/>
    <cellStyle name="Reports Total 2 4" xfId="17039"/>
    <cellStyle name="Reports Total 2 5" xfId="17040"/>
    <cellStyle name="Reports Total 2 5 2" xfId="18580"/>
    <cellStyle name="Reports Total 2 6" xfId="18577"/>
    <cellStyle name="Reports Total 3" xfId="17041"/>
    <cellStyle name="Reports Total 3 2" xfId="17042"/>
    <cellStyle name="Reports Total 3 2 2" xfId="17043"/>
    <cellStyle name="Reports Total 3 3" xfId="17044"/>
    <cellStyle name="Reports Total 3 4" xfId="17045"/>
    <cellStyle name="Reports Total 3 4 2" xfId="18582"/>
    <cellStyle name="Reports Total 3 5" xfId="18581"/>
    <cellStyle name="Reports Total 4" xfId="17046"/>
    <cellStyle name="Reports Total 4 2" xfId="17047"/>
    <cellStyle name="Reports Total 4 2 2" xfId="17048"/>
    <cellStyle name="Reports Total 4 3" xfId="17049"/>
    <cellStyle name="Reports Total 5" xfId="17050"/>
    <cellStyle name="Reports Total 5 2" xfId="17051"/>
    <cellStyle name="Reports Total 6" xfId="17052"/>
    <cellStyle name="Reports Total 7" xfId="17053"/>
    <cellStyle name="Reports Total 7 2" xfId="18583"/>
    <cellStyle name="Reports Total 8" xfId="18576"/>
    <cellStyle name="Reports Total_AURORA Total New" xfId="17054"/>
    <cellStyle name="Reports Unit Cost Total" xfId="17055"/>
    <cellStyle name="Reports Unit Cost Total 2" xfId="17056"/>
    <cellStyle name="Reports Unit Cost Total 2 2" xfId="17057"/>
    <cellStyle name="Reports Unit Cost Total 2 2 2" xfId="17058"/>
    <cellStyle name="Reports Unit Cost Total 2 3" xfId="17059"/>
    <cellStyle name="Reports Unit Cost Total 3" xfId="17060"/>
    <cellStyle name="Reports Unit Cost Total 3 2" xfId="17061"/>
    <cellStyle name="Reports Unit Cost Total 3 2 2" xfId="17062"/>
    <cellStyle name="Reports Unit Cost Total 3 3" xfId="17063"/>
    <cellStyle name="Reports Unit Cost Total 4" xfId="17064"/>
    <cellStyle name="Reports Unit Cost Total 4 2" xfId="17065"/>
    <cellStyle name="Reports Unit Cost Total 5" xfId="17066"/>
    <cellStyle name="Reports Unit Cost Total 6" xfId="17067"/>
    <cellStyle name="Reports Unit Cost Total 6 2" xfId="18585"/>
    <cellStyle name="Reports Unit Cost Total 7" xfId="18584"/>
    <cellStyle name="Reports_16.37E Wild Horse Expansion DeferralRevwrkingfile SF" xfId="17068"/>
    <cellStyle name="RevList" xfId="17069"/>
    <cellStyle name="RevList 2" xfId="17070"/>
    <cellStyle name="RevList 2 2" xfId="17071"/>
    <cellStyle name="RevList 2 2 2" xfId="17072"/>
    <cellStyle name="RevList 2 3" xfId="17073"/>
    <cellStyle name="RevList 3" xfId="17074"/>
    <cellStyle name="RevList 3 2" xfId="17075"/>
    <cellStyle name="RevList 4" xfId="17076"/>
    <cellStyle name="round100" xfId="17077"/>
    <cellStyle name="round100 2" xfId="17078"/>
    <cellStyle name="round100 2 2" xfId="17079"/>
    <cellStyle name="round100 2 2 2" xfId="17080"/>
    <cellStyle name="round100 2 2 2 2" xfId="17081"/>
    <cellStyle name="round100 2 2 3" xfId="17082"/>
    <cellStyle name="round100 2 3" xfId="17083"/>
    <cellStyle name="round100 2 3 2" xfId="17084"/>
    <cellStyle name="round100 2 3 2 2" xfId="17085"/>
    <cellStyle name="round100 2 3 3" xfId="17086"/>
    <cellStyle name="round100 2 4" xfId="17087"/>
    <cellStyle name="round100 3" xfId="17088"/>
    <cellStyle name="round100 3 2" xfId="17089"/>
    <cellStyle name="round100 3 2 2" xfId="17090"/>
    <cellStyle name="round100 3 3" xfId="17091"/>
    <cellStyle name="round100 4" xfId="17092"/>
    <cellStyle name="round100 4 2" xfId="17093"/>
    <cellStyle name="round100 4 2 2" xfId="17094"/>
    <cellStyle name="round100 4 2 2 2" xfId="17095"/>
    <cellStyle name="round100 4 2 3" xfId="17096"/>
    <cellStyle name="round100 4 3" xfId="17097"/>
    <cellStyle name="round100 4 3 2" xfId="17098"/>
    <cellStyle name="round100 4 4" xfId="17099"/>
    <cellStyle name="round100 5" xfId="17100"/>
    <cellStyle name="round100 5 2" xfId="17101"/>
    <cellStyle name="round100 5 2 2" xfId="17102"/>
    <cellStyle name="round100 5 3" xfId="17103"/>
    <cellStyle name="round100 6" xfId="17104"/>
    <cellStyle name="round100 6 2" xfId="17105"/>
    <cellStyle name="round100 6 2 2" xfId="17106"/>
    <cellStyle name="round100 6 3" xfId="17107"/>
    <cellStyle name="round100 7" xfId="17108"/>
    <cellStyle name="round100 7 2" xfId="17109"/>
    <cellStyle name="round100 7 2 2" xfId="17110"/>
    <cellStyle name="round100 7 3" xfId="17111"/>
    <cellStyle name="round100 8" xfId="17112"/>
    <cellStyle name="round100 8 2" xfId="17113"/>
    <cellStyle name="round100 9" xfId="17114"/>
    <cellStyle name="RowHeading" xfId="17115"/>
    <cellStyle name="SAPBEXaggData" xfId="17116"/>
    <cellStyle name="SAPBEXaggData 2" xfId="17117"/>
    <cellStyle name="SAPBEXaggData 2 2" xfId="17118"/>
    <cellStyle name="SAPBEXaggData 2 2 2" xfId="17119"/>
    <cellStyle name="SAPBEXaggData 2 3" xfId="17120"/>
    <cellStyle name="SAPBEXaggData 3" xfId="17121"/>
    <cellStyle name="SAPBEXaggData 4" xfId="17122"/>
    <cellStyle name="SAPBEXaggData 4 2" xfId="17123"/>
    <cellStyle name="SAPBEXaggData 4 2 2" xfId="17124"/>
    <cellStyle name="SAPBEXaggData 4 3" xfId="17125"/>
    <cellStyle name="SAPBEXaggData 5" xfId="17126"/>
    <cellStyle name="SAPBEXaggDataEmph" xfId="17127"/>
    <cellStyle name="SAPBEXaggDataEmph 2" xfId="17128"/>
    <cellStyle name="SAPBEXaggDataEmph 2 2" xfId="17129"/>
    <cellStyle name="SAPBEXaggDataEmph 2 2 2" xfId="17130"/>
    <cellStyle name="SAPBEXaggDataEmph 2 3" xfId="17131"/>
    <cellStyle name="SAPBEXaggDataEmph 3" xfId="17132"/>
    <cellStyle name="SAPBEXaggDataEmph 4" xfId="17133"/>
    <cellStyle name="SAPBEXaggItem" xfId="17134"/>
    <cellStyle name="SAPBEXaggItem 2" xfId="17135"/>
    <cellStyle name="SAPBEXaggItem 2 2" xfId="17136"/>
    <cellStyle name="SAPBEXaggItem 2 2 2" xfId="17137"/>
    <cellStyle name="SAPBEXaggItem 2 3" xfId="17138"/>
    <cellStyle name="SAPBEXaggItem 3" xfId="17139"/>
    <cellStyle name="SAPBEXaggItem 4" xfId="17140"/>
    <cellStyle name="SAPBEXaggItem 4 2" xfId="17141"/>
    <cellStyle name="SAPBEXaggItem 4 2 2" xfId="17142"/>
    <cellStyle name="SAPBEXaggItem 4 3" xfId="17143"/>
    <cellStyle name="SAPBEXaggItem 5" xfId="17144"/>
    <cellStyle name="SAPBEXaggItemX" xfId="17145"/>
    <cellStyle name="SAPBEXaggItemX 2" xfId="17146"/>
    <cellStyle name="SAPBEXaggItemX 2 2" xfId="17147"/>
    <cellStyle name="SAPBEXaggItemX 2 2 2" xfId="17148"/>
    <cellStyle name="SAPBEXaggItemX 2 3" xfId="17149"/>
    <cellStyle name="SAPBEXaggItemX 3" xfId="17150"/>
    <cellStyle name="SAPBEXaggItemX 4" xfId="17151"/>
    <cellStyle name="SAPBEXchaText" xfId="17152"/>
    <cellStyle name="SAPBEXchaText 2" xfId="17153"/>
    <cellStyle name="SAPBEXchaText 2 2" xfId="17154"/>
    <cellStyle name="SAPBEXchaText 2 2 2" xfId="17155"/>
    <cellStyle name="SAPBEXchaText 2 3" xfId="17156"/>
    <cellStyle name="SAPBEXchaText 3" xfId="17157"/>
    <cellStyle name="SAPBEXchaText 4" xfId="17158"/>
    <cellStyle name="SAPBEXchaText 4 2" xfId="17159"/>
    <cellStyle name="SAPBEXchaText 4 2 2" xfId="17160"/>
    <cellStyle name="SAPBEXchaText 4 3" xfId="17161"/>
    <cellStyle name="SAPBEXchaText 4 3 2" xfId="17162"/>
    <cellStyle name="SAPBEXchaText 4 4" xfId="17163"/>
    <cellStyle name="SAPBEXexcBad7" xfId="17164"/>
    <cellStyle name="SAPBEXexcBad7 2" xfId="17165"/>
    <cellStyle name="SAPBEXexcBad7 2 2" xfId="17166"/>
    <cellStyle name="SAPBEXexcBad7 2 2 2" xfId="17167"/>
    <cellStyle name="SAPBEXexcBad7 2 3" xfId="17168"/>
    <cellStyle name="SAPBEXexcBad7 3" xfId="17169"/>
    <cellStyle name="SAPBEXexcBad7 4" xfId="17170"/>
    <cellStyle name="SAPBEXexcBad8" xfId="17171"/>
    <cellStyle name="SAPBEXexcBad8 2" xfId="17172"/>
    <cellStyle name="SAPBEXexcBad8 2 2" xfId="17173"/>
    <cellStyle name="SAPBEXexcBad8 2 2 2" xfId="17174"/>
    <cellStyle name="SAPBEXexcBad8 2 3" xfId="17175"/>
    <cellStyle name="SAPBEXexcBad8 3" xfId="17176"/>
    <cellStyle name="SAPBEXexcBad8 4" xfId="17177"/>
    <cellStyle name="SAPBEXexcBad9" xfId="17178"/>
    <cellStyle name="SAPBEXexcBad9 2" xfId="17179"/>
    <cellStyle name="SAPBEXexcBad9 2 2" xfId="17180"/>
    <cellStyle name="SAPBEXexcBad9 2 2 2" xfId="17181"/>
    <cellStyle name="SAPBEXexcBad9 2 3" xfId="17182"/>
    <cellStyle name="SAPBEXexcBad9 3" xfId="17183"/>
    <cellStyle name="SAPBEXexcBad9 4" xfId="17184"/>
    <cellStyle name="SAPBEXexcCritical4" xfId="17185"/>
    <cellStyle name="SAPBEXexcCritical4 2" xfId="17186"/>
    <cellStyle name="SAPBEXexcCritical4 2 2" xfId="17187"/>
    <cellStyle name="SAPBEXexcCritical4 2 2 2" xfId="17188"/>
    <cellStyle name="SAPBEXexcCritical4 2 3" xfId="17189"/>
    <cellStyle name="SAPBEXexcCritical4 3" xfId="17190"/>
    <cellStyle name="SAPBEXexcCritical4 4" xfId="17191"/>
    <cellStyle name="SAPBEXexcCritical5" xfId="17192"/>
    <cellStyle name="SAPBEXexcCritical5 2" xfId="17193"/>
    <cellStyle name="SAPBEXexcCritical5 2 2" xfId="17194"/>
    <cellStyle name="SAPBEXexcCritical5 2 2 2" xfId="17195"/>
    <cellStyle name="SAPBEXexcCritical5 2 3" xfId="17196"/>
    <cellStyle name="SAPBEXexcCritical5 3" xfId="17197"/>
    <cellStyle name="SAPBEXexcCritical5 4" xfId="17198"/>
    <cellStyle name="SAPBEXexcCritical6" xfId="17199"/>
    <cellStyle name="SAPBEXexcCritical6 2" xfId="17200"/>
    <cellStyle name="SAPBEXexcCritical6 2 2" xfId="17201"/>
    <cellStyle name="SAPBEXexcCritical6 2 2 2" xfId="17202"/>
    <cellStyle name="SAPBEXexcCritical6 2 3" xfId="17203"/>
    <cellStyle name="SAPBEXexcCritical6 3" xfId="17204"/>
    <cellStyle name="SAPBEXexcCritical6 4" xfId="17205"/>
    <cellStyle name="SAPBEXexcGood1" xfId="17206"/>
    <cellStyle name="SAPBEXexcGood1 2" xfId="17207"/>
    <cellStyle name="SAPBEXexcGood1 2 2" xfId="17208"/>
    <cellStyle name="SAPBEXexcGood1 2 2 2" xfId="17209"/>
    <cellStyle name="SAPBEXexcGood1 2 3" xfId="17210"/>
    <cellStyle name="SAPBEXexcGood1 3" xfId="17211"/>
    <cellStyle name="SAPBEXexcGood1 4" xfId="17212"/>
    <cellStyle name="SAPBEXexcGood2" xfId="17213"/>
    <cellStyle name="SAPBEXexcGood2 2" xfId="17214"/>
    <cellStyle name="SAPBEXexcGood2 2 2" xfId="17215"/>
    <cellStyle name="SAPBEXexcGood2 2 2 2" xfId="17216"/>
    <cellStyle name="SAPBEXexcGood2 2 3" xfId="17217"/>
    <cellStyle name="SAPBEXexcGood2 3" xfId="17218"/>
    <cellStyle name="SAPBEXexcGood2 4" xfId="17219"/>
    <cellStyle name="SAPBEXexcGood3" xfId="17220"/>
    <cellStyle name="SAPBEXexcGood3 2" xfId="17221"/>
    <cellStyle name="SAPBEXexcGood3 2 2" xfId="17222"/>
    <cellStyle name="SAPBEXexcGood3 2 2 2" xfId="17223"/>
    <cellStyle name="SAPBEXexcGood3 2 3" xfId="17224"/>
    <cellStyle name="SAPBEXexcGood3 3" xfId="17225"/>
    <cellStyle name="SAPBEXexcGood3 4" xfId="17226"/>
    <cellStyle name="SAPBEXfilterDrill" xfId="17227"/>
    <cellStyle name="SAPBEXfilterDrill 2" xfId="17228"/>
    <cellStyle name="SAPBEXfilterDrill 2 2" xfId="17229"/>
    <cellStyle name="SAPBEXfilterDrill 2 2 2" xfId="17230"/>
    <cellStyle name="SAPBEXfilterDrill 2 3" xfId="17231"/>
    <cellStyle name="SAPBEXfilterDrill 3" xfId="17232"/>
    <cellStyle name="SAPBEXfilterItem" xfId="17233"/>
    <cellStyle name="SAPBEXfilterItem 2" xfId="17234"/>
    <cellStyle name="SAPBEXfilterItem 2 2" xfId="17235"/>
    <cellStyle name="SAPBEXfilterItem 2 2 2" xfId="17236"/>
    <cellStyle name="SAPBEXfilterItem 2 3" xfId="17237"/>
    <cellStyle name="SAPBEXfilterItem 3" xfId="17238"/>
    <cellStyle name="SAPBEXfilterText" xfId="17239"/>
    <cellStyle name="SAPBEXfilterText 2" xfId="17240"/>
    <cellStyle name="SAPBEXfilterText 2 2" xfId="17241"/>
    <cellStyle name="SAPBEXfilterText 2 2 2" xfId="17242"/>
    <cellStyle name="SAPBEXfilterText 2 3" xfId="17243"/>
    <cellStyle name="SAPBEXfilterText 3" xfId="17244"/>
    <cellStyle name="SAPBEXformats" xfId="17245"/>
    <cellStyle name="SAPBEXformats 2" xfId="17246"/>
    <cellStyle name="SAPBEXformats 2 2" xfId="17247"/>
    <cellStyle name="SAPBEXformats 2 2 2" xfId="17248"/>
    <cellStyle name="SAPBEXformats 2 3" xfId="17249"/>
    <cellStyle name="SAPBEXformats 2 4" xfId="17250"/>
    <cellStyle name="SAPBEXformats 3" xfId="17251"/>
    <cellStyle name="SAPBEXformats 4" xfId="17252"/>
    <cellStyle name="SAPBEXheaderItem" xfId="17253"/>
    <cellStyle name="SAPBEXheaderItem 2" xfId="17254"/>
    <cellStyle name="SAPBEXheaderItem 2 2" xfId="17255"/>
    <cellStyle name="SAPBEXheaderItem 2 2 2" xfId="17256"/>
    <cellStyle name="SAPBEXheaderItem 2 3" xfId="17257"/>
    <cellStyle name="SAPBEXheaderItem 3" xfId="17258"/>
    <cellStyle name="SAPBEXheaderText" xfId="17259"/>
    <cellStyle name="SAPBEXheaderText 2" xfId="17260"/>
    <cellStyle name="SAPBEXheaderText 2 2" xfId="17261"/>
    <cellStyle name="SAPBEXheaderText 2 2 2" xfId="17262"/>
    <cellStyle name="SAPBEXheaderText 2 3" xfId="17263"/>
    <cellStyle name="SAPBEXheaderText 3" xfId="17264"/>
    <cellStyle name="SAPBEXHLevel0" xfId="17265"/>
    <cellStyle name="SAPBEXHLevel0 2" xfId="17266"/>
    <cellStyle name="SAPBEXHLevel0 2 2" xfId="17267"/>
    <cellStyle name="SAPBEXHLevel0 2 2 2" xfId="17268"/>
    <cellStyle name="SAPBEXHLevel0 2 3" xfId="17269"/>
    <cellStyle name="SAPBEXHLevel0 2 4" xfId="17270"/>
    <cellStyle name="SAPBEXHLevel0 3" xfId="17271"/>
    <cellStyle name="SAPBEXHLevel0 4" xfId="17272"/>
    <cellStyle name="SAPBEXHLevel0X" xfId="17273"/>
    <cellStyle name="SAPBEXHLevel0X 2" xfId="17274"/>
    <cellStyle name="SAPBEXHLevel0X 2 2" xfId="17275"/>
    <cellStyle name="SAPBEXHLevel0X 2 2 2" xfId="17276"/>
    <cellStyle name="SAPBEXHLevel0X 2 3" xfId="17277"/>
    <cellStyle name="SAPBEXHLevel0X 2 4" xfId="17278"/>
    <cellStyle name="SAPBEXHLevel0X 3" xfId="17279"/>
    <cellStyle name="SAPBEXHLevel0X 4" xfId="17280"/>
    <cellStyle name="SAPBEXHLevel1" xfId="17281"/>
    <cellStyle name="SAPBEXHLevel1 2" xfId="17282"/>
    <cellStyle name="SAPBEXHLevel1 2 2" xfId="17283"/>
    <cellStyle name="SAPBEXHLevel1 2 2 2" xfId="17284"/>
    <cellStyle name="SAPBEXHLevel1 2 3" xfId="17285"/>
    <cellStyle name="SAPBEXHLevel1 2 4" xfId="17286"/>
    <cellStyle name="SAPBEXHLevel1 3" xfId="17287"/>
    <cellStyle name="SAPBEXHLevel1 4" xfId="17288"/>
    <cellStyle name="SAPBEXHLevel1X" xfId="17289"/>
    <cellStyle name="SAPBEXHLevel1X 2" xfId="17290"/>
    <cellStyle name="SAPBEXHLevel1X 2 2" xfId="17291"/>
    <cellStyle name="SAPBEXHLevel1X 2 2 2" xfId="17292"/>
    <cellStyle name="SAPBEXHLevel1X 2 3" xfId="17293"/>
    <cellStyle name="SAPBEXHLevel1X 2 4" xfId="17294"/>
    <cellStyle name="SAPBEXHLevel1X 3" xfId="17295"/>
    <cellStyle name="SAPBEXHLevel1X 4" xfId="17296"/>
    <cellStyle name="SAPBEXHLevel2" xfId="17297"/>
    <cellStyle name="SAPBEXHLevel2 2" xfId="17298"/>
    <cellStyle name="SAPBEXHLevel2 2 2" xfId="17299"/>
    <cellStyle name="SAPBEXHLevel2 2 2 2" xfId="17300"/>
    <cellStyle name="SAPBEXHLevel2 2 3" xfId="17301"/>
    <cellStyle name="SAPBEXHLevel2 2 4" xfId="17302"/>
    <cellStyle name="SAPBEXHLevel2 3" xfId="17303"/>
    <cellStyle name="SAPBEXHLevel2 4" xfId="17304"/>
    <cellStyle name="SAPBEXHLevel2X" xfId="17305"/>
    <cellStyle name="SAPBEXHLevel2X 2" xfId="17306"/>
    <cellStyle name="SAPBEXHLevel2X 2 2" xfId="17307"/>
    <cellStyle name="SAPBEXHLevel2X 2 2 2" xfId="17308"/>
    <cellStyle name="SAPBEXHLevel2X 2 3" xfId="17309"/>
    <cellStyle name="SAPBEXHLevel2X 2 4" xfId="17310"/>
    <cellStyle name="SAPBEXHLevel2X 3" xfId="17311"/>
    <cellStyle name="SAPBEXHLevel2X 4" xfId="17312"/>
    <cellStyle name="SAPBEXHLevel3" xfId="17313"/>
    <cellStyle name="SAPBEXHLevel3 2" xfId="17314"/>
    <cellStyle name="SAPBEXHLevel3 2 2" xfId="17315"/>
    <cellStyle name="SAPBEXHLevel3 2 2 2" xfId="17316"/>
    <cellStyle name="SAPBEXHLevel3 2 3" xfId="17317"/>
    <cellStyle name="SAPBEXHLevel3 2 4" xfId="17318"/>
    <cellStyle name="SAPBEXHLevel3 3" xfId="17319"/>
    <cellStyle name="SAPBEXHLevel3 4" xfId="17320"/>
    <cellStyle name="SAPBEXHLevel3X" xfId="17321"/>
    <cellStyle name="SAPBEXHLevel3X 2" xfId="17322"/>
    <cellStyle name="SAPBEXHLevel3X 2 2" xfId="17323"/>
    <cellStyle name="SAPBEXHLevel3X 2 2 2" xfId="17324"/>
    <cellStyle name="SAPBEXHLevel3X 2 3" xfId="17325"/>
    <cellStyle name="SAPBEXHLevel3X 2 4" xfId="17326"/>
    <cellStyle name="SAPBEXHLevel3X 3" xfId="17327"/>
    <cellStyle name="SAPBEXHLevel3X 4" xfId="17328"/>
    <cellStyle name="SAPBEXinputData" xfId="17329"/>
    <cellStyle name="SAPBEXinputData 2" xfId="17330"/>
    <cellStyle name="SAPBEXinputData 2 2" xfId="17331"/>
    <cellStyle name="SAPBEXinputData 3" xfId="17332"/>
    <cellStyle name="SAPBEXItemHeader" xfId="17333"/>
    <cellStyle name="SAPBEXItemHeader 2" xfId="17334"/>
    <cellStyle name="SAPBEXresData" xfId="17335"/>
    <cellStyle name="SAPBEXresData 2" xfId="17336"/>
    <cellStyle name="SAPBEXresData 2 2" xfId="17337"/>
    <cellStyle name="SAPBEXresData 2 2 2" xfId="17338"/>
    <cellStyle name="SAPBEXresData 2 3" xfId="17339"/>
    <cellStyle name="SAPBEXresData 3" xfId="17340"/>
    <cellStyle name="SAPBEXresData 4" xfId="17341"/>
    <cellStyle name="SAPBEXresDataEmph" xfId="17342"/>
    <cellStyle name="SAPBEXresDataEmph 2" xfId="17343"/>
    <cellStyle name="SAPBEXresDataEmph 2 2" xfId="17344"/>
    <cellStyle name="SAPBEXresDataEmph 2 2 2" xfId="17345"/>
    <cellStyle name="SAPBEXresDataEmph 2 3" xfId="17346"/>
    <cellStyle name="SAPBEXresDataEmph 3" xfId="17347"/>
    <cellStyle name="SAPBEXresDataEmph 4" xfId="17348"/>
    <cellStyle name="SAPBEXresItem" xfId="17349"/>
    <cellStyle name="SAPBEXresItem 2" xfId="17350"/>
    <cellStyle name="SAPBEXresItem 2 2" xfId="17351"/>
    <cellStyle name="SAPBEXresItem 2 2 2" xfId="17352"/>
    <cellStyle name="SAPBEXresItem 2 3" xfId="17353"/>
    <cellStyle name="SAPBEXresItem 3" xfId="17354"/>
    <cellStyle name="SAPBEXresItem 4" xfId="17355"/>
    <cellStyle name="SAPBEXresItemX" xfId="17356"/>
    <cellStyle name="SAPBEXresItemX 2" xfId="17357"/>
    <cellStyle name="SAPBEXresItemX 2 2" xfId="17358"/>
    <cellStyle name="SAPBEXresItemX 2 2 2" xfId="17359"/>
    <cellStyle name="SAPBEXresItemX 2 3" xfId="17360"/>
    <cellStyle name="SAPBEXresItemX 3" xfId="17361"/>
    <cellStyle name="SAPBEXresItemX 4" xfId="17362"/>
    <cellStyle name="SAPBEXstdData" xfId="17363"/>
    <cellStyle name="SAPBEXstdData 2" xfId="17364"/>
    <cellStyle name="SAPBEXstdData 2 2" xfId="17365"/>
    <cellStyle name="SAPBEXstdData 2 2 2" xfId="17366"/>
    <cellStyle name="SAPBEXstdData 2 3" xfId="17367"/>
    <cellStyle name="SAPBEXstdData 2 4" xfId="17368"/>
    <cellStyle name="SAPBEXstdData 3" xfId="17369"/>
    <cellStyle name="SAPBEXstdData 3 2" xfId="17370"/>
    <cellStyle name="SAPBEXstdData 3 2 2" xfId="17371"/>
    <cellStyle name="SAPBEXstdData 3 3" xfId="17372"/>
    <cellStyle name="SAPBEXstdData 4" xfId="17373"/>
    <cellStyle name="SAPBEXstdData 4 2" xfId="17374"/>
    <cellStyle name="SAPBEXstdData 5" xfId="17375"/>
    <cellStyle name="SAPBEXstdData 6" xfId="17376"/>
    <cellStyle name="SAPBEXstdData 6 2" xfId="17377"/>
    <cellStyle name="SAPBEXstdData 6 2 2" xfId="17378"/>
    <cellStyle name="SAPBEXstdData 6 3" xfId="17379"/>
    <cellStyle name="SAPBEXstdData 7" xfId="17380"/>
    <cellStyle name="SAPBEXstdDataEmph" xfId="17381"/>
    <cellStyle name="SAPBEXstdDataEmph 2" xfId="17382"/>
    <cellStyle name="SAPBEXstdDataEmph 2 2" xfId="17383"/>
    <cellStyle name="SAPBEXstdDataEmph 2 2 2" xfId="17384"/>
    <cellStyle name="SAPBEXstdDataEmph 2 3" xfId="17385"/>
    <cellStyle name="SAPBEXstdDataEmph 3" xfId="17386"/>
    <cellStyle name="SAPBEXstdDataEmph 4" xfId="17387"/>
    <cellStyle name="SAPBEXstdItem" xfId="17388"/>
    <cellStyle name="SAPBEXstdItem 2" xfId="17389"/>
    <cellStyle name="SAPBEXstdItem 2 2" xfId="17390"/>
    <cellStyle name="SAPBEXstdItem 2 2 2" xfId="17391"/>
    <cellStyle name="SAPBEXstdItem 2 3" xfId="17392"/>
    <cellStyle name="SAPBEXstdItem 2 4" xfId="17393"/>
    <cellStyle name="SAPBEXstdItem 3" xfId="17394"/>
    <cellStyle name="SAPBEXstdItem 4" xfId="17395"/>
    <cellStyle name="SAPBEXstdItem 4 2" xfId="17396"/>
    <cellStyle name="SAPBEXstdItem 4 2 2" xfId="17397"/>
    <cellStyle name="SAPBEXstdItem 4 3" xfId="17398"/>
    <cellStyle name="SAPBEXstdItem 4 3 2" xfId="17399"/>
    <cellStyle name="SAPBEXstdItem 4 4" xfId="17400"/>
    <cellStyle name="SAPBEXstdItem 5" xfId="17401"/>
    <cellStyle name="SAPBEXstdItemX" xfId="17402"/>
    <cellStyle name="SAPBEXstdItemX 2" xfId="17403"/>
    <cellStyle name="SAPBEXstdItemX 2 2" xfId="17404"/>
    <cellStyle name="SAPBEXstdItemX 2 2 2" xfId="17405"/>
    <cellStyle name="SAPBEXstdItemX 2 3" xfId="17406"/>
    <cellStyle name="SAPBEXstdItemX 2 4" xfId="17407"/>
    <cellStyle name="SAPBEXstdItemX 3" xfId="17408"/>
    <cellStyle name="SAPBEXstdItemX 4" xfId="17409"/>
    <cellStyle name="SAPBEXtitle" xfId="17410"/>
    <cellStyle name="SAPBEXtitle 2" xfId="17411"/>
    <cellStyle name="SAPBEXtitle 2 2" xfId="17412"/>
    <cellStyle name="SAPBEXtitle 2 2 2" xfId="17413"/>
    <cellStyle name="SAPBEXtitle 2 3" xfId="17414"/>
    <cellStyle name="SAPBEXtitle 3" xfId="17415"/>
    <cellStyle name="SAPBEXunassignedItem" xfId="17416"/>
    <cellStyle name="SAPBEXunassignedItem 2" xfId="17417"/>
    <cellStyle name="SAPBEXundefined" xfId="17418"/>
    <cellStyle name="SAPBEXundefined 2" xfId="17419"/>
    <cellStyle name="SAPBEXundefined 2 2" xfId="17420"/>
    <cellStyle name="SAPBEXundefined 2 2 2" xfId="17421"/>
    <cellStyle name="SAPBEXundefined 2 3" xfId="17422"/>
    <cellStyle name="SAPBEXundefined 3" xfId="17423"/>
    <cellStyle name="SAPBEXundefined 4" xfId="17424"/>
    <cellStyle name="shade" xfId="17425"/>
    <cellStyle name="Shade 10" xfId="17426"/>
    <cellStyle name="shade 2" xfId="17427"/>
    <cellStyle name="shade 2 2" xfId="17428"/>
    <cellStyle name="shade 2 2 2" xfId="17429"/>
    <cellStyle name="shade 2 2 2 2" xfId="17430"/>
    <cellStyle name="shade 2 2 3" xfId="17431"/>
    <cellStyle name="shade 2 3" xfId="17432"/>
    <cellStyle name="shade 2 3 2" xfId="17433"/>
    <cellStyle name="shade 2 3 2 2" xfId="17434"/>
    <cellStyle name="shade 2 3 3" xfId="17435"/>
    <cellStyle name="shade 2 4" xfId="17436"/>
    <cellStyle name="shade 3" xfId="17437"/>
    <cellStyle name="shade 3 2" xfId="17438"/>
    <cellStyle name="shade 3 2 2" xfId="17439"/>
    <cellStyle name="shade 3 3" xfId="17440"/>
    <cellStyle name="shade 4" xfId="17441"/>
    <cellStyle name="shade 4 2" xfId="17442"/>
    <cellStyle name="shade 4 2 2" xfId="17443"/>
    <cellStyle name="shade 4 2 2 2" xfId="17444"/>
    <cellStyle name="shade 4 2 3" xfId="17445"/>
    <cellStyle name="shade 4 3" xfId="17446"/>
    <cellStyle name="shade 4 3 2" xfId="17447"/>
    <cellStyle name="shade 4 4" xfId="17448"/>
    <cellStyle name="shade 5" xfId="17449"/>
    <cellStyle name="shade 5 2" xfId="17450"/>
    <cellStyle name="shade 5 2 2" xfId="17451"/>
    <cellStyle name="shade 5 3" xfId="17452"/>
    <cellStyle name="shade 6" xfId="17453"/>
    <cellStyle name="shade 6 2" xfId="17454"/>
    <cellStyle name="shade 6 2 2" xfId="17455"/>
    <cellStyle name="shade 6 3" xfId="17456"/>
    <cellStyle name="shade 7" xfId="17457"/>
    <cellStyle name="shade 7 2" xfId="17458"/>
    <cellStyle name="shade 7 2 2" xfId="17459"/>
    <cellStyle name="shade 7 3" xfId="17460"/>
    <cellStyle name="shade 8" xfId="17461"/>
    <cellStyle name="shade 8 2" xfId="17462"/>
    <cellStyle name="shade 9" xfId="17463"/>
    <cellStyle name="shade_AURORA Total New" xfId="17464"/>
    <cellStyle name="Sheet Title" xfId="17465"/>
    <cellStyle name="Sheet Title 2" xfId="17466"/>
    <cellStyle name="StmtTtl1" xfId="17467"/>
    <cellStyle name="StmtTtl1 2" xfId="17468"/>
    <cellStyle name="StmtTtl1 2 2" xfId="17469"/>
    <cellStyle name="StmtTtl1 2 2 2" xfId="17470"/>
    <cellStyle name="StmtTtl1 2 2 2 2" xfId="17471"/>
    <cellStyle name="StmtTtl1 2 2 3" xfId="17472"/>
    <cellStyle name="StmtTtl1 2 3" xfId="17473"/>
    <cellStyle name="StmtTtl1 2 3 2" xfId="17474"/>
    <cellStyle name="StmtTtl1 2 4" xfId="17475"/>
    <cellStyle name="StmtTtl1 3" xfId="17476"/>
    <cellStyle name="StmtTtl1 3 2" xfId="17477"/>
    <cellStyle name="StmtTtl1 3 2 2" xfId="17478"/>
    <cellStyle name="StmtTtl1 3 2 2 2" xfId="17479"/>
    <cellStyle name="StmtTtl1 3 2 3" xfId="17480"/>
    <cellStyle name="StmtTtl1 3 3" xfId="17481"/>
    <cellStyle name="StmtTtl1 3 3 2" xfId="17482"/>
    <cellStyle name="StmtTtl1 3 4" xfId="17483"/>
    <cellStyle name="StmtTtl1 4" xfId="17484"/>
    <cellStyle name="StmtTtl1 4 2" xfId="17485"/>
    <cellStyle name="StmtTtl1 4 2 2" xfId="17486"/>
    <cellStyle name="StmtTtl1 4 2 2 2" xfId="17487"/>
    <cellStyle name="StmtTtl1 4 2 3" xfId="17488"/>
    <cellStyle name="StmtTtl1 4 3" xfId="17489"/>
    <cellStyle name="StmtTtl1 4 3 2" xfId="17490"/>
    <cellStyle name="StmtTtl1 4 4" xfId="17491"/>
    <cellStyle name="StmtTtl1 5" xfId="17492"/>
    <cellStyle name="StmtTtl1 5 2" xfId="17493"/>
    <cellStyle name="StmtTtl1 5 2 2" xfId="17494"/>
    <cellStyle name="StmtTtl1 5 3" xfId="17495"/>
    <cellStyle name="StmtTtl1 5 3 2" xfId="17496"/>
    <cellStyle name="StmtTtl1 5 4" xfId="17497"/>
    <cellStyle name="StmtTtl1 6" xfId="17498"/>
    <cellStyle name="StmtTtl1 6 2" xfId="17499"/>
    <cellStyle name="StmtTtl1 7" xfId="17500"/>
    <cellStyle name="StmtTtl1_(C) WHE Proforma with ITC cash grant 10 Yr Amort_for deferral_102809" xfId="17501"/>
    <cellStyle name="StmtTtl2" xfId="17502"/>
    <cellStyle name="StmtTtl2 2" xfId="17503"/>
    <cellStyle name="StmtTtl2 2 2" xfId="17504"/>
    <cellStyle name="StmtTtl2 2 2 2" xfId="17505"/>
    <cellStyle name="StmtTtl2 2 3" xfId="17506"/>
    <cellStyle name="StmtTtl2 2 4" xfId="17507"/>
    <cellStyle name="StmtTtl2 2 4 2" xfId="18588"/>
    <cellStyle name="StmtTtl2 2 5" xfId="18587"/>
    <cellStyle name="StmtTtl2 3" xfId="17508"/>
    <cellStyle name="StmtTtl2 3 2" xfId="17509"/>
    <cellStyle name="StmtTtl2 3 2 2" xfId="17510"/>
    <cellStyle name="StmtTtl2 3 2 3" xfId="17511"/>
    <cellStyle name="StmtTtl2 3 2 3 2" xfId="18591"/>
    <cellStyle name="StmtTtl2 3 2 4" xfId="18590"/>
    <cellStyle name="StmtTtl2 3 3" xfId="17512"/>
    <cellStyle name="StmtTtl2 3 3 2" xfId="17513"/>
    <cellStyle name="StmtTtl2 3 4" xfId="17514"/>
    <cellStyle name="StmtTtl2 3 5" xfId="17515"/>
    <cellStyle name="StmtTtl2 3 5 2" xfId="18592"/>
    <cellStyle name="StmtTtl2 3 6" xfId="18589"/>
    <cellStyle name="StmtTtl2 4" xfId="17516"/>
    <cellStyle name="StmtTtl2 4 2" xfId="17517"/>
    <cellStyle name="StmtTtl2 5" xfId="17518"/>
    <cellStyle name="StmtTtl2 6" xfId="17519"/>
    <cellStyle name="StmtTtl2 6 2" xfId="18593"/>
    <cellStyle name="StmtTtl2 7" xfId="18586"/>
    <cellStyle name="STYL1 - Style1" xfId="17520"/>
    <cellStyle name="STYL1 - Style1 2" xfId="17521"/>
    <cellStyle name="STYL1 - Style1 2 2" xfId="17522"/>
    <cellStyle name="STYL1 - Style1 2 2 2" xfId="17523"/>
    <cellStyle name="STYL1 - Style1 2 3" xfId="17524"/>
    <cellStyle name="STYL1 - Style1 3" xfId="17525"/>
    <cellStyle name="STYL1 - Style1 3 2" xfId="17526"/>
    <cellStyle name="STYL1 - Style1 4" xfId="17527"/>
    <cellStyle name="Style 1" xfId="17528"/>
    <cellStyle name="Style 1 10" xfId="17529"/>
    <cellStyle name="Style 1 10 2" xfId="17530"/>
    <cellStyle name="Style 1 10 2 2" xfId="10"/>
    <cellStyle name="Style 1 10 3" xfId="17531"/>
    <cellStyle name="Style 1 10 3 2" xfId="17532"/>
    <cellStyle name="Style 1 10 4" xfId="17533"/>
    <cellStyle name="Style 1 11" xfId="17534"/>
    <cellStyle name="Style 1 11 2" xfId="17535"/>
    <cellStyle name="Style 1 11 2 2" xfId="17536"/>
    <cellStyle name="Style 1 11 3" xfId="17537"/>
    <cellStyle name="Style 1 12" xfId="17538"/>
    <cellStyle name="Style 1 12 2" xfId="17539"/>
    <cellStyle name="Style 1 12 2 2" xfId="17540"/>
    <cellStyle name="Style 1 12 3" xfId="17541"/>
    <cellStyle name="Style 1 12 3 2" xfId="17542"/>
    <cellStyle name="Style 1 12 4" xfId="17543"/>
    <cellStyle name="Style 1 13" xfId="17544"/>
    <cellStyle name="Style 1 13 2" xfId="17545"/>
    <cellStyle name="Style 1 14" xfId="17546"/>
    <cellStyle name="Style 1 2" xfId="17547"/>
    <cellStyle name="Style 1 2 2" xfId="17548"/>
    <cellStyle name="Style 1 2 2 2" xfId="17549"/>
    <cellStyle name="Style 1 2 2 2 2" xfId="17550"/>
    <cellStyle name="Style 1 2 2 2 2 2" xfId="17551"/>
    <cellStyle name="Style 1 2 2 2 3" xfId="17552"/>
    <cellStyle name="Style 1 2 2 3" xfId="17553"/>
    <cellStyle name="Style 1 2 2 3 2" xfId="17554"/>
    <cellStyle name="Style 1 2 2 4" xfId="17555"/>
    <cellStyle name="Style 1 2 2 4 2" xfId="17556"/>
    <cellStyle name="Style 1 2 2 5" xfId="17557"/>
    <cellStyle name="Style 1 2 3" xfId="17558"/>
    <cellStyle name="Style 1 2 3 2" xfId="17559"/>
    <cellStyle name="Style 1 2 3 2 2" xfId="17560"/>
    <cellStyle name="Style 1 2 3 3" xfId="17561"/>
    <cellStyle name="Style 1 2 3 3 2" xfId="17562"/>
    <cellStyle name="Style 1 2 3 4" xfId="17563"/>
    <cellStyle name="Style 1 2 4" xfId="17564"/>
    <cellStyle name="Style 1 2 4 2" xfId="17565"/>
    <cellStyle name="Style 1 2 4 2 2" xfId="17566"/>
    <cellStyle name="Style 1 2 4 3" xfId="17567"/>
    <cellStyle name="Style 1 2 5" xfId="17568"/>
    <cellStyle name="Style 1 2 5 2" xfId="17569"/>
    <cellStyle name="Style 1 2 5 2 2" xfId="17570"/>
    <cellStyle name="Style 1 2 5 3" xfId="17571"/>
    <cellStyle name="Style 1 2 6" xfId="17572"/>
    <cellStyle name="Style 1 2 6 2" xfId="17573"/>
    <cellStyle name="Style 1 2 7" xfId="17574"/>
    <cellStyle name="Style 1 2 7 2" xfId="17575"/>
    <cellStyle name="Style 1 2 8" xfId="17576"/>
    <cellStyle name="Style 1 2 8 2" xfId="17577"/>
    <cellStyle name="Style 1 2_4 31E Reg Asset  Liab and EXH D" xfId="17578"/>
    <cellStyle name="Style 1 3" xfId="17579"/>
    <cellStyle name="Style 1 3 2" xfId="17580"/>
    <cellStyle name="Style 1 3 2 2" xfId="17581"/>
    <cellStyle name="Style 1 3 2 2 2" xfId="17582"/>
    <cellStyle name="Style 1 3 2 2 2 2" xfId="17583"/>
    <cellStyle name="Style 1 3 2 2 3" xfId="17584"/>
    <cellStyle name="Style 1 3 2 2 3 2" xfId="17585"/>
    <cellStyle name="Style 1 3 2 2 4" xfId="17586"/>
    <cellStyle name="Style 1 3 2 3" xfId="17587"/>
    <cellStyle name="Style 1 3 2 3 2" xfId="17588"/>
    <cellStyle name="Style 1 3 2 3 2 2" xfId="17589"/>
    <cellStyle name="Style 1 3 2 3 3" xfId="17590"/>
    <cellStyle name="Style 1 3 2 4" xfId="17591"/>
    <cellStyle name="Style 1 3 3" xfId="17592"/>
    <cellStyle name="Style 1 3 3 2" xfId="17593"/>
    <cellStyle name="Style 1 3 3 2 2" xfId="17594"/>
    <cellStyle name="Style 1 3 3 2 2 2" xfId="17595"/>
    <cellStyle name="Style 1 3 3 2 3" xfId="17596"/>
    <cellStyle name="Style 1 3 3 3" xfId="17597"/>
    <cellStyle name="Style 1 3 3 3 2" xfId="17598"/>
    <cellStyle name="Style 1 3 3 4" xfId="17599"/>
    <cellStyle name="Style 1 3 4" xfId="17600"/>
    <cellStyle name="Style 1 3 4 2" xfId="17601"/>
    <cellStyle name="Style 1 3 4 2 2" xfId="17602"/>
    <cellStyle name="Style 1 3 4 3" xfId="17603"/>
    <cellStyle name="Style 1 3 4 3 2" xfId="17604"/>
    <cellStyle name="Style 1 3 4 4" xfId="17605"/>
    <cellStyle name="Style 1 3 5" xfId="17606"/>
    <cellStyle name="Style 1 3 5 2" xfId="17607"/>
    <cellStyle name="Style 1 3 5 2 2" xfId="17608"/>
    <cellStyle name="Style 1 3 5 3" xfId="17609"/>
    <cellStyle name="Style 1 3 6" xfId="17610"/>
    <cellStyle name="Style 1 4" xfId="17611"/>
    <cellStyle name="Style 1 4 2" xfId="17612"/>
    <cellStyle name="Style 1 4 2 2" xfId="17613"/>
    <cellStyle name="Style 1 4 2 2 2" xfId="17614"/>
    <cellStyle name="Style 1 4 2 3" xfId="17615"/>
    <cellStyle name="Style 1 4 3" xfId="17616"/>
    <cellStyle name="Style 1 4 3 2" xfId="17617"/>
    <cellStyle name="Style 1 4 3 2 2" xfId="17618"/>
    <cellStyle name="Style 1 4 3 3" xfId="17619"/>
    <cellStyle name="Style 1 4 4" xfId="17620"/>
    <cellStyle name="Style 1 4 4 2" xfId="17621"/>
    <cellStyle name="Style 1 4 5" xfId="17622"/>
    <cellStyle name="Style 1 4 5 2" xfId="17623"/>
    <cellStyle name="Style 1 4 6" xfId="17624"/>
    <cellStyle name="Style 1 5" xfId="17625"/>
    <cellStyle name="Style 1 5 2" xfId="17626"/>
    <cellStyle name="Style 1 5 2 2" xfId="17627"/>
    <cellStyle name="Style 1 5 2 2 2" xfId="17628"/>
    <cellStyle name="Style 1 5 2 3" xfId="17629"/>
    <cellStyle name="Style 1 5 3" xfId="17630"/>
    <cellStyle name="Style 1 5 3 2" xfId="17631"/>
    <cellStyle name="Style 1 5 3 2 2" xfId="17632"/>
    <cellStyle name="Style 1 5 3 3" xfId="17633"/>
    <cellStyle name="Style 1 5 3 3 2" xfId="17634"/>
    <cellStyle name="Style 1 5 3 4" xfId="17635"/>
    <cellStyle name="Style 1 5 4" xfId="17636"/>
    <cellStyle name="Style 1 5 4 2" xfId="17637"/>
    <cellStyle name="Style 1 5 4 2 2" xfId="17638"/>
    <cellStyle name="Style 1 5 4 3" xfId="17639"/>
    <cellStyle name="Style 1 5 5" xfId="17640"/>
    <cellStyle name="Style 1 5 5 2" xfId="17641"/>
    <cellStyle name="Style 1 5 6" xfId="17642"/>
    <cellStyle name="Style 1 6" xfId="17643"/>
    <cellStyle name="Style 1 6 2" xfId="17644"/>
    <cellStyle name="Style 1 6 2 2" xfId="17645"/>
    <cellStyle name="Style 1 6 2 2 2" xfId="17646"/>
    <cellStyle name="Style 1 6 2 2 2 2" xfId="17647"/>
    <cellStyle name="Style 1 6 2 2 3" xfId="17648"/>
    <cellStyle name="Style 1 6 2 3" xfId="17649"/>
    <cellStyle name="Style 1 6 2 3 2" xfId="17650"/>
    <cellStyle name="Style 1 6 2 4" xfId="17651"/>
    <cellStyle name="Style 1 6 3" xfId="17652"/>
    <cellStyle name="Style 1 6 3 2" xfId="17653"/>
    <cellStyle name="Style 1 6 3 2 2" xfId="17654"/>
    <cellStyle name="Style 1 6 3 2 2 2" xfId="17655"/>
    <cellStyle name="Style 1 6 3 2 3" xfId="17656"/>
    <cellStyle name="Style 1 6 3 3" xfId="17657"/>
    <cellStyle name="Style 1 6 4" xfId="17658"/>
    <cellStyle name="Style 1 6 4 2" xfId="17659"/>
    <cellStyle name="Style 1 6 4 2 2" xfId="17660"/>
    <cellStyle name="Style 1 6 4 2 2 2" xfId="17661"/>
    <cellStyle name="Style 1 6 4 2 3" xfId="17662"/>
    <cellStyle name="Style 1 6 4 3" xfId="17663"/>
    <cellStyle name="Style 1 6 5" xfId="17664"/>
    <cellStyle name="Style 1 6 5 2" xfId="17665"/>
    <cellStyle name="Style 1 6 5 2 2" xfId="17666"/>
    <cellStyle name="Style 1 6 5 2 2 2" xfId="17667"/>
    <cellStyle name="Style 1 6 5 2 3" xfId="17668"/>
    <cellStyle name="Style 1 6 5 3" xfId="17669"/>
    <cellStyle name="Style 1 6 6" xfId="17670"/>
    <cellStyle name="Style 1 6 6 2" xfId="17671"/>
    <cellStyle name="Style 1 6 6 2 2" xfId="17672"/>
    <cellStyle name="Style 1 6 6 3" xfId="17673"/>
    <cellStyle name="Style 1 6 7" xfId="17674"/>
    <cellStyle name="Style 1 6 7 2" xfId="17675"/>
    <cellStyle name="Style 1 6 8" xfId="17676"/>
    <cellStyle name="Style 1 7" xfId="17677"/>
    <cellStyle name="Style 1 7 2" xfId="17678"/>
    <cellStyle name="Style 1 7 2 2" xfId="17679"/>
    <cellStyle name="Style 1 7 3" xfId="17680"/>
    <cellStyle name="Style 1 7 3 2" xfId="17681"/>
    <cellStyle name="Style 1 7 4" xfId="17682"/>
    <cellStyle name="Style 1 8" xfId="17683"/>
    <cellStyle name="Style 1 8 2" xfId="17684"/>
    <cellStyle name="Style 1 8 2 2" xfId="17685"/>
    <cellStyle name="Style 1 8 3" xfId="17686"/>
    <cellStyle name="Style 1 8 3 2" xfId="17687"/>
    <cellStyle name="Style 1 8 4" xfId="17688"/>
    <cellStyle name="Style 1 9" xfId="17689"/>
    <cellStyle name="Style 1 9 2" xfId="17690"/>
    <cellStyle name="Style 1 9 2 2" xfId="17691"/>
    <cellStyle name="Style 1 9 3" xfId="17692"/>
    <cellStyle name="Style 1 9 3 2" xfId="17693"/>
    <cellStyle name="Style 1 9 4" xfId="17694"/>
    <cellStyle name="Style 1_ Price Inputs" xfId="17695"/>
    <cellStyle name="Style 21" xfId="17696"/>
    <cellStyle name="Style 21 2" xfId="17697"/>
    <cellStyle name="Style 21 2 2" xfId="17698"/>
    <cellStyle name="Style 21 3" xfId="17699"/>
    <cellStyle name="Style 21 4" xfId="17700"/>
    <cellStyle name="Style 22" xfId="17701"/>
    <cellStyle name="Style 22 2" xfId="17702"/>
    <cellStyle name="Style 22 2 2" xfId="17703"/>
    <cellStyle name="Style 22 3" xfId="17704"/>
    <cellStyle name="Style 22 4" xfId="17705"/>
    <cellStyle name="Style 23" xfId="17706"/>
    <cellStyle name="Style 23 2" xfId="17707"/>
    <cellStyle name="Style 23 2 2" xfId="17708"/>
    <cellStyle name="Style 23 3" xfId="17709"/>
    <cellStyle name="Style 24" xfId="17710"/>
    <cellStyle name="Style 24 2" xfId="17711"/>
    <cellStyle name="Style 24 2 2" xfId="17712"/>
    <cellStyle name="Style 24 2 3" xfId="17713"/>
    <cellStyle name="Style 24 2 3 2" xfId="17714"/>
    <cellStyle name="Style 24 2 3 3" xfId="17715"/>
    <cellStyle name="Style 24 2 3 4" xfId="17716"/>
    <cellStyle name="Style 24 2 4" xfId="17717"/>
    <cellStyle name="Style 24 2 5" xfId="17718"/>
    <cellStyle name="Style 24 2 6" xfId="17719"/>
    <cellStyle name="Style 24 3" xfId="17720"/>
    <cellStyle name="Style 24 4" xfId="17721"/>
    <cellStyle name="Style 24 4 2" xfId="17722"/>
    <cellStyle name="Style 24 4 3" xfId="17723"/>
    <cellStyle name="Style 24 4 4" xfId="17724"/>
    <cellStyle name="Style 24 5" xfId="17725"/>
    <cellStyle name="Style 24 6" xfId="17726"/>
    <cellStyle name="Style 24 7" xfId="17727"/>
    <cellStyle name="Style 25" xfId="17728"/>
    <cellStyle name="Style 25 2" xfId="17729"/>
    <cellStyle name="Style 25 2 2" xfId="17730"/>
    <cellStyle name="Style 25 3" xfId="17731"/>
    <cellStyle name="Style 26" xfId="17732"/>
    <cellStyle name="Style 26 2" xfId="17733"/>
    <cellStyle name="Style 26 2 2" xfId="17734"/>
    <cellStyle name="Style 26 3" xfId="17735"/>
    <cellStyle name="Style 27" xfId="17736"/>
    <cellStyle name="Style 27 2" xfId="17737"/>
    <cellStyle name="Style 27 2 2" xfId="17738"/>
    <cellStyle name="Style 27 3" xfId="17739"/>
    <cellStyle name="Style 28" xfId="17740"/>
    <cellStyle name="Style 28 2" xfId="17741"/>
    <cellStyle name="Style 28 2 2" xfId="17742"/>
    <cellStyle name="Style 28 3" xfId="17743"/>
    <cellStyle name="Style 29" xfId="17744"/>
    <cellStyle name="Style 29 2" xfId="17745"/>
    <cellStyle name="Style 29 2 2" xfId="17746"/>
    <cellStyle name="Style 29 3" xfId="17747"/>
    <cellStyle name="Style 29 3 2" xfId="17748"/>
    <cellStyle name="Style 29 4" xfId="17749"/>
    <cellStyle name="Style 30" xfId="17750"/>
    <cellStyle name="Style 30 2" xfId="17751"/>
    <cellStyle name="Style 30 2 2" xfId="17752"/>
    <cellStyle name="Style 30 3" xfId="17753"/>
    <cellStyle name="Style 30 3 2" xfId="17754"/>
    <cellStyle name="Style 30 4" xfId="17755"/>
    <cellStyle name="Style 31" xfId="17756"/>
    <cellStyle name="Style 31 2" xfId="17757"/>
    <cellStyle name="Style 31 2 2" xfId="17758"/>
    <cellStyle name="Style 31 3" xfId="17759"/>
    <cellStyle name="Style 32" xfId="17760"/>
    <cellStyle name="Style 32 2" xfId="17761"/>
    <cellStyle name="Style 32 2 2" xfId="17762"/>
    <cellStyle name="Style 32 3" xfId="17763"/>
    <cellStyle name="Style 33" xfId="17764"/>
    <cellStyle name="Style 33 2" xfId="17765"/>
    <cellStyle name="Style 33 2 2" xfId="17766"/>
    <cellStyle name="Style 33 3" xfId="17767"/>
    <cellStyle name="Style 33 3 2" xfId="17768"/>
    <cellStyle name="Style 33 4" xfId="17769"/>
    <cellStyle name="Style 34" xfId="17770"/>
    <cellStyle name="Style 34 2" xfId="17771"/>
    <cellStyle name="Style 34 2 2" xfId="17772"/>
    <cellStyle name="Style 34 3" xfId="17773"/>
    <cellStyle name="Style 34 3 2" xfId="17774"/>
    <cellStyle name="Style 34 4" xfId="17775"/>
    <cellStyle name="Style 35" xfId="17776"/>
    <cellStyle name="Style 35 2" xfId="17777"/>
    <cellStyle name="Style 35 2 2" xfId="17778"/>
    <cellStyle name="Style 35 3" xfId="17779"/>
    <cellStyle name="Style 35 3 2" xfId="17780"/>
    <cellStyle name="Style 35 4" xfId="17781"/>
    <cellStyle name="Style 36" xfId="17782"/>
    <cellStyle name="Style 36 2" xfId="17783"/>
    <cellStyle name="Style 36 2 2" xfId="17784"/>
    <cellStyle name="Style 36 3" xfId="17785"/>
    <cellStyle name="Style 36 3 2" xfId="17786"/>
    <cellStyle name="Style 36 4" xfId="17787"/>
    <cellStyle name="Style 39" xfId="17788"/>
    <cellStyle name="Style 39 2" xfId="17789"/>
    <cellStyle name="Style 39 2 2" xfId="17790"/>
    <cellStyle name="Style 39 3" xfId="17791"/>
    <cellStyle name="Style 39 3 2" xfId="17792"/>
    <cellStyle name="Style 39 4" xfId="17793"/>
    <cellStyle name="STYLE1" xfId="17794"/>
    <cellStyle name="STYLE1 2" xfId="17795"/>
    <cellStyle name="STYLE2" xfId="17796"/>
    <cellStyle name="STYLE2 2" xfId="17797"/>
    <cellStyle name="STYLE3" xfId="17798"/>
    <cellStyle name="STYLE3 2" xfId="17799"/>
    <cellStyle name="STYLE4" xfId="17800"/>
    <cellStyle name="STYLE5" xfId="17801"/>
    <cellStyle name="SUB HEADING" xfId="17802"/>
    <cellStyle name="SubHeading" xfId="17803"/>
    <cellStyle name="SubsidTitle" xfId="17804"/>
    <cellStyle name="sub-tl - Style3" xfId="17805"/>
    <cellStyle name="subtot - Style5" xfId="17806"/>
    <cellStyle name="subtot - Style5 2" xfId="17807"/>
    <cellStyle name="Subtotal" xfId="17808"/>
    <cellStyle name="Sub-total" xfId="17809"/>
    <cellStyle name="Subtotal 2" xfId="17810"/>
    <cellStyle name="Sub-total 2" xfId="17811"/>
    <cellStyle name="Subtotal 2 2" xfId="17812"/>
    <cellStyle name="Sub-total 2 2" xfId="17813"/>
    <cellStyle name="Subtotal 2 2 2" xfId="17814"/>
    <cellStyle name="Sub-total 2 2 2" xfId="17815"/>
    <cellStyle name="Subtotal 2 3" xfId="17816"/>
    <cellStyle name="Sub-total 2 3" xfId="17817"/>
    <cellStyle name="Subtotal 2 3 2" xfId="17818"/>
    <cellStyle name="Sub-total 2 3 2" xfId="17819"/>
    <cellStyle name="Subtotal 2 4" xfId="17820"/>
    <cellStyle name="Sub-total 2 4" xfId="17821"/>
    <cellStyle name="Subtotal 3" xfId="17822"/>
    <cellStyle name="Sub-total 3" xfId="17823"/>
    <cellStyle name="Subtotal 3 2" xfId="17824"/>
    <cellStyle name="Sub-total 3 2" xfId="17825"/>
    <cellStyle name="Subtotal 3 2 2" xfId="17826"/>
    <cellStyle name="Sub-total 3 2 2" xfId="17827"/>
    <cellStyle name="Subtotal 3 3" xfId="17828"/>
    <cellStyle name="Sub-total 3 3" xfId="17829"/>
    <cellStyle name="Subtotal 3 3 2" xfId="17830"/>
    <cellStyle name="Sub-total 3 3 2" xfId="17831"/>
    <cellStyle name="Subtotal 3 4" xfId="17832"/>
    <cellStyle name="Sub-total 3 4" xfId="17833"/>
    <cellStyle name="Subtotal 4" xfId="17834"/>
    <cellStyle name="Sub-total 4" xfId="17835"/>
    <cellStyle name="Subtotal 4 2" xfId="17836"/>
    <cellStyle name="Sub-total 4 2" xfId="17837"/>
    <cellStyle name="Subtotal 4 2 2" xfId="17838"/>
    <cellStyle name="Sub-total 4 2 2" xfId="17839"/>
    <cellStyle name="Subtotal 4 3" xfId="17840"/>
    <cellStyle name="Sub-total 4 3" xfId="17841"/>
    <cellStyle name="Subtotal 4 3 2" xfId="17842"/>
    <cellStyle name="Sub-total 4 3 2" xfId="17843"/>
    <cellStyle name="Subtotal 4 4" xfId="17844"/>
    <cellStyle name="Sub-total 4 4" xfId="17845"/>
    <cellStyle name="Subtotal 5" xfId="17846"/>
    <cellStyle name="Sub-total 5" xfId="17847"/>
    <cellStyle name="Subtotal 5 2" xfId="17848"/>
    <cellStyle name="Sub-total 5 2" xfId="17849"/>
    <cellStyle name="Subtotal 5 2 2" xfId="17850"/>
    <cellStyle name="Sub-total 5 2 2" xfId="17851"/>
    <cellStyle name="Subtotal 5 3" xfId="17852"/>
    <cellStyle name="Sub-total 5 3" xfId="17853"/>
    <cellStyle name="Subtotal 5 3 2" xfId="17854"/>
    <cellStyle name="Sub-total 5 3 2" xfId="17855"/>
    <cellStyle name="Subtotal 5 4" xfId="17856"/>
    <cellStyle name="Sub-total 5 4" xfId="17857"/>
    <cellStyle name="Subtotal 6" xfId="17858"/>
    <cellStyle name="Sub-total 6" xfId="17859"/>
    <cellStyle name="Subtotal 6 2" xfId="17860"/>
    <cellStyle name="Sub-total 6 2" xfId="17861"/>
    <cellStyle name="Subtotal 6 2 2" xfId="17862"/>
    <cellStyle name="Sub-total 6 2 2" xfId="17863"/>
    <cellStyle name="Subtotal 6 3" xfId="17864"/>
    <cellStyle name="Sub-total 6 3" xfId="17865"/>
    <cellStyle name="Subtotal 6 3 2" xfId="17866"/>
    <cellStyle name="Sub-total 6 3 2" xfId="17867"/>
    <cellStyle name="Subtotal 6 4" xfId="17868"/>
    <cellStyle name="Sub-total 6 4" xfId="17869"/>
    <cellStyle name="Subtotal 7" xfId="17870"/>
    <cellStyle name="Sub-total 7" xfId="17871"/>
    <cellStyle name="Subtotal 7 2" xfId="17872"/>
    <cellStyle name="Sub-total 7 2" xfId="17873"/>
    <cellStyle name="Subtotal 8" xfId="17874"/>
    <cellStyle name="Sub-total 8" xfId="17875"/>
    <cellStyle name="Table Data" xfId="17876"/>
    <cellStyle name="Table Headings Bold" xfId="17877"/>
    <cellStyle name="Table Headings Bold 2" xfId="17878"/>
    <cellStyle name="Table Headings Bold 2 2" xfId="17879"/>
    <cellStyle name="Table Headings Bold 3" xfId="17880"/>
    <cellStyle name="Table Headings Bold 3 2" xfId="17881"/>
    <cellStyle name="Table Headings Bold 4" xfId="17882"/>
    <cellStyle name="Table Headings Bold 4 2" xfId="17883"/>
    <cellStyle name="Table Headings Bold 5" xfId="17884"/>
    <cellStyle name="Table Headings Bold 5 2" xfId="17885"/>
    <cellStyle name="TableBody" xfId="17886"/>
    <cellStyle name="TableBody 10" xfId="17887"/>
    <cellStyle name="TableBody 10 2" xfId="17888"/>
    <cellStyle name="TableBody 10 3" xfId="17889"/>
    <cellStyle name="TableBody 11" xfId="17890"/>
    <cellStyle name="TableBody 11 2" xfId="17891"/>
    <cellStyle name="TableBody 11 2 2" xfId="17892"/>
    <cellStyle name="TableBody 11 2 2 2" xfId="17893"/>
    <cellStyle name="TableBody 11 2 2 3" xfId="17894"/>
    <cellStyle name="TableBody 11 2 3" xfId="17895"/>
    <cellStyle name="TableBody 11 2 4" xfId="17896"/>
    <cellStyle name="TableBody 11 3" xfId="17897"/>
    <cellStyle name="TableBody 11 4" xfId="17898"/>
    <cellStyle name="TableBody 12" xfId="17899"/>
    <cellStyle name="TableBody 12 2" xfId="17900"/>
    <cellStyle name="TableBody 12 3" xfId="17901"/>
    <cellStyle name="TableBody 13" xfId="17902"/>
    <cellStyle name="TableBody 13 2" xfId="17903"/>
    <cellStyle name="TableBody 13 3" xfId="17904"/>
    <cellStyle name="TableBody 14" xfId="17905"/>
    <cellStyle name="TableBody 15" xfId="17906"/>
    <cellStyle name="TableBody 2" xfId="17907"/>
    <cellStyle name="TableBody 2 2" xfId="17908"/>
    <cellStyle name="TableBody 2 2 2" xfId="17909"/>
    <cellStyle name="TableBody 2 2 2 2" xfId="17910"/>
    <cellStyle name="TableBody 2 2 2 2 2" xfId="17911"/>
    <cellStyle name="TableBody 2 2 2 2 3" xfId="17912"/>
    <cellStyle name="TableBody 2 2 2 3" xfId="17913"/>
    <cellStyle name="TableBody 2 2 2 4" xfId="17914"/>
    <cellStyle name="TableBody 2 2 3" xfId="17915"/>
    <cellStyle name="TableBody 2 2 4" xfId="17916"/>
    <cellStyle name="TableBody 2 3" xfId="17917"/>
    <cellStyle name="TableBody 2 3 2" xfId="17918"/>
    <cellStyle name="TableBody 2 3 3" xfId="17919"/>
    <cellStyle name="TableBody 2 4" xfId="17920"/>
    <cellStyle name="TableBody 2 4 2" xfId="17921"/>
    <cellStyle name="TableBody 2 4 3" xfId="17922"/>
    <cellStyle name="TableBody 2 5" xfId="17923"/>
    <cellStyle name="TableBody 2 6" xfId="17924"/>
    <cellStyle name="TableBody 3" xfId="17925"/>
    <cellStyle name="TableBody 3 2" xfId="17926"/>
    <cellStyle name="TableBody 3 3" xfId="17927"/>
    <cellStyle name="TableBody 4" xfId="17928"/>
    <cellStyle name="TableBody 4 2" xfId="17929"/>
    <cellStyle name="TableBody 4 3" xfId="17930"/>
    <cellStyle name="TableBody 5" xfId="17931"/>
    <cellStyle name="TableBody 5 2" xfId="17932"/>
    <cellStyle name="TableBody 5 3" xfId="17933"/>
    <cellStyle name="TableBody 6" xfId="17934"/>
    <cellStyle name="TableBody 6 2" xfId="17935"/>
    <cellStyle name="TableBody 6 3" xfId="17936"/>
    <cellStyle name="TableBody 7" xfId="17937"/>
    <cellStyle name="TableBody 7 2" xfId="17938"/>
    <cellStyle name="TableBody 7 3" xfId="17939"/>
    <cellStyle name="TableBody 8" xfId="17940"/>
    <cellStyle name="TableBody 8 2" xfId="17941"/>
    <cellStyle name="TableBody 8 3" xfId="17942"/>
    <cellStyle name="TableBody 9" xfId="17943"/>
    <cellStyle name="TableBody 9 2" xfId="17944"/>
    <cellStyle name="TableBody 9 3" xfId="17945"/>
    <cellStyle name="taples Plaza" xfId="17946"/>
    <cellStyle name="Test" xfId="18243"/>
    <cellStyle name="TextEntry" xfId="17947"/>
    <cellStyle name="TextEntry 10" xfId="17948"/>
    <cellStyle name="TextEntry 10 2" xfId="17949"/>
    <cellStyle name="TextEntry 10 3" xfId="17950"/>
    <cellStyle name="TextEntry 11" xfId="17951"/>
    <cellStyle name="TextEntry 11 2" xfId="17952"/>
    <cellStyle name="TextEntry 11 2 2" xfId="17953"/>
    <cellStyle name="TextEntry 11 2 2 2" xfId="17954"/>
    <cellStyle name="TextEntry 11 2 2 3" xfId="17955"/>
    <cellStyle name="TextEntry 11 2 3" xfId="17956"/>
    <cellStyle name="TextEntry 11 2 4" xfId="17957"/>
    <cellStyle name="TextEntry 11 3" xfId="17958"/>
    <cellStyle name="TextEntry 11 4" xfId="17959"/>
    <cellStyle name="TextEntry 12" xfId="17960"/>
    <cellStyle name="TextEntry 12 2" xfId="17961"/>
    <cellStyle name="TextEntry 12 3" xfId="17962"/>
    <cellStyle name="TextEntry 13" xfId="17963"/>
    <cellStyle name="TextEntry 13 2" xfId="17964"/>
    <cellStyle name="TextEntry 13 3" xfId="17965"/>
    <cellStyle name="TextEntry 14" xfId="17966"/>
    <cellStyle name="TextEntry 15" xfId="17967"/>
    <cellStyle name="TextEntry 2" xfId="17968"/>
    <cellStyle name="TextEntry 2 2" xfId="17969"/>
    <cellStyle name="TextEntry 2 2 2" xfId="17970"/>
    <cellStyle name="TextEntry 2 2 2 2" xfId="17971"/>
    <cellStyle name="TextEntry 2 2 2 2 2" xfId="17972"/>
    <cellStyle name="TextEntry 2 2 2 2 3" xfId="17973"/>
    <cellStyle name="TextEntry 2 2 2 3" xfId="17974"/>
    <cellStyle name="TextEntry 2 2 2 4" xfId="17975"/>
    <cellStyle name="TextEntry 2 2 3" xfId="17976"/>
    <cellStyle name="TextEntry 2 2 4" xfId="17977"/>
    <cellStyle name="TextEntry 2 3" xfId="17978"/>
    <cellStyle name="TextEntry 2 3 2" xfId="17979"/>
    <cellStyle name="TextEntry 2 3 3" xfId="17980"/>
    <cellStyle name="TextEntry 2 4" xfId="17981"/>
    <cellStyle name="TextEntry 2 4 2" xfId="17982"/>
    <cellStyle name="TextEntry 2 4 3" xfId="17983"/>
    <cellStyle name="TextEntry 2 5" xfId="17984"/>
    <cellStyle name="TextEntry 2 6" xfId="17985"/>
    <cellStyle name="TextEntry 3" xfId="17986"/>
    <cellStyle name="TextEntry 3 2" xfId="17987"/>
    <cellStyle name="TextEntry 3 3" xfId="17988"/>
    <cellStyle name="TextEntry 4" xfId="17989"/>
    <cellStyle name="TextEntry 4 2" xfId="17990"/>
    <cellStyle name="TextEntry 4 3" xfId="17991"/>
    <cellStyle name="TextEntry 5" xfId="17992"/>
    <cellStyle name="TextEntry 5 2" xfId="17993"/>
    <cellStyle name="TextEntry 5 3" xfId="17994"/>
    <cellStyle name="TextEntry 6" xfId="17995"/>
    <cellStyle name="TextEntry 6 2" xfId="17996"/>
    <cellStyle name="TextEntry 6 3" xfId="17997"/>
    <cellStyle name="TextEntry 7" xfId="17998"/>
    <cellStyle name="TextEntry 7 2" xfId="17999"/>
    <cellStyle name="TextEntry 7 3" xfId="18000"/>
    <cellStyle name="TextEntry 8" xfId="18001"/>
    <cellStyle name="TextEntry 8 2" xfId="18002"/>
    <cellStyle name="TextEntry 8 3" xfId="18003"/>
    <cellStyle name="TextEntry 9" xfId="18004"/>
    <cellStyle name="TextEntry 9 2" xfId="18005"/>
    <cellStyle name="TextEntry 9 3" xfId="18006"/>
    <cellStyle name="Tickmark" xfId="18007"/>
    <cellStyle name="Title 2" xfId="875"/>
    <cellStyle name="Title 2 2" xfId="876"/>
    <cellStyle name="Title 2 2 2" xfId="18008"/>
    <cellStyle name="Title 2 2 2 2" xfId="18009"/>
    <cellStyle name="Title 2 2 3" xfId="18010"/>
    <cellStyle name="Title 2 2 3 2" xfId="18011"/>
    <cellStyle name="Title 2 2 3 2 2" xfId="18012"/>
    <cellStyle name="Title 2 2 3 3" xfId="18013"/>
    <cellStyle name="Title 2 2 4" xfId="18014"/>
    <cellStyle name="Title 2 2 4 2" xfId="18015"/>
    <cellStyle name="Title 2 2 5" xfId="18016"/>
    <cellStyle name="Title 2 3" xfId="18017"/>
    <cellStyle name="Title 2 3 2" xfId="18018"/>
    <cellStyle name="Title 2 3 2 2" xfId="18019"/>
    <cellStyle name="Title 2 3 3" xfId="18020"/>
    <cellStyle name="Title 2 3 3 2" xfId="18021"/>
    <cellStyle name="Title 2 3 4" xfId="18022"/>
    <cellStyle name="Title 2 4" xfId="18023"/>
    <cellStyle name="Title 2 4 2" xfId="18024"/>
    <cellStyle name="Title 2 4 2 2" xfId="18025"/>
    <cellStyle name="Title 2 4 3" xfId="18026"/>
    <cellStyle name="Title 2 5" xfId="18027"/>
    <cellStyle name="Title 2 5 2" xfId="18028"/>
    <cellStyle name="Title 2 6" xfId="18029"/>
    <cellStyle name="Title 2 6 2" xfId="18030"/>
    <cellStyle name="Title 2 7" xfId="18031"/>
    <cellStyle name="Title 3" xfId="877"/>
    <cellStyle name="Title 3 2" xfId="18032"/>
    <cellStyle name="Title 3 2 2" xfId="18033"/>
    <cellStyle name="Title 3 3" xfId="18034"/>
    <cellStyle name="Title 3 3 2" xfId="18035"/>
    <cellStyle name="Title 3 3 2 2" xfId="18036"/>
    <cellStyle name="Title 3 3 3" xfId="18037"/>
    <cellStyle name="Title 3 4" xfId="18038"/>
    <cellStyle name="Title 3 4 2" xfId="18039"/>
    <cellStyle name="Title 3 5" xfId="18040"/>
    <cellStyle name="Title 4" xfId="18041"/>
    <cellStyle name="Title 4 2" xfId="18042"/>
    <cellStyle name="Title 4 2 2" xfId="18043"/>
    <cellStyle name="Title 4 3" xfId="18044"/>
    <cellStyle name="Title 4 3 2" xfId="18045"/>
    <cellStyle name="Title 4 4" xfId="18046"/>
    <cellStyle name="Title 5" xfId="18047"/>
    <cellStyle name="Title 5 2" xfId="18048"/>
    <cellStyle name="Title 5 2 2" xfId="18049"/>
    <cellStyle name="Title 5 3" xfId="18050"/>
    <cellStyle name="Title 5 3 2" xfId="18051"/>
    <cellStyle name="Title 5 4" xfId="18052"/>
    <cellStyle name="Title 6" xfId="18053"/>
    <cellStyle name="Title 6 2" xfId="18054"/>
    <cellStyle name="Title 6 2 2" xfId="18055"/>
    <cellStyle name="Title 6 3" xfId="18056"/>
    <cellStyle name="Title 7" xfId="18057"/>
    <cellStyle name="Title 7 2" xfId="18058"/>
    <cellStyle name="Title: - Style3" xfId="18244"/>
    <cellStyle name="Title: - Style4" xfId="18245"/>
    <cellStyle name="Title: Major" xfId="18059"/>
    <cellStyle name="Title: Major 2" xfId="18060"/>
    <cellStyle name="Title: Major 2 2" xfId="18061"/>
    <cellStyle name="Title: Major 2 2 2" xfId="18062"/>
    <cellStyle name="Title: Major 2 3" xfId="18063"/>
    <cellStyle name="Title: Major 3" xfId="18064"/>
    <cellStyle name="Title: Major 3 2" xfId="18065"/>
    <cellStyle name="Title: Major 3 2 2" xfId="18066"/>
    <cellStyle name="Title: Major 3 3" xfId="18067"/>
    <cellStyle name="Title: Major 4" xfId="18068"/>
    <cellStyle name="Title: Major 4 2" xfId="18069"/>
    <cellStyle name="Title: Major 5" xfId="18070"/>
    <cellStyle name="Title: Minor" xfId="18071"/>
    <cellStyle name="Title: Minor 2" xfId="18072"/>
    <cellStyle name="Title: Minor 2 2" xfId="18073"/>
    <cellStyle name="Title: Minor 2 2 2" xfId="18074"/>
    <cellStyle name="Title: Minor 2 3" xfId="18075"/>
    <cellStyle name="Title: Minor 3" xfId="18076"/>
    <cellStyle name="Title: Minor 3 2" xfId="18077"/>
    <cellStyle name="Title: Minor 4" xfId="18078"/>
    <cellStyle name="Title: Minor_Electric Rev Req Model (2009 GRC) Rebuttal" xfId="18246"/>
    <cellStyle name="Title: Worksheet" xfId="18079"/>
    <cellStyle name="Title: Worksheet 2" xfId="18080"/>
    <cellStyle name="Title: Worksheet 2 2" xfId="18081"/>
    <cellStyle name="Title: Worksheet 2 2 2" xfId="18082"/>
    <cellStyle name="Title: Worksheet 2 3" xfId="18083"/>
    <cellStyle name="Title: Worksheet 3" xfId="18084"/>
    <cellStyle name="Title: Worksheet 3 2" xfId="18085"/>
    <cellStyle name="Title: Worksheet 4" xfId="18086"/>
    <cellStyle name="Titles" xfId="18087"/>
    <cellStyle name="Total 2" xfId="878"/>
    <cellStyle name="Total 2 2" xfId="879"/>
    <cellStyle name="Total 2 2 2" xfId="18088"/>
    <cellStyle name="Total 2 2 2 2" xfId="18089"/>
    <cellStyle name="Total 2 2 3" xfId="18090"/>
    <cellStyle name="Total 2 2 3 2" xfId="18091"/>
    <cellStyle name="Total 2 2 3 2 2" xfId="18092"/>
    <cellStyle name="Total 2 2 3 3" xfId="18093"/>
    <cellStyle name="Total 2 2 4" xfId="18094"/>
    <cellStyle name="Total 2 2 4 2" xfId="18095"/>
    <cellStyle name="Total 2 2 5" xfId="18096"/>
    <cellStyle name="Total 2 2 6" xfId="18097"/>
    <cellStyle name="Total 2 3" xfId="18098"/>
    <cellStyle name="Total 2 3 2" xfId="18099"/>
    <cellStyle name="Total 2 3 2 2" xfId="18100"/>
    <cellStyle name="Total 2 3 3" xfId="18101"/>
    <cellStyle name="Total 2 3 3 2" xfId="18102"/>
    <cellStyle name="Total 2 3 4" xfId="18103"/>
    <cellStyle name="Total 2 3 4 2" xfId="18104"/>
    <cellStyle name="Total 2 3 5" xfId="18105"/>
    <cellStyle name="Total 2 3 6" xfId="18106"/>
    <cellStyle name="Total 2 4" xfId="18107"/>
    <cellStyle name="Total 2 4 2" xfId="18108"/>
    <cellStyle name="Total 2 4 2 2" xfId="18109"/>
    <cellStyle name="Total 2 4 3" xfId="18110"/>
    <cellStyle name="Total 2 4 4" xfId="18111"/>
    <cellStyle name="Total 2 5" xfId="18112"/>
    <cellStyle name="Total 2 5 2" xfId="18113"/>
    <cellStyle name="Total 2 6" xfId="18114"/>
    <cellStyle name="Total 3" xfId="880"/>
    <cellStyle name="Total 3 2" xfId="881"/>
    <cellStyle name="Total 3 2 2" xfId="18115"/>
    <cellStyle name="Total 3 2 2 2" xfId="18116"/>
    <cellStyle name="Total 3 2 3" xfId="18117"/>
    <cellStyle name="Total 3 2 3 2" xfId="18118"/>
    <cellStyle name="Total 3 2 4" xfId="18119"/>
    <cellStyle name="Total 3 3" xfId="18120"/>
    <cellStyle name="Total 3 3 2" xfId="18121"/>
    <cellStyle name="Total 3 4" xfId="18122"/>
    <cellStyle name="Total 3 5" xfId="18343"/>
    <cellStyle name="Total 4" xfId="882"/>
    <cellStyle name="Total 4 2" xfId="18123"/>
    <cellStyle name="Total 4 2 2" xfId="18124"/>
    <cellStyle name="Total 4 3" xfId="18125"/>
    <cellStyle name="Total 4 3 2" xfId="18126"/>
    <cellStyle name="Total 4 4" xfId="18127"/>
    <cellStyle name="Total 5" xfId="18128"/>
    <cellStyle name="Total 5 2" xfId="18129"/>
    <cellStyle name="Total 5 2 2" xfId="18130"/>
    <cellStyle name="Total 5 3" xfId="18131"/>
    <cellStyle name="Total 5 3 2" xfId="18132"/>
    <cellStyle name="Total 5 4" xfId="18133"/>
    <cellStyle name="Total 6" xfId="18134"/>
    <cellStyle name="Total 6 2" xfId="18135"/>
    <cellStyle name="Total 9" xfId="18136"/>
    <cellStyle name="Total 9 2" xfId="18137"/>
    <cellStyle name="Total4 - Style4" xfId="18138"/>
    <cellStyle name="Total4 - Style4 2" xfId="18139"/>
    <cellStyle name="Total4 - Style4 2 2" xfId="18140"/>
    <cellStyle name="Total4 - Style4 2 2 2" xfId="18141"/>
    <cellStyle name="Total4 - Style4 2 3" xfId="18142"/>
    <cellStyle name="Total4 - Style4 3" xfId="18143"/>
    <cellStyle name="Total4 - Style4 3 2" xfId="18144"/>
    <cellStyle name="Total4 - Style4 4" xfId="18145"/>
    <cellStyle name="Total4 - Style4_Electric Rev Req Model (2009 GRC) Rebuttal" xfId="18247"/>
    <cellStyle name="Totals" xfId="18146"/>
    <cellStyle name="Totals [0]" xfId="18147"/>
    <cellStyle name="Totals [2]" xfId="18148"/>
    <cellStyle name="Totals_FWB Summary" xfId="18149"/>
    <cellStyle name="UnProtectedCalc" xfId="18150"/>
    <cellStyle name="UnProtectedCalc 2" xfId="18151"/>
    <cellStyle name="Warning Text 2" xfId="883"/>
    <cellStyle name="Warning Text 2 2" xfId="884"/>
    <cellStyle name="Warning Text 2 2 2" xfId="18152"/>
    <cellStyle name="Warning Text 2 2 2 2" xfId="18153"/>
    <cellStyle name="Warning Text 2 2 3" xfId="18154"/>
    <cellStyle name="Warning Text 2 2 3 2" xfId="18155"/>
    <cellStyle name="Warning Text 2 2 3 2 2" xfId="18156"/>
    <cellStyle name="Warning Text 2 2 3 3" xfId="18157"/>
    <cellStyle name="Warning Text 2 2 4" xfId="18158"/>
    <cellStyle name="Warning Text 2 2 4 2" xfId="18159"/>
    <cellStyle name="Warning Text 2 2 5" xfId="18160"/>
    <cellStyle name="Warning Text 2 3" xfId="18161"/>
    <cellStyle name="Warning Text 2 3 2" xfId="18162"/>
    <cellStyle name="Warning Text 2 3 2 2" xfId="18163"/>
    <cellStyle name="Warning Text 2 3 3" xfId="18164"/>
    <cellStyle name="Warning Text 2 4" xfId="18165"/>
    <cellStyle name="Warning Text 2 4 2" xfId="18166"/>
    <cellStyle name="Warning Text 2 4 2 2" xfId="18167"/>
    <cellStyle name="Warning Text 2 4 3" xfId="18168"/>
    <cellStyle name="Warning Text 2 5" xfId="18169"/>
    <cellStyle name="Warning Text 2 5 2" xfId="18170"/>
    <cellStyle name="Warning Text 2 6" xfId="18171"/>
    <cellStyle name="Warning Text 3" xfId="885"/>
    <cellStyle name="Warning Text 3 2" xfId="18172"/>
    <cellStyle name="Warning Text 3 2 2" xfId="18173"/>
    <cellStyle name="Warning Text 3 3" xfId="18174"/>
    <cellStyle name="Warning Text 3 3 2" xfId="18175"/>
    <cellStyle name="Warning Text 3 3 2 2" xfId="18176"/>
    <cellStyle name="Warning Text 3 3 3" xfId="18177"/>
    <cellStyle name="Warning Text 3 4" xfId="18178"/>
    <cellStyle name="Warning Text 3 4 2" xfId="18179"/>
    <cellStyle name="Warning Text 3 5" xfId="18180"/>
    <cellStyle name="Warning Text 4" xfId="886"/>
    <cellStyle name="Warning Text 4 2" xfId="18181"/>
    <cellStyle name="Warning Text 4 2 2" xfId="18182"/>
    <cellStyle name="Warning Text 4 3" xfId="18183"/>
    <cellStyle name="Warning Text 4 3 2" xfId="18184"/>
    <cellStyle name="Warning Text 4 4" xfId="18185"/>
    <cellStyle name="Warning Text 5" xfId="18186"/>
    <cellStyle name="Warning Text 5 2" xfId="18187"/>
    <cellStyle name="Warning Text 5 2 2" xfId="18188"/>
    <cellStyle name="Warning Text 5 3" xfId="18189"/>
    <cellStyle name="Warning Text 6" xfId="18190"/>
    <cellStyle name="Warning Text 6 2" xfId="18191"/>
    <cellStyle name="Warning Text 6 2 2" xfId="18192"/>
    <cellStyle name="Warning Text 6 3" xfId="18193"/>
    <cellStyle name="Year" xfId="18194"/>
    <cellStyle name="Year 2" xfId="18195"/>
  </cellStyles>
  <dxfs count="28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FF"/>
      <color rgb="FF00FF00"/>
      <color rgb="FFFF0066"/>
      <color rgb="FF00FFFF"/>
      <color rgb="FFCCFF33"/>
      <color rgb="FFCC00FF"/>
      <color rgb="FFDBDF41"/>
      <color rgb="FFFFCC66"/>
      <color rgb="FF66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18"/>
  <sheetViews>
    <sheetView view="pageBreakPreview" zoomScale="60" zoomScaleNormal="100" workbookViewId="0">
      <pane xSplit="1" ySplit="1" topLeftCell="B2" activePane="bottomRight" state="frozen"/>
      <selection activeCell="D45" sqref="D45"/>
      <selection pane="topRight" activeCell="D45" sqref="D45"/>
      <selection pane="bottomLeft" activeCell="D45" sqref="D45"/>
      <selection pane="bottomRight" activeCell="B55" sqref="B55"/>
    </sheetView>
  </sheetViews>
  <sheetFormatPr defaultColWidth="19.33203125" defaultRowHeight="12.75"/>
  <cols>
    <col min="1" max="1" width="5.83203125" style="257" customWidth="1"/>
    <col min="2" max="2" width="68.1640625" style="257" customWidth="1"/>
    <col min="3" max="3" width="35.5" style="257" customWidth="1"/>
    <col min="4" max="4" width="6.5" style="192" bestFit="1" customWidth="1"/>
    <col min="5" max="5" width="41.33203125" style="192" customWidth="1"/>
    <col min="6" max="6" width="19.33203125" style="192"/>
    <col min="7" max="7" width="13.83203125" style="192" customWidth="1"/>
    <col min="8" max="8" width="19.33203125" style="192"/>
    <col min="9" max="9" width="5.1640625" style="192" customWidth="1"/>
    <col min="10" max="10" width="62.1640625" style="192" customWidth="1"/>
    <col min="11" max="11" width="5" style="192" customWidth="1"/>
    <col min="12" max="12" width="10.83203125" style="192" customWidth="1"/>
    <col min="13" max="16384" width="19.33203125" style="192"/>
  </cols>
  <sheetData>
    <row r="1" spans="1:14" s="65" customFormat="1" ht="22.5" customHeight="1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4" s="65" customFormat="1">
      <c r="A2" s="255"/>
      <c r="B2" s="257"/>
      <c r="C2" s="181" t="s">
        <v>811</v>
      </c>
      <c r="D2" s="255"/>
      <c r="E2" s="257"/>
      <c r="F2" s="257"/>
      <c r="G2" s="257"/>
      <c r="H2" s="1" t="str">
        <f>+C2</f>
        <v>Exh. KJB-11</v>
      </c>
      <c r="I2" s="255"/>
      <c r="J2" s="257"/>
      <c r="K2" s="257"/>
      <c r="L2" s="257"/>
      <c r="M2" s="1" t="str">
        <f>+C2</f>
        <v>Exh. KJB-11</v>
      </c>
    </row>
    <row r="3" spans="1:14" s="65" customFormat="1" ht="13.5" thickBot="1">
      <c r="A3" s="255"/>
      <c r="B3" s="257"/>
      <c r="C3" s="181" t="s">
        <v>668</v>
      </c>
      <c r="E3" s="257"/>
      <c r="F3" s="257"/>
      <c r="G3" s="257"/>
      <c r="H3" s="181" t="s">
        <v>669</v>
      </c>
      <c r="I3" s="255"/>
      <c r="J3" s="255"/>
      <c r="K3" s="255"/>
      <c r="L3" s="255"/>
      <c r="M3" s="181" t="s">
        <v>670</v>
      </c>
    </row>
    <row r="4" spans="1:14" s="65" customFormat="1" ht="16.5" thickBot="1">
      <c r="A4" s="89"/>
      <c r="B4" s="20"/>
      <c r="C4" s="402">
        <v>11.01</v>
      </c>
      <c r="D4" s="257"/>
      <c r="E4" s="257"/>
      <c r="F4" s="257"/>
      <c r="G4" s="257"/>
      <c r="H4" s="402">
        <f>11.02</f>
        <v>11.02</v>
      </c>
      <c r="I4" s="255"/>
      <c r="J4" s="255"/>
      <c r="K4" s="255"/>
      <c r="L4" s="255"/>
      <c r="M4" s="402">
        <f>+H4+0.01</f>
        <v>11.03</v>
      </c>
    </row>
    <row r="5" spans="1:14" s="65" customFormat="1" ht="24" customHeight="1">
      <c r="A5" s="542" t="s">
        <v>297</v>
      </c>
      <c r="B5" s="542"/>
      <c r="C5" s="542"/>
      <c r="D5" s="170" t="s">
        <v>297</v>
      </c>
      <c r="E5" s="20"/>
      <c r="F5" s="253"/>
      <c r="G5" s="253"/>
      <c r="H5" s="253"/>
      <c r="I5" s="170" t="s">
        <v>297</v>
      </c>
      <c r="J5" s="253"/>
      <c r="K5" s="253"/>
      <c r="L5" s="253"/>
      <c r="M5" s="253"/>
    </row>
    <row r="6" spans="1:14" s="65" customFormat="1" ht="16.5" customHeight="1">
      <c r="A6" s="242" t="s">
        <v>35</v>
      </c>
      <c r="B6" s="20"/>
      <c r="C6" s="20"/>
      <c r="D6" s="243" t="s">
        <v>42</v>
      </c>
      <c r="E6" s="20"/>
      <c r="F6" s="253"/>
      <c r="G6" s="253"/>
      <c r="H6" s="253"/>
      <c r="I6" s="243" t="s">
        <v>65</v>
      </c>
      <c r="J6" s="253"/>
      <c r="K6" s="253"/>
      <c r="L6" s="253"/>
      <c r="M6" s="253"/>
    </row>
    <row r="7" spans="1:14" ht="15.75" customHeight="1">
      <c r="A7" s="253" t="str">
        <f>keep_TESTYEAR</f>
        <v>FOR THE TWELVE MONTHS ENDED SEPTEMBER 30, 2016</v>
      </c>
      <c r="B7" s="20"/>
      <c r="C7" s="20"/>
      <c r="D7" s="253" t="str">
        <f>keep_TESTYEAR</f>
        <v>FOR THE TWELVE MONTHS ENDED SEPTEMBER 30, 2016</v>
      </c>
      <c r="E7" s="20"/>
      <c r="F7" s="253"/>
      <c r="G7" s="253"/>
      <c r="H7" s="253"/>
      <c r="I7" s="253" t="str">
        <f>keep_TESTYEAR</f>
        <v>FOR THE TWELVE MONTHS ENDED SEPTEMBER 30, 2016</v>
      </c>
      <c r="J7" s="253"/>
      <c r="K7" s="253"/>
      <c r="L7" s="253"/>
      <c r="M7" s="253"/>
    </row>
    <row r="8" spans="1:14" ht="17.25" customHeight="1">
      <c r="A8" s="170" t="s">
        <v>52</v>
      </c>
      <c r="B8" s="62"/>
      <c r="C8" s="20"/>
      <c r="D8" s="170" t="s">
        <v>52</v>
      </c>
      <c r="E8" s="20"/>
      <c r="F8" s="253"/>
      <c r="G8" s="253"/>
      <c r="H8" s="253"/>
      <c r="I8" s="170" t="s">
        <v>52</v>
      </c>
      <c r="J8" s="253"/>
      <c r="K8" s="253"/>
      <c r="L8" s="253"/>
      <c r="M8" s="253"/>
    </row>
    <row r="9" spans="1:14">
      <c r="D9" s="81"/>
      <c r="E9" s="257"/>
      <c r="F9" s="257"/>
      <c r="G9" s="539"/>
      <c r="H9" s="539"/>
      <c r="I9" s="255"/>
      <c r="J9" s="255"/>
      <c r="K9" s="255"/>
      <c r="L9" s="255"/>
      <c r="M9" s="255"/>
    </row>
    <row r="10" spans="1:14">
      <c r="A10" s="539" t="s">
        <v>269</v>
      </c>
      <c r="C10" s="539"/>
      <c r="D10" s="539" t="s">
        <v>269</v>
      </c>
      <c r="E10" s="257"/>
      <c r="F10" s="539" t="s">
        <v>127</v>
      </c>
      <c r="G10" s="539" t="s">
        <v>689</v>
      </c>
      <c r="H10" s="539" t="s">
        <v>222</v>
      </c>
      <c r="I10" s="539" t="s">
        <v>269</v>
      </c>
      <c r="J10" s="255"/>
      <c r="K10" s="255"/>
      <c r="L10" s="255"/>
      <c r="M10" s="255"/>
    </row>
    <row r="11" spans="1:14">
      <c r="A11" s="171" t="s">
        <v>286</v>
      </c>
      <c r="B11" s="10" t="s">
        <v>67</v>
      </c>
      <c r="C11" s="21" t="s">
        <v>241</v>
      </c>
      <c r="D11" s="171" t="s">
        <v>286</v>
      </c>
      <c r="E11" s="10" t="s">
        <v>67</v>
      </c>
      <c r="F11" s="171" t="s">
        <v>223</v>
      </c>
      <c r="G11" s="171" t="s">
        <v>690</v>
      </c>
      <c r="H11" s="171" t="s">
        <v>28</v>
      </c>
      <c r="I11" s="171" t="s">
        <v>286</v>
      </c>
      <c r="J11" s="78" t="s">
        <v>67</v>
      </c>
      <c r="K11" s="172"/>
      <c r="L11" s="172"/>
      <c r="M11" s="11" t="s">
        <v>93</v>
      </c>
    </row>
    <row r="12" spans="1:14">
      <c r="D12" s="5"/>
      <c r="E12" s="5"/>
      <c r="F12" s="5"/>
      <c r="G12" s="5"/>
      <c r="H12" s="5"/>
      <c r="I12" s="257"/>
      <c r="J12" s="257"/>
      <c r="K12" s="257"/>
      <c r="L12" s="257"/>
      <c r="M12" s="23"/>
    </row>
    <row r="13" spans="1:14" ht="15" customHeight="1">
      <c r="A13" s="258">
        <v>1</v>
      </c>
      <c r="B13" s="257" t="s">
        <v>102</v>
      </c>
      <c r="C13" s="496">
        <f>'KJB-12 '!AQ51</f>
        <v>5097747770.4156332</v>
      </c>
      <c r="D13" s="258">
        <v>1</v>
      </c>
      <c r="E13" s="257" t="s">
        <v>528</v>
      </c>
      <c r="F13" s="88">
        <v>0.51500000000000001</v>
      </c>
      <c r="G13" s="88">
        <v>5.8058252427184473E-2</v>
      </c>
      <c r="H13" s="88">
        <f>ROUND(+F13*G13,4)</f>
        <v>2.9899999999999999E-2</v>
      </c>
      <c r="I13" s="258">
        <v>1</v>
      </c>
      <c r="J13" s="260" t="s">
        <v>242</v>
      </c>
      <c r="K13" s="257"/>
      <c r="L13" s="257"/>
      <c r="M13" s="156">
        <f>'KJB-13'!AQ22</f>
        <v>7.1570000000000002E-3</v>
      </c>
      <c r="N13" s="548"/>
    </row>
    <row r="14" spans="1:14" ht="15" customHeight="1">
      <c r="A14" s="258">
        <f t="shared" ref="A14:A25" si="0">A13+1</f>
        <v>2</v>
      </c>
      <c r="B14" s="260" t="s">
        <v>239</v>
      </c>
      <c r="C14" s="338">
        <f>+H15</f>
        <v>7.7399999999999997E-2</v>
      </c>
      <c r="D14" s="258">
        <v>2</v>
      </c>
      <c r="E14" s="257" t="s">
        <v>525</v>
      </c>
      <c r="F14" s="88">
        <v>0.48499999999999999</v>
      </c>
      <c r="G14" s="88">
        <v>9.8000000000000004E-2</v>
      </c>
      <c r="H14" s="88">
        <f>ROUND(+F14*G14,4)</f>
        <v>4.7500000000000001E-2</v>
      </c>
      <c r="I14" s="258">
        <v>2</v>
      </c>
      <c r="J14" s="260" t="s">
        <v>103</v>
      </c>
      <c r="K14" s="257"/>
      <c r="L14" s="257"/>
      <c r="M14" s="156">
        <v>2E-3</v>
      </c>
      <c r="N14" s="65"/>
    </row>
    <row r="15" spans="1:14" ht="15" customHeight="1">
      <c r="A15" s="258">
        <f t="shared" si="0"/>
        <v>3</v>
      </c>
      <c r="B15" s="260"/>
      <c r="D15" s="258">
        <v>3</v>
      </c>
      <c r="E15" s="257" t="s">
        <v>527</v>
      </c>
      <c r="F15" s="398">
        <f>SUM(F13:F14)</f>
        <v>1</v>
      </c>
      <c r="G15" s="399"/>
      <c r="H15" s="398">
        <f>SUM(H13:H14)</f>
        <v>7.7399999999999997E-2</v>
      </c>
      <c r="I15" s="258">
        <v>3</v>
      </c>
      <c r="J15" s="260" t="str">
        <f>"STATE UTILITY TAX ( "&amp;L15*100&amp;"% - ( LINE 1 * "&amp;L15*100&amp;"% )  )"</f>
        <v>STATE UTILITY TAX ( 3.8734% - ( LINE 1 * 3.8734% )  )</v>
      </c>
      <c r="K15" s="548"/>
      <c r="L15" s="347">
        <v>3.8733999999999998E-2</v>
      </c>
      <c r="M15" s="157">
        <f>ROUND(L15-(L15*M13),6)</f>
        <v>3.8456999999999998E-2</v>
      </c>
      <c r="N15" s="65"/>
    </row>
    <row r="16" spans="1:14" ht="15" customHeight="1">
      <c r="A16" s="258">
        <f t="shared" si="0"/>
        <v>4</v>
      </c>
      <c r="B16" s="257" t="s">
        <v>39</v>
      </c>
      <c r="C16" s="463">
        <f>+C13*C14</f>
        <v>394565677.43017</v>
      </c>
      <c r="D16" s="258">
        <v>4</v>
      </c>
      <c r="F16" s="257"/>
      <c r="G16" s="257"/>
      <c r="H16" s="256"/>
      <c r="I16" s="258">
        <v>4</v>
      </c>
      <c r="J16" s="260"/>
      <c r="K16" s="257"/>
      <c r="L16" s="257"/>
      <c r="M16" s="250"/>
      <c r="N16" s="65"/>
    </row>
    <row r="17" spans="1:14" ht="15" customHeight="1">
      <c r="A17" s="258">
        <f t="shared" si="0"/>
        <v>5</v>
      </c>
      <c r="C17" s="68"/>
      <c r="D17" s="258">
        <v>5</v>
      </c>
      <c r="E17" s="257" t="s">
        <v>524</v>
      </c>
      <c r="F17" s="85">
        <f>+F13</f>
        <v>0.51500000000000001</v>
      </c>
      <c r="G17" s="85">
        <f>+G13</f>
        <v>5.8058252427184473E-2</v>
      </c>
      <c r="H17" s="88">
        <f>ROUND(H13*0.65,4)</f>
        <v>1.9400000000000001E-2</v>
      </c>
      <c r="I17" s="258">
        <v>5</v>
      </c>
      <c r="J17" s="260" t="s">
        <v>19</v>
      </c>
      <c r="K17" s="257"/>
      <c r="L17" s="257"/>
      <c r="M17" s="156">
        <f>ROUND(SUM(M13:M15),6)</f>
        <v>4.7613999999999997E-2</v>
      </c>
      <c r="N17" s="65"/>
    </row>
    <row r="18" spans="1:14" ht="15" customHeight="1">
      <c r="A18" s="258">
        <f t="shared" si="0"/>
        <v>6</v>
      </c>
      <c r="B18" s="260" t="s">
        <v>40</v>
      </c>
      <c r="C18" s="497">
        <f>'KJB-12 '!AN49</f>
        <v>305402483.26809835</v>
      </c>
      <c r="D18" s="258">
        <v>6</v>
      </c>
      <c r="E18" s="257" t="s">
        <v>525</v>
      </c>
      <c r="F18" s="85">
        <f>+F14</f>
        <v>0.48499999999999999</v>
      </c>
      <c r="G18" s="85">
        <f>+G14</f>
        <v>9.8000000000000004E-2</v>
      </c>
      <c r="H18" s="88">
        <f>ROUND(F18*G18,4)</f>
        <v>4.7500000000000001E-2</v>
      </c>
      <c r="I18" s="258">
        <v>6</v>
      </c>
      <c r="J18" s="257"/>
      <c r="K18" s="257"/>
      <c r="L18" s="257"/>
      <c r="M18" s="156"/>
      <c r="N18" s="65"/>
    </row>
    <row r="19" spans="1:14" ht="15" customHeight="1">
      <c r="A19" s="258">
        <f t="shared" si="0"/>
        <v>7</v>
      </c>
      <c r="B19" s="260" t="s">
        <v>136</v>
      </c>
      <c r="C19" s="498">
        <f>+C16-C18+0.5</f>
        <v>89163194.662071645</v>
      </c>
      <c r="D19" s="258">
        <v>7</v>
      </c>
      <c r="E19" s="257" t="s">
        <v>526</v>
      </c>
      <c r="F19" s="398">
        <f>SUM(F17:F18)</f>
        <v>1</v>
      </c>
      <c r="G19" s="399"/>
      <c r="H19" s="398">
        <f>SUM(H17:H18)</f>
        <v>6.6900000000000001E-2</v>
      </c>
      <c r="I19" s="258">
        <v>7</v>
      </c>
      <c r="J19" s="257" t="str">
        <f>"CONVERSION FACTOR EXCLUDING FEDERAL INCOME TAX ( 1 - LINE "&amp;$I$17&amp;" )"</f>
        <v>CONVERSION FACTOR EXCLUDING FEDERAL INCOME TAX ( 1 - LINE 5 )</v>
      </c>
      <c r="K19" s="257"/>
      <c r="L19" s="257"/>
      <c r="M19" s="156">
        <f>ROUND(1-M17,6)</f>
        <v>0.95238599999999995</v>
      </c>
      <c r="N19" s="65"/>
    </row>
    <row r="20" spans="1:14" ht="15" customHeight="1">
      <c r="A20" s="258">
        <f t="shared" si="0"/>
        <v>8</v>
      </c>
      <c r="C20" s="68"/>
      <c r="D20" s="258"/>
      <c r="F20" s="65"/>
      <c r="G20" s="65"/>
      <c r="H20" s="65"/>
      <c r="I20" s="258">
        <v>8</v>
      </c>
      <c r="J20" s="260" t="str">
        <f>"FEDERAL INCOME TAX ( LINE "&amp;I19&amp;"  * "&amp;k_FITrate*100&amp;"% )"</f>
        <v>FEDERAL INCOME TAX ( LINE 7  * 35% )</v>
      </c>
      <c r="K20" s="257"/>
      <c r="L20" s="154">
        <v>0.35</v>
      </c>
      <c r="M20" s="156">
        <f>ROUND((M19)*k_FITrate,6)</f>
        <v>0.33333499999999999</v>
      </c>
      <c r="N20" s="65"/>
    </row>
    <row r="21" spans="1:14" ht="15" customHeight="1" thickBot="1">
      <c r="A21" s="258">
        <f t="shared" si="0"/>
        <v>9</v>
      </c>
      <c r="B21" s="257" t="s">
        <v>65</v>
      </c>
      <c r="C21" s="396">
        <f>+M21</f>
        <v>0.61905100000000002</v>
      </c>
      <c r="D21" s="258"/>
      <c r="F21" s="257"/>
      <c r="G21" s="257"/>
      <c r="H21" s="257"/>
      <c r="I21" s="258">
        <v>9</v>
      </c>
      <c r="J21" s="260" t="str">
        <f>"CONVERSION FACTOR INCL FEDERAL INCOME TAX ( LINE "&amp;I19&amp;" - LINE "&amp;I20&amp;" ) "</f>
        <v xml:space="preserve">CONVERSION FACTOR INCL FEDERAL INCOME TAX ( LINE 7 - LINE 8 ) </v>
      </c>
      <c r="K21" s="257"/>
      <c r="L21" s="257"/>
      <c r="M21" s="397">
        <f>M19-M20</f>
        <v>0.61905100000000002</v>
      </c>
      <c r="N21" s="65"/>
    </row>
    <row r="22" spans="1:14" ht="15" customHeight="1" thickTop="1">
      <c r="A22" s="258">
        <f t="shared" si="0"/>
        <v>10</v>
      </c>
      <c r="B22" s="257" t="s">
        <v>137</v>
      </c>
      <c r="C22" s="499">
        <f>ROUND(+C19/C21,0)</f>
        <v>144032066</v>
      </c>
      <c r="D22" s="258"/>
      <c r="F22" s="221"/>
      <c r="G22" s="221"/>
      <c r="H22" s="221"/>
      <c r="I22" s="221"/>
    </row>
    <row r="23" spans="1:14" ht="15" customHeight="1">
      <c r="A23" s="258">
        <f t="shared" si="0"/>
        <v>11</v>
      </c>
      <c r="B23" s="260" t="s">
        <v>251</v>
      </c>
      <c r="C23" s="499">
        <v>405142.80924519908</v>
      </c>
      <c r="E23" s="549"/>
      <c r="F23" s="221"/>
      <c r="H23" s="88"/>
      <c r="L23" s="65"/>
      <c r="M23" s="65"/>
    </row>
    <row r="24" spans="1:14" ht="15" customHeight="1">
      <c r="A24" s="258">
        <f t="shared" si="0"/>
        <v>12</v>
      </c>
      <c r="B24" s="260"/>
      <c r="C24" s="337"/>
      <c r="E24" s="550"/>
      <c r="I24" s="65"/>
    </row>
    <row r="25" spans="1:14" ht="15" customHeight="1" thickBot="1">
      <c r="A25" s="258">
        <f t="shared" si="0"/>
        <v>13</v>
      </c>
      <c r="B25" s="257" t="s">
        <v>137</v>
      </c>
      <c r="C25" s="500">
        <f>+C22-C24-C23</f>
        <v>143626923.1907548</v>
      </c>
      <c r="M25" s="65"/>
    </row>
    <row r="26" spans="1:14" ht="14.25" thickTop="1">
      <c r="A26" s="258"/>
      <c r="B26" s="192"/>
      <c r="C26" s="141"/>
      <c r="E26" s="551"/>
    </row>
    <row r="27" spans="1:14">
      <c r="A27" s="258"/>
      <c r="B27" s="192"/>
      <c r="C27" s="192"/>
      <c r="E27" s="552"/>
    </row>
    <row r="28" spans="1:14" ht="18" customHeight="1">
      <c r="A28" s="258"/>
      <c r="B28" s="526" t="s">
        <v>788</v>
      </c>
      <c r="C28" s="141"/>
      <c r="E28" s="553"/>
    </row>
    <row r="29" spans="1:14">
      <c r="A29" s="258"/>
      <c r="B29" s="554"/>
      <c r="C29" s="554"/>
      <c r="E29" s="551"/>
    </row>
    <row r="30" spans="1:14">
      <c r="B30" s="554"/>
      <c r="C30" s="554"/>
      <c r="E30" s="552"/>
    </row>
    <row r="31" spans="1:14">
      <c r="B31" s="192"/>
      <c r="C31" s="192"/>
      <c r="E31" s="555"/>
    </row>
    <row r="32" spans="1:14">
      <c r="B32" s="192"/>
      <c r="C32" s="192"/>
      <c r="E32" s="551"/>
    </row>
    <row r="33" spans="2:5">
      <c r="B33" s="192"/>
      <c r="C33" s="192"/>
      <c r="E33" s="551"/>
    </row>
    <row r="34" spans="2:5">
      <c r="B34" s="192"/>
      <c r="C34" s="192"/>
      <c r="E34" s="551"/>
    </row>
    <row r="35" spans="2:5">
      <c r="B35" s="192"/>
      <c r="C35" s="192"/>
      <c r="E35" s="549"/>
    </row>
    <row r="36" spans="2:5">
      <c r="B36" s="192"/>
      <c r="C36" s="192"/>
    </row>
    <row r="37" spans="2:5">
      <c r="B37" s="192"/>
      <c r="C37" s="192"/>
    </row>
    <row r="38" spans="2:5">
      <c r="B38" s="192"/>
      <c r="C38" s="192"/>
    </row>
    <row r="39" spans="2:5">
      <c r="B39" s="192"/>
      <c r="C39" s="192"/>
    </row>
    <row r="40" spans="2:5">
      <c r="B40" s="192"/>
      <c r="C40" s="192"/>
    </row>
    <row r="41" spans="2:5">
      <c r="B41" s="192"/>
      <c r="C41" s="192"/>
    </row>
    <row r="42" spans="2:5">
      <c r="B42" s="192"/>
      <c r="C42" s="192"/>
    </row>
    <row r="43" spans="2:5">
      <c r="B43" s="192"/>
      <c r="C43" s="192"/>
    </row>
    <row r="44" spans="2:5">
      <c r="B44" s="192"/>
      <c r="C44" s="192"/>
    </row>
    <row r="45" spans="2:5">
      <c r="B45" s="192"/>
      <c r="C45" s="192"/>
    </row>
    <row r="46" spans="2:5">
      <c r="B46" s="192"/>
      <c r="C46" s="192"/>
    </row>
    <row r="47" spans="2:5">
      <c r="B47" s="192"/>
      <c r="C47" s="192"/>
    </row>
    <row r="48" spans="2:5">
      <c r="B48" s="192"/>
      <c r="C48" s="192"/>
    </row>
    <row r="49" spans="1:3">
      <c r="B49" s="192"/>
      <c r="C49" s="192"/>
    </row>
    <row r="50" spans="1:3">
      <c r="B50" s="192"/>
      <c r="C50" s="192"/>
    </row>
    <row r="51" spans="1:3" ht="13.5" customHeight="1">
      <c r="A51" s="258"/>
      <c r="B51" s="192"/>
      <c r="C51" s="192"/>
    </row>
    <row r="52" spans="1:3">
      <c r="B52" s="192"/>
      <c r="C52" s="192"/>
    </row>
    <row r="53" spans="1:3">
      <c r="B53" s="192"/>
      <c r="C53" s="192"/>
    </row>
    <row r="54" spans="1:3">
      <c r="B54" s="192"/>
      <c r="C54" s="192"/>
    </row>
    <row r="55" spans="1:3">
      <c r="B55" s="192"/>
      <c r="C55" s="192"/>
    </row>
    <row r="56" spans="1:3">
      <c r="B56" s="192"/>
      <c r="C56" s="192"/>
    </row>
    <row r="57" spans="1:3">
      <c r="B57" s="192"/>
      <c r="C57" s="192"/>
    </row>
    <row r="58" spans="1:3">
      <c r="B58" s="192"/>
      <c r="C58" s="192"/>
    </row>
    <row r="59" spans="1:3">
      <c r="B59" s="192"/>
      <c r="C59" s="192"/>
    </row>
    <row r="60" spans="1:3">
      <c r="B60" s="192"/>
      <c r="C60" s="192"/>
    </row>
    <row r="61" spans="1:3">
      <c r="B61" s="192"/>
      <c r="C61" s="192"/>
    </row>
    <row r="62" spans="1:3">
      <c r="B62" s="192"/>
      <c r="C62" s="192"/>
    </row>
    <row r="63" spans="1:3">
      <c r="B63" s="192"/>
      <c r="C63" s="192"/>
    </row>
    <row r="64" spans="1:3">
      <c r="B64" s="192"/>
      <c r="C64" s="192"/>
    </row>
    <row r="65" spans="1:3">
      <c r="B65" s="192"/>
      <c r="C65" s="192"/>
    </row>
    <row r="66" spans="1:3">
      <c r="B66" s="192"/>
      <c r="C66" s="192"/>
    </row>
    <row r="67" spans="1:3">
      <c r="B67" s="192"/>
      <c r="C67" s="192"/>
    </row>
    <row r="68" spans="1:3">
      <c r="B68" s="192"/>
      <c r="C68" s="192"/>
    </row>
    <row r="69" spans="1:3">
      <c r="B69" s="192"/>
      <c r="C69" s="192"/>
    </row>
    <row r="70" spans="1:3">
      <c r="B70" s="192"/>
      <c r="C70" s="192"/>
    </row>
    <row r="71" spans="1:3">
      <c r="B71" s="192"/>
      <c r="C71" s="192"/>
    </row>
    <row r="72" spans="1:3">
      <c r="B72" s="192"/>
      <c r="C72" s="192"/>
    </row>
    <row r="73" spans="1:3">
      <c r="B73" s="192"/>
      <c r="C73" s="192"/>
    </row>
    <row r="74" spans="1:3">
      <c r="B74" s="192"/>
      <c r="C74" s="192"/>
    </row>
    <row r="75" spans="1:3">
      <c r="B75" s="192"/>
      <c r="C75" s="192"/>
    </row>
    <row r="76" spans="1:3">
      <c r="A76" s="258"/>
      <c r="B76" s="192"/>
      <c r="C76" s="192"/>
    </row>
    <row r="77" spans="1:3">
      <c r="A77" s="258"/>
      <c r="B77" s="192"/>
      <c r="C77" s="192"/>
    </row>
    <row r="78" spans="1:3">
      <c r="A78" s="258"/>
      <c r="B78" s="192"/>
      <c r="C78" s="192"/>
    </row>
    <row r="79" spans="1:3">
      <c r="A79" s="76"/>
      <c r="B79" s="192"/>
      <c r="C79" s="192"/>
    </row>
    <row r="80" spans="1:3" ht="15.75">
      <c r="A80" s="144"/>
      <c r="B80" s="192"/>
      <c r="C80" s="192"/>
    </row>
    <row r="81" spans="1:3">
      <c r="A81" s="145"/>
      <c r="B81" s="192"/>
      <c r="C81" s="192"/>
    </row>
    <row r="82" spans="1:3">
      <c r="A82" s="145"/>
      <c r="B82" s="192"/>
      <c r="C82" s="192"/>
    </row>
    <row r="83" spans="1:3">
      <c r="A83" s="254"/>
      <c r="B83" s="192"/>
      <c r="C83" s="192"/>
    </row>
    <row r="84" spans="1:3">
      <c r="A84" s="145"/>
      <c r="B84" s="192"/>
      <c r="C84" s="192"/>
    </row>
    <row r="85" spans="1:3">
      <c r="A85" s="256"/>
      <c r="B85" s="192"/>
      <c r="C85" s="192"/>
    </row>
    <row r="86" spans="1:3">
      <c r="A86" s="263"/>
      <c r="B86" s="192"/>
      <c r="C86" s="192"/>
    </row>
    <row r="87" spans="1:3">
      <c r="A87" s="263"/>
      <c r="B87" s="192"/>
      <c r="C87" s="192"/>
    </row>
    <row r="88" spans="1:3">
      <c r="A88" s="256"/>
      <c r="B88" s="192"/>
      <c r="C88" s="192"/>
    </row>
    <row r="89" spans="1:3">
      <c r="A89" s="264"/>
      <c r="B89" s="192"/>
      <c r="C89" s="192"/>
    </row>
    <row r="90" spans="1:3">
      <c r="A90" s="264"/>
      <c r="B90" s="192"/>
      <c r="C90" s="192"/>
    </row>
    <row r="91" spans="1:3">
      <c r="A91" s="264"/>
      <c r="B91" s="192"/>
      <c r="C91" s="192"/>
    </row>
    <row r="92" spans="1:3">
      <c r="A92" s="264"/>
      <c r="B92" s="192"/>
      <c r="C92" s="192"/>
    </row>
    <row r="93" spans="1:3">
      <c r="A93" s="264"/>
      <c r="B93" s="192"/>
      <c r="C93" s="192"/>
    </row>
    <row r="94" spans="1:3">
      <c r="A94" s="264"/>
      <c r="B94" s="192"/>
      <c r="C94" s="192"/>
    </row>
    <row r="95" spans="1:3">
      <c r="A95" s="264"/>
      <c r="B95" s="192"/>
      <c r="C95" s="192"/>
    </row>
    <row r="96" spans="1:3">
      <c r="A96" s="264"/>
      <c r="B96" s="192"/>
      <c r="C96" s="192"/>
    </row>
    <row r="97" spans="1:3">
      <c r="A97" s="264"/>
      <c r="B97" s="192"/>
      <c r="C97" s="192"/>
    </row>
    <row r="98" spans="1:3">
      <c r="A98" s="264"/>
      <c r="B98" s="192"/>
      <c r="C98" s="192"/>
    </row>
    <row r="99" spans="1:3">
      <c r="A99" s="264"/>
      <c r="B99" s="192"/>
      <c r="C99" s="192"/>
    </row>
    <row r="100" spans="1:3">
      <c r="A100" s="264"/>
      <c r="B100" s="192"/>
      <c r="C100" s="192"/>
    </row>
    <row r="101" spans="1:3">
      <c r="A101" s="264"/>
      <c r="B101" s="192"/>
      <c r="C101" s="192"/>
    </row>
    <row r="102" spans="1:3">
      <c r="A102" s="264"/>
      <c r="B102" s="192"/>
      <c r="C102" s="192"/>
    </row>
    <row r="103" spans="1:3">
      <c r="A103" s="256"/>
      <c r="B103" s="192"/>
      <c r="C103" s="192"/>
    </row>
    <row r="104" spans="1:3">
      <c r="A104" s="264"/>
      <c r="B104" s="192"/>
      <c r="C104" s="192"/>
    </row>
    <row r="105" spans="1:3">
      <c r="A105" s="264"/>
      <c r="B105" s="192"/>
      <c r="C105" s="192"/>
    </row>
    <row r="106" spans="1:3">
      <c r="A106" s="264"/>
      <c r="B106" s="259"/>
      <c r="C106" s="256"/>
    </row>
    <row r="107" spans="1:3">
      <c r="A107" s="264"/>
      <c r="B107" s="256"/>
      <c r="C107" s="203"/>
    </row>
    <row r="108" spans="1:3">
      <c r="A108" s="264"/>
      <c r="B108" s="256"/>
      <c r="C108" s="256"/>
    </row>
    <row r="109" spans="1:3">
      <c r="A109" s="264"/>
      <c r="B109" s="259"/>
      <c r="C109" s="203"/>
    </row>
    <row r="110" spans="1:3">
      <c r="A110" s="264"/>
      <c r="B110" s="259"/>
      <c r="C110" s="203"/>
    </row>
    <row r="111" spans="1:3">
      <c r="A111" s="264"/>
      <c r="B111" s="256"/>
      <c r="C111" s="256"/>
    </row>
    <row r="112" spans="1:3">
      <c r="A112" s="264"/>
      <c r="B112" s="256"/>
      <c r="C112" s="146"/>
    </row>
    <row r="113" spans="1:3" ht="13.5">
      <c r="A113" s="264"/>
      <c r="B113" s="256"/>
      <c r="C113" s="140"/>
    </row>
    <row r="114" spans="1:3">
      <c r="A114" s="264"/>
      <c r="B114" s="259"/>
      <c r="C114" s="256"/>
    </row>
    <row r="115" spans="1:3">
      <c r="A115" s="264"/>
      <c r="B115" s="259"/>
      <c r="C115" s="256"/>
    </row>
    <row r="116" spans="1:3">
      <c r="A116" s="264"/>
      <c r="B116" s="256"/>
      <c r="C116" s="256"/>
    </row>
    <row r="117" spans="1:3">
      <c r="A117" s="264"/>
      <c r="B117" s="256"/>
      <c r="C117" s="256"/>
    </row>
    <row r="118" spans="1:3">
      <c r="A118" s="264"/>
    </row>
  </sheetData>
  <mergeCells count="1">
    <mergeCell ref="A5:C5"/>
  </mergeCells>
  <phoneticPr fontId="16" type="noConversion"/>
  <conditionalFormatting sqref="A1:IV1">
    <cfRule type="cellIs" dxfId="27" priority="3" stopIfTrue="1" operator="notEqual">
      <formula>0</formula>
    </cfRule>
  </conditionalFormatting>
  <printOptions horizontalCentered="1"/>
  <pageMargins left="1" right="1" top="1" bottom="1" header="0.5" footer="0.5"/>
  <pageSetup scale="90" orientation="portrait" r:id="rId1"/>
  <colBreaks count="2" manualBreakCount="2">
    <brk id="3" min="4" max="27" man="1"/>
    <brk id="8" min="4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U69"/>
  <sheetViews>
    <sheetView tabSelected="1" view="pageBreakPreview" zoomScale="60" zoomScaleNormal="85" workbookViewId="0">
      <pane xSplit="3" ySplit="16" topLeftCell="AG17" activePane="bottomRight" state="frozen"/>
      <selection activeCell="D45" sqref="D45"/>
      <selection pane="topRight" activeCell="D45" sqref="D45"/>
      <selection pane="bottomLeft" activeCell="D45" sqref="D45"/>
      <selection pane="bottomRight" activeCell="AY31" sqref="AY31"/>
    </sheetView>
  </sheetViews>
  <sheetFormatPr defaultColWidth="10.6640625" defaultRowHeight="12.75"/>
  <cols>
    <col min="1" max="1" width="7.33203125" style="70" customWidth="1"/>
    <col min="2" max="2" width="52.33203125" style="257" customWidth="1"/>
    <col min="3" max="3" width="20" style="257" customWidth="1"/>
    <col min="4" max="4" width="15.5" style="257" customWidth="1"/>
    <col min="5" max="5" width="27.1640625" style="257" customWidth="1"/>
    <col min="6" max="6" width="20.5" style="257" customWidth="1"/>
    <col min="7" max="7" width="17.83203125" style="257" customWidth="1"/>
    <col min="8" max="8" width="28" style="257" customWidth="1"/>
    <col min="9" max="9" width="20" style="257" customWidth="1"/>
    <col min="10" max="10" width="15.1640625" style="257" customWidth="1"/>
    <col min="11" max="16" width="20.6640625" style="257" customWidth="1"/>
    <col min="17" max="17" width="19.1640625" style="257" customWidth="1"/>
    <col min="18" max="18" width="19.5" style="257" customWidth="1"/>
    <col min="19" max="19" width="20.6640625" style="257" customWidth="1"/>
    <col min="20" max="20" width="19" style="257" customWidth="1"/>
    <col min="21" max="21" width="18" style="257" customWidth="1"/>
    <col min="22" max="22" width="19" style="257" customWidth="1"/>
    <col min="23" max="23" width="25.5" style="257" bestFit="1" customWidth="1"/>
    <col min="24" max="24" width="20.6640625" style="257" customWidth="1"/>
    <col min="25" max="25" width="20" style="257" customWidth="1"/>
    <col min="26" max="26" width="16.5" style="257" customWidth="1"/>
    <col min="27" max="27" width="20.6640625" style="257" customWidth="1"/>
    <col min="28" max="28" width="18.83203125" style="257" customWidth="1"/>
    <col min="29" max="29" width="20.6640625" style="257" customWidth="1"/>
    <col min="30" max="30" width="17.5" style="257" customWidth="1"/>
    <col min="31" max="31" width="19.1640625" style="257" customWidth="1"/>
    <col min="32" max="32" width="18.5" style="257" customWidth="1"/>
    <col min="33" max="33" width="15.6640625" style="257" customWidth="1"/>
    <col min="34" max="35" width="26.33203125" style="257" bestFit="1" customWidth="1"/>
    <col min="36" max="36" width="14.5" style="257" customWidth="1"/>
    <col min="37" max="37" width="25.83203125" style="257" bestFit="1" customWidth="1"/>
    <col min="38" max="38" width="18.33203125" style="257" customWidth="1"/>
    <col min="39" max="40" width="20.6640625" style="257" customWidth="1"/>
    <col min="41" max="41" width="23" style="257" bestFit="1" customWidth="1"/>
    <col min="42" max="44" width="20.6640625" style="257" customWidth="1"/>
    <col min="45" max="45" width="20.6640625" style="256" customWidth="1"/>
    <col min="46" max="46" width="2.83203125" style="257" customWidth="1"/>
    <col min="47" max="47" width="13.83203125" style="192" bestFit="1" customWidth="1"/>
    <col min="48" max="16384" width="10.6640625" style="221"/>
  </cols>
  <sheetData>
    <row r="1" spans="1:47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288"/>
      <c r="W1" s="288"/>
      <c r="X1" s="288"/>
      <c r="Y1" s="387"/>
      <c r="Z1" s="106"/>
      <c r="AA1" s="106"/>
      <c r="AB1" s="106"/>
      <c r="AC1" s="106"/>
      <c r="AD1" s="106"/>
      <c r="AE1" s="106"/>
      <c r="AF1" s="288"/>
      <c r="AG1" s="288"/>
      <c r="AH1" s="106"/>
      <c r="AI1" s="106"/>
      <c r="AJ1" s="288"/>
      <c r="AK1" s="288"/>
      <c r="AL1" s="106"/>
      <c r="AM1" s="106"/>
      <c r="AN1" s="106"/>
      <c r="AO1" s="106"/>
      <c r="AP1" s="106"/>
      <c r="AQ1" s="106"/>
      <c r="AR1" s="106"/>
      <c r="AS1" s="106"/>
      <c r="AT1" s="106"/>
      <c r="AU1" s="106"/>
    </row>
    <row r="2" spans="1:47">
      <c r="A2" s="255"/>
      <c r="H2" s="1"/>
      <c r="I2" s="1" t="str">
        <f>k_Docket_Number</f>
        <v>Exh. KJB-12</v>
      </c>
      <c r="P2" s="1"/>
      <c r="Q2" s="1" t="str">
        <f>k_Docket_Number</f>
        <v>Exh. KJB-12</v>
      </c>
      <c r="Y2" s="1" t="str">
        <f>k_Docket_Number</f>
        <v>Exh. KJB-12</v>
      </c>
      <c r="AG2" s="1" t="str">
        <f>k_Docket_Number</f>
        <v>Exh. KJB-12</v>
      </c>
      <c r="AL2" s="1"/>
      <c r="AM2" s="19"/>
      <c r="AN2" s="1" t="str">
        <f>k_Docket_Number</f>
        <v>Exh. KJB-12</v>
      </c>
      <c r="AS2" s="1" t="s">
        <v>812</v>
      </c>
    </row>
    <row r="3" spans="1:47" ht="13.5" thickBot="1">
      <c r="A3" s="255"/>
      <c r="D3" s="65"/>
      <c r="F3" s="65"/>
      <c r="G3" s="65"/>
      <c r="H3" s="1"/>
      <c r="I3" s="1" t="s">
        <v>769</v>
      </c>
      <c r="L3" s="65"/>
      <c r="M3" s="65"/>
      <c r="P3" s="1"/>
      <c r="Q3" s="1" t="s">
        <v>772</v>
      </c>
      <c r="Y3" s="1" t="s">
        <v>773</v>
      </c>
      <c r="Z3" s="65"/>
      <c r="AG3" s="1" t="s">
        <v>774</v>
      </c>
      <c r="AL3" s="1"/>
      <c r="AM3" s="65"/>
      <c r="AN3" s="1" t="s">
        <v>775</v>
      </c>
      <c r="AS3" s="1" t="s">
        <v>691</v>
      </c>
    </row>
    <row r="4" spans="1:47" ht="18" customHeight="1" thickBot="1">
      <c r="A4" s="255"/>
      <c r="B4" s="192"/>
      <c r="C4" s="255"/>
      <c r="D4" s="255"/>
      <c r="F4" s="255"/>
      <c r="G4" s="255"/>
      <c r="H4" s="181"/>
      <c r="I4" s="528" t="s">
        <v>777</v>
      </c>
      <c r="L4" s="255"/>
      <c r="M4" s="255"/>
      <c r="P4" s="261"/>
      <c r="Q4" s="528" t="s">
        <v>778</v>
      </c>
      <c r="T4" s="255"/>
      <c r="Y4" s="528" t="s">
        <v>779</v>
      </c>
      <c r="Z4" s="255"/>
      <c r="AB4" s="255"/>
      <c r="AG4" s="528" t="s">
        <v>780</v>
      </c>
      <c r="AL4" s="263"/>
      <c r="AN4" s="528" t="s">
        <v>794</v>
      </c>
      <c r="AO4" s="255"/>
      <c r="AP4" s="255"/>
      <c r="AQ4" s="255"/>
      <c r="AR4" s="263"/>
      <c r="AS4" s="529">
        <v>12.01</v>
      </c>
      <c r="AT4" s="255"/>
    </row>
    <row r="5" spans="1:47" s="253" customFormat="1">
      <c r="E5" s="539" t="s">
        <v>297</v>
      </c>
      <c r="J5" s="543" t="s">
        <v>297</v>
      </c>
      <c r="K5" s="543"/>
      <c r="L5" s="543"/>
      <c r="M5" s="543"/>
      <c r="N5" s="543"/>
      <c r="O5" s="543"/>
      <c r="P5" s="543"/>
      <c r="Q5" s="543"/>
      <c r="R5" s="543" t="s">
        <v>297</v>
      </c>
      <c r="S5" s="543"/>
      <c r="T5" s="543"/>
      <c r="U5" s="543"/>
      <c r="V5" s="543"/>
      <c r="W5" s="543"/>
      <c r="X5" s="543"/>
      <c r="Y5" s="543"/>
      <c r="Z5" s="543" t="s">
        <v>297</v>
      </c>
      <c r="AA5" s="543"/>
      <c r="AB5" s="543"/>
      <c r="AC5" s="543"/>
      <c r="AD5" s="543"/>
      <c r="AE5" s="543"/>
      <c r="AF5" s="543"/>
      <c r="AG5" s="543"/>
      <c r="AH5" s="543" t="s">
        <v>297</v>
      </c>
      <c r="AI5" s="543"/>
      <c r="AJ5" s="543"/>
      <c r="AK5" s="543"/>
      <c r="AL5" s="543"/>
      <c r="AM5" s="543"/>
      <c r="AN5" s="543"/>
      <c r="AQ5" s="539" t="s">
        <v>297</v>
      </c>
    </row>
    <row r="6" spans="1:47" s="253" customFormat="1">
      <c r="E6" s="539" t="s">
        <v>686</v>
      </c>
      <c r="J6" s="543" t="s">
        <v>686</v>
      </c>
      <c r="K6" s="543"/>
      <c r="L6" s="543"/>
      <c r="M6" s="543"/>
      <c r="N6" s="543"/>
      <c r="O6" s="543"/>
      <c r="P6" s="543"/>
      <c r="Q6" s="543"/>
      <c r="R6" s="543" t="s">
        <v>686</v>
      </c>
      <c r="S6" s="543"/>
      <c r="T6" s="543"/>
      <c r="U6" s="543"/>
      <c r="V6" s="543"/>
      <c r="W6" s="543"/>
      <c r="X6" s="543"/>
      <c r="Y6" s="543"/>
      <c r="Z6" s="543" t="s">
        <v>686</v>
      </c>
      <c r="AA6" s="543"/>
      <c r="AB6" s="543"/>
      <c r="AC6" s="543"/>
      <c r="AD6" s="543"/>
      <c r="AE6" s="543"/>
      <c r="AF6" s="543"/>
      <c r="AG6" s="543"/>
      <c r="AH6" s="543" t="s">
        <v>686</v>
      </c>
      <c r="AI6" s="543"/>
      <c r="AJ6" s="543"/>
      <c r="AK6" s="543"/>
      <c r="AL6" s="543"/>
      <c r="AM6" s="543"/>
      <c r="AN6" s="543"/>
      <c r="AQ6" s="539" t="s">
        <v>686</v>
      </c>
    </row>
    <row r="7" spans="1:47" s="253" customFormat="1">
      <c r="E7" s="539" t="str">
        <f>keep_TESTYEAR</f>
        <v>FOR THE TWELVE MONTHS ENDED SEPTEMBER 30, 2016</v>
      </c>
      <c r="J7" s="543" t="str">
        <f>keep_TESTYEAR</f>
        <v>FOR THE TWELVE MONTHS ENDED SEPTEMBER 30, 2016</v>
      </c>
      <c r="K7" s="543"/>
      <c r="L7" s="543"/>
      <c r="M7" s="543"/>
      <c r="N7" s="543"/>
      <c r="O7" s="543"/>
      <c r="P7" s="543"/>
      <c r="Q7" s="543"/>
      <c r="R7" s="543" t="str">
        <f>keep_TESTYEAR</f>
        <v>FOR THE TWELVE MONTHS ENDED SEPTEMBER 30, 2016</v>
      </c>
      <c r="S7" s="543"/>
      <c r="T7" s="543"/>
      <c r="U7" s="543"/>
      <c r="V7" s="543"/>
      <c r="W7" s="543"/>
      <c r="X7" s="543"/>
      <c r="Y7" s="543"/>
      <c r="Z7" s="543" t="str">
        <f>keep_TESTYEAR</f>
        <v>FOR THE TWELVE MONTHS ENDED SEPTEMBER 30, 2016</v>
      </c>
      <c r="AA7" s="543"/>
      <c r="AB7" s="543"/>
      <c r="AC7" s="543"/>
      <c r="AD7" s="543"/>
      <c r="AE7" s="543"/>
      <c r="AF7" s="543"/>
      <c r="AG7" s="543"/>
      <c r="AH7" s="543" t="str">
        <f>keep_TESTYEAR</f>
        <v>FOR THE TWELVE MONTHS ENDED SEPTEMBER 30, 2016</v>
      </c>
      <c r="AI7" s="543"/>
      <c r="AJ7" s="543"/>
      <c r="AK7" s="543"/>
      <c r="AL7" s="543"/>
      <c r="AM7" s="543"/>
      <c r="AN7" s="543"/>
      <c r="AQ7" s="539" t="str">
        <f>keep_TESTYEAR</f>
        <v>FOR THE TWELVE MONTHS ENDED SEPTEMBER 30, 2016</v>
      </c>
    </row>
    <row r="8" spans="1:47">
      <c r="A8" s="77"/>
      <c r="B8" s="192"/>
      <c r="C8" s="221"/>
      <c r="D8" s="253"/>
      <c r="E8" s="539" t="s">
        <v>132</v>
      </c>
      <c r="F8" s="253"/>
      <c r="G8" s="253"/>
      <c r="H8" s="253"/>
      <c r="I8" s="253"/>
      <c r="J8" s="543" t="s">
        <v>133</v>
      </c>
      <c r="K8" s="543"/>
      <c r="L8" s="543"/>
      <c r="M8" s="543"/>
      <c r="N8" s="543"/>
      <c r="O8" s="543"/>
      <c r="P8" s="543"/>
      <c r="Q8" s="543"/>
      <c r="R8" s="543" t="s">
        <v>454</v>
      </c>
      <c r="S8" s="543"/>
      <c r="T8" s="543"/>
      <c r="U8" s="543"/>
      <c r="V8" s="543"/>
      <c r="W8" s="543"/>
      <c r="X8" s="543"/>
      <c r="Y8" s="543"/>
      <c r="Z8" s="543" t="s">
        <v>687</v>
      </c>
      <c r="AA8" s="543"/>
      <c r="AB8" s="543"/>
      <c r="AC8" s="543"/>
      <c r="AD8" s="543"/>
      <c r="AE8" s="543"/>
      <c r="AF8" s="543"/>
      <c r="AG8" s="543"/>
      <c r="AH8" s="543" t="s">
        <v>688</v>
      </c>
      <c r="AI8" s="543"/>
      <c r="AJ8" s="543"/>
      <c r="AK8" s="543"/>
      <c r="AL8" s="543"/>
      <c r="AM8" s="543"/>
      <c r="AN8" s="543"/>
      <c r="AO8" s="148" t="s">
        <v>35</v>
      </c>
      <c r="AP8" s="253"/>
      <c r="AQ8" s="253"/>
      <c r="AR8" s="253"/>
      <c r="AS8" s="253"/>
      <c r="AT8" s="255"/>
    </row>
    <row r="9" spans="1:47">
      <c r="A9" s="77"/>
      <c r="B9" s="192"/>
      <c r="C9" s="18"/>
      <c r="D9" s="18"/>
      <c r="E9" s="18"/>
      <c r="F9" s="18"/>
      <c r="G9" s="18"/>
      <c r="H9" s="18"/>
      <c r="I9" s="18"/>
      <c r="J9" s="51"/>
      <c r="K9" s="18"/>
      <c r="L9" s="18"/>
      <c r="M9" s="18"/>
      <c r="N9" s="18"/>
      <c r="O9" s="51"/>
      <c r="P9" s="18"/>
      <c r="Q9" s="18"/>
      <c r="R9" s="18"/>
      <c r="S9" s="18"/>
      <c r="T9" s="18"/>
      <c r="U9" s="18"/>
      <c r="V9" s="18"/>
      <c r="W9" s="18"/>
      <c r="X9" s="18"/>
      <c r="Y9" s="221"/>
      <c r="Z9" s="221"/>
      <c r="AA9" s="18"/>
      <c r="AB9" s="51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255"/>
      <c r="AP9" s="255"/>
      <c r="AQ9" s="255"/>
      <c r="AR9" s="255"/>
      <c r="AS9" s="255"/>
      <c r="AT9" s="255"/>
    </row>
    <row r="10" spans="1:47">
      <c r="A10" s="77"/>
      <c r="B10" s="192"/>
      <c r="C10" s="18"/>
      <c r="D10" s="18"/>
      <c r="E10" s="18"/>
      <c r="F10" s="18"/>
      <c r="G10" s="18"/>
      <c r="H10" s="18"/>
      <c r="I10" s="539"/>
      <c r="J10" s="51"/>
      <c r="K10" s="18"/>
      <c r="L10" s="18"/>
      <c r="M10" s="18"/>
      <c r="N10" s="18"/>
      <c r="O10" s="51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51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55"/>
      <c r="AP10" s="255"/>
      <c r="AQ10" s="255"/>
      <c r="AR10" s="255"/>
      <c r="AS10" s="255"/>
      <c r="AT10" s="255"/>
    </row>
    <row r="11" spans="1:47" ht="13.5">
      <c r="A11" s="77"/>
      <c r="B11" s="366"/>
      <c r="C11" s="18"/>
      <c r="D11" s="539"/>
      <c r="E11" s="539"/>
      <c r="F11" s="539" t="s">
        <v>241</v>
      </c>
      <c r="G11" s="539"/>
      <c r="H11" s="485" t="s">
        <v>784</v>
      </c>
      <c r="I11" s="437"/>
      <c r="J11" s="539"/>
      <c r="K11" s="485" t="s">
        <v>784</v>
      </c>
      <c r="L11" s="485" t="s">
        <v>784</v>
      </c>
      <c r="M11" s="539"/>
      <c r="N11" s="485" t="s">
        <v>784</v>
      </c>
      <c r="O11" s="539"/>
      <c r="P11" s="539"/>
      <c r="Q11" s="539"/>
      <c r="R11" s="539"/>
      <c r="S11" s="485" t="s">
        <v>784</v>
      </c>
      <c r="T11" s="485" t="s">
        <v>784</v>
      </c>
      <c r="U11" s="539"/>
      <c r="V11" s="539"/>
      <c r="W11" s="539"/>
      <c r="X11" s="367"/>
      <c r="Y11" s="539"/>
      <c r="Z11" s="485" t="s">
        <v>784</v>
      </c>
      <c r="AA11" s="485" t="s">
        <v>784</v>
      </c>
      <c r="AB11" s="367"/>
      <c r="AC11" s="539"/>
      <c r="AD11" s="485" t="s">
        <v>784</v>
      </c>
      <c r="AE11" s="539"/>
      <c r="AF11" s="367"/>
      <c r="AG11" s="539"/>
      <c r="AH11" s="367"/>
      <c r="AI11" s="367"/>
      <c r="AJ11" s="485" t="s">
        <v>784</v>
      </c>
      <c r="AK11" s="539"/>
      <c r="AL11" s="485" t="s">
        <v>784</v>
      </c>
      <c r="AM11" s="485" t="s">
        <v>784</v>
      </c>
      <c r="AN11" s="485" t="s">
        <v>784</v>
      </c>
      <c r="AO11" s="539"/>
      <c r="AP11" s="485" t="s">
        <v>784</v>
      </c>
      <c r="AQ11" s="485" t="s">
        <v>784</v>
      </c>
      <c r="AR11" s="485" t="s">
        <v>784</v>
      </c>
      <c r="AS11" s="485" t="s">
        <v>784</v>
      </c>
      <c r="AT11" s="255"/>
      <c r="AU11" s="223"/>
    </row>
    <row r="12" spans="1:47" ht="18.75" customHeight="1">
      <c r="A12" s="77"/>
      <c r="B12" s="255"/>
      <c r="C12" s="539" t="s">
        <v>285</v>
      </c>
      <c r="D12" s="539" t="s">
        <v>74</v>
      </c>
      <c r="E12" s="539" t="s">
        <v>141</v>
      </c>
      <c r="F12" s="539" t="s">
        <v>206</v>
      </c>
      <c r="G12" s="539" t="s">
        <v>276</v>
      </c>
      <c r="H12" s="539" t="s">
        <v>770</v>
      </c>
      <c r="I12" s="539" t="s">
        <v>317</v>
      </c>
      <c r="J12" s="539" t="s">
        <v>196</v>
      </c>
      <c r="K12" s="539" t="s">
        <v>277</v>
      </c>
      <c r="L12" s="539" t="s">
        <v>44</v>
      </c>
      <c r="M12" s="539" t="s">
        <v>166</v>
      </c>
      <c r="N12" s="539" t="s">
        <v>278</v>
      </c>
      <c r="O12" s="539" t="s">
        <v>284</v>
      </c>
      <c r="P12" s="539" t="s">
        <v>225</v>
      </c>
      <c r="Q12" s="539" t="s">
        <v>305</v>
      </c>
      <c r="R12" s="539" t="s">
        <v>310</v>
      </c>
      <c r="S12" s="539" t="s">
        <v>309</v>
      </c>
      <c r="T12" s="539" t="s">
        <v>280</v>
      </c>
      <c r="U12" s="539" t="s">
        <v>279</v>
      </c>
      <c r="V12" s="539" t="s">
        <v>450</v>
      </c>
      <c r="W12" s="539" t="s">
        <v>682</v>
      </c>
      <c r="X12" s="539" t="s">
        <v>555</v>
      </c>
      <c r="Y12" s="539" t="s">
        <v>652</v>
      </c>
      <c r="Z12" s="539" t="s">
        <v>275</v>
      </c>
      <c r="AA12" s="539" t="s">
        <v>169</v>
      </c>
      <c r="AB12" s="539" t="s">
        <v>113</v>
      </c>
      <c r="AC12" s="539" t="s">
        <v>63</v>
      </c>
      <c r="AD12" s="539" t="s">
        <v>283</v>
      </c>
      <c r="AE12" s="539" t="s">
        <v>208</v>
      </c>
      <c r="AF12" s="539" t="s">
        <v>414</v>
      </c>
      <c r="AG12" s="539" t="s">
        <v>452</v>
      </c>
      <c r="AH12" s="539" t="s">
        <v>529</v>
      </c>
      <c r="AI12" s="539" t="s">
        <v>537</v>
      </c>
      <c r="AJ12" s="539" t="s">
        <v>552</v>
      </c>
      <c r="AK12" s="539" t="s">
        <v>590</v>
      </c>
      <c r="AL12" s="539" t="s">
        <v>281</v>
      </c>
      <c r="AM12" s="539" t="s">
        <v>78</v>
      </c>
      <c r="AN12" s="539" t="s">
        <v>294</v>
      </c>
      <c r="AO12" s="539"/>
      <c r="AP12" s="539"/>
      <c r="AQ12" s="539" t="s">
        <v>294</v>
      </c>
      <c r="AR12" s="539" t="s">
        <v>120</v>
      </c>
      <c r="AS12" s="539" t="s">
        <v>296</v>
      </c>
      <c r="AT12" s="255"/>
    </row>
    <row r="13" spans="1:47">
      <c r="A13" s="55" t="s">
        <v>269</v>
      </c>
      <c r="B13" s="255"/>
      <c r="C13" s="539" t="s">
        <v>91</v>
      </c>
      <c r="D13" s="539" t="s">
        <v>201</v>
      </c>
      <c r="E13" s="539" t="s">
        <v>153</v>
      </c>
      <c r="F13" s="539" t="s">
        <v>207</v>
      </c>
      <c r="G13" s="12" t="s">
        <v>81</v>
      </c>
      <c r="H13" s="12" t="s">
        <v>771</v>
      </c>
      <c r="I13" s="539" t="s">
        <v>416</v>
      </c>
      <c r="J13" s="539" t="s">
        <v>197</v>
      </c>
      <c r="K13" s="12" t="s">
        <v>83</v>
      </c>
      <c r="L13" s="12" t="s">
        <v>43</v>
      </c>
      <c r="M13" s="12" t="s">
        <v>82</v>
      </c>
      <c r="N13" s="12" t="s">
        <v>85</v>
      </c>
      <c r="O13" s="539" t="s">
        <v>90</v>
      </c>
      <c r="P13" s="539" t="s">
        <v>308</v>
      </c>
      <c r="Q13" s="42" t="s">
        <v>306</v>
      </c>
      <c r="R13" s="42" t="s">
        <v>88</v>
      </c>
      <c r="S13" s="12" t="s">
        <v>270</v>
      </c>
      <c r="T13" s="12" t="s">
        <v>88</v>
      </c>
      <c r="U13" s="539" t="s">
        <v>82</v>
      </c>
      <c r="V13" s="539" t="s">
        <v>451</v>
      </c>
      <c r="W13" s="539" t="s">
        <v>683</v>
      </c>
      <c r="X13" s="539" t="s">
        <v>556</v>
      </c>
      <c r="Y13" s="539" t="s">
        <v>646</v>
      </c>
      <c r="Z13" s="12" t="s">
        <v>80</v>
      </c>
      <c r="AA13" s="12" t="s">
        <v>86</v>
      </c>
      <c r="AB13" s="539" t="s">
        <v>114</v>
      </c>
      <c r="AC13" s="539" t="s">
        <v>61</v>
      </c>
      <c r="AD13" s="12" t="s">
        <v>89</v>
      </c>
      <c r="AE13" s="539" t="s">
        <v>193</v>
      </c>
      <c r="AF13" s="539" t="s">
        <v>415</v>
      </c>
      <c r="AG13" s="539" t="s">
        <v>453</v>
      </c>
      <c r="AH13" s="539" t="s">
        <v>530</v>
      </c>
      <c r="AI13" s="539" t="s">
        <v>530</v>
      </c>
      <c r="AJ13" s="12" t="s">
        <v>553</v>
      </c>
      <c r="AK13" s="539" t="s">
        <v>582</v>
      </c>
      <c r="AL13" s="12" t="s">
        <v>71</v>
      </c>
      <c r="AM13" s="263" t="s">
        <v>135</v>
      </c>
      <c r="AN13" s="539" t="s">
        <v>91</v>
      </c>
      <c r="AO13" s="539" t="s">
        <v>290</v>
      </c>
      <c r="AP13" s="539" t="s">
        <v>78</v>
      </c>
      <c r="AQ13" s="539" t="s">
        <v>91</v>
      </c>
      <c r="AR13" s="539" t="s">
        <v>295</v>
      </c>
      <c r="AS13" s="539" t="s">
        <v>93</v>
      </c>
      <c r="AT13" s="539"/>
    </row>
    <row r="14" spans="1:47" s="257" customFormat="1">
      <c r="A14" s="55" t="s">
        <v>286</v>
      </c>
      <c r="B14" s="255"/>
      <c r="C14" s="539" t="s">
        <v>3</v>
      </c>
      <c r="D14" s="291">
        <v>13.01</v>
      </c>
      <c r="E14" s="291">
        <v>13.02</v>
      </c>
      <c r="F14" s="291">
        <v>13.03</v>
      </c>
      <c r="G14" s="291">
        <v>13.04</v>
      </c>
      <c r="H14" s="291">
        <v>13.05</v>
      </c>
      <c r="I14" s="291">
        <v>13.06</v>
      </c>
      <c r="J14" s="291">
        <v>13.07</v>
      </c>
      <c r="K14" s="291">
        <v>13.08</v>
      </c>
      <c r="L14" s="291">
        <v>13.09</v>
      </c>
      <c r="M14" s="291">
        <v>13.1</v>
      </c>
      <c r="N14" s="291">
        <v>13.11</v>
      </c>
      <c r="O14" s="291">
        <v>13.12</v>
      </c>
      <c r="P14" s="291">
        <v>13.13</v>
      </c>
      <c r="Q14" s="291">
        <v>13.14</v>
      </c>
      <c r="R14" s="291">
        <v>13.15</v>
      </c>
      <c r="S14" s="291">
        <v>13.16</v>
      </c>
      <c r="T14" s="291">
        <v>13.17</v>
      </c>
      <c r="U14" s="291">
        <v>13.18</v>
      </c>
      <c r="V14" s="291">
        <v>13.19</v>
      </c>
      <c r="W14" s="291">
        <v>13.2</v>
      </c>
      <c r="X14" s="291">
        <v>13.21</v>
      </c>
      <c r="Y14" s="291">
        <v>13.22</v>
      </c>
      <c r="Z14" s="291">
        <v>14.01</v>
      </c>
      <c r="AA14" s="291">
        <v>14.02</v>
      </c>
      <c r="AB14" s="291">
        <v>14.03</v>
      </c>
      <c r="AC14" s="291">
        <v>14.04</v>
      </c>
      <c r="AD14" s="291">
        <v>14.05</v>
      </c>
      <c r="AE14" s="291">
        <v>14.06</v>
      </c>
      <c r="AF14" s="291">
        <v>14.07</v>
      </c>
      <c r="AG14" s="291">
        <v>14.08</v>
      </c>
      <c r="AH14" s="291">
        <v>14.09</v>
      </c>
      <c r="AI14" s="291">
        <v>14.1</v>
      </c>
      <c r="AJ14" s="291">
        <v>14.11</v>
      </c>
      <c r="AK14" s="291">
        <v>14.12</v>
      </c>
      <c r="AL14" s="291">
        <v>14.13</v>
      </c>
      <c r="AM14" s="263"/>
      <c r="AN14" s="263" t="s">
        <v>92</v>
      </c>
      <c r="AO14" s="263" t="s">
        <v>291</v>
      </c>
      <c r="AP14" s="263" t="s">
        <v>135</v>
      </c>
      <c r="AQ14" s="263" t="s">
        <v>92</v>
      </c>
      <c r="AR14" s="263" t="str">
        <f>IF(AR21&lt;0,"SURPLUS","DEFICIENCY")</f>
        <v>DEFICIENCY</v>
      </c>
      <c r="AS14" s="263" t="str">
        <f>IF(AR21&lt;0,"DECREASE","INCREASE")</f>
        <v>INCREASE</v>
      </c>
      <c r="AT14" s="539"/>
      <c r="AU14" s="65"/>
    </row>
    <row r="15" spans="1:47" ht="13.5" thickBot="1">
      <c r="A15" s="59" t="s">
        <v>95</v>
      </c>
      <c r="B15" s="5"/>
      <c r="C15" s="5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63"/>
    </row>
    <row r="16" spans="1:47">
      <c r="A16" s="258">
        <v>1</v>
      </c>
      <c r="B16" s="260" t="s">
        <v>99</v>
      </c>
      <c r="C16" s="34"/>
      <c r="D16" s="68"/>
      <c r="E16" s="68"/>
      <c r="F16" s="68"/>
      <c r="G16" s="68"/>
      <c r="H16" s="68"/>
      <c r="I16" s="68"/>
      <c r="K16" s="81"/>
      <c r="L16" s="68"/>
      <c r="M16" s="68"/>
      <c r="N16" s="68"/>
      <c r="P16" s="68"/>
      <c r="S16" s="68"/>
      <c r="Z16" s="68"/>
      <c r="AC16" s="260"/>
      <c r="AD16" s="68"/>
      <c r="AE16" s="68"/>
      <c r="AF16" s="68"/>
      <c r="AG16" s="68"/>
      <c r="AH16" s="68"/>
      <c r="AI16" s="68"/>
      <c r="AJ16" s="68"/>
      <c r="AK16" s="68"/>
      <c r="AL16" s="68"/>
      <c r="AN16" s="68"/>
      <c r="AS16" s="257"/>
      <c r="AU16" s="147" t="s">
        <v>154</v>
      </c>
    </row>
    <row r="17" spans="1:47" ht="14.25" thickBot="1">
      <c r="A17" s="258">
        <f t="shared" ref="A17:A62" si="0">A16+1</f>
        <v>2</v>
      </c>
      <c r="B17" s="260" t="s">
        <v>250</v>
      </c>
      <c r="C17" s="199">
        <v>2146048308.1900001</v>
      </c>
      <c r="D17" s="199">
        <f>'KJB-13'!D23-'KJB-13'!D20</f>
        <v>-18636297.520117842</v>
      </c>
      <c r="E17" s="199">
        <f>'KJB-13'!L41-'KJB-13'!K39</f>
        <v>28308135</v>
      </c>
      <c r="F17" s="199">
        <f>-('KJB-13'!Q27-'KJB-13'!Q21-'KJB-13'!Q25-'KJB-13'!Q17)</f>
        <v>-192533060.51000002</v>
      </c>
      <c r="G17" s="199">
        <v>0</v>
      </c>
      <c r="H17" s="199">
        <v>0</v>
      </c>
      <c r="I17" s="199">
        <v>0</v>
      </c>
      <c r="J17" s="199"/>
      <c r="K17" s="199">
        <v>0</v>
      </c>
      <c r="L17" s="199"/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/>
      <c r="AA17" s="199">
        <v>0</v>
      </c>
      <c r="AB17" s="199"/>
      <c r="AC17" s="199">
        <v>0</v>
      </c>
      <c r="AD17" s="199">
        <v>0</v>
      </c>
      <c r="AE17" s="199">
        <v>0</v>
      </c>
      <c r="AF17" s="199"/>
      <c r="AG17" s="199"/>
      <c r="AH17" s="199"/>
      <c r="AI17" s="199"/>
      <c r="AJ17" s="199"/>
      <c r="AK17" s="199"/>
      <c r="AL17" s="199"/>
      <c r="AM17" s="199">
        <f>SUM(D17:AL17)</f>
        <v>-182861223.03011787</v>
      </c>
      <c r="AN17" s="199">
        <f>AM17+C17</f>
        <v>1963187085.1598821</v>
      </c>
      <c r="AO17" s="199">
        <f>C17</f>
        <v>2146048308.1900001</v>
      </c>
      <c r="AP17" s="199">
        <f>+AM17</f>
        <v>-182861223.03011787</v>
      </c>
      <c r="AQ17" s="199">
        <f>SUM(AO17:AP17)</f>
        <v>1963187085.1598821</v>
      </c>
      <c r="AR17" s="473">
        <f>'KJB-11 '!C25</f>
        <v>143626923.1907548</v>
      </c>
      <c r="AS17" s="473">
        <f>SUM(AQ17:AR17)</f>
        <v>2106814008.350637</v>
      </c>
      <c r="AU17" s="495">
        <f>AR17/AQ17</f>
        <v>7.3160079483233664E-2</v>
      </c>
    </row>
    <row r="18" spans="1:47" ht="13.5">
      <c r="A18" s="258">
        <f t="shared" si="0"/>
        <v>3</v>
      </c>
      <c r="B18" s="260" t="s">
        <v>47</v>
      </c>
      <c r="C18" s="174">
        <v>324382.2</v>
      </c>
      <c r="D18" s="174">
        <f>'KJB-13'!D20</f>
        <v>146.57999999999811</v>
      </c>
      <c r="E18" s="174">
        <f>'KJB-13'!K39</f>
        <v>5118</v>
      </c>
      <c r="F18" s="174">
        <f>-'KJB-13'!Q17</f>
        <v>-13257.679999999998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>
        <f>SUM(D18:AL18)</f>
        <v>-7993.1</v>
      </c>
      <c r="AN18" s="174">
        <f>AM18+C18</f>
        <v>316389.10000000003</v>
      </c>
      <c r="AO18" s="299">
        <f>C18</f>
        <v>324382.2</v>
      </c>
      <c r="AP18" s="174">
        <f>+AM18</f>
        <v>-7993.1</v>
      </c>
      <c r="AQ18" s="174">
        <f>SUM(AO18:AP18)</f>
        <v>316389.10000000003</v>
      </c>
      <c r="AR18" s="470">
        <f>'KJB-11 '!C24+'KJB-11 '!C23</f>
        <v>405142.80924519908</v>
      </c>
      <c r="AS18" s="470">
        <f>SUM(AQ18:AR18)</f>
        <v>721531.90924519906</v>
      </c>
    </row>
    <row r="19" spans="1:47" ht="13.5">
      <c r="A19" s="258">
        <f t="shared" si="0"/>
        <v>4</v>
      </c>
      <c r="B19" s="260" t="s">
        <v>252</v>
      </c>
      <c r="C19" s="174">
        <v>201125741.739999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470">
        <f>-'KJB-14 '!E19</f>
        <v>-170981384.21897274</v>
      </c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470">
        <f>SUM(D19:AL19)</f>
        <v>-170981384.21897274</v>
      </c>
      <c r="AN19" s="470">
        <f>AM19+C19</f>
        <v>30144357.521026254</v>
      </c>
      <c r="AO19" s="299">
        <f>C19</f>
        <v>201125741.739999</v>
      </c>
      <c r="AP19" s="470">
        <f>+AM19</f>
        <v>-170981384.21897274</v>
      </c>
      <c r="AQ19" s="470">
        <f>SUM(AO19:AP19)</f>
        <v>30144357.521026254</v>
      </c>
      <c r="AR19" s="299"/>
      <c r="AS19" s="489">
        <f>SUM(AQ19:AR19)</f>
        <v>30144357.521026254</v>
      </c>
      <c r="AT19" s="174"/>
    </row>
    <row r="20" spans="1:47" ht="13.5">
      <c r="A20" s="258">
        <f t="shared" si="0"/>
        <v>5</v>
      </c>
      <c r="B20" s="260" t="s">
        <v>253</v>
      </c>
      <c r="C20" s="174">
        <v>47841338.950000003</v>
      </c>
      <c r="D20" s="236">
        <f>'KJB-13'!D32</f>
        <v>-10225162.969999999</v>
      </c>
      <c r="E20" s="199"/>
      <c r="F20" s="236">
        <f>-SUM('KJB-13'!Q21,'KJB-13'!Q25)</f>
        <v>-278052.84999999986</v>
      </c>
      <c r="G20" s="236"/>
      <c r="H20" s="236" t="s">
        <v>241</v>
      </c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490">
        <f>-'KJB-14 '!E20-'KJB-14 '!E24</f>
        <v>36348495.210696146</v>
      </c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490">
        <f>SUM(D20:AL20)</f>
        <v>25845279.390696146</v>
      </c>
      <c r="AN20" s="490">
        <f>AM20+C20</f>
        <v>73686618.340696156</v>
      </c>
      <c r="AO20" s="200">
        <f>C20</f>
        <v>47841338.950000003</v>
      </c>
      <c r="AP20" s="490">
        <f>+AM20</f>
        <v>25845279.390696146</v>
      </c>
      <c r="AQ20" s="490">
        <f>SUM(AO20:AP20)</f>
        <v>73686618.340696156</v>
      </c>
      <c r="AR20" s="200"/>
      <c r="AS20" s="492">
        <f>SUM(AQ20:AR20)</f>
        <v>73686618.340696156</v>
      </c>
      <c r="AT20" s="174"/>
    </row>
    <row r="21" spans="1:47" ht="20.25" customHeight="1">
      <c r="A21" s="258">
        <f t="shared" si="0"/>
        <v>6</v>
      </c>
      <c r="B21" s="260" t="s">
        <v>254</v>
      </c>
      <c r="C21" s="403">
        <f t="shared" ref="C21:I21" si="1">SUM(C17:C20)</f>
        <v>2395339771.079999</v>
      </c>
      <c r="D21" s="403">
        <f t="shared" si="1"/>
        <v>-28861313.910117842</v>
      </c>
      <c r="E21" s="403">
        <f t="shared" si="1"/>
        <v>28313253</v>
      </c>
      <c r="F21" s="403">
        <f t="shared" si="1"/>
        <v>-192824371.04000002</v>
      </c>
      <c r="G21" s="403">
        <f t="shared" si="1"/>
        <v>0</v>
      </c>
      <c r="H21" s="403">
        <f t="shared" si="1"/>
        <v>0</v>
      </c>
      <c r="I21" s="403">
        <f t="shared" si="1"/>
        <v>0</v>
      </c>
      <c r="J21" s="403"/>
      <c r="K21" s="403">
        <f t="shared" ref="K21:Y21" si="2">SUM(K17:K20)</f>
        <v>0</v>
      </c>
      <c r="L21" s="403">
        <f t="shared" si="2"/>
        <v>0</v>
      </c>
      <c r="M21" s="403">
        <f t="shared" si="2"/>
        <v>0</v>
      </c>
      <c r="N21" s="403">
        <f t="shared" si="2"/>
        <v>0</v>
      </c>
      <c r="O21" s="403">
        <f t="shared" si="2"/>
        <v>0</v>
      </c>
      <c r="P21" s="403">
        <f t="shared" si="2"/>
        <v>0</v>
      </c>
      <c r="Q21" s="403">
        <f t="shared" si="2"/>
        <v>0</v>
      </c>
      <c r="R21" s="403">
        <f t="shared" si="2"/>
        <v>0</v>
      </c>
      <c r="S21" s="403">
        <f t="shared" si="2"/>
        <v>0</v>
      </c>
      <c r="T21" s="403">
        <f t="shared" si="2"/>
        <v>0</v>
      </c>
      <c r="U21" s="403">
        <f t="shared" si="2"/>
        <v>0</v>
      </c>
      <c r="V21" s="403">
        <f t="shared" si="2"/>
        <v>0</v>
      </c>
      <c r="W21" s="403">
        <f t="shared" si="2"/>
        <v>0</v>
      </c>
      <c r="X21" s="403">
        <f t="shared" si="2"/>
        <v>0</v>
      </c>
      <c r="Y21" s="403">
        <f t="shared" si="2"/>
        <v>0</v>
      </c>
      <c r="Z21" s="488">
        <f>SUM(Z17:Z20)</f>
        <v>-134632889.00827658</v>
      </c>
      <c r="AA21" s="403">
        <f>SUM(AA17:AA20)</f>
        <v>0</v>
      </c>
      <c r="AB21" s="403"/>
      <c r="AC21" s="403">
        <f t="shared" ref="AC21:AL21" si="3">SUM(AC17:AC20)</f>
        <v>0</v>
      </c>
      <c r="AD21" s="403">
        <f t="shared" si="3"/>
        <v>0</v>
      </c>
      <c r="AE21" s="403">
        <f t="shared" si="3"/>
        <v>0</v>
      </c>
      <c r="AF21" s="403">
        <f t="shared" si="3"/>
        <v>0</v>
      </c>
      <c r="AG21" s="403">
        <f t="shared" si="3"/>
        <v>0</v>
      </c>
      <c r="AH21" s="403">
        <f t="shared" si="3"/>
        <v>0</v>
      </c>
      <c r="AI21" s="403">
        <f t="shared" si="3"/>
        <v>0</v>
      </c>
      <c r="AJ21" s="403">
        <f t="shared" si="3"/>
        <v>0</v>
      </c>
      <c r="AK21" s="403">
        <f t="shared" si="3"/>
        <v>0</v>
      </c>
      <c r="AL21" s="403">
        <f t="shared" si="3"/>
        <v>0</v>
      </c>
      <c r="AM21" s="488">
        <f>SUM(D21:AL21)</f>
        <v>-328005320.95839441</v>
      </c>
      <c r="AN21" s="488">
        <f>AM21+C21</f>
        <v>2067334450.1216044</v>
      </c>
      <c r="AO21" s="404">
        <f>SUM(AO17:AO20)</f>
        <v>2395339771.079999</v>
      </c>
      <c r="AP21" s="488">
        <f>SUM(AP17:AP20)</f>
        <v>-328005320.95839441</v>
      </c>
      <c r="AQ21" s="488">
        <f>SUM(AQ17:AQ20)</f>
        <v>2067334450.1216042</v>
      </c>
      <c r="AR21" s="493">
        <f>SUM(AR17:AR20)</f>
        <v>144032066</v>
      </c>
      <c r="AS21" s="488">
        <f>SUM(AS17:AS20)</f>
        <v>2211366516.1216049</v>
      </c>
      <c r="AT21" s="236"/>
    </row>
    <row r="22" spans="1:47">
      <c r="A22" s="258">
        <f t="shared" si="0"/>
        <v>7</v>
      </c>
      <c r="C22" s="174"/>
      <c r="D22" s="34" t="s">
        <v>241</v>
      </c>
      <c r="E22" s="34" t="s">
        <v>241</v>
      </c>
      <c r="F22" s="34"/>
      <c r="G22" s="34" t="s">
        <v>241</v>
      </c>
      <c r="H22" s="34" t="s">
        <v>241</v>
      </c>
      <c r="I22" s="34"/>
      <c r="J22" s="34"/>
      <c r="K22" s="34" t="s">
        <v>241</v>
      </c>
      <c r="L22" s="34"/>
      <c r="M22" s="34" t="s">
        <v>241</v>
      </c>
      <c r="N22" s="34" t="s">
        <v>241</v>
      </c>
      <c r="O22" s="34"/>
      <c r="P22" s="34" t="s">
        <v>241</v>
      </c>
      <c r="Q22" s="34"/>
      <c r="R22" s="34"/>
      <c r="S22" s="34" t="s">
        <v>241</v>
      </c>
      <c r="T22" s="34" t="s">
        <v>241</v>
      </c>
      <c r="U22" s="34" t="s">
        <v>241</v>
      </c>
      <c r="V22" s="34"/>
      <c r="W22" s="34"/>
      <c r="X22" s="34"/>
      <c r="Y22" s="34"/>
      <c r="Z22" s="34"/>
      <c r="AA22" s="34" t="s">
        <v>241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 t="s">
        <v>241</v>
      </c>
      <c r="AM22" s="34"/>
      <c r="AN22" s="34"/>
      <c r="AO22" s="299"/>
      <c r="AP22" s="34"/>
      <c r="AQ22" s="34"/>
      <c r="AR22" s="299"/>
      <c r="AS22" s="299"/>
      <c r="AT22" s="236"/>
    </row>
    <row r="23" spans="1:47">
      <c r="A23" s="258">
        <f t="shared" si="0"/>
        <v>8</v>
      </c>
      <c r="B23" s="260" t="s">
        <v>255</v>
      </c>
      <c r="C23" s="17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99"/>
      <c r="AP23" s="34"/>
      <c r="AQ23" s="34"/>
      <c r="AR23" s="299"/>
      <c r="AS23" s="299"/>
      <c r="AT23" s="34"/>
    </row>
    <row r="24" spans="1:47">
      <c r="A24" s="258">
        <f t="shared" si="0"/>
        <v>9</v>
      </c>
      <c r="C24" s="220"/>
      <c r="AO24" s="299"/>
      <c r="AR24" s="299"/>
      <c r="AS24" s="299"/>
      <c r="AT24" s="34"/>
    </row>
    <row r="25" spans="1:47">
      <c r="A25" s="258">
        <f t="shared" si="0"/>
        <v>10</v>
      </c>
      <c r="B25" s="260" t="s">
        <v>256</v>
      </c>
      <c r="C25" s="17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299"/>
      <c r="AP25" s="34"/>
      <c r="AQ25" s="34"/>
      <c r="AR25" s="299"/>
      <c r="AS25" s="299"/>
    </row>
    <row r="26" spans="1:47" ht="13.5">
      <c r="A26" s="258">
        <f t="shared" si="0"/>
        <v>11</v>
      </c>
      <c r="B26" s="260" t="s">
        <v>257</v>
      </c>
      <c r="C26" s="174">
        <v>235002886.5</v>
      </c>
      <c r="D26" s="174">
        <v>0</v>
      </c>
      <c r="E26" s="174"/>
      <c r="F26" s="174"/>
      <c r="G26" s="174">
        <v>0</v>
      </c>
      <c r="H26" s="174">
        <v>0</v>
      </c>
      <c r="I26" s="174">
        <v>0</v>
      </c>
      <c r="J26" s="174"/>
      <c r="K26" s="174">
        <v>0</v>
      </c>
      <c r="L26" s="174"/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/>
      <c r="W26" s="174"/>
      <c r="X26" s="174"/>
      <c r="Y26" s="174"/>
      <c r="Z26" s="470">
        <f>+'KJB-14 '!E14+'KJB-14 '!E15</f>
        <v>-30426197.167161167</v>
      </c>
      <c r="AA26" s="174">
        <v>0</v>
      </c>
      <c r="AB26" s="174"/>
      <c r="AC26" s="174">
        <v>0</v>
      </c>
      <c r="AD26" s="174">
        <v>0</v>
      </c>
      <c r="AE26" s="174"/>
      <c r="AF26" s="174"/>
      <c r="AG26" s="174"/>
      <c r="AH26" s="174"/>
      <c r="AI26" s="174"/>
      <c r="AJ26" s="174"/>
      <c r="AK26" s="174"/>
      <c r="AL26" s="174"/>
      <c r="AM26" s="470">
        <f>SUM(D26:AL26)</f>
        <v>-30426197.167161167</v>
      </c>
      <c r="AN26" s="470">
        <f>AM26+C26</f>
        <v>204576689.33283883</v>
      </c>
      <c r="AO26" s="299">
        <f>C26</f>
        <v>235002886.5</v>
      </c>
      <c r="AP26" s="470">
        <f>+AM26</f>
        <v>-30426197.167161167</v>
      </c>
      <c r="AQ26" s="470">
        <f>SUM(AO26:AP26)</f>
        <v>204576689.33283883</v>
      </c>
      <c r="AR26" s="299">
        <v>0</v>
      </c>
      <c r="AS26" s="489">
        <f>SUM(AQ26:AR26)</f>
        <v>204576689.33283883</v>
      </c>
      <c r="AT26" s="34"/>
    </row>
    <row r="27" spans="1:47" ht="13.5">
      <c r="A27" s="258">
        <f t="shared" si="0"/>
        <v>12</v>
      </c>
      <c r="B27" s="260" t="s">
        <v>258</v>
      </c>
      <c r="C27" s="174">
        <v>532346459.37</v>
      </c>
      <c r="D27" s="174"/>
      <c r="E27" s="174"/>
      <c r="F27" s="174"/>
      <c r="G27" s="174"/>
      <c r="H27" s="174"/>
      <c r="I27" s="174"/>
      <c r="J27" s="174"/>
      <c r="K27" s="174"/>
      <c r="L27" s="470">
        <f>'KJB-13'!AW14</f>
        <v>10379.814252257231</v>
      </c>
      <c r="M27" s="174"/>
      <c r="N27" s="174"/>
      <c r="O27" s="174"/>
      <c r="P27" s="174"/>
      <c r="Q27" s="174"/>
      <c r="R27" s="174"/>
      <c r="S27" s="470">
        <f>'KJB-13'!CC14</f>
        <v>130546.64316428918</v>
      </c>
      <c r="T27" s="174"/>
      <c r="U27" s="174"/>
      <c r="V27" s="174"/>
      <c r="W27" s="174"/>
      <c r="X27" s="174"/>
      <c r="Y27" s="174"/>
      <c r="Z27" s="470">
        <f>+'KJB-14 '!E16+'KJB-14 '!E17+'KJB-14 '!E25</f>
        <v>-85865130.718824834</v>
      </c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470">
        <f>+'KJB-14 '!BL17</f>
        <v>-3572.0629161372021</v>
      </c>
      <c r="AM27" s="470">
        <f>SUM(D27:AL27)</f>
        <v>-85727776.324324414</v>
      </c>
      <c r="AN27" s="470">
        <f>AM27+C27</f>
        <v>446618683.04567558</v>
      </c>
      <c r="AO27" s="299">
        <f>C27</f>
        <v>532346459.37</v>
      </c>
      <c r="AP27" s="470">
        <f>+AM27</f>
        <v>-85727776.324324414</v>
      </c>
      <c r="AQ27" s="470">
        <f>SUM(AO27:AP27)</f>
        <v>446618683.04567558</v>
      </c>
      <c r="AR27" s="299"/>
      <c r="AS27" s="489">
        <f>SUM(AQ27:AR27)</f>
        <v>446618683.04567558</v>
      </c>
      <c r="AT27" s="199"/>
    </row>
    <row r="28" spans="1:47" ht="13.5">
      <c r="A28" s="258">
        <f t="shared" si="0"/>
        <v>13</v>
      </c>
      <c r="B28" s="260" t="s">
        <v>259</v>
      </c>
      <c r="C28" s="174">
        <v>113800193.219999</v>
      </c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470">
        <f>+'KJB-14 '!E18</f>
        <v>-5239435.2907644957</v>
      </c>
      <c r="AA28" s="174"/>
      <c r="AB28" s="174"/>
      <c r="AC28" s="174"/>
      <c r="AD28" s="174"/>
      <c r="AE28" s="174">
        <f>'KJB-14 '!AD38</f>
        <v>0</v>
      </c>
      <c r="AF28" s="174"/>
      <c r="AG28" s="174"/>
      <c r="AH28" s="174"/>
      <c r="AI28" s="174"/>
      <c r="AJ28" s="174"/>
      <c r="AK28" s="174"/>
      <c r="AL28" s="174"/>
      <c r="AM28" s="470">
        <f>SUM(D28:AL28)</f>
        <v>-5239435.2907644957</v>
      </c>
      <c r="AN28" s="470">
        <f>AM28+C28</f>
        <v>108560757.9292345</v>
      </c>
      <c r="AO28" s="299">
        <f>C28</f>
        <v>113800193.219999</v>
      </c>
      <c r="AP28" s="470">
        <f>+AM28</f>
        <v>-5239435.2907644957</v>
      </c>
      <c r="AQ28" s="470">
        <f>SUM(AO28:AP28)</f>
        <v>108560757.9292345</v>
      </c>
      <c r="AR28" s="299"/>
      <c r="AS28" s="489">
        <f>SUM(AQ28:AR28)</f>
        <v>108560757.9292345</v>
      </c>
      <c r="AT28" s="174"/>
    </row>
    <row r="29" spans="1:47" ht="13.5">
      <c r="A29" s="258">
        <f t="shared" si="0"/>
        <v>14</v>
      </c>
      <c r="B29" s="257" t="s">
        <v>110</v>
      </c>
      <c r="C29" s="195">
        <v>-69268219.669999897</v>
      </c>
      <c r="D29" s="195"/>
      <c r="E29" s="195"/>
      <c r="F29" s="195">
        <f>'KJB-13'!Q40</f>
        <v>69268219.670000002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271"/>
      <c r="W29" s="271"/>
      <c r="X29" s="271"/>
      <c r="Y29" s="357"/>
      <c r="Z29" s="458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357"/>
      <c r="AL29" s="195"/>
      <c r="AM29" s="271">
        <f>SUM(D29:AL29)</f>
        <v>69268219.670000002</v>
      </c>
      <c r="AN29" s="271">
        <f>AM29+C29</f>
        <v>0</v>
      </c>
      <c r="AO29" s="108">
        <f>C29</f>
        <v>-69268219.669999897</v>
      </c>
      <c r="AP29" s="195">
        <f>+AM29</f>
        <v>69268219.670000002</v>
      </c>
      <c r="AQ29" s="195">
        <f>SUM(AO29:AP29)</f>
        <v>0</v>
      </c>
      <c r="AR29" s="108"/>
      <c r="AS29" s="108">
        <f>SUM(AQ29:AR29)</f>
        <v>0</v>
      </c>
      <c r="AT29" s="174"/>
    </row>
    <row r="30" spans="1:47" ht="15" customHeight="1">
      <c r="A30" s="258">
        <f t="shared" si="0"/>
        <v>15</v>
      </c>
      <c r="B30" s="260" t="s">
        <v>260</v>
      </c>
      <c r="C30" s="403">
        <f>SUM(C26:C29)</f>
        <v>811881319.41999912</v>
      </c>
      <c r="D30" s="403">
        <f>SUM(D26:D29)</f>
        <v>0</v>
      </c>
      <c r="E30" s="403">
        <f>SUM(E26:E29)</f>
        <v>0</v>
      </c>
      <c r="F30" s="403">
        <f>SUM(F25:F29)</f>
        <v>69268219.670000002</v>
      </c>
      <c r="G30" s="403">
        <f>SUM(G26:G29)</f>
        <v>0</v>
      </c>
      <c r="H30" s="403">
        <f>SUM(H26:H29)</f>
        <v>0</v>
      </c>
      <c r="I30" s="403">
        <f>SUM(I26:I29)</f>
        <v>0</v>
      </c>
      <c r="J30" s="403">
        <f>SUM(J25:J29)</f>
        <v>0</v>
      </c>
      <c r="K30" s="403">
        <f>SUM(K26:K29)</f>
        <v>0</v>
      </c>
      <c r="L30" s="488">
        <f t="shared" ref="L30:Y30" si="4">SUM(L25:L29)</f>
        <v>10379.814252257231</v>
      </c>
      <c r="M30" s="403">
        <f t="shared" si="4"/>
        <v>0</v>
      </c>
      <c r="N30" s="403">
        <f t="shared" si="4"/>
        <v>0</v>
      </c>
      <c r="O30" s="403">
        <f t="shared" si="4"/>
        <v>0</v>
      </c>
      <c r="P30" s="403">
        <f t="shared" si="4"/>
        <v>0</v>
      </c>
      <c r="Q30" s="403">
        <f t="shared" si="4"/>
        <v>0</v>
      </c>
      <c r="R30" s="403">
        <f t="shared" si="4"/>
        <v>0</v>
      </c>
      <c r="S30" s="488">
        <f t="shared" si="4"/>
        <v>130546.64316428918</v>
      </c>
      <c r="T30" s="403">
        <f t="shared" si="4"/>
        <v>0</v>
      </c>
      <c r="U30" s="403">
        <f t="shared" si="4"/>
        <v>0</v>
      </c>
      <c r="V30" s="403">
        <f t="shared" si="4"/>
        <v>0</v>
      </c>
      <c r="W30" s="403">
        <f t="shared" si="4"/>
        <v>0</v>
      </c>
      <c r="X30" s="403">
        <f t="shared" si="4"/>
        <v>0</v>
      </c>
      <c r="Y30" s="403">
        <f t="shared" si="4"/>
        <v>0</v>
      </c>
      <c r="Z30" s="488">
        <f>SUM(Z26:Z29)</f>
        <v>-121530763.1767505</v>
      </c>
      <c r="AA30" s="403">
        <f>SUM(AA25:AA29)</f>
        <v>0</v>
      </c>
      <c r="AB30" s="403">
        <f>SUM(AB25:AB29)</f>
        <v>0</v>
      </c>
      <c r="AC30" s="403">
        <f>SUM(AC25:AC29)</f>
        <v>0</v>
      </c>
      <c r="AD30" s="403">
        <f>SUM(AD26:AD29)</f>
        <v>0</v>
      </c>
      <c r="AE30" s="403">
        <f t="shared" ref="AE30:AL30" si="5">SUM(AE25:AE29)</f>
        <v>0</v>
      </c>
      <c r="AF30" s="403">
        <f t="shared" si="5"/>
        <v>0</v>
      </c>
      <c r="AG30" s="403">
        <f t="shared" si="5"/>
        <v>0</v>
      </c>
      <c r="AH30" s="403">
        <f t="shared" si="5"/>
        <v>0</v>
      </c>
      <c r="AI30" s="403">
        <f t="shared" si="5"/>
        <v>0</v>
      </c>
      <c r="AJ30" s="403">
        <f t="shared" si="5"/>
        <v>0</v>
      </c>
      <c r="AK30" s="403">
        <f t="shared" si="5"/>
        <v>0</v>
      </c>
      <c r="AL30" s="488">
        <f t="shared" si="5"/>
        <v>-3572.0629161372021</v>
      </c>
      <c r="AM30" s="488">
        <f>SUM(D30:AL30)</f>
        <v>-52125189.112250082</v>
      </c>
      <c r="AN30" s="488">
        <f>AM30+C30</f>
        <v>759756130.30774903</v>
      </c>
      <c r="AO30" s="404">
        <f>SUM(AO26:AO29)</f>
        <v>811881319.41999912</v>
      </c>
      <c r="AP30" s="488">
        <f>SUM(AP26:AP29)</f>
        <v>-52125189.112250075</v>
      </c>
      <c r="AQ30" s="488">
        <f>SUM(AQ26:AQ29)</f>
        <v>759756130.30774891</v>
      </c>
      <c r="AR30" s="404">
        <f>SUM(AR26:AR29)</f>
        <v>0</v>
      </c>
      <c r="AS30" s="488">
        <f>SUM(AS26:AS29)</f>
        <v>759756130.30774891</v>
      </c>
      <c r="AT30" s="236"/>
    </row>
    <row r="31" spans="1:47">
      <c r="A31" s="258">
        <f t="shared" si="0"/>
        <v>16</v>
      </c>
      <c r="B31" s="260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299"/>
      <c r="AP31" s="68"/>
      <c r="AQ31" s="68"/>
      <c r="AR31" s="299"/>
      <c r="AS31" s="299"/>
      <c r="AT31" s="236"/>
    </row>
    <row r="32" spans="1:47" ht="13.5">
      <c r="A32" s="258">
        <f t="shared" si="0"/>
        <v>17</v>
      </c>
      <c r="B32" s="28" t="s">
        <v>219</v>
      </c>
      <c r="C32" s="174">
        <v>125897437.02</v>
      </c>
      <c r="D32" s="174">
        <v>0</v>
      </c>
      <c r="E32" s="174"/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470">
        <f>'KJB-13'!AW15</f>
        <v>25958.659866420552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470">
        <f>'KJB-13'!CC15</f>
        <v>311867.36638930067</v>
      </c>
      <c r="T32" s="174">
        <v>0</v>
      </c>
      <c r="U32" s="174">
        <v>0</v>
      </c>
      <c r="V32" s="174"/>
      <c r="W32" s="174"/>
      <c r="X32" s="174"/>
      <c r="Y32" s="174"/>
      <c r="Z32" s="174">
        <f>+'KJB-14 '!E22</f>
        <v>9584908.9536754489</v>
      </c>
      <c r="AA32" s="174">
        <v>0</v>
      </c>
      <c r="AB32" s="174">
        <v>0</v>
      </c>
      <c r="AC32" s="174">
        <v>0</v>
      </c>
      <c r="AD32" s="174">
        <v>0</v>
      </c>
      <c r="AE32" s="174"/>
      <c r="AF32" s="174">
        <v>0</v>
      </c>
      <c r="AG32" s="174">
        <v>0</v>
      </c>
      <c r="AH32" s="174">
        <v>0</v>
      </c>
      <c r="AI32" s="174">
        <v>0</v>
      </c>
      <c r="AJ32" s="174">
        <v>0</v>
      </c>
      <c r="AK32" s="174"/>
      <c r="AL32" s="470">
        <f>+'KJB-14 '!BL18</f>
        <v>-8562.8762875037664</v>
      </c>
      <c r="AM32" s="470">
        <f t="shared" ref="AM32:AM46" si="6">SUM(D32:AL32)</f>
        <v>9914172.103643667</v>
      </c>
      <c r="AN32" s="470">
        <f t="shared" ref="AN32:AN46" si="7">AM32+C32</f>
        <v>135811609.12364367</v>
      </c>
      <c r="AO32" s="299">
        <f t="shared" ref="AO32:AO46" si="8">C32</f>
        <v>125897437.02</v>
      </c>
      <c r="AP32" s="470">
        <f t="shared" ref="AP32:AP46" si="9">+AM32</f>
        <v>9914172.103643667</v>
      </c>
      <c r="AQ32" s="470">
        <f t="shared" ref="AQ32:AQ46" si="10">SUM(AO32:AP32)</f>
        <v>135811609.12364367</v>
      </c>
      <c r="AR32" s="299">
        <v>0</v>
      </c>
      <c r="AS32" s="489">
        <f t="shared" ref="AS32:AS46" si="11">SUM(AQ32:AR32)</f>
        <v>135811609.12364367</v>
      </c>
      <c r="AT32" s="68"/>
    </row>
    <row r="33" spans="1:47" s="257" customFormat="1" ht="13.5">
      <c r="A33" s="258">
        <f t="shared" si="0"/>
        <v>18</v>
      </c>
      <c r="B33" s="260" t="s">
        <v>261</v>
      </c>
      <c r="C33" s="174">
        <v>20270050.379999898</v>
      </c>
      <c r="D33" s="174"/>
      <c r="E33" s="174"/>
      <c r="F33" s="174"/>
      <c r="G33" s="174"/>
      <c r="H33" s="174"/>
      <c r="I33" s="174"/>
      <c r="J33" s="174"/>
      <c r="K33" s="174">
        <v>0</v>
      </c>
      <c r="L33" s="470">
        <f>'KJB-13'!AW16</f>
        <v>17172.273207784747</v>
      </c>
      <c r="M33" s="174"/>
      <c r="N33" s="174"/>
      <c r="O33" s="174"/>
      <c r="P33" s="174"/>
      <c r="Q33" s="174"/>
      <c r="R33" s="174"/>
      <c r="S33" s="470">
        <f>+'KJB-13'!CC16</f>
        <v>213679.20856288634</v>
      </c>
      <c r="T33" s="174"/>
      <c r="U33" s="174"/>
      <c r="V33" s="174"/>
      <c r="W33" s="174"/>
      <c r="X33" s="174"/>
      <c r="Y33" s="174"/>
      <c r="Z33" s="174">
        <f>+'KJB-14 '!E23</f>
        <v>-16783.132549889968</v>
      </c>
      <c r="AA33" s="174"/>
      <c r="AB33" s="174"/>
      <c r="AC33" s="174"/>
      <c r="AD33" s="162">
        <f>'KJB-14 '!W28</f>
        <v>-131868.25166666671</v>
      </c>
      <c r="AE33" s="174"/>
      <c r="AF33" s="162"/>
      <c r="AG33" s="162"/>
      <c r="AH33" s="162"/>
      <c r="AI33" s="162"/>
      <c r="AJ33" s="162"/>
      <c r="AK33" s="162"/>
      <c r="AL33" s="174"/>
      <c r="AM33" s="470">
        <f t="shared" si="6"/>
        <v>82200.097554114414</v>
      </c>
      <c r="AN33" s="470">
        <f t="shared" si="7"/>
        <v>20352250.477554012</v>
      </c>
      <c r="AO33" s="299">
        <f t="shared" si="8"/>
        <v>20270050.379999898</v>
      </c>
      <c r="AP33" s="490">
        <f t="shared" si="9"/>
        <v>82200.097554114414</v>
      </c>
      <c r="AQ33" s="490">
        <f t="shared" si="10"/>
        <v>20352250.477554012</v>
      </c>
      <c r="AR33" s="299"/>
      <c r="AS33" s="490">
        <f t="shared" si="11"/>
        <v>20352250.477554012</v>
      </c>
      <c r="AT33" s="199"/>
      <c r="AU33" s="65"/>
    </row>
    <row r="34" spans="1:47" s="257" customFormat="1" ht="13.5">
      <c r="A34" s="258">
        <f t="shared" si="0"/>
        <v>19</v>
      </c>
      <c r="B34" s="260" t="s">
        <v>262</v>
      </c>
      <c r="C34" s="174">
        <v>83356029.179999903</v>
      </c>
      <c r="D34" s="174"/>
      <c r="E34" s="174"/>
      <c r="F34" s="174"/>
      <c r="G34" s="174"/>
      <c r="H34" s="174"/>
      <c r="I34" s="174"/>
      <c r="J34" s="174"/>
      <c r="K34" s="174">
        <v>0</v>
      </c>
      <c r="L34" s="470">
        <f>'KJB-13'!AW17</f>
        <v>28486.544004048221</v>
      </c>
      <c r="M34" s="174"/>
      <c r="N34" s="174"/>
      <c r="O34" s="174"/>
      <c r="P34" s="174"/>
      <c r="Q34" s="174"/>
      <c r="R34" s="174"/>
      <c r="S34" s="470">
        <f>+'KJB-13'!CC17</f>
        <v>340008.31331337243</v>
      </c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>
        <f>'KJB-14 '!X28</f>
        <v>-271443.23000000231</v>
      </c>
      <c r="AE34" s="174"/>
      <c r="AF34" s="174"/>
      <c r="AG34" s="174"/>
      <c r="AH34" s="174"/>
      <c r="AI34" s="174"/>
      <c r="AJ34" s="174"/>
      <c r="AK34" s="174"/>
      <c r="AL34" s="174"/>
      <c r="AM34" s="470">
        <f t="shared" si="6"/>
        <v>97051.627317418344</v>
      </c>
      <c r="AN34" s="470">
        <f t="shared" si="7"/>
        <v>83453080.807317317</v>
      </c>
      <c r="AO34" s="299">
        <f t="shared" si="8"/>
        <v>83356029.179999903</v>
      </c>
      <c r="AP34" s="490">
        <f t="shared" si="9"/>
        <v>97051.627317418344</v>
      </c>
      <c r="AQ34" s="490">
        <f t="shared" si="10"/>
        <v>83453080.807317317</v>
      </c>
      <c r="AR34" s="299"/>
      <c r="AS34" s="490">
        <f t="shared" si="11"/>
        <v>83453080.807317317</v>
      </c>
      <c r="AT34" s="174"/>
      <c r="AU34" s="65"/>
    </row>
    <row r="35" spans="1:47" ht="13.5">
      <c r="A35" s="258">
        <f t="shared" si="0"/>
        <v>20</v>
      </c>
      <c r="B35" s="260" t="s">
        <v>49</v>
      </c>
      <c r="C35" s="174">
        <v>47600166.421824999</v>
      </c>
      <c r="D35" s="174">
        <f>'KJB-13'!D40</f>
        <v>-206560.42365471341</v>
      </c>
      <c r="E35" s="199">
        <f>'KJB-13'!K43</f>
        <v>202638</v>
      </c>
      <c r="F35" s="174">
        <f>'KJB-13'!Q30</f>
        <v>-1378053.9992858302</v>
      </c>
      <c r="G35" s="174"/>
      <c r="H35" s="174"/>
      <c r="I35" s="174"/>
      <c r="J35" s="174"/>
      <c r="K35" s="470">
        <f>'KJB-13'!AR26</f>
        <v>-1047792</v>
      </c>
      <c r="L35" s="470">
        <f>'KJB-13'!AW18</f>
        <v>10494.29780534911</v>
      </c>
      <c r="M35" s="174"/>
      <c r="N35" s="470">
        <f>'KJB-13'!BF13</f>
        <v>176605.63064400846</v>
      </c>
      <c r="O35" s="174"/>
      <c r="P35" s="174"/>
      <c r="Q35" s="174"/>
      <c r="R35" s="174"/>
      <c r="S35" s="470">
        <f>+'KJB-13'!CC18</f>
        <v>122230.25261568837</v>
      </c>
      <c r="T35" s="174"/>
      <c r="U35" s="174"/>
      <c r="V35" s="174"/>
      <c r="W35" s="174">
        <f>'KJB-13'!CW15+'KJB-13'!CW21</f>
        <v>4750001.9585469235</v>
      </c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470">
        <f t="shared" si="6"/>
        <v>2629563.7166714258</v>
      </c>
      <c r="AN35" s="470">
        <f t="shared" si="7"/>
        <v>50229730.138496429</v>
      </c>
      <c r="AO35" s="299">
        <f t="shared" si="8"/>
        <v>47600166.421824999</v>
      </c>
      <c r="AP35" s="490">
        <f t="shared" si="9"/>
        <v>2629563.7166714258</v>
      </c>
      <c r="AQ35" s="490">
        <f t="shared" si="10"/>
        <v>50229730.138496429</v>
      </c>
      <c r="AR35" s="489">
        <f>+'KJB-11 '!C22*'KJB-11 '!M13</f>
        <v>1030837.496362</v>
      </c>
      <c r="AS35" s="490">
        <f>SUM(AQ35:AR35)</f>
        <v>51260567.634858429</v>
      </c>
      <c r="AT35" s="174"/>
    </row>
    <row r="36" spans="1:47" ht="13.5">
      <c r="A36" s="258">
        <f t="shared" si="0"/>
        <v>21</v>
      </c>
      <c r="B36" s="260" t="s">
        <v>226</v>
      </c>
      <c r="C36" s="174">
        <v>19829127.240927998</v>
      </c>
      <c r="D36" s="174"/>
      <c r="E36" s="174"/>
      <c r="F36" s="174">
        <f>'KJB-13'!Q39+'KJB-13'!Q42</f>
        <v>-17275568.259999998</v>
      </c>
      <c r="G36" s="174"/>
      <c r="H36" s="174"/>
      <c r="I36" s="174"/>
      <c r="J36" s="174"/>
      <c r="K36" s="174"/>
      <c r="L36" s="470">
        <f>'KJB-13'!AW19+'KJB-13'!AW20</f>
        <v>3372.6260396867092</v>
      </c>
      <c r="M36" s="174"/>
      <c r="N36" s="174"/>
      <c r="O36" s="174"/>
      <c r="P36" s="174"/>
      <c r="Q36" s="174"/>
      <c r="R36" s="174"/>
      <c r="S36" s="470">
        <f>+'KJB-13'!CC19+'KJB-13'!CC20</f>
        <v>41683.28304620026</v>
      </c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470">
        <f t="shared" si="6"/>
        <v>-17230512.350914109</v>
      </c>
      <c r="AN36" s="470">
        <f t="shared" si="7"/>
        <v>2598614.8900138885</v>
      </c>
      <c r="AO36" s="299">
        <f t="shared" si="8"/>
        <v>19829127.240927998</v>
      </c>
      <c r="AP36" s="490">
        <f t="shared" si="9"/>
        <v>-17230512.350914109</v>
      </c>
      <c r="AQ36" s="490">
        <f t="shared" si="10"/>
        <v>2598614.8900138885</v>
      </c>
      <c r="AR36" s="299"/>
      <c r="AS36" s="490">
        <f t="shared" si="11"/>
        <v>2598614.8900138885</v>
      </c>
      <c r="AT36" s="174"/>
    </row>
    <row r="37" spans="1:47">
      <c r="A37" s="258">
        <f t="shared" si="0"/>
        <v>22</v>
      </c>
      <c r="B37" s="260" t="s">
        <v>232</v>
      </c>
      <c r="C37" s="174">
        <v>97566974.959999993</v>
      </c>
      <c r="D37" s="174"/>
      <c r="E37" s="174"/>
      <c r="F37" s="174">
        <f>'KJB-13'!Q36</f>
        <v>-97540765.159999996</v>
      </c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>
        <f t="shared" si="6"/>
        <v>-97540765.159999996</v>
      </c>
      <c r="AN37" s="174">
        <f t="shared" si="7"/>
        <v>26209.79999999702</v>
      </c>
      <c r="AO37" s="299">
        <f t="shared" si="8"/>
        <v>97566974.959999993</v>
      </c>
      <c r="AP37" s="236">
        <f t="shared" si="9"/>
        <v>-97540765.159999996</v>
      </c>
      <c r="AQ37" s="236">
        <f t="shared" si="10"/>
        <v>26209.79999999702</v>
      </c>
      <c r="AR37" s="299"/>
      <c r="AS37" s="299">
        <f t="shared" si="11"/>
        <v>26209.79999999702</v>
      </c>
      <c r="AT37" s="174"/>
    </row>
    <row r="38" spans="1:47" ht="13.5">
      <c r="A38" s="258">
        <f t="shared" si="0"/>
        <v>23</v>
      </c>
      <c r="B38" s="260" t="s">
        <v>233</v>
      </c>
      <c r="C38" s="174">
        <v>114599758.581515</v>
      </c>
      <c r="D38" s="174">
        <f>'KJB-13'!D41</f>
        <v>-57722.627820235684</v>
      </c>
      <c r="E38" s="174">
        <f>'KJB-13'!K44</f>
        <v>56627</v>
      </c>
      <c r="F38" s="174">
        <f>'KJB-13'!Q31+'KJB-13'!Q43</f>
        <v>-426522.21638000006</v>
      </c>
      <c r="G38" s="174"/>
      <c r="H38" s="174"/>
      <c r="I38" s="174" t="s">
        <v>241</v>
      </c>
      <c r="J38" s="174">
        <f>'KJB-13'!AI17</f>
        <v>-106750.2786706667</v>
      </c>
      <c r="K38" s="174"/>
      <c r="L38" s="470">
        <f>'KJB-13'!AW21</f>
        <v>63226.904854136286</v>
      </c>
      <c r="M38" s="174">
        <f>'KJB-13'!BB13</f>
        <v>-24832.496714436435</v>
      </c>
      <c r="N38" s="174"/>
      <c r="O38" s="180">
        <f>'KJB-13'!BJ28</f>
        <v>407545.487356</v>
      </c>
      <c r="P38" s="174"/>
      <c r="Q38" s="180">
        <f>'KJB-13'!BS15</f>
        <v>-101764.80083986348</v>
      </c>
      <c r="R38" s="180">
        <f>'KJB-13'!BX15</f>
        <v>1822992.9925739774</v>
      </c>
      <c r="S38" s="470">
        <f>+'KJB-13'!CC21</f>
        <v>795244.97081179544</v>
      </c>
      <c r="T38" s="470">
        <f>'KJB-13'!CH32</f>
        <v>148775.67639789265</v>
      </c>
      <c r="U38" s="174">
        <f>'KJB-13'!CM20</f>
        <v>187308.92923393101</v>
      </c>
      <c r="V38" s="174"/>
      <c r="W38" s="174"/>
      <c r="X38" s="174">
        <f>'KJB-13'!DB25</f>
        <v>-363750.12810969783</v>
      </c>
      <c r="Y38" s="174">
        <f>+'KJB-13'!DG14</f>
        <v>-51913.275359999388</v>
      </c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470">
        <f>SUM('KJB-14 '!BL19:BL21)</f>
        <v>-283478.56778138079</v>
      </c>
      <c r="AM38" s="470">
        <f t="shared" si="6"/>
        <v>2064987.5695514525</v>
      </c>
      <c r="AN38" s="470">
        <f t="shared" si="7"/>
        <v>116664746.15106645</v>
      </c>
      <c r="AO38" s="299">
        <f t="shared" si="8"/>
        <v>114599758.581515</v>
      </c>
      <c r="AP38" s="490">
        <f t="shared" si="9"/>
        <v>2064987.5695514525</v>
      </c>
      <c r="AQ38" s="490">
        <f t="shared" si="10"/>
        <v>116664746.15106645</v>
      </c>
      <c r="AR38" s="489">
        <f>+'KJB-11 '!C22*('KJB-11 '!M14)</f>
        <v>288064.13199999998</v>
      </c>
      <c r="AS38" s="490">
        <f>SUM(AQ38:AR38)</f>
        <v>116952810.28306645</v>
      </c>
      <c r="AT38" s="174"/>
    </row>
    <row r="39" spans="1:47">
      <c r="A39" s="258">
        <f t="shared" si="0"/>
        <v>24</v>
      </c>
      <c r="B39" s="260" t="s">
        <v>317</v>
      </c>
      <c r="C39" s="174">
        <v>268356984.80397999</v>
      </c>
      <c r="D39" s="174"/>
      <c r="E39" s="174"/>
      <c r="F39" s="174"/>
      <c r="G39" s="174"/>
      <c r="H39" s="174"/>
      <c r="I39" s="174">
        <f>'KJB-13'!AD23+'KJB-13'!AD30</f>
        <v>53998972.749988943</v>
      </c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>
        <f>'KJB-13'!DB26+'KJB-13'!DB27+'KJB-13'!DB28</f>
        <v>-304013.62553715741</v>
      </c>
      <c r="Y39" s="174"/>
      <c r="Z39" s="174"/>
      <c r="AA39" s="174"/>
      <c r="AB39" s="174">
        <f>'KJB-14 '!O25</f>
        <v>-212138.37865459672</v>
      </c>
      <c r="AC39" s="174"/>
      <c r="AD39" s="174"/>
      <c r="AE39" s="174"/>
      <c r="AF39" s="174">
        <f>'KJB-14 '!AI22+'KJB-14 '!AI23</f>
        <v>223831.26558229775</v>
      </c>
      <c r="AG39" s="221"/>
      <c r="AH39" s="174">
        <f>'KJB-14 '!AS34</f>
        <v>-3317.0689883994637</v>
      </c>
      <c r="AI39" s="174">
        <f>+'KJB-14 '!AX21</f>
        <v>0</v>
      </c>
      <c r="AJ39" s="174"/>
      <c r="AK39" s="174"/>
      <c r="AL39" s="174">
        <f>+'KJB-14 '!BL25</f>
        <v>-3796102.255248819</v>
      </c>
      <c r="AM39" s="174">
        <f t="shared" si="6"/>
        <v>49907232.687142268</v>
      </c>
      <c r="AN39" s="174">
        <f t="shared" si="7"/>
        <v>318264217.49112225</v>
      </c>
      <c r="AO39" s="299">
        <f t="shared" si="8"/>
        <v>268356984.80397999</v>
      </c>
      <c r="AP39" s="236">
        <f t="shared" si="9"/>
        <v>49907232.687142268</v>
      </c>
      <c r="AQ39" s="236">
        <f t="shared" si="10"/>
        <v>318264217.49112225</v>
      </c>
      <c r="AR39" s="299"/>
      <c r="AS39" s="236">
        <f t="shared" si="11"/>
        <v>318264217.49112225</v>
      </c>
      <c r="AT39" s="174"/>
    </row>
    <row r="40" spans="1:47">
      <c r="A40" s="258">
        <f t="shared" si="0"/>
        <v>25</v>
      </c>
      <c r="B40" s="260" t="s">
        <v>84</v>
      </c>
      <c r="C40" s="174">
        <v>45684974.945897996</v>
      </c>
      <c r="D40" s="174"/>
      <c r="E40" s="174"/>
      <c r="F40" s="174"/>
      <c r="G40" s="174"/>
      <c r="H40" s="174"/>
      <c r="I40" s="174">
        <f>'KJB-13'!AD28</f>
        <v>-751878.87284983043</v>
      </c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E40" s="174"/>
      <c r="AG40" s="174">
        <f>+'KJB-14 '!AN21</f>
        <v>5373410.6000000006</v>
      </c>
      <c r="AJ40" s="221"/>
      <c r="AK40" s="221"/>
      <c r="AL40" s="174">
        <f>'KJB-14 '!BL27</f>
        <v>-299559.51406567206</v>
      </c>
      <c r="AM40" s="174">
        <f t="shared" si="6"/>
        <v>4321972.2130844984</v>
      </c>
      <c r="AN40" s="174">
        <f t="shared" si="7"/>
        <v>50006947.158982493</v>
      </c>
      <c r="AO40" s="299">
        <f t="shared" si="8"/>
        <v>45684974.945897996</v>
      </c>
      <c r="AP40" s="236">
        <f t="shared" si="9"/>
        <v>4321972.2130844984</v>
      </c>
      <c r="AQ40" s="236">
        <f t="shared" si="10"/>
        <v>50006947.158982493</v>
      </c>
      <c r="AR40" s="299"/>
      <c r="AS40" s="236">
        <f t="shared" si="11"/>
        <v>50006947.158982493</v>
      </c>
      <c r="AT40" s="174"/>
    </row>
    <row r="41" spans="1:47" ht="13.5">
      <c r="A41" s="258">
        <f t="shared" si="0"/>
        <v>26</v>
      </c>
      <c r="B41" s="28" t="s">
        <v>301</v>
      </c>
      <c r="C41" s="174">
        <v>20604866.16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 t="s">
        <v>241</v>
      </c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470">
        <f>'KJB-14 '!Y58</f>
        <v>13309492.535833333</v>
      </c>
      <c r="AE41" s="174">
        <f>'KJB-14 '!AD43</f>
        <v>-241268.10200000007</v>
      </c>
      <c r="AF41" s="174"/>
      <c r="AG41" s="174"/>
      <c r="AH41" s="174"/>
      <c r="AI41" s="174"/>
      <c r="AJ41" s="463">
        <f>'KJB-14 '!BC23</f>
        <v>5058938.8277102718</v>
      </c>
      <c r="AK41" s="221"/>
      <c r="AL41" s="470">
        <f>'KJB-14 '!BL39+'KJB-14 '!BL36</f>
        <v>-262086.67183578649</v>
      </c>
      <c r="AM41" s="470">
        <f t="shared" si="6"/>
        <v>17865076.589707818</v>
      </c>
      <c r="AN41" s="470">
        <f t="shared" si="7"/>
        <v>38469942.749707818</v>
      </c>
      <c r="AO41" s="299">
        <f t="shared" si="8"/>
        <v>20604866.16</v>
      </c>
      <c r="AP41" s="490">
        <f t="shared" si="9"/>
        <v>17865076.589707818</v>
      </c>
      <c r="AQ41" s="490">
        <f t="shared" si="10"/>
        <v>38469942.749707818</v>
      </c>
      <c r="AR41" s="299"/>
      <c r="AS41" s="490">
        <f t="shared" si="11"/>
        <v>38469942.749707818</v>
      </c>
      <c r="AT41" s="174"/>
    </row>
    <row r="42" spans="1:47">
      <c r="A42" s="258">
        <f t="shared" si="0"/>
        <v>27</v>
      </c>
      <c r="B42" s="260" t="s">
        <v>234</v>
      </c>
      <c r="C42" s="174">
        <v>-9997193.5551139992</v>
      </c>
      <c r="D42" s="174">
        <f>+'KJB-13'!E39</f>
        <v>17342294.120000005</v>
      </c>
      <c r="E42" s="174"/>
      <c r="F42" s="174">
        <f>'KJB-13'!Q41+'KJB-13'!Q45</f>
        <v>365334.82</v>
      </c>
      <c r="G42" s="174"/>
      <c r="H42" s="174"/>
      <c r="I42" s="174"/>
      <c r="J42" s="174"/>
      <c r="K42" s="174"/>
      <c r="L42" s="174"/>
      <c r="M42" s="174"/>
      <c r="N42" s="174"/>
      <c r="O42" s="174"/>
      <c r="P42" s="174">
        <f>'KJB-13'!BN27</f>
        <v>-263384.27666666743</v>
      </c>
      <c r="Q42" s="174"/>
      <c r="R42" s="174"/>
      <c r="S42" s="174"/>
      <c r="T42" s="174"/>
      <c r="U42" s="174"/>
      <c r="V42" s="174">
        <f>'KJB-13'!CR23</f>
        <v>1422577.0493701622</v>
      </c>
      <c r="W42" s="174"/>
      <c r="X42" s="174"/>
      <c r="Y42" s="174"/>
      <c r="Z42" s="174"/>
      <c r="AA42" s="174"/>
      <c r="AB42" s="174"/>
      <c r="AC42" s="174"/>
      <c r="AD42" s="174"/>
      <c r="AE42" s="174">
        <f>'KJB-14 '!AD53-AE41</f>
        <v>-2429827.2079230589</v>
      </c>
      <c r="AF42" s="174"/>
      <c r="AG42" s="174"/>
      <c r="AH42" s="174"/>
      <c r="AI42" s="174"/>
      <c r="AJ42" s="174"/>
      <c r="AK42" s="201">
        <f>+'KJB-14 '!BH20</f>
        <v>3279780</v>
      </c>
      <c r="AL42" s="174">
        <f>SUM('KJB-14 '!BL37,'KJB-14 '!BL38,'KJB-14 '!BL40,'KJB-14 '!BL42,'KJB-14 '!BL43,'KJB-14 '!BL44,'KJB-14 '!BL46)</f>
        <v>-230038.82166857479</v>
      </c>
      <c r="AM42" s="174">
        <f t="shared" si="6"/>
        <v>19486735.683111865</v>
      </c>
      <c r="AN42" s="174">
        <f t="shared" si="7"/>
        <v>9489542.1279978659</v>
      </c>
      <c r="AO42" s="299">
        <f t="shared" si="8"/>
        <v>-9997193.5551139992</v>
      </c>
      <c r="AP42" s="236">
        <f t="shared" si="9"/>
        <v>19486735.683111865</v>
      </c>
      <c r="AQ42" s="236">
        <f t="shared" si="10"/>
        <v>9489542.1279978659</v>
      </c>
      <c r="AR42" s="299"/>
      <c r="AS42" s="236">
        <f t="shared" si="11"/>
        <v>9489542.1279978659</v>
      </c>
      <c r="AT42" s="174"/>
    </row>
    <row r="43" spans="1:47">
      <c r="A43" s="258">
        <f t="shared" si="0"/>
        <v>28</v>
      </c>
      <c r="B43" s="257" t="s">
        <v>63</v>
      </c>
      <c r="C43" s="174">
        <v>-64111667.629999898</v>
      </c>
      <c r="Y43" s="220"/>
      <c r="AC43" s="201">
        <f>'KJB-14 '!T13</f>
        <v>64111667.629999898</v>
      </c>
      <c r="AM43" s="174">
        <f t="shared" si="6"/>
        <v>64111667.629999898</v>
      </c>
      <c r="AN43" s="174">
        <f t="shared" si="7"/>
        <v>0</v>
      </c>
      <c r="AO43" s="299">
        <f t="shared" si="8"/>
        <v>-64111667.629999898</v>
      </c>
      <c r="AP43" s="236">
        <f t="shared" si="9"/>
        <v>64111667.629999898</v>
      </c>
      <c r="AQ43" s="236">
        <f t="shared" si="10"/>
        <v>0</v>
      </c>
      <c r="AR43" s="299"/>
      <c r="AS43" s="236">
        <f t="shared" si="11"/>
        <v>0</v>
      </c>
      <c r="AT43" s="174"/>
    </row>
    <row r="44" spans="1:47" ht="13.5">
      <c r="A44" s="258">
        <f t="shared" si="0"/>
        <v>29</v>
      </c>
      <c r="B44" s="260" t="s">
        <v>248</v>
      </c>
      <c r="C44" s="174">
        <v>230800256.78218898</v>
      </c>
      <c r="D44" s="174">
        <f>+'KJB-13'!D42</f>
        <v>-1109919.5490414018</v>
      </c>
      <c r="E44" s="174">
        <f>'KJB-13'!K47</f>
        <v>1088843</v>
      </c>
      <c r="F44" s="299">
        <f>'KJB-13'!Q32+'KJB-13'!Q38+'KJB-13'!Q37+'KJB-13'!Q44</f>
        <v>-144297723.10863283</v>
      </c>
      <c r="G44" s="174"/>
      <c r="H44" s="174"/>
      <c r="I44" s="174"/>
      <c r="J44" s="174"/>
      <c r="K44" s="174"/>
      <c r="L44" s="489">
        <f>'KJB-13'!AW24</f>
        <v>9990.7095914349775</v>
      </c>
      <c r="M44" s="174"/>
      <c r="N44" s="174"/>
      <c r="O44" s="174"/>
      <c r="P44" s="174"/>
      <c r="Q44" s="174"/>
      <c r="R44" s="174"/>
      <c r="S44" s="470">
        <f>+'KJB-13'!CC24</f>
        <v>133533.17603166337</v>
      </c>
      <c r="T44" s="174"/>
      <c r="U44" s="174"/>
      <c r="V44" s="174"/>
      <c r="W44" s="174"/>
      <c r="X44" s="174"/>
      <c r="Y44" s="220">
        <f>+'KJB-13'!DG13</f>
        <v>36124.958262011409</v>
      </c>
      <c r="Z44" s="174">
        <f>-'KJB-14 '!E30</f>
        <v>56686.323528445922</v>
      </c>
      <c r="AA44" s="470">
        <f>-'KJB-14 '!J23</f>
        <v>-94051.271335334284</v>
      </c>
      <c r="AB44" s="174"/>
      <c r="AC44" s="174"/>
      <c r="AD44" s="174"/>
      <c r="AE44" s="299"/>
      <c r="AF44" s="174"/>
      <c r="AG44" s="174"/>
      <c r="AH44" s="174"/>
      <c r="AI44" s="174"/>
      <c r="AJ44" s="174"/>
      <c r="AK44" s="174"/>
      <c r="AL44" s="489">
        <f>+'KJB-14 '!BL32</f>
        <v>-53723.988076255606</v>
      </c>
      <c r="AM44" s="470">
        <f t="shared" si="6"/>
        <v>-144230239.74967229</v>
      </c>
      <c r="AN44" s="470">
        <f t="shared" si="7"/>
        <v>86570017.032516688</v>
      </c>
      <c r="AO44" s="299">
        <f t="shared" si="8"/>
        <v>230800256.78218898</v>
      </c>
      <c r="AP44" s="490">
        <f t="shared" si="9"/>
        <v>-144230239.74967229</v>
      </c>
      <c r="AQ44" s="490">
        <f t="shared" si="10"/>
        <v>86570017.032516688</v>
      </c>
      <c r="AR44" s="489">
        <f>+'KJB-11 '!C22*'KJB-11 '!M15</f>
        <v>5539041.1621619994</v>
      </c>
      <c r="AS44" s="490">
        <f>SUM(AQ44:AR44)</f>
        <v>92109058.194678694</v>
      </c>
      <c r="AT44" s="174"/>
    </row>
    <row r="45" spans="1:47" ht="13.5">
      <c r="A45" s="258">
        <f t="shared" si="0"/>
        <v>30</v>
      </c>
      <c r="B45" s="260" t="s">
        <v>249</v>
      </c>
      <c r="C45" s="174">
        <v>800</v>
      </c>
      <c r="D45" s="174">
        <f>'KJB-13'!E48</f>
        <v>-15690291.900360523</v>
      </c>
      <c r="E45" s="174">
        <f>'KJB-13'!L52</f>
        <v>9437801</v>
      </c>
      <c r="F45" s="174">
        <f>'KJB-13'!Q49</f>
        <v>-538752.47499545664</v>
      </c>
      <c r="G45" s="174">
        <f>+'KJB-13'!U30</f>
        <v>144836215.65657258</v>
      </c>
      <c r="H45" s="470">
        <f>+'KJB-13'!Y22</f>
        <v>-53347930.4173996</v>
      </c>
      <c r="I45" s="174">
        <f>+'KJB-13'!AD34</f>
        <v>-18636482.856998689</v>
      </c>
      <c r="J45" s="174">
        <f>'KJB-13'!AI18</f>
        <v>37363</v>
      </c>
      <c r="K45" s="470">
        <f>'KJB-13'!AR28</f>
        <v>366727</v>
      </c>
      <c r="L45" s="470">
        <f>'KJB-13'!AW29</f>
        <v>-59178.640367391366</v>
      </c>
      <c r="M45" s="174">
        <f>'KJB-13'!BB17</f>
        <v>8691.3738500527506</v>
      </c>
      <c r="N45" s="174"/>
      <c r="O45" s="199">
        <f>'KJB-13'!BJ30</f>
        <v>-142640.92057459999</v>
      </c>
      <c r="P45" s="174">
        <f>'KJB-13'!BN29</f>
        <v>92184.4968333336</v>
      </c>
      <c r="Q45" s="174">
        <f>'KJB-13'!BS19</f>
        <v>35617.680293952217</v>
      </c>
      <c r="R45" s="174">
        <f>'KJB-13'!BX17</f>
        <v>-638047.54740089201</v>
      </c>
      <c r="S45" s="470">
        <f>+'KJB-13'!CC28</f>
        <v>-731077.62487731851</v>
      </c>
      <c r="T45" s="470">
        <f>'KJB-13'!CH34</f>
        <v>-52071</v>
      </c>
      <c r="U45" s="174">
        <f>'KJB-13'!CM22</f>
        <v>-65558</v>
      </c>
      <c r="V45" s="174">
        <f>'KJB-13'!CR25</f>
        <v>-497902</v>
      </c>
      <c r="W45" s="174">
        <f>'KJB-13'!CW25</f>
        <v>-1662500.6854914231</v>
      </c>
      <c r="X45" s="174">
        <f>'KJB-13'!DB32</f>
        <v>233717.31377639933</v>
      </c>
      <c r="Y45" s="174">
        <f>'KJB-13'!DG18</f>
        <v>5526</v>
      </c>
      <c r="Z45" s="470">
        <f>+'KJB-14 '!E32</f>
        <v>-7954428.2916630376</v>
      </c>
      <c r="AA45" s="470">
        <f>+'KJB-14 '!J25</f>
        <v>32918</v>
      </c>
      <c r="AB45" s="174">
        <f>'KJB-14 '!O27</f>
        <v>74248</v>
      </c>
      <c r="AC45" s="174"/>
      <c r="AD45" s="470">
        <f>'KJB-14 '!Y62</f>
        <v>-4517163.3689583316</v>
      </c>
      <c r="AE45" s="174">
        <f>'KJB-14 '!AD59</f>
        <v>934883.35847307055</v>
      </c>
      <c r="AF45" s="174">
        <f>'KJB-14 '!AI28</f>
        <v>-78340.942953804202</v>
      </c>
      <c r="AG45" s="174">
        <f>+'KJB-14 '!AN28</f>
        <v>-1880693.71</v>
      </c>
      <c r="AH45" s="174">
        <f>'KJB-14 '!AS38</f>
        <v>1160.9741459398122</v>
      </c>
      <c r="AI45" s="174">
        <f>+'KJB-14 '!AX27</f>
        <v>0</v>
      </c>
      <c r="AJ45" s="470">
        <f>'KJB-14 '!BC28</f>
        <v>-1770628.589698595</v>
      </c>
      <c r="AK45" s="174">
        <f>+'KJB-14 '!BH23</f>
        <v>-1147923</v>
      </c>
      <c r="AL45" s="470">
        <f>'KJB-14 '!BM49+'KJB-14 '!BL31</f>
        <v>1807832.5656322357</v>
      </c>
      <c r="AM45" s="470">
        <f t="shared" si="6"/>
        <v>48493274.447837904</v>
      </c>
      <c r="AN45" s="470">
        <f t="shared" si="7"/>
        <v>48494074.447837904</v>
      </c>
      <c r="AO45" s="299">
        <f t="shared" si="8"/>
        <v>800</v>
      </c>
      <c r="AP45" s="490">
        <f t="shared" si="9"/>
        <v>48493274.447837904</v>
      </c>
      <c r="AQ45" s="490">
        <f t="shared" si="10"/>
        <v>48494074.447837904</v>
      </c>
      <c r="AR45" s="489">
        <f>+'KJB-11 '!C22*'KJB-11 '!M20</f>
        <v>48010928.720109999</v>
      </c>
      <c r="AS45" s="490">
        <f>SUM(AQ45:AR45)</f>
        <v>96505003.167947903</v>
      </c>
      <c r="AT45" s="174"/>
    </row>
    <row r="46" spans="1:47">
      <c r="A46" s="258">
        <f t="shared" si="0"/>
        <v>31</v>
      </c>
      <c r="B46" s="257" t="s">
        <v>235</v>
      </c>
      <c r="C46" s="195">
        <v>181996914.66999999</v>
      </c>
      <c r="D46" s="195"/>
      <c r="E46" s="195"/>
      <c r="F46" s="236"/>
      <c r="G46" s="174">
        <f>'KJB-13'!U31</f>
        <v>-117812976.8499999</v>
      </c>
      <c r="H46" s="486"/>
      <c r="I46" s="195"/>
      <c r="J46" s="236"/>
      <c r="K46" s="195"/>
      <c r="L46" s="236"/>
      <c r="M46" s="195"/>
      <c r="N46" s="195"/>
      <c r="O46" s="195"/>
      <c r="P46" s="195"/>
      <c r="Q46" s="195"/>
      <c r="R46" s="195"/>
      <c r="S46" s="195"/>
      <c r="T46" s="195"/>
      <c r="U46" s="195"/>
      <c r="V46" s="271"/>
      <c r="W46" s="271"/>
      <c r="X46" s="271"/>
      <c r="Y46" s="357"/>
      <c r="Z46" s="195"/>
      <c r="AA46" s="195"/>
      <c r="AB46" s="236"/>
      <c r="AC46" s="174">
        <f>'KJB-14 '!T19</f>
        <v>-22439083.670499962</v>
      </c>
      <c r="AD46" s="195"/>
      <c r="AE46" s="236"/>
      <c r="AF46" s="195"/>
      <c r="AG46" s="195"/>
      <c r="AH46" s="195"/>
      <c r="AI46" s="195"/>
      <c r="AJ46" s="195"/>
      <c r="AK46" s="236"/>
      <c r="AL46" s="236"/>
      <c r="AM46" s="174">
        <f t="shared" si="6"/>
        <v>-140252060.52049986</v>
      </c>
      <c r="AN46" s="174">
        <f t="shared" si="7"/>
        <v>41744854.149500132</v>
      </c>
      <c r="AO46" s="299">
        <f t="shared" si="8"/>
        <v>181996914.66999999</v>
      </c>
      <c r="AP46" s="195">
        <f t="shared" si="9"/>
        <v>-140252060.52049986</v>
      </c>
      <c r="AQ46" s="195">
        <f t="shared" si="10"/>
        <v>41744854.149500132</v>
      </c>
      <c r="AR46" s="299"/>
      <c r="AS46" s="195">
        <f t="shared" si="11"/>
        <v>41744854.149500132</v>
      </c>
      <c r="AT46" s="174"/>
    </row>
    <row r="47" spans="1:47" ht="18.75" customHeight="1">
      <c r="A47" s="258">
        <f t="shared" si="0"/>
        <v>32</v>
      </c>
      <c r="B47" s="260" t="s">
        <v>236</v>
      </c>
      <c r="C47" s="403">
        <f t="shared" ref="C47:AS47" si="12">SUM(C30:C46)</f>
        <v>1994336799.3812201</v>
      </c>
      <c r="D47" s="403">
        <f t="shared" si="12"/>
        <v>277799.6191231329</v>
      </c>
      <c r="E47" s="403">
        <f t="shared" si="12"/>
        <v>10785909</v>
      </c>
      <c r="F47" s="403">
        <f t="shared" si="12"/>
        <v>-191823830.72929412</v>
      </c>
      <c r="G47" s="403">
        <f t="shared" si="12"/>
        <v>27023238.806572676</v>
      </c>
      <c r="H47" s="488">
        <f t="shared" si="12"/>
        <v>-53347930.4173996</v>
      </c>
      <c r="I47" s="403">
        <f t="shared" si="12"/>
        <v>34610611.020140424</v>
      </c>
      <c r="J47" s="403">
        <f t="shared" si="12"/>
        <v>-69387.278670666696</v>
      </c>
      <c r="K47" s="488">
        <f t="shared" si="12"/>
        <v>-681065</v>
      </c>
      <c r="L47" s="488">
        <f t="shared" si="12"/>
        <v>109903.18925372648</v>
      </c>
      <c r="M47" s="403">
        <f t="shared" si="12"/>
        <v>-16141.122864383684</v>
      </c>
      <c r="N47" s="488">
        <f t="shared" si="12"/>
        <v>176605.63064400846</v>
      </c>
      <c r="O47" s="403">
        <f t="shared" si="12"/>
        <v>264904.5667814</v>
      </c>
      <c r="P47" s="403">
        <f t="shared" si="12"/>
        <v>-171199.77983333383</v>
      </c>
      <c r="Q47" s="403">
        <f t="shared" si="12"/>
        <v>-66147.120545911268</v>
      </c>
      <c r="R47" s="403">
        <f t="shared" si="12"/>
        <v>1184945.4451730854</v>
      </c>
      <c r="S47" s="488">
        <f t="shared" si="12"/>
        <v>1357715.5890578774</v>
      </c>
      <c r="T47" s="488">
        <f t="shared" si="12"/>
        <v>96704.676397892646</v>
      </c>
      <c r="U47" s="403">
        <f t="shared" si="12"/>
        <v>121750.92923393101</v>
      </c>
      <c r="V47" s="403">
        <f t="shared" si="12"/>
        <v>924675.04937016219</v>
      </c>
      <c r="W47" s="403">
        <f t="shared" si="12"/>
        <v>3087501.2730555004</v>
      </c>
      <c r="X47" s="403">
        <f>SUM(X30:X46)</f>
        <v>-434046.43987045588</v>
      </c>
      <c r="Y47" s="403">
        <f>SUM(Y30:Y46)</f>
        <v>-10262.31709798798</v>
      </c>
      <c r="Z47" s="488">
        <f t="shared" si="12"/>
        <v>-119860379.32375954</v>
      </c>
      <c r="AA47" s="488">
        <f t="shared" si="12"/>
        <v>-61133.271335334284</v>
      </c>
      <c r="AB47" s="403">
        <f t="shared" si="12"/>
        <v>-137890.37865459672</v>
      </c>
      <c r="AC47" s="403">
        <f t="shared" si="12"/>
        <v>41672583.95949994</v>
      </c>
      <c r="AD47" s="488">
        <f t="shared" si="12"/>
        <v>8389017.6852083318</v>
      </c>
      <c r="AE47" s="403">
        <f t="shared" si="12"/>
        <v>-1736211.9514499884</v>
      </c>
      <c r="AF47" s="403">
        <f t="shared" si="12"/>
        <v>145490.32262849354</v>
      </c>
      <c r="AG47" s="403">
        <f t="shared" si="12"/>
        <v>3492716.8900000006</v>
      </c>
      <c r="AH47" s="403">
        <f t="shared" si="12"/>
        <v>-2156.0948424596518</v>
      </c>
      <c r="AI47" s="403">
        <f t="shared" si="12"/>
        <v>0</v>
      </c>
      <c r="AJ47" s="488">
        <f>SUM(AJ30:AJ46)</f>
        <v>3288310.2380116768</v>
      </c>
      <c r="AK47" s="403">
        <f>SUM(AK30:AK46)</f>
        <v>2131857</v>
      </c>
      <c r="AL47" s="488">
        <f t="shared" si="12"/>
        <v>-3129292.1922478941</v>
      </c>
      <c r="AM47" s="488">
        <f t="shared" si="12"/>
        <v>-232404832.52771401</v>
      </c>
      <c r="AN47" s="488">
        <f t="shared" si="12"/>
        <v>1761931966.8535061</v>
      </c>
      <c r="AO47" s="404">
        <f t="shared" si="12"/>
        <v>1994336799.3812201</v>
      </c>
      <c r="AP47" s="488">
        <f t="shared" si="12"/>
        <v>-232404832.52771401</v>
      </c>
      <c r="AQ47" s="488">
        <f t="shared" si="12"/>
        <v>1761931966.8535056</v>
      </c>
      <c r="AR47" s="493">
        <f t="shared" si="12"/>
        <v>54868871.510633998</v>
      </c>
      <c r="AS47" s="488">
        <f t="shared" si="12"/>
        <v>1816800838.36414</v>
      </c>
      <c r="AT47" s="202"/>
      <c r="AU47" s="551"/>
    </row>
    <row r="48" spans="1:47">
      <c r="A48" s="258">
        <f t="shared" si="0"/>
        <v>33</v>
      </c>
      <c r="C48" s="201"/>
      <c r="D48" s="201" t="s">
        <v>241</v>
      </c>
      <c r="E48" s="201" t="s">
        <v>241</v>
      </c>
      <c r="F48" s="201"/>
      <c r="G48" s="201" t="s">
        <v>241</v>
      </c>
      <c r="H48" s="201" t="s">
        <v>241</v>
      </c>
      <c r="I48" s="201"/>
      <c r="J48" s="201"/>
      <c r="K48" s="201" t="s">
        <v>241</v>
      </c>
      <c r="L48" s="201"/>
      <c r="M48" s="201" t="s">
        <v>241</v>
      </c>
      <c r="N48" s="201" t="s">
        <v>241</v>
      </c>
      <c r="O48" s="201" t="s">
        <v>241</v>
      </c>
      <c r="P48" s="201" t="s">
        <v>241</v>
      </c>
      <c r="Q48" s="201"/>
      <c r="R48" s="201"/>
      <c r="S48" s="201" t="s">
        <v>241</v>
      </c>
      <c r="T48" s="201" t="s">
        <v>241</v>
      </c>
      <c r="U48" s="201" t="s">
        <v>241</v>
      </c>
      <c r="V48" s="201" t="s">
        <v>241</v>
      </c>
      <c r="W48" s="201"/>
      <c r="X48" s="201"/>
      <c r="Y48" s="201"/>
      <c r="Z48" s="201" t="s">
        <v>241</v>
      </c>
      <c r="AA48" s="201" t="s">
        <v>241</v>
      </c>
      <c r="AB48" s="201"/>
      <c r="AC48" s="201"/>
      <c r="AD48" s="201" t="s">
        <v>241</v>
      </c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99"/>
      <c r="AP48" s="201"/>
      <c r="AQ48" s="201"/>
      <c r="AR48" s="299"/>
      <c r="AS48" s="201"/>
      <c r="AT48" s="201"/>
    </row>
    <row r="49" spans="1:47" ht="13.5">
      <c r="A49" s="258">
        <f t="shared" si="0"/>
        <v>34</v>
      </c>
      <c r="B49" s="260" t="s">
        <v>237</v>
      </c>
      <c r="C49" s="418">
        <f t="shared" ref="C49:AP49" si="13">C21-C47</f>
        <v>401002971.69877887</v>
      </c>
      <c r="D49" s="418">
        <f t="shared" si="13"/>
        <v>-29139113.529240973</v>
      </c>
      <c r="E49" s="418">
        <f t="shared" si="13"/>
        <v>17527344</v>
      </c>
      <c r="F49" s="418">
        <f t="shared" si="13"/>
        <v>-1000540.3107059002</v>
      </c>
      <c r="G49" s="418">
        <f t="shared" si="13"/>
        <v>-27023238.806572676</v>
      </c>
      <c r="H49" s="487">
        <f t="shared" si="13"/>
        <v>53347930.4173996</v>
      </c>
      <c r="I49" s="418">
        <f t="shared" si="13"/>
        <v>-34610611.020140424</v>
      </c>
      <c r="J49" s="418">
        <f t="shared" si="13"/>
        <v>69387.278670666696</v>
      </c>
      <c r="K49" s="487">
        <f t="shared" si="13"/>
        <v>681065</v>
      </c>
      <c r="L49" s="487">
        <f t="shared" si="13"/>
        <v>-109903.18925372648</v>
      </c>
      <c r="M49" s="418">
        <f t="shared" si="13"/>
        <v>16141.122864383684</v>
      </c>
      <c r="N49" s="487">
        <f t="shared" si="13"/>
        <v>-176605.63064400846</v>
      </c>
      <c r="O49" s="418">
        <f t="shared" si="13"/>
        <v>-264904.5667814</v>
      </c>
      <c r="P49" s="418">
        <f t="shared" si="13"/>
        <v>171199.77983333383</v>
      </c>
      <c r="Q49" s="418">
        <f t="shared" si="13"/>
        <v>66147.120545911268</v>
      </c>
      <c r="R49" s="418">
        <f t="shared" si="13"/>
        <v>-1184945.4451730854</v>
      </c>
      <c r="S49" s="487">
        <f t="shared" si="13"/>
        <v>-1357715.5890578774</v>
      </c>
      <c r="T49" s="487">
        <f t="shared" si="13"/>
        <v>-96704.676397892646</v>
      </c>
      <c r="U49" s="418">
        <f t="shared" si="13"/>
        <v>-121750.92923393101</v>
      </c>
      <c r="V49" s="418">
        <f t="shared" si="13"/>
        <v>-924675.04937016219</v>
      </c>
      <c r="W49" s="418">
        <f t="shared" si="13"/>
        <v>-3087501.2730555004</v>
      </c>
      <c r="X49" s="418">
        <f t="shared" si="13"/>
        <v>434046.43987045588</v>
      </c>
      <c r="Y49" s="418">
        <f t="shared" ref="Y49" si="14">Y21-Y47</f>
        <v>10262.31709798798</v>
      </c>
      <c r="Z49" s="487">
        <f t="shared" si="13"/>
        <v>-14772509.684517041</v>
      </c>
      <c r="AA49" s="487">
        <f t="shared" si="13"/>
        <v>61133.271335334284</v>
      </c>
      <c r="AB49" s="418">
        <f t="shared" si="13"/>
        <v>137890.37865459672</v>
      </c>
      <c r="AC49" s="418">
        <f t="shared" si="13"/>
        <v>-41672583.95949994</v>
      </c>
      <c r="AD49" s="487">
        <f t="shared" si="13"/>
        <v>-8389017.6852083318</v>
      </c>
      <c r="AE49" s="418">
        <f t="shared" si="13"/>
        <v>1736211.9514499884</v>
      </c>
      <c r="AF49" s="418">
        <f t="shared" si="13"/>
        <v>-145490.32262849354</v>
      </c>
      <c r="AG49" s="418">
        <f t="shared" si="13"/>
        <v>-3492716.8900000006</v>
      </c>
      <c r="AH49" s="418">
        <f t="shared" si="13"/>
        <v>2156.0948424596518</v>
      </c>
      <c r="AI49" s="457">
        <f t="shared" si="13"/>
        <v>0</v>
      </c>
      <c r="AJ49" s="487">
        <f t="shared" si="13"/>
        <v>-3288310.2380116768</v>
      </c>
      <c r="AK49" s="418">
        <f t="shared" si="13"/>
        <v>-2131857</v>
      </c>
      <c r="AL49" s="487">
        <f t="shared" si="13"/>
        <v>3129292.1922478941</v>
      </c>
      <c r="AM49" s="487">
        <f t="shared" si="13"/>
        <v>-95600488.430680394</v>
      </c>
      <c r="AN49" s="487">
        <f t="shared" si="13"/>
        <v>305402483.26809835</v>
      </c>
      <c r="AO49" s="418">
        <f t="shared" si="13"/>
        <v>401002971.69877887</v>
      </c>
      <c r="AP49" s="487">
        <f t="shared" si="13"/>
        <v>-95600488.430680394</v>
      </c>
      <c r="AQ49" s="487">
        <f t="shared" ref="AQ49:AS49" si="15">AQ21-AQ47</f>
        <v>305402483.26809859</v>
      </c>
      <c r="AR49" s="487">
        <f t="shared" si="15"/>
        <v>89163194.489365995</v>
      </c>
      <c r="AS49" s="487">
        <f t="shared" si="15"/>
        <v>394565677.75746489</v>
      </c>
      <c r="AT49" s="199"/>
      <c r="AU49" s="549"/>
    </row>
    <row r="50" spans="1:47">
      <c r="A50" s="258">
        <f t="shared" si="0"/>
        <v>35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 t="s">
        <v>241</v>
      </c>
      <c r="AR50" s="13"/>
      <c r="AS50" s="13" t="s">
        <v>241</v>
      </c>
      <c r="AT50" s="13"/>
      <c r="AU50" s="556"/>
    </row>
    <row r="51" spans="1:47" ht="13.5">
      <c r="A51" s="258">
        <f t="shared" si="0"/>
        <v>36</v>
      </c>
      <c r="B51" s="260" t="s">
        <v>238</v>
      </c>
      <c r="C51" s="418">
        <f>C62</f>
        <v>5153204461.5858841</v>
      </c>
      <c r="D51" s="418">
        <v>0</v>
      </c>
      <c r="E51" s="174">
        <v>0</v>
      </c>
      <c r="F51" s="174">
        <v>0</v>
      </c>
      <c r="G51" s="174">
        <f>G62</f>
        <v>0</v>
      </c>
      <c r="H51" s="174">
        <v>0</v>
      </c>
      <c r="I51" s="418">
        <f>I62</f>
        <v>-17305305.510070205</v>
      </c>
      <c r="J51" s="418">
        <v>0</v>
      </c>
      <c r="K51" s="418">
        <v>0</v>
      </c>
      <c r="L51" s="418">
        <v>0</v>
      </c>
      <c r="M51" s="418">
        <f>'KJB-13'!BE20</f>
        <v>0</v>
      </c>
      <c r="N51" s="418">
        <f>'KJB-13'!BF20</f>
        <v>0</v>
      </c>
      <c r="O51" s="418">
        <v>0</v>
      </c>
      <c r="P51" s="418">
        <v>0</v>
      </c>
      <c r="Q51" s="418">
        <v>0</v>
      </c>
      <c r="R51" s="418">
        <v>0</v>
      </c>
      <c r="S51" s="418">
        <v>0</v>
      </c>
      <c r="T51" s="418">
        <v>0</v>
      </c>
      <c r="U51" s="418">
        <v>0</v>
      </c>
      <c r="V51" s="418">
        <v>0</v>
      </c>
      <c r="W51" s="418">
        <v>0</v>
      </c>
      <c r="X51" s="418">
        <f>X62</f>
        <v>15915060.097866783</v>
      </c>
      <c r="Y51" s="418">
        <f>Y62</f>
        <v>0</v>
      </c>
      <c r="Z51" s="418">
        <v>0</v>
      </c>
      <c r="AA51" s="418">
        <v>0</v>
      </c>
      <c r="AB51" s="418">
        <f>'KJB-14 '!O20</f>
        <v>-1969341.3363122563</v>
      </c>
      <c r="AC51" s="418">
        <v>0</v>
      </c>
      <c r="AD51" s="418">
        <v>0</v>
      </c>
      <c r="AE51" s="418">
        <f>AE62</f>
        <v>-44085326.485419184</v>
      </c>
      <c r="AF51" s="418">
        <f t="shared" ref="AF51:AI51" si="16">AF62</f>
        <v>2842787.0613208562</v>
      </c>
      <c r="AG51" s="418">
        <f t="shared" si="16"/>
        <v>5131869.0972135225</v>
      </c>
      <c r="AH51" s="418">
        <f t="shared" si="16"/>
        <v>18140954.4063752</v>
      </c>
      <c r="AI51" s="418">
        <f t="shared" si="16"/>
        <v>19004590.008907948</v>
      </c>
      <c r="AJ51" s="487">
        <f>AJ62</f>
        <v>-4108724.3018971421</v>
      </c>
      <c r="AK51" s="418">
        <f t="shared" ref="AK51" si="17">AK62</f>
        <v>5739614.9999999851</v>
      </c>
      <c r="AL51" s="487">
        <f>+'KJB-14 '!BL96</f>
        <v>-54762869.208236404</v>
      </c>
      <c r="AM51" s="487">
        <f>SUM(D51:AL51)</f>
        <v>-55456691.1702509</v>
      </c>
      <c r="AN51" s="487">
        <f>+AM51+C51</f>
        <v>5097747770.4156332</v>
      </c>
      <c r="AO51" s="299">
        <f>C51</f>
        <v>5153204461.5858841</v>
      </c>
      <c r="AP51" s="470">
        <f>AM51</f>
        <v>-55456691.1702509</v>
      </c>
      <c r="AQ51" s="470">
        <f>AN51</f>
        <v>5097747770.4156332</v>
      </c>
      <c r="AR51" s="299">
        <v>0</v>
      </c>
      <c r="AS51" s="489">
        <f>SUM(AQ51:AR51)</f>
        <v>5097747770.4156332</v>
      </c>
      <c r="AT51" s="201"/>
    </row>
    <row r="52" spans="1:47">
      <c r="A52" s="258">
        <f t="shared" si="0"/>
        <v>37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494"/>
    </row>
    <row r="53" spans="1:47" ht="13.5">
      <c r="A53" s="258">
        <f t="shared" si="0"/>
        <v>38</v>
      </c>
      <c r="B53" s="260" t="s">
        <v>239</v>
      </c>
      <c r="C53" s="252">
        <f>C49/C51</f>
        <v>7.7816235448839796E-2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491">
        <f>AN49/AN51</f>
        <v>5.9909296619278997E-2</v>
      </c>
      <c r="AO53" s="252">
        <f>AO49/AO51</f>
        <v>7.7816235448839796E-2</v>
      </c>
      <c r="AP53" s="174"/>
      <c r="AQ53" s="491">
        <f>AQ49/AQ51</f>
        <v>5.9909296619279045E-2</v>
      </c>
      <c r="AR53" s="174"/>
      <c r="AS53" s="252">
        <f>AS49/AS51</f>
        <v>7.7400000064203819E-2</v>
      </c>
      <c r="AT53" s="85"/>
    </row>
    <row r="54" spans="1:47">
      <c r="A54" s="258">
        <f t="shared" si="0"/>
        <v>39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 t="s">
        <v>241</v>
      </c>
      <c r="AS54" s="199"/>
    </row>
    <row r="55" spans="1:47">
      <c r="A55" s="258">
        <f t="shared" si="0"/>
        <v>40</v>
      </c>
      <c r="B55" s="257" t="s">
        <v>221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 t="s">
        <v>241</v>
      </c>
      <c r="AS55" s="199"/>
    </row>
    <row r="56" spans="1:47">
      <c r="A56" s="258">
        <f t="shared" si="0"/>
        <v>41</v>
      </c>
      <c r="B56" s="63" t="s">
        <v>298</v>
      </c>
      <c r="C56" s="418">
        <v>9760401506.5440865</v>
      </c>
      <c r="D56" s="418">
        <v>0</v>
      </c>
      <c r="E56" s="174">
        <v>0</v>
      </c>
      <c r="F56" s="174">
        <v>0</v>
      </c>
      <c r="G56" s="174">
        <v>0</v>
      </c>
      <c r="H56" s="174">
        <v>0</v>
      </c>
      <c r="I56" s="418">
        <v>0</v>
      </c>
      <c r="J56" s="418">
        <v>0</v>
      </c>
      <c r="K56" s="418">
        <v>0</v>
      </c>
      <c r="L56" s="418">
        <v>0</v>
      </c>
      <c r="M56" s="418">
        <v>0</v>
      </c>
      <c r="N56" s="418">
        <v>0</v>
      </c>
      <c r="O56" s="418">
        <v>0</v>
      </c>
      <c r="P56" s="418">
        <f>+P51</f>
        <v>0</v>
      </c>
      <c r="Q56" s="418">
        <v>0</v>
      </c>
      <c r="R56" s="418">
        <v>0</v>
      </c>
      <c r="S56" s="418">
        <v>0</v>
      </c>
      <c r="T56" s="418">
        <v>0</v>
      </c>
      <c r="U56" s="418">
        <v>0</v>
      </c>
      <c r="V56" s="418">
        <v>0</v>
      </c>
      <c r="W56" s="418">
        <v>0</v>
      </c>
      <c r="X56" s="418">
        <f>'KJB-13'!DB15+'KJB-13'!DB16</f>
        <v>15741420.734608332</v>
      </c>
      <c r="Y56" s="418"/>
      <c r="Z56" s="418">
        <v>0</v>
      </c>
      <c r="AA56" s="418">
        <v>0</v>
      </c>
      <c r="AB56" s="418">
        <f>'KJB-14 '!O15</f>
        <v>-4539303</v>
      </c>
      <c r="AC56" s="418">
        <v>0</v>
      </c>
      <c r="AD56" s="418">
        <v>0</v>
      </c>
      <c r="AE56" s="418"/>
      <c r="AF56" s="418">
        <f>'KJB-14 '!AI14</f>
        <v>5283142.6882666685</v>
      </c>
      <c r="AG56" s="418">
        <f>+'KJB-14 '!AN15</f>
        <v>16120231.800000003</v>
      </c>
      <c r="AH56" s="418">
        <f>'KJB-14 '!AS14+'KJB-14 '!AS22</f>
        <v>-46656.627500012517</v>
      </c>
      <c r="AI56" s="418">
        <f>+'KJB-14 '!AX15</f>
        <v>24765516.030000001</v>
      </c>
      <c r="AJ56" s="418">
        <f>'KJB-14 '!BC15+'KJB-14 '!BC16</f>
        <v>45432.020000000004</v>
      </c>
      <c r="AK56" s="418"/>
      <c r="AL56" s="418">
        <f>AL51-AL59-AL58-AL57</f>
        <v>-107887484</v>
      </c>
      <c r="AM56" s="418">
        <f t="shared" ref="AM56:AM62" si="18">SUM(D56:AL56)</f>
        <v>-50517700.354625009</v>
      </c>
      <c r="AN56" s="174">
        <f t="shared" ref="AN56:AN61" si="19">+AM56+C56</f>
        <v>9709883806.1894608</v>
      </c>
      <c r="AO56" s="299">
        <f t="shared" ref="AO56:AO61" si="20">C56</f>
        <v>9760401506.5440865</v>
      </c>
      <c r="AP56" s="174">
        <f t="shared" ref="AP56:AP61" si="21">+AM56</f>
        <v>-50517700.354625009</v>
      </c>
      <c r="AQ56" s="174">
        <f t="shared" ref="AQ56:AQ61" si="22">+AP56+AO56</f>
        <v>9709883806.1894608</v>
      </c>
      <c r="AR56" s="299"/>
      <c r="AS56" s="299">
        <f t="shared" ref="AS56:AS61" si="23">SUM(AQ56:AR56)</f>
        <v>9709883806.1894608</v>
      </c>
      <c r="AT56" s="201"/>
    </row>
    <row r="57" spans="1:47">
      <c r="A57" s="258">
        <f t="shared" si="0"/>
        <v>42</v>
      </c>
      <c r="B57" s="63" t="s">
        <v>299</v>
      </c>
      <c r="C57" s="236">
        <v>-3743804806.4787149</v>
      </c>
      <c r="D57" s="174"/>
      <c r="E57" s="174"/>
      <c r="F57" s="174"/>
      <c r="G57" s="174"/>
      <c r="H57" s="174"/>
      <c r="I57" s="174">
        <f>+'KJB-13'!AD39</f>
        <v>-26623546.938569557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>
        <f>'KJB-13'!DB17+'KJB-13'!DB19+'KJB-13'!DB18</f>
        <v>-101363.37640134411</v>
      </c>
      <c r="Y57" s="174"/>
      <c r="Z57" s="174"/>
      <c r="AA57" s="174"/>
      <c r="AB57" s="174">
        <f>'KJB-14 '!O16+'KJB-14 '!O17</f>
        <v>1590015.6893272984</v>
      </c>
      <c r="AC57" s="174"/>
      <c r="AD57" s="174"/>
      <c r="AE57" s="174"/>
      <c r="AF57" s="174">
        <f>'KJB-14 '!AI15+'KJB-14 '!AI16</f>
        <v>-723725.33830972295</v>
      </c>
      <c r="AG57" s="174">
        <f>+'KJB-14 '!AN16</f>
        <v>-9403468.5500000026</v>
      </c>
      <c r="AH57" s="174">
        <f>'KJB-14 '!AS15+'KJB-14 '!AS16+'KJB-14 '!AS23+'KJB-14 '!AS24</f>
        <v>21111912.982080221</v>
      </c>
      <c r="AI57" s="174">
        <f>+'KJB-14 '!AX16</f>
        <v>-1572187.2608600797</v>
      </c>
      <c r="AJ57" s="174"/>
      <c r="AK57" s="174">
        <f>+'KJB-14 '!BH15</f>
        <v>-95819883.979849756</v>
      </c>
      <c r="AL57" s="174">
        <f>+'KJB-14 '!BL56+'KJB-14 '!BL58+'KJB-14 '!BL62</f>
        <v>46486223</v>
      </c>
      <c r="AM57" s="174">
        <f t="shared" si="18"/>
        <v>-65056023.772582948</v>
      </c>
      <c r="AN57" s="174">
        <f t="shared" si="19"/>
        <v>-3808860830.251298</v>
      </c>
      <c r="AO57" s="174">
        <f t="shared" si="20"/>
        <v>-3743804806.4787149</v>
      </c>
      <c r="AP57" s="174">
        <f t="shared" si="21"/>
        <v>-65056023.772582948</v>
      </c>
      <c r="AQ57" s="174">
        <f t="shared" si="22"/>
        <v>-3808860830.251298</v>
      </c>
      <c r="AR57" s="174"/>
      <c r="AS57" s="174">
        <f t="shared" si="23"/>
        <v>-3808860830.251298</v>
      </c>
      <c r="AT57" s="201"/>
    </row>
    <row r="58" spans="1:47" ht="13.5">
      <c r="A58" s="258">
        <f t="shared" si="0"/>
        <v>43</v>
      </c>
      <c r="B58" s="257" t="s">
        <v>264</v>
      </c>
      <c r="C58" s="236">
        <v>253258620.21125004</v>
      </c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>
        <v>-58945766.064063393</v>
      </c>
      <c r="AF58" s="174"/>
      <c r="AG58" s="174"/>
      <c r="AH58" s="174"/>
      <c r="AI58" s="174"/>
      <c r="AJ58" s="470">
        <f>'KJB-14 '!BC14+'KJB-14 '!BC18</f>
        <v>-6391009.9764316082</v>
      </c>
      <c r="AK58" s="174">
        <f>+'KJB-14 '!BH14</f>
        <v>101559498.97984974</v>
      </c>
      <c r="AL58" s="470">
        <v>-5141543.2082364038</v>
      </c>
      <c r="AM58" s="470">
        <f t="shared" si="18"/>
        <v>31081179.731118336</v>
      </c>
      <c r="AN58" s="470">
        <f t="shared" si="19"/>
        <v>284339799.94236839</v>
      </c>
      <c r="AO58" s="174">
        <f t="shared" si="20"/>
        <v>253258620.21125004</v>
      </c>
      <c r="AP58" s="470">
        <f t="shared" si="21"/>
        <v>31081179.731118336</v>
      </c>
      <c r="AQ58" s="470">
        <f t="shared" si="22"/>
        <v>284339799.94236839</v>
      </c>
      <c r="AR58" s="174"/>
      <c r="AS58" s="470">
        <f t="shared" si="23"/>
        <v>284339799.94236839</v>
      </c>
      <c r="AT58" s="201"/>
    </row>
    <row r="59" spans="1:47" ht="13.5">
      <c r="A59" s="258">
        <f t="shared" si="0"/>
        <v>44</v>
      </c>
      <c r="B59" s="257" t="s">
        <v>138</v>
      </c>
      <c r="C59" s="236">
        <v>-1263932467.6059232</v>
      </c>
      <c r="D59" s="174"/>
      <c r="E59" s="174"/>
      <c r="F59" s="174"/>
      <c r="G59" s="174">
        <f>'KJB-13'!U35</f>
        <v>0</v>
      </c>
      <c r="H59" s="174"/>
      <c r="I59" s="174">
        <f>'KJB-13'!AD40+'KJB-13'!AD41</f>
        <v>9318241.4284993522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>
        <f>'KJB-13'!DB20+'KJB-13'!DB21</f>
        <v>275002.73965979565</v>
      </c>
      <c r="Y59" s="174"/>
      <c r="Z59" s="174"/>
      <c r="AA59" s="174"/>
      <c r="AB59" s="174">
        <f>'KJB-14 '!O18+'KJB-14 '!O19</f>
        <v>979945.97436044563</v>
      </c>
      <c r="AC59" s="174"/>
      <c r="AD59" s="174"/>
      <c r="AE59" s="174">
        <v>14860439.578644209</v>
      </c>
      <c r="AF59" s="174">
        <f>'KJB-14 '!AI17+'KJB-14 '!AI18</f>
        <v>-1716630.2886360891</v>
      </c>
      <c r="AG59" s="174">
        <f>+'KJB-14 '!AN17</f>
        <v>-1584894.1527864772</v>
      </c>
      <c r="AH59" s="174">
        <f>'KJB-14 '!AS17+'KJB-14 '!AS18+'KJB-14 '!AS25+'KJB-14 '!AS26</f>
        <v>-2924301.9482050105</v>
      </c>
      <c r="AI59" s="174">
        <f>+'KJB-14 '!AX17</f>
        <v>-4188738.7602319769</v>
      </c>
      <c r="AJ59" s="470">
        <f>'KJB-14 '!BC19</f>
        <v>2236853.6545344666</v>
      </c>
      <c r="AK59" s="174"/>
      <c r="AL59" s="174">
        <v>11779935</v>
      </c>
      <c r="AM59" s="470">
        <f t="shared" si="18"/>
        <v>29035853.225838713</v>
      </c>
      <c r="AN59" s="470">
        <f t="shared" si="19"/>
        <v>-1234896614.3800845</v>
      </c>
      <c r="AO59" s="174">
        <f t="shared" si="20"/>
        <v>-1263932467.6059232</v>
      </c>
      <c r="AP59" s="470">
        <f t="shared" si="21"/>
        <v>29035853.225838713</v>
      </c>
      <c r="AQ59" s="470">
        <f t="shared" si="22"/>
        <v>-1234896614.3800845</v>
      </c>
      <c r="AR59" s="174"/>
      <c r="AS59" s="470">
        <f t="shared" si="23"/>
        <v>-1234896614.3800845</v>
      </c>
      <c r="AT59" s="201"/>
    </row>
    <row r="60" spans="1:47">
      <c r="A60" s="258">
        <f t="shared" si="0"/>
        <v>45</v>
      </c>
      <c r="B60" s="257" t="s">
        <v>140</v>
      </c>
      <c r="C60" s="236">
        <v>227005241.70228952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>
        <f>'KJB-13'!BE20</f>
        <v>0</v>
      </c>
      <c r="N60" s="174">
        <f>'KJB-13'!BF20</f>
        <v>0</v>
      </c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>
        <f t="shared" si="18"/>
        <v>0</v>
      </c>
      <c r="AN60" s="174">
        <f t="shared" si="19"/>
        <v>227005241.70228952</v>
      </c>
      <c r="AO60" s="174">
        <f t="shared" si="20"/>
        <v>227005241.70228952</v>
      </c>
      <c r="AP60" s="174">
        <f t="shared" si="21"/>
        <v>0</v>
      </c>
      <c r="AQ60" s="174">
        <f t="shared" si="22"/>
        <v>227005241.70228952</v>
      </c>
      <c r="AR60" s="174"/>
      <c r="AS60" s="174">
        <f t="shared" si="23"/>
        <v>227005241.70228952</v>
      </c>
      <c r="AT60" s="201"/>
    </row>
    <row r="61" spans="1:47">
      <c r="A61" s="258">
        <f t="shared" si="0"/>
        <v>46</v>
      </c>
      <c r="B61" s="257" t="s">
        <v>139</v>
      </c>
      <c r="C61" s="236">
        <v>-79723632.787103415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>
        <f t="shared" si="18"/>
        <v>0</v>
      </c>
      <c r="AN61" s="174">
        <f t="shared" si="19"/>
        <v>-79723632.787103415</v>
      </c>
      <c r="AO61" s="174">
        <f t="shared" si="20"/>
        <v>-79723632.787103415</v>
      </c>
      <c r="AP61" s="174">
        <f t="shared" si="21"/>
        <v>0</v>
      </c>
      <c r="AQ61" s="174">
        <f t="shared" si="22"/>
        <v>-79723632.787103415</v>
      </c>
      <c r="AR61" s="174"/>
      <c r="AS61" s="174">
        <f t="shared" si="23"/>
        <v>-79723632.787103415</v>
      </c>
      <c r="AT61" s="201"/>
    </row>
    <row r="62" spans="1:47" ht="19.5" customHeight="1" thickBot="1">
      <c r="A62" s="258">
        <f t="shared" si="0"/>
        <v>47</v>
      </c>
      <c r="B62" s="257" t="s">
        <v>293</v>
      </c>
      <c r="C62" s="225">
        <f t="shared" ref="C62:AL62" si="24">SUM(C56:C61)</f>
        <v>5153204461.5858841</v>
      </c>
      <c r="D62" s="225">
        <f t="shared" si="24"/>
        <v>0</v>
      </c>
      <c r="E62" s="225">
        <f t="shared" si="24"/>
        <v>0</v>
      </c>
      <c r="F62" s="225">
        <f t="shared" si="24"/>
        <v>0</v>
      </c>
      <c r="G62" s="225">
        <f t="shared" si="24"/>
        <v>0</v>
      </c>
      <c r="H62" s="225">
        <f t="shared" si="24"/>
        <v>0</v>
      </c>
      <c r="I62" s="225">
        <f t="shared" si="24"/>
        <v>-17305305.510070205</v>
      </c>
      <c r="J62" s="225">
        <f t="shared" si="24"/>
        <v>0</v>
      </c>
      <c r="K62" s="225">
        <f t="shared" si="24"/>
        <v>0</v>
      </c>
      <c r="L62" s="225">
        <f t="shared" si="24"/>
        <v>0</v>
      </c>
      <c r="M62" s="225">
        <f t="shared" si="24"/>
        <v>0</v>
      </c>
      <c r="N62" s="225">
        <f t="shared" si="24"/>
        <v>0</v>
      </c>
      <c r="O62" s="225">
        <f t="shared" si="24"/>
        <v>0</v>
      </c>
      <c r="P62" s="225">
        <f t="shared" si="24"/>
        <v>0</v>
      </c>
      <c r="Q62" s="225">
        <f t="shared" si="24"/>
        <v>0</v>
      </c>
      <c r="R62" s="225">
        <f t="shared" si="24"/>
        <v>0</v>
      </c>
      <c r="S62" s="225">
        <f t="shared" si="24"/>
        <v>0</v>
      </c>
      <c r="T62" s="225">
        <f t="shared" si="24"/>
        <v>0</v>
      </c>
      <c r="U62" s="225">
        <f t="shared" si="24"/>
        <v>0</v>
      </c>
      <c r="V62" s="225">
        <f t="shared" si="24"/>
        <v>0</v>
      </c>
      <c r="W62" s="225">
        <f t="shared" si="24"/>
        <v>0</v>
      </c>
      <c r="X62" s="225">
        <f>SUM(X56:X61)</f>
        <v>15915060.097866783</v>
      </c>
      <c r="Y62" s="225">
        <f>SUM(Y56:Y61)</f>
        <v>0</v>
      </c>
      <c r="Z62" s="225">
        <f t="shared" si="24"/>
        <v>0</v>
      </c>
      <c r="AA62" s="225">
        <f t="shared" si="24"/>
        <v>0</v>
      </c>
      <c r="AB62" s="225">
        <f t="shared" si="24"/>
        <v>-1969341.3363122558</v>
      </c>
      <c r="AC62" s="225">
        <f t="shared" si="24"/>
        <v>0</v>
      </c>
      <c r="AD62" s="225">
        <f t="shared" si="24"/>
        <v>0</v>
      </c>
      <c r="AE62" s="225">
        <f t="shared" si="24"/>
        <v>-44085326.485419184</v>
      </c>
      <c r="AF62" s="225">
        <f t="shared" si="24"/>
        <v>2842787.0613208562</v>
      </c>
      <c r="AG62" s="225">
        <f t="shared" si="24"/>
        <v>5131869.0972135225</v>
      </c>
      <c r="AH62" s="225">
        <f t="shared" si="24"/>
        <v>18140954.4063752</v>
      </c>
      <c r="AI62" s="225">
        <f t="shared" si="24"/>
        <v>19004590.008907948</v>
      </c>
      <c r="AJ62" s="477">
        <f>SUM(AJ56:AJ61)</f>
        <v>-4108724.3018971421</v>
      </c>
      <c r="AK62" s="225">
        <f>SUM(AK56:AK61)</f>
        <v>5739614.9999999851</v>
      </c>
      <c r="AL62" s="477">
        <f t="shared" si="24"/>
        <v>-54762869.208236404</v>
      </c>
      <c r="AM62" s="477">
        <f t="shared" si="18"/>
        <v>-55456691.1702509</v>
      </c>
      <c r="AN62" s="477">
        <f>SUM(AN56:AN61)</f>
        <v>5097747770.4156322</v>
      </c>
      <c r="AO62" s="225">
        <f>SUM(AO56:AO61)</f>
        <v>5153204461.5858841</v>
      </c>
      <c r="AP62" s="477">
        <f>SUM(AP56:AP61)</f>
        <v>-55456691.170250915</v>
      </c>
      <c r="AQ62" s="477">
        <f>SUM(AQ56:AQ61)</f>
        <v>5097747770.4156322</v>
      </c>
      <c r="AR62" s="241"/>
      <c r="AS62" s="477">
        <f>SUM(AS56:AS61)</f>
        <v>5097747770.4156322</v>
      </c>
      <c r="AT62" s="201"/>
    </row>
    <row r="63" spans="1:47" ht="23.25" customHeight="1" thickTop="1">
      <c r="A63" s="248"/>
      <c r="B63" s="221"/>
      <c r="C63" s="192"/>
      <c r="D63" s="192"/>
      <c r="E63" s="192"/>
      <c r="F63" s="192"/>
      <c r="G63" s="192"/>
      <c r="H63" s="192"/>
      <c r="I63" s="192"/>
      <c r="J63" s="517" t="s">
        <v>788</v>
      </c>
      <c r="K63" s="192"/>
      <c r="L63" s="192"/>
      <c r="M63" s="192"/>
      <c r="N63" s="192"/>
      <c r="O63" s="192"/>
      <c r="P63" s="192"/>
      <c r="Q63" s="192"/>
      <c r="R63" s="192"/>
      <c r="S63" s="517" t="s">
        <v>788</v>
      </c>
      <c r="T63" s="192"/>
      <c r="U63" s="192"/>
      <c r="V63" s="192"/>
      <c r="W63" s="192"/>
      <c r="X63" s="192"/>
      <c r="Y63" s="192"/>
      <c r="Z63" s="517" t="s">
        <v>788</v>
      </c>
      <c r="AA63" s="192"/>
      <c r="AB63" s="192"/>
      <c r="AC63" s="192"/>
      <c r="AD63" s="192"/>
      <c r="AE63" s="192"/>
      <c r="AF63" s="221"/>
      <c r="AG63" s="192"/>
      <c r="AH63" s="517" t="s">
        <v>788</v>
      </c>
      <c r="AI63" s="192"/>
      <c r="AJ63" s="192"/>
      <c r="AK63" s="192"/>
      <c r="AL63" s="192"/>
      <c r="AM63" s="192"/>
      <c r="AN63" s="192"/>
      <c r="AO63" s="517" t="s">
        <v>788</v>
      </c>
      <c r="AP63" s="192"/>
      <c r="AQ63" s="192"/>
      <c r="AS63" s="22"/>
      <c r="AT63" s="22"/>
    </row>
    <row r="64" spans="1:47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T64" s="257" t="s">
        <v>781</v>
      </c>
      <c r="AU64" s="221"/>
    </row>
    <row r="65" spans="1:46" s="221" customFormat="1">
      <c r="AM65" s="257"/>
      <c r="AN65" s="257"/>
      <c r="AO65" s="257"/>
      <c r="AP65" s="257"/>
      <c r="AQ65" s="257"/>
      <c r="AR65" s="257"/>
      <c r="AS65" s="256"/>
      <c r="AT65" s="257" t="s">
        <v>781</v>
      </c>
    </row>
    <row r="66" spans="1:46" s="221" customFormat="1">
      <c r="AM66" s="257"/>
      <c r="AN66" s="257"/>
      <c r="AO66" s="257"/>
      <c r="AP66" s="257"/>
      <c r="AQ66" s="257"/>
      <c r="AR66" s="257"/>
      <c r="AS66" s="256"/>
      <c r="AT66" s="257"/>
    </row>
    <row r="67" spans="1:46" s="221" customFormat="1">
      <c r="AM67" s="257"/>
      <c r="AN67" s="257"/>
      <c r="AO67" s="257"/>
      <c r="AP67" s="257"/>
      <c r="AQ67" s="257"/>
      <c r="AR67" s="257"/>
      <c r="AS67" s="256"/>
      <c r="AT67" s="257"/>
    </row>
    <row r="68" spans="1:46" s="221" customFormat="1">
      <c r="A68" s="70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6"/>
      <c r="AT68" s="257"/>
    </row>
    <row r="69" spans="1:46" s="221" customFormat="1">
      <c r="A69" s="70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6"/>
      <c r="AT69" s="257"/>
    </row>
  </sheetData>
  <mergeCells count="16">
    <mergeCell ref="Z6:AG6"/>
    <mergeCell ref="Z7:AG7"/>
    <mergeCell ref="Z8:AG8"/>
    <mergeCell ref="AH5:AN5"/>
    <mergeCell ref="AH6:AN6"/>
    <mergeCell ref="AH7:AN7"/>
    <mergeCell ref="AH8:AN8"/>
    <mergeCell ref="Z5:AG5"/>
    <mergeCell ref="J5:Q5"/>
    <mergeCell ref="J6:Q6"/>
    <mergeCell ref="J7:Q7"/>
    <mergeCell ref="J8:Q8"/>
    <mergeCell ref="R5:Y5"/>
    <mergeCell ref="R6:Y6"/>
    <mergeCell ref="R7:Y7"/>
    <mergeCell ref="R8:Y8"/>
  </mergeCells>
  <phoneticPr fontId="12" type="noConversion"/>
  <conditionalFormatting sqref="AM1:AU1 A1:AK1">
    <cfRule type="cellIs" dxfId="26" priority="21" stopIfTrue="1" operator="notEqual">
      <formula>0</formula>
    </cfRule>
  </conditionalFormatting>
  <conditionalFormatting sqref="AL1">
    <cfRule type="cellIs" dxfId="25" priority="15" stopIfTrue="1" operator="notEqual">
      <formula>0</formula>
    </cfRule>
  </conditionalFormatting>
  <printOptions horizontalCentered="1"/>
  <pageMargins left="0.2" right="0.21" top="1" bottom="0.57999999999999996" header="0.4" footer="0.31"/>
  <pageSetup scale="60" orientation="landscape" r:id="rId1"/>
  <headerFooter alignWithMargins="0"/>
  <colBreaks count="5" manualBreakCount="5">
    <brk id="9" min="4" max="62" man="1"/>
    <brk id="17" min="4" max="62" man="1"/>
    <brk id="25" min="4" max="62" man="1"/>
    <brk id="33" min="4" max="62" man="1"/>
    <brk id="40" min="4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L108"/>
  <sheetViews>
    <sheetView view="pageBreakPreview" zoomScale="50" zoomScaleNormal="100" zoomScaleSheetLayoutView="50" workbookViewId="0">
      <pane xSplit="1" ySplit="11" topLeftCell="CJ12" activePane="bottomRight" state="frozen"/>
      <selection activeCell="D45" sqref="D45"/>
      <selection pane="topRight" activeCell="D45" sqref="D45"/>
      <selection pane="bottomLeft" activeCell="D45" sqref="D45"/>
      <selection pane="bottomRight" sqref="A1:XFD1048576"/>
    </sheetView>
  </sheetViews>
  <sheetFormatPr defaultRowHeight="12.75" outlineLevelCol="1"/>
  <cols>
    <col min="1" max="1" width="6.1640625" style="192" customWidth="1"/>
    <col min="2" max="2" width="57.5" style="192" customWidth="1"/>
    <col min="3" max="3" width="25.33203125" style="192" customWidth="1"/>
    <col min="4" max="4" width="17.5" style="192" bestFit="1" customWidth="1"/>
    <col min="5" max="5" width="26.33203125" style="192" bestFit="1" customWidth="1"/>
    <col min="6" max="6" width="9.5" style="192" customWidth="1"/>
    <col min="7" max="7" width="26.5" style="192" customWidth="1"/>
    <col min="8" max="8" width="19.6640625" style="192" customWidth="1"/>
    <col min="9" max="9" width="18.83203125" style="192" customWidth="1"/>
    <col min="10" max="10" width="17.1640625" style="192" customWidth="1"/>
    <col min="11" max="11" width="18.5" style="192" customWidth="1"/>
    <col min="12" max="12" width="15.5" style="192" customWidth="1"/>
    <col min="13" max="13" width="6.5" style="192" customWidth="1"/>
    <col min="14" max="14" width="74.6640625" style="192" customWidth="1"/>
    <col min="15" max="15" width="9.33203125" style="192"/>
    <col min="16" max="16" width="13.33203125" style="192" customWidth="1"/>
    <col min="17" max="17" width="17.83203125" style="192" customWidth="1"/>
    <col min="18" max="18" width="6.5" style="192" customWidth="1"/>
    <col min="19" max="19" width="74.33203125" style="192" customWidth="1"/>
    <col min="20" max="20" width="7.6640625" style="192" customWidth="1"/>
    <col min="21" max="21" width="18.83203125" style="192" customWidth="1"/>
    <col min="22" max="22" width="5.83203125" style="192" bestFit="1" customWidth="1"/>
    <col min="23" max="23" width="57.5" style="192" customWidth="1"/>
    <col min="24" max="24" width="21.33203125" style="192" customWidth="1"/>
    <col min="25" max="25" width="21.1640625" style="192" customWidth="1"/>
    <col min="26" max="26" width="5.83203125" style="257" bestFit="1" customWidth="1"/>
    <col min="27" max="27" width="62.83203125" style="257" customWidth="1"/>
    <col min="28" max="28" width="15.5" style="257" customWidth="1"/>
    <col min="29" max="29" width="15" style="257" customWidth="1"/>
    <col min="30" max="30" width="15.1640625" style="257" customWidth="1"/>
    <col min="31" max="31" width="5.33203125" style="192" customWidth="1"/>
    <col min="32" max="32" width="67.5" style="192" customWidth="1"/>
    <col min="33" max="33" width="12" style="192" customWidth="1"/>
    <col min="34" max="34" width="13.1640625" style="192" customWidth="1"/>
    <col min="35" max="35" width="15.5" style="192" customWidth="1"/>
    <col min="36" max="36" width="7.5" style="192" customWidth="1"/>
    <col min="37" max="37" width="44.5" style="192" customWidth="1"/>
    <col min="38" max="38" width="17.5" style="192" customWidth="1"/>
    <col min="39" max="39" width="21" style="192" hidden="1" customWidth="1" outlineLevel="1"/>
    <col min="40" max="40" width="18.33203125" style="192" hidden="1" customWidth="1" outlineLevel="1"/>
    <col min="41" max="41" width="22.6640625" style="192" hidden="1" customWidth="1" outlineLevel="1"/>
    <col min="42" max="42" width="15.5" style="192" hidden="1" customWidth="1" outlineLevel="1"/>
    <col min="43" max="43" width="19.5" style="192" customWidth="1" collapsed="1"/>
    <col min="44" max="44" width="16.5" style="192" customWidth="1"/>
    <col min="45" max="45" width="6.83203125" style="257" customWidth="1"/>
    <col min="46" max="46" width="52" style="192" bestFit="1" customWidth="1"/>
    <col min="47" max="47" width="19.1640625" style="192" customWidth="1"/>
    <col min="48" max="48" width="18.33203125" style="192" customWidth="1"/>
    <col min="49" max="49" width="19.6640625" style="192" customWidth="1"/>
    <col min="50" max="50" width="5.83203125" style="192" bestFit="1" customWidth="1"/>
    <col min="51" max="51" width="47.83203125" style="192" customWidth="1"/>
    <col min="52" max="52" width="14.6640625" style="192" customWidth="1"/>
    <col min="53" max="53" width="14.83203125" style="192" customWidth="1"/>
    <col min="54" max="54" width="16.5" style="192" customWidth="1"/>
    <col min="55" max="55" width="6.83203125" style="257" customWidth="1"/>
    <col min="56" max="56" width="53.5" style="257" customWidth="1"/>
    <col min="57" max="57" width="7.1640625" style="257" customWidth="1"/>
    <col min="58" max="58" width="18.33203125" style="257" customWidth="1"/>
    <col min="59" max="59" width="5.83203125" style="257" customWidth="1"/>
    <col min="60" max="60" width="62.1640625" style="257" bestFit="1" customWidth="1"/>
    <col min="61" max="61" width="20.83203125" style="257" customWidth="1"/>
    <col min="62" max="62" width="15.6640625" style="257" customWidth="1"/>
    <col min="63" max="63" width="5" style="257" customWidth="1"/>
    <col min="64" max="64" width="83.33203125" style="257" customWidth="1"/>
    <col min="65" max="65" width="8.33203125" style="257" customWidth="1"/>
    <col min="66" max="66" width="15" style="257" customWidth="1"/>
    <col min="67" max="67" width="5.83203125" style="257" customWidth="1"/>
    <col min="68" max="68" width="40.5" style="257" customWidth="1"/>
    <col min="69" max="69" width="16.83203125" style="257" customWidth="1"/>
    <col min="70" max="70" width="14.83203125" style="257" customWidth="1"/>
    <col min="71" max="71" width="15.83203125" style="257" customWidth="1"/>
    <col min="72" max="72" width="5.83203125" style="257" customWidth="1"/>
    <col min="73" max="73" width="35.33203125" style="257" customWidth="1"/>
    <col min="74" max="74" width="18.6640625" style="257" customWidth="1"/>
    <col min="75" max="75" width="16.5" style="257" customWidth="1"/>
    <col min="76" max="76" width="16.6640625" style="257" customWidth="1"/>
    <col min="77" max="77" width="6.83203125" style="257" customWidth="1"/>
    <col min="78" max="78" width="53" style="257" bestFit="1" customWidth="1"/>
    <col min="79" max="79" width="15.83203125" style="257" bestFit="1" customWidth="1"/>
    <col min="80" max="80" width="20.5" style="257" customWidth="1"/>
    <col min="81" max="81" width="16" style="257" customWidth="1"/>
    <col min="82" max="82" width="5.83203125" style="257" customWidth="1"/>
    <col min="83" max="83" width="58.83203125" style="257" customWidth="1"/>
    <col min="84" max="84" width="10" style="257" customWidth="1"/>
    <col min="85" max="85" width="14.33203125" style="257" customWidth="1"/>
    <col min="86" max="86" width="17" style="257" customWidth="1"/>
    <col min="87" max="87" width="6.83203125" style="257" customWidth="1"/>
    <col min="88" max="88" width="38" style="257" customWidth="1"/>
    <col min="89" max="89" width="8.83203125" style="257" customWidth="1"/>
    <col min="90" max="90" width="6.1640625" style="257" customWidth="1"/>
    <col min="91" max="91" width="19.5" style="257" customWidth="1"/>
    <col min="92" max="92" width="6.83203125" style="257" customWidth="1"/>
    <col min="93" max="93" width="79.5" style="257" customWidth="1"/>
    <col min="94" max="94" width="8.5" style="257" customWidth="1"/>
    <col min="95" max="95" width="16.5" style="257" customWidth="1"/>
    <col min="96" max="96" width="15.1640625" style="257" customWidth="1"/>
    <col min="97" max="97" width="6.5" style="192" bestFit="1" customWidth="1"/>
    <col min="98" max="98" width="47.5" style="192" customWidth="1"/>
    <col min="99" max="99" width="15.5" style="192" customWidth="1"/>
    <col min="100" max="100" width="15.6640625" style="192" customWidth="1"/>
    <col min="101" max="101" width="16" style="192" bestFit="1" customWidth="1"/>
    <col min="102" max="102" width="6.5" style="192" bestFit="1" customWidth="1"/>
    <col min="103" max="103" width="60.5" style="192" customWidth="1"/>
    <col min="104" max="104" width="14.6640625" style="192" customWidth="1"/>
    <col min="105" max="105" width="15.83203125" style="192" bestFit="1" customWidth="1"/>
    <col min="106" max="106" width="15.5" style="192" customWidth="1"/>
    <col min="107" max="107" width="9.33203125" style="192"/>
    <col min="108" max="108" width="59" style="192" customWidth="1"/>
    <col min="109" max="110" width="15.83203125" style="192" bestFit="1" customWidth="1"/>
    <col min="111" max="111" width="17.33203125" style="192" customWidth="1"/>
    <col min="112" max="112" width="9.33203125" style="192"/>
    <col min="113" max="113" width="47.1640625" style="192" bestFit="1" customWidth="1"/>
    <col min="114" max="114" width="15.83203125" style="192" bestFit="1" customWidth="1"/>
    <col min="115" max="115" width="14.5" style="192" bestFit="1" customWidth="1"/>
    <col min="116" max="116" width="16" style="192" bestFit="1" customWidth="1"/>
    <col min="117" max="16384" width="9.33203125" style="192"/>
  </cols>
  <sheetData>
    <row r="1" spans="1:116" s="65" customFormat="1">
      <c r="A1" s="530"/>
      <c r="B1" s="527"/>
      <c r="C1" s="527"/>
      <c r="D1" s="527"/>
      <c r="E1" s="531"/>
      <c r="F1" s="532"/>
      <c r="G1" s="527"/>
      <c r="H1" s="527"/>
      <c r="I1" s="527"/>
      <c r="J1" s="527"/>
      <c r="K1" s="527"/>
      <c r="L1" s="533"/>
      <c r="M1" s="527"/>
      <c r="N1" s="531"/>
      <c r="O1" s="531"/>
      <c r="P1" s="531"/>
      <c r="Q1" s="531"/>
      <c r="R1" s="527"/>
      <c r="S1" s="527"/>
      <c r="T1" s="527"/>
      <c r="U1" s="533"/>
      <c r="V1" s="527"/>
      <c r="W1" s="527"/>
      <c r="X1" s="527"/>
      <c r="Y1" s="533"/>
      <c r="Z1" s="527"/>
      <c r="AA1" s="527"/>
      <c r="AB1" s="527"/>
      <c r="AC1" s="533"/>
      <c r="AD1" s="533"/>
      <c r="AE1" s="533"/>
      <c r="AF1" s="533"/>
      <c r="AG1" s="533"/>
      <c r="AH1" s="533"/>
      <c r="AI1" s="533"/>
      <c r="AJ1" s="527"/>
      <c r="AK1" s="527"/>
      <c r="AL1" s="527"/>
      <c r="AM1" s="527"/>
      <c r="AN1" s="527"/>
      <c r="AO1" s="527"/>
      <c r="AP1" s="527"/>
      <c r="AQ1" s="527"/>
      <c r="AR1" s="557"/>
      <c r="AS1" s="527"/>
      <c r="AT1" s="558"/>
      <c r="AU1" s="558"/>
      <c r="AV1" s="558"/>
      <c r="AW1" s="533"/>
      <c r="AX1" s="527"/>
      <c r="AY1" s="527"/>
      <c r="AZ1" s="527"/>
      <c r="BA1" s="527"/>
      <c r="BB1" s="533"/>
      <c r="BC1" s="527"/>
      <c r="BD1" s="527"/>
      <c r="BE1" s="533"/>
      <c r="BF1" s="533"/>
      <c r="BG1" s="527"/>
      <c r="BH1" s="527"/>
      <c r="BI1" s="527"/>
      <c r="BJ1" s="533"/>
      <c r="BK1" s="527"/>
      <c r="BL1" s="527"/>
      <c r="BM1" s="527"/>
      <c r="BN1" s="533"/>
      <c r="BO1" s="527"/>
      <c r="BP1" s="527"/>
      <c r="BQ1" s="527"/>
      <c r="BR1" s="527"/>
      <c r="BS1" s="533"/>
      <c r="BT1" s="527"/>
      <c r="BU1" s="527"/>
      <c r="BV1" s="527"/>
      <c r="BW1" s="527"/>
      <c r="BX1" s="533"/>
      <c r="BY1" s="527"/>
      <c r="BZ1" s="527"/>
      <c r="CA1" s="527"/>
      <c r="CB1" s="527"/>
      <c r="CC1" s="533"/>
      <c r="CD1" s="527"/>
      <c r="CE1" s="527"/>
      <c r="CF1" s="527"/>
      <c r="CG1" s="527"/>
      <c r="CH1" s="533"/>
      <c r="CI1" s="527"/>
      <c r="CJ1" s="527"/>
      <c r="CK1" s="527"/>
      <c r="CL1" s="527"/>
      <c r="CM1" s="533"/>
      <c r="CN1" s="527"/>
      <c r="CO1" s="527"/>
      <c r="CP1" s="527"/>
      <c r="CQ1" s="527"/>
      <c r="CR1" s="534"/>
      <c r="CS1" s="257"/>
      <c r="CT1" s="534"/>
      <c r="CU1" s="534"/>
      <c r="CV1" s="534"/>
      <c r="CW1" s="534"/>
      <c r="CX1" s="534"/>
      <c r="CY1" s="534"/>
      <c r="CZ1" s="534"/>
      <c r="DA1" s="534"/>
      <c r="DB1" s="534"/>
      <c r="DC1" s="534"/>
      <c r="DD1" s="534"/>
      <c r="DE1" s="534"/>
      <c r="DF1" s="534"/>
      <c r="DG1" s="534"/>
      <c r="DH1" s="534"/>
      <c r="DI1" s="534"/>
      <c r="DJ1" s="534"/>
      <c r="DK1" s="534"/>
      <c r="DL1" s="534"/>
    </row>
    <row r="2" spans="1:116">
      <c r="A2" s="255"/>
      <c r="B2" s="257"/>
      <c r="C2" s="257"/>
      <c r="D2" s="257"/>
      <c r="E2" s="1" t="s">
        <v>815</v>
      </c>
      <c r="F2" s="255"/>
      <c r="G2" s="257"/>
      <c r="H2" s="257"/>
      <c r="I2" s="257"/>
      <c r="J2" s="257"/>
      <c r="K2" s="257"/>
      <c r="L2" s="1" t="str">
        <f>+$E$2</f>
        <v>Exh. KJB-13</v>
      </c>
      <c r="M2" s="257"/>
      <c r="N2" s="111"/>
      <c r="O2" s="111"/>
      <c r="P2" s="111"/>
      <c r="Q2" s="1" t="str">
        <f>+$E$2</f>
        <v>Exh. KJB-13</v>
      </c>
      <c r="R2" s="255"/>
      <c r="S2" s="257"/>
      <c r="T2" s="257"/>
      <c r="U2" s="1" t="str">
        <f>+$E$2</f>
        <v>Exh. KJB-13</v>
      </c>
      <c r="V2" s="255"/>
      <c r="W2" s="257"/>
      <c r="X2" s="257"/>
      <c r="Y2" s="1" t="str">
        <f>+$E$2</f>
        <v>Exh. KJB-13</v>
      </c>
      <c r="Z2" s="255"/>
      <c r="AD2" s="1" t="str">
        <f>+$E$2</f>
        <v>Exh. KJB-13</v>
      </c>
      <c r="AE2" s="1"/>
      <c r="AF2" s="1"/>
      <c r="AG2" s="1"/>
      <c r="AH2" s="1"/>
      <c r="AI2" s="1" t="str">
        <f>+$E$2</f>
        <v>Exh. KJB-13</v>
      </c>
      <c r="AJ2" s="255"/>
      <c r="AK2" s="257"/>
      <c r="AL2" s="257"/>
      <c r="AM2" s="257"/>
      <c r="AN2" s="257"/>
      <c r="AO2" s="257"/>
      <c r="AP2" s="257"/>
      <c r="AQ2" s="257"/>
      <c r="AR2" s="1" t="str">
        <f>+$E$2</f>
        <v>Exh. KJB-13</v>
      </c>
      <c r="AS2" s="255"/>
      <c r="AT2" s="257"/>
      <c r="AU2" s="257"/>
      <c r="AV2" s="257"/>
      <c r="AW2" s="1" t="str">
        <f>+$E$2</f>
        <v>Exh. KJB-13</v>
      </c>
      <c r="AX2" s="221"/>
      <c r="AY2" s="221"/>
      <c r="AZ2" s="221"/>
      <c r="BB2" s="1" t="str">
        <f>+$E$2</f>
        <v>Exh. KJB-13</v>
      </c>
      <c r="BC2" s="255"/>
      <c r="BF2" s="1" t="str">
        <f>+$E$2</f>
        <v>Exh. KJB-13</v>
      </c>
      <c r="BG2" s="255"/>
      <c r="BJ2" s="1" t="str">
        <f>+$E$2</f>
        <v>Exh. KJB-13</v>
      </c>
      <c r="BK2" s="255"/>
      <c r="BL2" s="66"/>
      <c r="BM2" s="66"/>
      <c r="BN2" s="1" t="str">
        <f>+$E$2</f>
        <v>Exh. KJB-13</v>
      </c>
      <c r="BO2" s="255"/>
      <c r="BS2" s="1" t="str">
        <f>+$E$2</f>
        <v>Exh. KJB-13</v>
      </c>
      <c r="BT2" s="255"/>
      <c r="BX2" s="1" t="str">
        <f>+$E$2</f>
        <v>Exh. KJB-13</v>
      </c>
      <c r="BY2" s="255"/>
      <c r="CC2" s="1" t="str">
        <f>+$E$2</f>
        <v>Exh. KJB-13</v>
      </c>
      <c r="CD2" s="255"/>
      <c r="CH2" s="1" t="str">
        <f>+$E$2</f>
        <v>Exh. KJB-13</v>
      </c>
      <c r="CI2" s="255"/>
      <c r="CM2" s="1" t="str">
        <f>+$E$2</f>
        <v>Exh. KJB-13</v>
      </c>
      <c r="CN2" s="255"/>
      <c r="CR2" s="1" t="str">
        <f>+$E$2</f>
        <v>Exh. KJB-13</v>
      </c>
      <c r="CS2" s="221"/>
      <c r="CT2" s="221"/>
      <c r="CU2" s="221"/>
      <c r="CW2" s="1" t="str">
        <f>+$E$2</f>
        <v>Exh. KJB-13</v>
      </c>
      <c r="CX2" s="221"/>
      <c r="CY2" s="221"/>
      <c r="CZ2" s="221"/>
      <c r="DB2" s="1" t="str">
        <f>+$E$2</f>
        <v>Exh. KJB-13</v>
      </c>
      <c r="DC2" s="221"/>
      <c r="DD2" s="221"/>
      <c r="DE2" s="221"/>
      <c r="DG2" s="1" t="str">
        <f>+$E$2</f>
        <v>Exh. KJB-13</v>
      </c>
    </row>
    <row r="3" spans="1:116" ht="14.25" customHeight="1" thickBot="1">
      <c r="A3" s="19"/>
      <c r="B3" s="257"/>
      <c r="C3" s="257"/>
      <c r="D3" s="257"/>
      <c r="E3" s="1" t="s">
        <v>692</v>
      </c>
      <c r="F3" s="19"/>
      <c r="G3" s="255"/>
      <c r="H3" s="255"/>
      <c r="I3" s="255"/>
      <c r="J3" s="255"/>
      <c r="K3" s="255"/>
      <c r="L3" s="1" t="s">
        <v>696</v>
      </c>
      <c r="M3" s="257"/>
      <c r="N3" s="111"/>
      <c r="O3" s="111"/>
      <c r="P3" s="111"/>
      <c r="Q3" s="1" t="s">
        <v>697</v>
      </c>
      <c r="R3" s="257"/>
      <c r="S3" s="257"/>
      <c r="T3" s="257"/>
      <c r="U3" s="1" t="s">
        <v>698</v>
      </c>
      <c r="V3" s="257"/>
      <c r="W3" s="257"/>
      <c r="X3" s="257"/>
      <c r="Y3" s="1" t="s">
        <v>700</v>
      </c>
      <c r="AA3" s="67"/>
      <c r="AB3" s="67"/>
      <c r="AC3" s="67"/>
      <c r="AD3" s="1" t="s">
        <v>702</v>
      </c>
      <c r="AE3" s="1"/>
      <c r="AF3" s="1"/>
      <c r="AG3" s="1"/>
      <c r="AH3" s="1"/>
      <c r="AI3" s="1" t="s">
        <v>704</v>
      </c>
      <c r="AJ3" s="257"/>
      <c r="AK3" s="257"/>
      <c r="AL3" s="257"/>
      <c r="AM3" s="257"/>
      <c r="AN3" s="257"/>
      <c r="AO3" s="257"/>
      <c r="AP3" s="257"/>
      <c r="AQ3" s="257"/>
      <c r="AR3" s="1" t="s">
        <v>705</v>
      </c>
      <c r="AT3" s="257"/>
      <c r="AU3" s="257"/>
      <c r="AV3" s="257"/>
      <c r="AW3" s="1" t="s">
        <v>706</v>
      </c>
      <c r="AX3" s="221"/>
      <c r="AY3" s="221"/>
      <c r="AZ3" s="221"/>
      <c r="BB3" s="1" t="s">
        <v>707</v>
      </c>
      <c r="BF3" s="1" t="s">
        <v>708</v>
      </c>
      <c r="BJ3" s="1" t="s">
        <v>710</v>
      </c>
      <c r="BN3" s="1" t="s">
        <v>718</v>
      </c>
      <c r="BS3" s="1" t="s">
        <v>719</v>
      </c>
      <c r="BX3" s="1" t="s">
        <v>720</v>
      </c>
      <c r="CC3" s="1" t="s">
        <v>721</v>
      </c>
      <c r="CH3" s="1" t="s">
        <v>722</v>
      </c>
      <c r="CM3" s="1" t="s">
        <v>723</v>
      </c>
      <c r="CR3" s="1" t="s">
        <v>724</v>
      </c>
      <c r="CS3" s="257"/>
      <c r="CT3" s="257"/>
      <c r="CU3" s="257"/>
      <c r="CV3" s="65"/>
      <c r="CW3" s="1" t="s">
        <v>727</v>
      </c>
      <c r="CX3" s="257"/>
      <c r="CY3" s="257"/>
      <c r="CZ3" s="257"/>
      <c r="DA3" s="65"/>
      <c r="DB3" s="1" t="s">
        <v>728</v>
      </c>
      <c r="DC3" s="257"/>
      <c r="DD3" s="257"/>
      <c r="DE3" s="257"/>
      <c r="DF3" s="65"/>
      <c r="DG3" s="1" t="s">
        <v>729</v>
      </c>
    </row>
    <row r="4" spans="1:116" s="65" customFormat="1" ht="18" customHeight="1" thickBot="1">
      <c r="A4" s="255"/>
      <c r="B4" s="261"/>
      <c r="C4" s="261"/>
      <c r="D4" s="261"/>
      <c r="E4" s="402">
        <f>+'KJB-12 '!D14</f>
        <v>13.01</v>
      </c>
      <c r="F4" s="255"/>
      <c r="G4" s="255"/>
      <c r="H4" s="255"/>
      <c r="I4" s="255"/>
      <c r="J4" s="255"/>
      <c r="K4" s="255"/>
      <c r="L4" s="402">
        <f>+'KJB-12 '!E14</f>
        <v>13.02</v>
      </c>
      <c r="M4" s="255"/>
      <c r="N4" s="111"/>
      <c r="O4" s="111"/>
      <c r="P4" s="110"/>
      <c r="Q4" s="402">
        <f>+'KJB-12 '!F14</f>
        <v>13.03</v>
      </c>
      <c r="R4" s="255"/>
      <c r="S4" s="255"/>
      <c r="T4" s="255"/>
      <c r="U4" s="402">
        <f>+'KJB-12 '!G14</f>
        <v>13.04</v>
      </c>
      <c r="V4" s="255"/>
      <c r="W4" s="255"/>
      <c r="X4" s="255"/>
      <c r="Y4" s="402">
        <f>+'KJB-12 '!H14</f>
        <v>13.05</v>
      </c>
      <c r="Z4" s="255"/>
      <c r="AA4" s="49"/>
      <c r="AB4" s="49"/>
      <c r="AC4" s="49"/>
      <c r="AD4" s="402">
        <f>+'KJB-12 '!I14</f>
        <v>13.06</v>
      </c>
      <c r="AE4" s="14"/>
      <c r="AF4" s="64"/>
      <c r="AG4" s="14"/>
      <c r="AH4" s="14"/>
      <c r="AI4" s="402">
        <f>+'KJB-12 '!J14</f>
        <v>13.07</v>
      </c>
      <c r="AJ4" s="255"/>
      <c r="AK4" s="255"/>
      <c r="AL4" s="255"/>
      <c r="AM4" s="255"/>
      <c r="AN4" s="255"/>
      <c r="AO4" s="255"/>
      <c r="AP4" s="255"/>
      <c r="AQ4" s="255"/>
      <c r="AR4" s="402">
        <f>+'KJB-12 '!K14</f>
        <v>13.08</v>
      </c>
      <c r="AS4" s="255"/>
      <c r="AT4" s="255"/>
      <c r="AU4" s="255"/>
      <c r="AV4" s="255"/>
      <c r="AW4" s="402">
        <f>+'KJB-12 '!L14</f>
        <v>13.09</v>
      </c>
      <c r="AX4" s="257"/>
      <c r="AY4" s="257"/>
      <c r="AZ4" s="257"/>
      <c r="BB4" s="402">
        <f>+'KJB-12 '!M14</f>
        <v>13.1</v>
      </c>
      <c r="BC4" s="255"/>
      <c r="BD4" s="255"/>
      <c r="BE4" s="255"/>
      <c r="BF4" s="402">
        <f>+'KJB-12 '!N14</f>
        <v>13.11</v>
      </c>
      <c r="BG4" s="255"/>
      <c r="BH4" s="257"/>
      <c r="BI4" s="255"/>
      <c r="BJ4" s="402">
        <f>+'KJB-12 '!O14</f>
        <v>13.12</v>
      </c>
      <c r="BK4" s="255"/>
      <c r="BL4" s="255"/>
      <c r="BM4" s="255"/>
      <c r="BN4" s="402">
        <f>+'KJB-12 '!P14</f>
        <v>13.13</v>
      </c>
      <c r="BO4" s="14"/>
      <c r="BP4" s="14"/>
      <c r="BQ4" s="14"/>
      <c r="BR4" s="14"/>
      <c r="BS4" s="402">
        <f>+'KJB-12 '!Q14</f>
        <v>13.14</v>
      </c>
      <c r="BT4" s="14"/>
      <c r="BU4" s="14"/>
      <c r="BV4" s="14"/>
      <c r="BW4" s="14"/>
      <c r="BX4" s="402">
        <f>+'KJB-12 '!R14</f>
        <v>13.15</v>
      </c>
      <c r="BY4" s="255"/>
      <c r="BZ4" s="255"/>
      <c r="CA4" s="255"/>
      <c r="CB4" s="255"/>
      <c r="CC4" s="402">
        <f>+'KJB-12 '!S14</f>
        <v>13.16</v>
      </c>
      <c r="CD4" s="255"/>
      <c r="CE4" s="255"/>
      <c r="CF4" s="255"/>
      <c r="CG4" s="255"/>
      <c r="CH4" s="402">
        <f>+'KJB-12 '!T14</f>
        <v>13.17</v>
      </c>
      <c r="CI4" s="255"/>
      <c r="CJ4" s="255"/>
      <c r="CK4" s="255"/>
      <c r="CL4" s="255"/>
      <c r="CM4" s="402">
        <f>+'KJB-12 '!U14</f>
        <v>13.18</v>
      </c>
      <c r="CN4" s="255"/>
      <c r="CO4" s="255"/>
      <c r="CP4" s="255"/>
      <c r="CQ4" s="255"/>
      <c r="CR4" s="402">
        <f>+'KJB-12 '!V14</f>
        <v>13.19</v>
      </c>
      <c r="CS4" s="257"/>
      <c r="CT4" s="257"/>
      <c r="CU4" s="257"/>
      <c r="CW4" s="402">
        <f>+'KJB-12 '!W14</f>
        <v>13.2</v>
      </c>
      <c r="CX4" s="257"/>
      <c r="CY4" s="257"/>
      <c r="CZ4" s="257"/>
      <c r="DB4" s="402">
        <f>+'KJB-12 '!X14</f>
        <v>13.21</v>
      </c>
      <c r="DC4" s="257"/>
      <c r="DD4" s="257"/>
      <c r="DE4" s="257"/>
      <c r="DG4" s="402">
        <f>+'KJB-12 '!Y14</f>
        <v>13.22</v>
      </c>
    </row>
    <row r="5" spans="1:116" s="65" customFormat="1" ht="18" customHeight="1">
      <c r="B5" s="170" t="s">
        <v>297</v>
      </c>
      <c r="C5" s="253"/>
      <c r="D5" s="253"/>
      <c r="E5" s="253"/>
      <c r="F5" s="538"/>
      <c r="G5" s="539"/>
      <c r="H5" s="539"/>
      <c r="I5" s="170" t="s">
        <v>297</v>
      </c>
      <c r="J5" s="539"/>
      <c r="K5" s="539"/>
      <c r="L5" s="539"/>
      <c r="M5" s="170" t="s">
        <v>297</v>
      </c>
      <c r="N5" s="112"/>
      <c r="O5" s="113"/>
      <c r="P5" s="113"/>
      <c r="Q5" s="113"/>
      <c r="R5" s="170" t="s">
        <v>297</v>
      </c>
      <c r="S5" s="253"/>
      <c r="T5" s="253"/>
      <c r="U5" s="50"/>
      <c r="V5" s="170" t="s">
        <v>297</v>
      </c>
      <c r="W5" s="253"/>
      <c r="X5" s="253"/>
      <c r="Y5" s="253"/>
      <c r="Z5" s="170" t="s">
        <v>297</v>
      </c>
      <c r="AA5" s="253"/>
      <c r="AB5" s="253"/>
      <c r="AC5" s="253"/>
      <c r="AD5" s="254"/>
      <c r="AE5" s="170" t="s">
        <v>297</v>
      </c>
      <c r="AF5" s="253"/>
      <c r="AG5" s="253"/>
      <c r="AH5" s="253"/>
      <c r="AI5" s="253"/>
      <c r="AJ5" s="170" t="s">
        <v>297</v>
      </c>
      <c r="AK5" s="253"/>
      <c r="AL5" s="253"/>
      <c r="AM5" s="253"/>
      <c r="AN5" s="253"/>
      <c r="AO5" s="253"/>
      <c r="AP5" s="253"/>
      <c r="AQ5" s="253"/>
      <c r="AR5" s="253"/>
      <c r="AS5" s="170" t="s">
        <v>297</v>
      </c>
      <c r="AT5" s="93"/>
      <c r="AU5" s="93"/>
      <c r="AV5" s="93"/>
      <c r="AW5" s="93"/>
      <c r="AX5" s="170" t="s">
        <v>297</v>
      </c>
      <c r="AY5" s="253"/>
      <c r="AZ5" s="253"/>
      <c r="BA5" s="253"/>
      <c r="BB5" s="254"/>
      <c r="BC5" s="170" t="s">
        <v>297</v>
      </c>
      <c r="BD5" s="253"/>
      <c r="BE5" s="253"/>
      <c r="BF5" s="253"/>
      <c r="BG5" s="170" t="s">
        <v>297</v>
      </c>
      <c r="BH5" s="253"/>
      <c r="BI5" s="253"/>
      <c r="BJ5" s="253"/>
      <c r="BK5" s="170" t="s">
        <v>297</v>
      </c>
      <c r="BL5" s="253"/>
      <c r="BM5" s="253"/>
      <c r="BN5" s="253"/>
      <c r="BO5" s="170" t="s">
        <v>297</v>
      </c>
      <c r="BP5" s="15"/>
      <c r="BQ5" s="253"/>
      <c r="BR5" s="253"/>
      <c r="BS5" s="253"/>
      <c r="BT5" s="170" t="s">
        <v>297</v>
      </c>
      <c r="BU5" s="15"/>
      <c r="BV5" s="253"/>
      <c r="BW5" s="253"/>
      <c r="BX5" s="253"/>
      <c r="BY5" s="170" t="s">
        <v>297</v>
      </c>
      <c r="BZ5" s="253"/>
      <c r="CA5" s="253"/>
      <c r="CB5" s="253"/>
      <c r="CC5" s="253"/>
      <c r="CD5" s="253" t="s">
        <v>297</v>
      </c>
      <c r="CE5" s="253"/>
      <c r="CF5" s="253"/>
      <c r="CG5" s="253"/>
      <c r="CH5" s="253"/>
      <c r="CI5" s="170" t="s">
        <v>297</v>
      </c>
      <c r="CJ5" s="253"/>
      <c r="CK5" s="253"/>
      <c r="CL5" s="253"/>
      <c r="CM5" s="253"/>
      <c r="CN5" s="170" t="s">
        <v>297</v>
      </c>
      <c r="CO5" s="253"/>
      <c r="CP5" s="253"/>
      <c r="CQ5" s="253"/>
      <c r="CR5" s="253"/>
      <c r="CS5" s="170" t="s">
        <v>297</v>
      </c>
      <c r="CT5" s="253"/>
      <c r="CU5" s="253"/>
      <c r="CV5" s="253"/>
      <c r="CW5" s="254"/>
      <c r="CX5" s="170" t="s">
        <v>297</v>
      </c>
      <c r="CY5" s="253"/>
      <c r="CZ5" s="253"/>
      <c r="DA5" s="253"/>
      <c r="DB5" s="254"/>
      <c r="DC5" s="170" t="s">
        <v>297</v>
      </c>
      <c r="DD5" s="253"/>
      <c r="DE5" s="253"/>
      <c r="DF5" s="253"/>
      <c r="DG5" s="254"/>
    </row>
    <row r="6" spans="1:116" s="65" customFormat="1" ht="16.5" customHeight="1">
      <c r="B6" s="242" t="s">
        <v>174</v>
      </c>
      <c r="C6" s="7"/>
      <c r="D6" s="7"/>
      <c r="E6" s="7"/>
      <c r="F6" s="541"/>
      <c r="H6" s="541"/>
      <c r="I6" s="541" t="s">
        <v>173</v>
      </c>
      <c r="J6" s="541"/>
      <c r="K6" s="541"/>
      <c r="M6" s="546" t="s">
        <v>175</v>
      </c>
      <c r="N6" s="546"/>
      <c r="O6" s="546"/>
      <c r="P6" s="546"/>
      <c r="Q6" s="546"/>
      <c r="R6" s="242" t="s">
        <v>176</v>
      </c>
      <c r="S6" s="253"/>
      <c r="T6" s="253"/>
      <c r="U6" s="50"/>
      <c r="V6" s="242" t="s">
        <v>177</v>
      </c>
      <c r="W6" s="253"/>
      <c r="X6" s="253"/>
      <c r="Y6" s="7"/>
      <c r="Z6" s="242" t="s">
        <v>459</v>
      </c>
      <c r="AA6" s="253"/>
      <c r="AB6" s="253"/>
      <c r="AC6" s="253"/>
      <c r="AD6" s="7"/>
      <c r="AE6" s="242" t="s">
        <v>195</v>
      </c>
      <c r="AF6" s="175"/>
      <c r="AG6" s="175"/>
      <c r="AH6" s="175"/>
      <c r="AI6" s="175"/>
      <c r="AJ6" s="242" t="s">
        <v>242</v>
      </c>
      <c r="AK6" s="253"/>
      <c r="AL6" s="253"/>
      <c r="AM6" s="253"/>
      <c r="AN6" s="253"/>
      <c r="AO6" s="253"/>
      <c r="AP6" s="253"/>
      <c r="AQ6" s="7"/>
      <c r="AR6" s="7"/>
      <c r="AS6" s="243" t="s">
        <v>178</v>
      </c>
      <c r="AT6" s="93"/>
      <c r="AU6" s="93"/>
      <c r="AV6" s="93"/>
      <c r="AW6" s="93"/>
      <c r="AX6" s="243" t="s">
        <v>167</v>
      </c>
      <c r="AY6" s="253"/>
      <c r="AZ6" s="253"/>
      <c r="BA6" s="253"/>
      <c r="BB6" s="253"/>
      <c r="BC6" s="242" t="s">
        <v>179</v>
      </c>
      <c r="BD6" s="253"/>
      <c r="BE6" s="253"/>
      <c r="BF6" s="253"/>
      <c r="BG6" s="242" t="s">
        <v>180</v>
      </c>
      <c r="BH6" s="253"/>
      <c r="BI6" s="253"/>
      <c r="BJ6" s="7"/>
      <c r="BK6" s="242" t="s">
        <v>181</v>
      </c>
      <c r="BL6" s="253"/>
      <c r="BM6" s="253"/>
      <c r="BN6" s="253"/>
      <c r="BO6" s="546" t="s">
        <v>182</v>
      </c>
      <c r="BP6" s="546"/>
      <c r="BQ6" s="546"/>
      <c r="BR6" s="546"/>
      <c r="BS6" s="546"/>
      <c r="BT6" s="546" t="s">
        <v>121</v>
      </c>
      <c r="BU6" s="546"/>
      <c r="BV6" s="546"/>
      <c r="BW6" s="546"/>
      <c r="BX6" s="546"/>
      <c r="BY6" s="243" t="s">
        <v>122</v>
      </c>
      <c r="BZ6" s="253"/>
      <c r="CA6" s="253"/>
      <c r="CB6" s="253"/>
      <c r="CC6" s="7"/>
      <c r="CD6" s="243" t="s">
        <v>123</v>
      </c>
      <c r="CE6" s="253"/>
      <c r="CF6" s="253"/>
      <c r="CG6" s="253"/>
      <c r="CH6" s="253"/>
      <c r="CI6" s="243" t="s">
        <v>124</v>
      </c>
      <c r="CJ6" s="253"/>
      <c r="CK6" s="253"/>
      <c r="CL6" s="253"/>
      <c r="CM6" s="7"/>
      <c r="CN6" s="243" t="s">
        <v>445</v>
      </c>
      <c r="CO6" s="253"/>
      <c r="CP6" s="253"/>
      <c r="CQ6" s="253"/>
      <c r="CR6" s="7"/>
      <c r="CS6" s="243" t="s">
        <v>684</v>
      </c>
      <c r="CT6" s="253"/>
      <c r="CU6" s="253"/>
      <c r="CV6" s="253"/>
      <c r="CW6" s="253"/>
      <c r="CX6" s="243" t="s">
        <v>550</v>
      </c>
      <c r="CY6" s="253"/>
      <c r="CZ6" s="253"/>
      <c r="DA6" s="253"/>
      <c r="DB6" s="253"/>
      <c r="DC6" s="243" t="s">
        <v>649</v>
      </c>
      <c r="DD6" s="253"/>
      <c r="DE6" s="253"/>
      <c r="DF6" s="253"/>
      <c r="DG6" s="253"/>
    </row>
    <row r="7" spans="1:116">
      <c r="B7" s="170" t="s">
        <v>549</v>
      </c>
      <c r="C7" s="253"/>
      <c r="D7" s="253"/>
      <c r="E7" s="8"/>
      <c r="F7" s="539"/>
      <c r="G7" s="538"/>
      <c r="H7" s="538"/>
      <c r="I7" s="253" t="str">
        <f>keep_TESTYEAR</f>
        <v>FOR THE TWELVE MONTHS ENDED SEPTEMBER 30, 2016</v>
      </c>
      <c r="J7" s="539"/>
      <c r="K7" s="334"/>
      <c r="L7" s="334"/>
      <c r="M7" s="253" t="str">
        <f>keep_TESTYEAR</f>
        <v>FOR THE TWELVE MONTHS ENDED SEPTEMBER 30, 2016</v>
      </c>
      <c r="N7" s="122"/>
      <c r="O7" s="122"/>
      <c r="P7" s="122"/>
      <c r="Q7" s="122"/>
      <c r="R7" s="253" t="str">
        <f>keep_TESTYEAR</f>
        <v>FOR THE TWELVE MONTHS ENDED SEPTEMBER 30, 2016</v>
      </c>
      <c r="S7" s="253"/>
      <c r="T7" s="253"/>
      <c r="U7" s="50"/>
      <c r="V7" s="253" t="str">
        <f>keep_TESTYEAR</f>
        <v>FOR THE TWELVE MONTHS ENDED SEPTEMBER 30, 2016</v>
      </c>
      <c r="W7" s="253"/>
      <c r="X7" s="253"/>
      <c r="Y7" s="8"/>
      <c r="Z7" s="253" t="str">
        <f>keep_TESTYEAR</f>
        <v>FOR THE TWELVE MONTHS ENDED SEPTEMBER 30, 2016</v>
      </c>
      <c r="AA7" s="253"/>
      <c r="AB7" s="253"/>
      <c r="AC7" s="253"/>
      <c r="AD7" s="8"/>
      <c r="AE7" s="253" t="str">
        <f>keep_TESTYEAR</f>
        <v>FOR THE TWELVE MONTHS ENDED SEPTEMBER 30, 2016</v>
      </c>
      <c r="AF7" s="175"/>
      <c r="AG7" s="175"/>
      <c r="AH7" s="175"/>
      <c r="AI7" s="175"/>
      <c r="AJ7" s="253" t="str">
        <f>keep_TESTYEAR</f>
        <v>FOR THE TWELVE MONTHS ENDED SEPTEMBER 30, 2016</v>
      </c>
      <c r="AK7" s="253"/>
      <c r="AL7" s="253"/>
      <c r="AM7" s="253"/>
      <c r="AN7" s="253"/>
      <c r="AO7" s="253"/>
      <c r="AP7" s="253"/>
      <c r="AQ7" s="8"/>
      <c r="AR7" s="8"/>
      <c r="AS7" s="253" t="str">
        <f>keep_TESTYEAR</f>
        <v>FOR THE TWELVE MONTHS ENDED SEPTEMBER 30, 2016</v>
      </c>
      <c r="AT7" s="93"/>
      <c r="AU7" s="93"/>
      <c r="AV7" s="93"/>
      <c r="AW7" s="93"/>
      <c r="AX7" s="544" t="s">
        <v>549</v>
      </c>
      <c r="AY7" s="544"/>
      <c r="AZ7" s="544"/>
      <c r="BA7" s="544"/>
      <c r="BB7" s="544"/>
      <c r="BC7" s="170" t="str">
        <f>keep_TESTYEAR</f>
        <v>FOR THE TWELVE MONTHS ENDED SEPTEMBER 30, 2016</v>
      </c>
      <c r="BD7" s="253"/>
      <c r="BE7" s="253"/>
      <c r="BF7" s="253"/>
      <c r="BG7" s="253" t="str">
        <f>keep_TESTYEAR</f>
        <v>FOR THE TWELVE MONTHS ENDED SEPTEMBER 30, 2016</v>
      </c>
      <c r="BH7" s="170"/>
      <c r="BI7" s="253"/>
      <c r="BJ7" s="8"/>
      <c r="BK7" s="253" t="str">
        <f>keep_TESTYEAR</f>
        <v>FOR THE TWELVE MONTHS ENDED SEPTEMBER 30, 2016</v>
      </c>
      <c r="BL7" s="253"/>
      <c r="BM7" s="253"/>
      <c r="BN7" s="253"/>
      <c r="BO7" s="253" t="str">
        <f>keep_TESTYEAR</f>
        <v>FOR THE TWELVE MONTHS ENDED SEPTEMBER 30, 2016</v>
      </c>
      <c r="BP7" s="16"/>
      <c r="BQ7" s="8"/>
      <c r="BR7" s="8"/>
      <c r="BS7" s="8"/>
      <c r="BT7" s="253" t="str">
        <f>keep_TESTYEAR</f>
        <v>FOR THE TWELVE MONTHS ENDED SEPTEMBER 30, 2016</v>
      </c>
      <c r="BU7" s="16"/>
      <c r="BV7" s="8"/>
      <c r="BW7" s="8"/>
      <c r="BX7" s="8"/>
      <c r="BY7" s="253" t="str">
        <f>keep_TESTYEAR</f>
        <v>FOR THE TWELVE MONTHS ENDED SEPTEMBER 30, 2016</v>
      </c>
      <c r="BZ7" s="253"/>
      <c r="CA7" s="253"/>
      <c r="CB7" s="253"/>
      <c r="CC7" s="8"/>
      <c r="CD7" s="253" t="str">
        <f>keep_TESTYEAR</f>
        <v>FOR THE TWELVE MONTHS ENDED SEPTEMBER 30, 2016</v>
      </c>
      <c r="CE7" s="253"/>
      <c r="CF7" s="253"/>
      <c r="CG7" s="253"/>
      <c r="CH7" s="253"/>
      <c r="CI7" s="253" t="str">
        <f>keep_TESTYEAR</f>
        <v>FOR THE TWELVE MONTHS ENDED SEPTEMBER 30, 2016</v>
      </c>
      <c r="CJ7" s="253"/>
      <c r="CK7" s="253"/>
      <c r="CL7" s="253"/>
      <c r="CM7" s="8"/>
      <c r="CN7" s="253" t="str">
        <f>keep_TESTYEAR</f>
        <v>FOR THE TWELVE MONTHS ENDED SEPTEMBER 30, 2016</v>
      </c>
      <c r="CO7" s="253"/>
      <c r="CP7" s="253"/>
      <c r="CQ7" s="253"/>
      <c r="CR7" s="8"/>
      <c r="CS7" s="544" t="s">
        <v>549</v>
      </c>
      <c r="CT7" s="544"/>
      <c r="CU7" s="544"/>
      <c r="CV7" s="544"/>
      <c r="CW7" s="544"/>
      <c r="CX7" s="544" t="s">
        <v>549</v>
      </c>
      <c r="CY7" s="544"/>
      <c r="CZ7" s="544"/>
      <c r="DA7" s="544"/>
      <c r="DB7" s="544"/>
      <c r="DC7" s="544" t="s">
        <v>549</v>
      </c>
      <c r="DD7" s="544"/>
      <c r="DE7" s="544"/>
      <c r="DF7" s="544"/>
      <c r="DG7" s="544"/>
    </row>
    <row r="8" spans="1:116" ht="15.75">
      <c r="B8" s="170" t="s">
        <v>548</v>
      </c>
      <c r="C8" s="253"/>
      <c r="D8" s="253"/>
      <c r="E8" s="253"/>
      <c r="F8" s="538"/>
      <c r="G8" s="538"/>
      <c r="H8" s="538"/>
      <c r="I8" s="170" t="str">
        <f>Case_Name</f>
        <v xml:space="preserve">2017 GENERAL RATE CASE </v>
      </c>
      <c r="J8" s="539"/>
      <c r="K8" s="539"/>
      <c r="L8" s="539"/>
      <c r="M8" s="170" t="str">
        <f>+I8</f>
        <v xml:space="preserve">2017 GENERAL RATE CASE </v>
      </c>
      <c r="N8" s="170"/>
      <c r="O8" s="97"/>
      <c r="P8" s="98"/>
      <c r="Q8" s="98"/>
      <c r="R8" s="170" t="str">
        <f>+M8</f>
        <v xml:space="preserve">2017 GENERAL RATE CASE </v>
      </c>
      <c r="S8" s="170"/>
      <c r="T8" s="170"/>
      <c r="U8" s="272"/>
      <c r="V8" s="170" t="str">
        <f>+R8</f>
        <v xml:space="preserve">2017 GENERAL RATE CASE </v>
      </c>
      <c r="W8" s="253"/>
      <c r="X8" s="253"/>
      <c r="Y8" s="8"/>
      <c r="Z8" s="170" t="str">
        <f>+V8</f>
        <v xml:space="preserve">2017 GENERAL RATE CASE </v>
      </c>
      <c r="AA8" s="253"/>
      <c r="AB8" s="253"/>
      <c r="AC8" s="170"/>
      <c r="AD8" s="8"/>
      <c r="AE8" s="253" t="str">
        <f>+Z8</f>
        <v xml:space="preserve">2017 GENERAL RATE CASE </v>
      </c>
      <c r="AF8" s="175"/>
      <c r="AG8" s="175"/>
      <c r="AH8" s="175"/>
      <c r="AI8" s="175"/>
      <c r="AJ8" s="170" t="str">
        <f>+AE8</f>
        <v xml:space="preserve">2017 GENERAL RATE CASE </v>
      </c>
      <c r="AK8" s="253"/>
      <c r="AL8" s="253"/>
      <c r="AM8" s="253"/>
      <c r="AN8" s="253"/>
      <c r="AO8" s="253"/>
      <c r="AP8" s="253"/>
      <c r="AQ8" s="8"/>
      <c r="AR8" s="253"/>
      <c r="AS8" s="253" t="str">
        <f>+AJ8</f>
        <v xml:space="preserve">2017 GENERAL RATE CASE </v>
      </c>
      <c r="AT8" s="93"/>
      <c r="AU8" s="93"/>
      <c r="AV8" s="93"/>
      <c r="AW8" s="93"/>
      <c r="AX8" s="544" t="str">
        <f>+AS8</f>
        <v xml:space="preserve">2017 GENERAL RATE CASE </v>
      </c>
      <c r="AY8" s="544"/>
      <c r="AZ8" s="544"/>
      <c r="BA8" s="544"/>
      <c r="BB8" s="544"/>
      <c r="BC8" s="170" t="str">
        <f>+AX8</f>
        <v xml:space="preserve">2017 GENERAL RATE CASE </v>
      </c>
      <c r="BD8" s="253"/>
      <c r="BE8" s="253"/>
      <c r="BF8" s="253"/>
      <c r="BG8" s="170" t="str">
        <f>+BC8</f>
        <v xml:space="preserve">2017 GENERAL RATE CASE </v>
      </c>
      <c r="BH8" s="170"/>
      <c r="BI8" s="253"/>
      <c r="BJ8" s="253"/>
      <c r="BK8" s="170" t="str">
        <f>+BG8</f>
        <v xml:space="preserve">2017 GENERAL RATE CASE </v>
      </c>
      <c r="BL8" s="253"/>
      <c r="BM8" s="253"/>
      <c r="BN8" s="253"/>
      <c r="BO8" s="170" t="str">
        <f>+BK8</f>
        <v xml:space="preserve">2017 GENERAL RATE CASE </v>
      </c>
      <c r="BP8" s="15"/>
      <c r="BQ8" s="253"/>
      <c r="BR8" s="253"/>
      <c r="BS8" s="253"/>
      <c r="BT8" s="170" t="str">
        <f>+BO8</f>
        <v xml:space="preserve">2017 GENERAL RATE CASE </v>
      </c>
      <c r="BU8" s="15"/>
      <c r="BV8" s="253"/>
      <c r="BW8" s="253"/>
      <c r="BX8" s="253"/>
      <c r="BY8" s="170" t="str">
        <f>+BT8</f>
        <v xml:space="preserve">2017 GENERAL RATE CASE </v>
      </c>
      <c r="BZ8" s="253"/>
      <c r="CA8" s="253"/>
      <c r="CB8" s="253"/>
      <c r="CC8" s="8"/>
      <c r="CD8" s="253" t="str">
        <f>+BY8</f>
        <v xml:space="preserve">2017 GENERAL RATE CASE </v>
      </c>
      <c r="CE8" s="253"/>
      <c r="CF8" s="253"/>
      <c r="CG8" s="253"/>
      <c r="CH8" s="253"/>
      <c r="CI8" s="170" t="str">
        <f>+CD8</f>
        <v xml:space="preserve">2017 GENERAL RATE CASE </v>
      </c>
      <c r="CJ8" s="253"/>
      <c r="CK8" s="253"/>
      <c r="CL8" s="253"/>
      <c r="CM8" s="253"/>
      <c r="CN8" s="170" t="str">
        <f>+CI8</f>
        <v xml:space="preserve">2017 GENERAL RATE CASE </v>
      </c>
      <c r="CO8" s="253"/>
      <c r="CP8" s="253"/>
      <c r="CQ8" s="253"/>
      <c r="CR8" s="253"/>
      <c r="CS8" s="544" t="str">
        <f>+CN8</f>
        <v xml:space="preserve">2017 GENERAL RATE CASE </v>
      </c>
      <c r="CT8" s="544"/>
      <c r="CU8" s="544"/>
      <c r="CV8" s="544"/>
      <c r="CW8" s="544"/>
      <c r="CX8" s="544" t="str">
        <f>+CS8</f>
        <v xml:space="preserve">2017 GENERAL RATE CASE </v>
      </c>
      <c r="CY8" s="544"/>
      <c r="CZ8" s="544"/>
      <c r="DA8" s="544"/>
      <c r="DB8" s="544"/>
      <c r="DC8" s="544" t="str">
        <f>+CX8</f>
        <v xml:space="preserve">2017 GENERAL RATE CASE </v>
      </c>
      <c r="DD8" s="544"/>
      <c r="DE8" s="544"/>
      <c r="DF8" s="544"/>
      <c r="DG8" s="544"/>
    </row>
    <row r="9" spans="1:116" ht="15.7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98"/>
      <c r="O9" s="98"/>
      <c r="P9" s="98"/>
      <c r="Q9" s="98"/>
      <c r="R9" s="255"/>
      <c r="S9" s="272"/>
      <c r="T9" s="72"/>
      <c r="U9" s="75"/>
      <c r="V9" s="255"/>
      <c r="W9" s="72"/>
      <c r="X9" s="263"/>
      <c r="Y9" s="263"/>
      <c r="Z9" s="255"/>
      <c r="AA9" s="48"/>
      <c r="AB9" s="48"/>
      <c r="AC9" s="49"/>
      <c r="AD9" s="49"/>
      <c r="AE9" s="170"/>
      <c r="AF9" s="175"/>
      <c r="AG9" s="175"/>
      <c r="AH9" s="175"/>
      <c r="AI9" s="175"/>
      <c r="AJ9" s="255"/>
      <c r="AK9" s="255"/>
      <c r="AL9" s="539"/>
      <c r="AM9" s="539"/>
      <c r="AN9" s="539"/>
      <c r="AO9" s="539"/>
      <c r="AP9" s="539"/>
      <c r="AQ9" s="539"/>
      <c r="AR9" s="539" t="s">
        <v>66</v>
      </c>
      <c r="AS9" s="255"/>
      <c r="AT9" s="255"/>
      <c r="AU9" s="255"/>
      <c r="AV9" s="255"/>
      <c r="AW9" s="255"/>
      <c r="AX9" s="221"/>
      <c r="AY9" s="221"/>
      <c r="AZ9" s="221"/>
      <c r="BA9" s="221"/>
      <c r="BB9" s="221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72"/>
      <c r="CD9" s="255"/>
      <c r="CE9" s="255"/>
      <c r="CF9" s="255"/>
      <c r="CG9" s="255"/>
      <c r="CH9" s="255"/>
      <c r="CI9" s="47"/>
      <c r="CJ9" s="72"/>
      <c r="CK9" s="72"/>
      <c r="CL9" s="255"/>
      <c r="CM9" s="255"/>
      <c r="CN9" s="47"/>
      <c r="CO9" s="72"/>
      <c r="CP9" s="72"/>
      <c r="CQ9" s="255"/>
      <c r="CR9" s="255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</row>
    <row r="10" spans="1:116" ht="15">
      <c r="A10" s="538" t="s">
        <v>269</v>
      </c>
      <c r="B10" s="255"/>
      <c r="C10" s="539"/>
      <c r="D10" s="166"/>
      <c r="E10" s="166"/>
      <c r="F10" s="538" t="s">
        <v>269</v>
      </c>
      <c r="G10" s="72"/>
      <c r="H10" s="72"/>
      <c r="I10" s="72"/>
      <c r="J10" s="255"/>
      <c r="K10" s="255"/>
      <c r="L10" s="539"/>
      <c r="M10" s="124" t="s">
        <v>269</v>
      </c>
      <c r="N10" s="125"/>
      <c r="O10" s="125"/>
      <c r="P10" s="99"/>
      <c r="Q10" s="99"/>
      <c r="R10" s="539" t="s">
        <v>269</v>
      </c>
      <c r="S10" s="255"/>
      <c r="T10" s="257"/>
      <c r="U10" s="52"/>
      <c r="V10" s="539" t="s">
        <v>269</v>
      </c>
      <c r="W10" s="255"/>
      <c r="X10" s="223"/>
      <c r="Y10" s="223"/>
      <c r="Z10" s="539" t="s">
        <v>269</v>
      </c>
      <c r="AA10" s="49"/>
      <c r="AB10" s="539"/>
      <c r="AC10" s="49"/>
      <c r="AD10" s="49"/>
      <c r="AE10" s="538" t="s">
        <v>269</v>
      </c>
      <c r="AF10" s="255"/>
      <c r="AG10" s="538"/>
      <c r="AH10" s="538"/>
      <c r="AI10" s="538"/>
      <c r="AJ10" s="539" t="s">
        <v>269</v>
      </c>
      <c r="AK10" s="255"/>
      <c r="AL10" s="539" t="s">
        <v>271</v>
      </c>
      <c r="AM10" s="539" t="s">
        <v>272</v>
      </c>
      <c r="AN10" s="539" t="s">
        <v>273</v>
      </c>
      <c r="AO10" s="539" t="s">
        <v>245</v>
      </c>
      <c r="AP10" s="539" t="s">
        <v>273</v>
      </c>
      <c r="AQ10" s="539" t="s">
        <v>271</v>
      </c>
      <c r="AR10" s="539" t="s">
        <v>319</v>
      </c>
      <c r="AS10" s="538" t="s">
        <v>269</v>
      </c>
      <c r="AT10" s="255"/>
      <c r="AX10" s="178" t="s">
        <v>269</v>
      </c>
      <c r="AY10" s="178"/>
      <c r="AZ10" s="178"/>
      <c r="BA10" s="178"/>
      <c r="BB10" s="178"/>
      <c r="BC10" s="538" t="s">
        <v>269</v>
      </c>
      <c r="BD10" s="72"/>
      <c r="BE10" s="72"/>
      <c r="BF10" s="255"/>
      <c r="BG10" s="538" t="s">
        <v>269</v>
      </c>
      <c r="BH10" s="255"/>
      <c r="BI10" s="255"/>
      <c r="BJ10" s="255"/>
      <c r="BK10" s="538" t="s">
        <v>269</v>
      </c>
      <c r="BL10" s="72"/>
      <c r="BM10" s="72"/>
      <c r="BN10" s="255"/>
      <c r="BO10" s="538" t="s">
        <v>269</v>
      </c>
      <c r="BP10" s="255"/>
      <c r="BQ10" s="255"/>
      <c r="BR10" s="255"/>
      <c r="BS10" s="255"/>
      <c r="BT10" s="538" t="s">
        <v>269</v>
      </c>
      <c r="BU10" s="255"/>
      <c r="BV10" s="255"/>
      <c r="BW10" s="255"/>
      <c r="BX10" s="255"/>
      <c r="BY10" s="538" t="s">
        <v>269</v>
      </c>
      <c r="BZ10" s="255"/>
      <c r="CA10" s="545"/>
      <c r="CB10" s="545"/>
      <c r="CC10" s="545"/>
      <c r="CD10" s="538" t="s">
        <v>269</v>
      </c>
      <c r="CE10" s="255"/>
      <c r="CF10" s="165"/>
      <c r="CG10" s="166"/>
      <c r="CH10" s="222"/>
      <c r="CI10" s="539" t="s">
        <v>269</v>
      </c>
      <c r="CJ10" s="255"/>
      <c r="CK10" s="255"/>
      <c r="CL10" s="255"/>
      <c r="CM10" s="222"/>
      <c r="CN10" s="539" t="s">
        <v>269</v>
      </c>
      <c r="CO10" s="255"/>
      <c r="CP10" s="255"/>
      <c r="CQ10" s="255"/>
      <c r="CR10" s="222"/>
      <c r="CS10" s="178" t="s">
        <v>269</v>
      </c>
      <c r="CT10" s="178"/>
      <c r="CU10" s="178"/>
      <c r="CV10" s="178"/>
      <c r="CW10" s="178"/>
      <c r="CX10" s="178" t="s">
        <v>269</v>
      </c>
      <c r="CY10" s="178"/>
      <c r="CZ10" s="178"/>
      <c r="DA10" s="178"/>
      <c r="DB10" s="178"/>
      <c r="DC10" s="100" t="s">
        <v>269</v>
      </c>
      <c r="DD10" s="377"/>
      <c r="DE10" s="377"/>
      <c r="DF10" s="379"/>
      <c r="DG10" s="378"/>
      <c r="DH10" s="378"/>
    </row>
    <row r="11" spans="1:116">
      <c r="A11" s="9" t="s">
        <v>286</v>
      </c>
      <c r="B11" s="172" t="s">
        <v>67</v>
      </c>
      <c r="C11" s="172"/>
      <c r="D11" s="171" t="s">
        <v>71</v>
      </c>
      <c r="E11" s="171"/>
      <c r="F11" s="9" t="s">
        <v>286</v>
      </c>
      <c r="G11" s="172" t="s">
        <v>67</v>
      </c>
      <c r="H11" s="172"/>
      <c r="I11" s="172"/>
      <c r="J11" s="172"/>
      <c r="K11" s="172"/>
      <c r="L11" s="171"/>
      <c r="M11" s="126" t="s">
        <v>286</v>
      </c>
      <c r="N11" s="119" t="s">
        <v>67</v>
      </c>
      <c r="O11" s="126"/>
      <c r="P11" s="120"/>
      <c r="Q11" s="101" t="s">
        <v>71</v>
      </c>
      <c r="R11" s="171" t="s">
        <v>286</v>
      </c>
      <c r="S11" s="78" t="s">
        <v>67</v>
      </c>
      <c r="T11" s="80"/>
      <c r="U11" s="53" t="s">
        <v>70</v>
      </c>
      <c r="V11" s="171" t="s">
        <v>286</v>
      </c>
      <c r="W11" s="78" t="s">
        <v>67</v>
      </c>
      <c r="X11" s="171"/>
      <c r="Y11" s="171" t="s">
        <v>70</v>
      </c>
      <c r="Z11" s="171" t="s">
        <v>286</v>
      </c>
      <c r="AA11" s="10" t="s">
        <v>67</v>
      </c>
      <c r="AB11" s="171" t="s">
        <v>72</v>
      </c>
      <c r="AC11" s="171" t="s">
        <v>68</v>
      </c>
      <c r="AD11" s="54" t="s">
        <v>71</v>
      </c>
      <c r="AE11" s="171" t="s">
        <v>286</v>
      </c>
      <c r="AF11" s="172" t="s">
        <v>67</v>
      </c>
      <c r="AG11" s="171" t="s">
        <v>72</v>
      </c>
      <c r="AH11" s="171" t="s">
        <v>68</v>
      </c>
      <c r="AI11" s="9" t="s">
        <v>71</v>
      </c>
      <c r="AJ11" s="171" t="s">
        <v>286</v>
      </c>
      <c r="AK11" s="171" t="s">
        <v>73</v>
      </c>
      <c r="AL11" s="171" t="s">
        <v>274</v>
      </c>
      <c r="AM11" s="171" t="s">
        <v>74</v>
      </c>
      <c r="AN11" s="171" t="s">
        <v>75</v>
      </c>
      <c r="AO11" s="171" t="s">
        <v>74</v>
      </c>
      <c r="AP11" s="171" t="s">
        <v>76</v>
      </c>
      <c r="AQ11" s="171" t="s">
        <v>74</v>
      </c>
      <c r="AR11" s="171" t="s">
        <v>77</v>
      </c>
      <c r="AS11" s="171" t="s">
        <v>286</v>
      </c>
      <c r="AT11" s="78" t="s">
        <v>67</v>
      </c>
      <c r="AU11" s="38" t="s">
        <v>285</v>
      </c>
      <c r="AV11" s="369" t="s">
        <v>68</v>
      </c>
      <c r="AW11" s="9" t="s">
        <v>71</v>
      </c>
      <c r="AX11" s="219" t="s">
        <v>286</v>
      </c>
      <c r="AY11" s="219" t="s">
        <v>67</v>
      </c>
      <c r="AZ11" s="217" t="s">
        <v>72</v>
      </c>
      <c r="BA11" s="217" t="s">
        <v>68</v>
      </c>
      <c r="BB11" s="217" t="s">
        <v>71</v>
      </c>
      <c r="BC11" s="9" t="s">
        <v>286</v>
      </c>
      <c r="BD11" s="10" t="s">
        <v>67</v>
      </c>
      <c r="BE11" s="171"/>
      <c r="BF11" s="11" t="s">
        <v>70</v>
      </c>
      <c r="BG11" s="171" t="s">
        <v>286</v>
      </c>
      <c r="BH11" s="10" t="s">
        <v>67</v>
      </c>
      <c r="BI11" s="78"/>
      <c r="BJ11" s="11" t="s">
        <v>70</v>
      </c>
      <c r="BK11" s="9" t="s">
        <v>286</v>
      </c>
      <c r="BL11" s="172" t="s">
        <v>67</v>
      </c>
      <c r="BM11" s="172"/>
      <c r="BN11" s="171" t="s">
        <v>70</v>
      </c>
      <c r="BO11" s="171" t="s">
        <v>286</v>
      </c>
      <c r="BP11" s="10" t="s">
        <v>67</v>
      </c>
      <c r="BQ11" s="9" t="s">
        <v>285</v>
      </c>
      <c r="BR11" s="9" t="s">
        <v>282</v>
      </c>
      <c r="BS11" s="9" t="s">
        <v>71</v>
      </c>
      <c r="BT11" s="171" t="s">
        <v>286</v>
      </c>
      <c r="BU11" s="10" t="s">
        <v>67</v>
      </c>
      <c r="BV11" s="9" t="s">
        <v>285</v>
      </c>
      <c r="BW11" s="9" t="s">
        <v>68</v>
      </c>
      <c r="BX11" s="9" t="s">
        <v>71</v>
      </c>
      <c r="BY11" s="9" t="s">
        <v>286</v>
      </c>
      <c r="BZ11" s="172" t="s">
        <v>67</v>
      </c>
      <c r="CA11" s="171" t="s">
        <v>72</v>
      </c>
      <c r="CB11" s="171" t="s">
        <v>79</v>
      </c>
      <c r="CC11" s="171" t="s">
        <v>71</v>
      </c>
      <c r="CD11" s="171" t="s">
        <v>286</v>
      </c>
      <c r="CE11" s="172" t="s">
        <v>67</v>
      </c>
      <c r="CF11" s="171"/>
      <c r="CG11" s="171"/>
      <c r="CH11" s="39" t="s">
        <v>70</v>
      </c>
      <c r="CI11" s="171" t="s">
        <v>286</v>
      </c>
      <c r="CJ11" s="172" t="s">
        <v>67</v>
      </c>
      <c r="CK11" s="172"/>
      <c r="CL11" s="171"/>
      <c r="CM11" s="39" t="s">
        <v>70</v>
      </c>
      <c r="CN11" s="171" t="s">
        <v>286</v>
      </c>
      <c r="CO11" s="172" t="s">
        <v>67</v>
      </c>
      <c r="CP11" s="172"/>
      <c r="CQ11" s="171"/>
      <c r="CR11" s="39" t="s">
        <v>70</v>
      </c>
      <c r="CS11" s="219" t="s">
        <v>286</v>
      </c>
      <c r="CT11" s="219" t="s">
        <v>67</v>
      </c>
      <c r="CU11" s="217" t="s">
        <v>72</v>
      </c>
      <c r="CV11" s="217" t="s">
        <v>68</v>
      </c>
      <c r="CW11" s="217" t="s">
        <v>71</v>
      </c>
      <c r="CX11" s="219" t="s">
        <v>286</v>
      </c>
      <c r="CY11" s="219" t="s">
        <v>67</v>
      </c>
      <c r="CZ11" s="219" t="s">
        <v>72</v>
      </c>
      <c r="DA11" s="219" t="s">
        <v>68</v>
      </c>
      <c r="DB11" s="217" t="s">
        <v>71</v>
      </c>
      <c r="DC11" s="380" t="s">
        <v>286</v>
      </c>
      <c r="DD11" s="381" t="s">
        <v>67</v>
      </c>
      <c r="DE11" s="382" t="s">
        <v>72</v>
      </c>
      <c r="DF11" s="383" t="s">
        <v>68</v>
      </c>
      <c r="DG11" s="383" t="s">
        <v>71</v>
      </c>
    </row>
    <row r="12" spans="1:116" ht="15">
      <c r="A12" s="258">
        <v>1</v>
      </c>
      <c r="B12" s="256"/>
      <c r="C12" s="256"/>
      <c r="D12" s="264"/>
      <c r="E12" s="264"/>
      <c r="F12" s="136"/>
      <c r="G12" s="61" t="s">
        <v>125</v>
      </c>
      <c r="H12" s="260"/>
      <c r="I12" s="260"/>
      <c r="J12" s="257"/>
      <c r="K12" s="22"/>
      <c r="L12" s="257"/>
      <c r="M12" s="5"/>
      <c r="N12" s="238"/>
      <c r="O12" s="238"/>
      <c r="P12" s="238"/>
      <c r="Q12" s="238"/>
      <c r="R12" s="5"/>
      <c r="S12" s="257"/>
      <c r="T12" s="58"/>
      <c r="U12" s="67"/>
      <c r="V12" s="5"/>
      <c r="W12" s="44"/>
      <c r="X12" s="309"/>
      <c r="Y12" s="34"/>
      <c r="Z12" s="5"/>
      <c r="AA12" s="260"/>
      <c r="AB12" s="13"/>
      <c r="AC12" s="13"/>
      <c r="AD12" s="13"/>
      <c r="AE12" s="257"/>
      <c r="AF12" s="132"/>
      <c r="AG12" s="132"/>
      <c r="AH12" s="132"/>
      <c r="AI12" s="132"/>
      <c r="AJ12" s="5"/>
      <c r="AK12" s="257"/>
      <c r="AL12" s="257"/>
      <c r="AM12" s="257"/>
      <c r="AN12" s="257"/>
      <c r="AO12" s="257"/>
      <c r="AP12" s="257"/>
      <c r="AQ12" s="257"/>
      <c r="AR12" s="257"/>
      <c r="AT12" s="257"/>
      <c r="AU12" s="257"/>
      <c r="AV12" s="257"/>
      <c r="AW12" s="67"/>
      <c r="BI12" s="220"/>
      <c r="BJ12" s="220"/>
      <c r="BY12" s="258"/>
      <c r="BZ12" s="260"/>
      <c r="CD12" s="5"/>
      <c r="CE12" s="5"/>
      <c r="CF12" s="5"/>
      <c r="CG12" s="5"/>
      <c r="CH12" s="5"/>
      <c r="CL12" s="264"/>
      <c r="CM12" s="264"/>
      <c r="CQ12" s="264"/>
      <c r="CR12" s="264"/>
      <c r="DC12" s="340"/>
      <c r="DD12" s="340"/>
      <c r="DE12" s="182"/>
      <c r="DF12" s="378"/>
      <c r="DG12" s="283"/>
    </row>
    <row r="13" spans="1:116" ht="15" customHeight="1">
      <c r="A13" s="2">
        <f t="shared" ref="A13:A44" si="0">+A12+1</f>
        <v>2</v>
      </c>
      <c r="C13" s="257"/>
      <c r="D13" s="257"/>
      <c r="E13" s="257"/>
      <c r="F13" s="258">
        <v>1</v>
      </c>
      <c r="G13" s="257"/>
      <c r="H13" s="23" t="s">
        <v>285</v>
      </c>
      <c r="I13" s="264" t="s">
        <v>96</v>
      </c>
      <c r="J13" s="24" t="s">
        <v>97</v>
      </c>
      <c r="K13" s="258" t="s">
        <v>98</v>
      </c>
      <c r="L13" s="257"/>
      <c r="M13" s="258">
        <v>1</v>
      </c>
      <c r="N13" s="139" t="s">
        <v>227</v>
      </c>
      <c r="O13" s="121"/>
      <c r="P13" s="121"/>
      <c r="Q13" s="266"/>
      <c r="R13" s="258">
        <v>1</v>
      </c>
      <c r="S13" s="58" t="s">
        <v>474</v>
      </c>
      <c r="T13" s="137"/>
      <c r="U13" s="199">
        <v>413817759.0187788</v>
      </c>
      <c r="V13" s="258">
        <v>1</v>
      </c>
      <c r="W13" s="44" t="s">
        <v>102</v>
      </c>
      <c r="X13" s="461">
        <f>+'KJB-12 '!AS51</f>
        <v>5097747770.4156332</v>
      </c>
      <c r="Y13" s="34" t="s">
        <v>241</v>
      </c>
      <c r="Z13" s="258">
        <v>1</v>
      </c>
      <c r="AA13" s="221" t="s">
        <v>460</v>
      </c>
      <c r="AB13" s="95">
        <v>249419038.22</v>
      </c>
      <c r="AC13" s="95">
        <v>306788477.50481486</v>
      </c>
      <c r="AD13" s="95">
        <f>AC13-AB13</f>
        <v>57369439.284814864</v>
      </c>
      <c r="AE13" s="258">
        <v>1</v>
      </c>
      <c r="AF13" s="202" t="s">
        <v>159</v>
      </c>
      <c r="AG13" s="177">
        <v>162500</v>
      </c>
      <c r="AH13" s="177">
        <v>76666.666666666672</v>
      </c>
      <c r="AI13" s="177">
        <f>AH13-AG13</f>
        <v>-85833.333333333328</v>
      </c>
      <c r="AJ13" s="258">
        <v>1</v>
      </c>
      <c r="AK13" s="257" t="s">
        <v>224</v>
      </c>
      <c r="AL13" s="258" t="s">
        <v>560</v>
      </c>
      <c r="AM13" s="258" t="s">
        <v>325</v>
      </c>
      <c r="AN13" s="258" t="s">
        <v>325</v>
      </c>
      <c r="AO13" s="258" t="s">
        <v>325</v>
      </c>
      <c r="AP13" s="258" t="s">
        <v>325</v>
      </c>
      <c r="AQ13" s="258" t="s">
        <v>325</v>
      </c>
      <c r="AR13" s="257"/>
      <c r="AS13" s="258">
        <v>1</v>
      </c>
      <c r="AT13" s="221" t="s">
        <v>455</v>
      </c>
      <c r="AU13" s="202"/>
      <c r="AV13" s="202"/>
      <c r="AW13" s="202"/>
      <c r="AX13" s="221">
        <v>1</v>
      </c>
      <c r="AY13" s="221" t="s">
        <v>168</v>
      </c>
      <c r="AZ13" s="372">
        <v>117054.47314375022</v>
      </c>
      <c r="BA13" s="372">
        <v>92221.976429313785</v>
      </c>
      <c r="BB13" s="372">
        <f>+BA13-AZ13</f>
        <v>-24832.496714436435</v>
      </c>
      <c r="BC13" s="2" t="s">
        <v>94</v>
      </c>
      <c r="BD13" s="256" t="s">
        <v>268</v>
      </c>
      <c r="BE13" s="256"/>
      <c r="BF13" s="471">
        <v>176605.63064400846</v>
      </c>
      <c r="BG13" s="258">
        <v>1</v>
      </c>
      <c r="BH13" s="260" t="s">
        <v>50</v>
      </c>
      <c r="BI13" s="216"/>
      <c r="BJ13" s="203"/>
      <c r="BK13" s="2" t="s">
        <v>94</v>
      </c>
      <c r="BL13" s="340" t="s">
        <v>711</v>
      </c>
      <c r="BM13" s="340"/>
      <c r="BN13" s="237">
        <v>1736007.1099999975</v>
      </c>
      <c r="BO13" s="258">
        <v>1</v>
      </c>
      <c r="BP13" s="257" t="s">
        <v>302</v>
      </c>
      <c r="BQ13" s="199">
        <v>4178643.7106927508</v>
      </c>
      <c r="BR13" s="199">
        <v>4124900.4153809994</v>
      </c>
      <c r="BS13" s="199">
        <f>+BR13-BQ13</f>
        <v>-53743.29531175131</v>
      </c>
      <c r="BT13" s="258">
        <v>1</v>
      </c>
      <c r="BU13" s="257" t="s">
        <v>36</v>
      </c>
      <c r="BV13" s="421">
        <v>6111576.3846948147</v>
      </c>
      <c r="BW13" s="421">
        <v>7934569.3772687921</v>
      </c>
      <c r="BX13" s="421">
        <f>+BW13-BV13</f>
        <v>1822992.9925739774</v>
      </c>
      <c r="BY13" s="258">
        <v>1</v>
      </c>
      <c r="BZ13" s="257" t="s">
        <v>108</v>
      </c>
      <c r="CA13" s="192"/>
      <c r="CB13" s="192"/>
      <c r="CC13" s="192"/>
      <c r="CD13" s="258">
        <v>1</v>
      </c>
      <c r="CE13" s="440" t="s">
        <v>484</v>
      </c>
      <c r="CH13" s="68"/>
      <c r="CI13" s="258">
        <v>1</v>
      </c>
      <c r="CJ13" s="82" t="s">
        <v>107</v>
      </c>
      <c r="CL13" s="26"/>
      <c r="CM13" s="26"/>
      <c r="CN13" s="258">
        <v>1</v>
      </c>
      <c r="CO13" s="424" t="s">
        <v>446</v>
      </c>
      <c r="CQ13" s="26"/>
      <c r="CR13" s="26"/>
      <c r="CS13" s="221">
        <v>1</v>
      </c>
      <c r="CT13" s="341" t="s">
        <v>639</v>
      </c>
      <c r="CU13" s="167"/>
      <c r="CV13" s="167"/>
      <c r="CW13" s="167"/>
      <c r="CX13" s="221">
        <v>1</v>
      </c>
      <c r="CY13" s="342" t="s">
        <v>557</v>
      </c>
      <c r="CZ13" s="167"/>
      <c r="DA13" s="167"/>
      <c r="DB13" s="167"/>
      <c r="DC13" s="221">
        <v>1</v>
      </c>
      <c r="DD13" s="384" t="s">
        <v>645</v>
      </c>
      <c r="DE13" s="400">
        <v>84291892.014198005</v>
      </c>
      <c r="DF13" s="400">
        <v>84328016.972460017</v>
      </c>
      <c r="DG13" s="376">
        <f>DF13-DE13</f>
        <v>36124.958262011409</v>
      </c>
    </row>
    <row r="14" spans="1:116" ht="16.899999999999999" customHeight="1">
      <c r="A14" s="2">
        <f t="shared" si="0"/>
        <v>3</v>
      </c>
      <c r="B14" s="250" t="s">
        <v>247</v>
      </c>
      <c r="C14" s="257"/>
      <c r="D14" s="257"/>
      <c r="E14" s="257"/>
      <c r="F14" s="2">
        <f t="shared" ref="F14:F53" si="1">+F13+1</f>
        <v>2</v>
      </c>
      <c r="G14" s="257"/>
      <c r="H14" s="25" t="s">
        <v>444</v>
      </c>
      <c r="I14" s="25" t="s">
        <v>444</v>
      </c>
      <c r="J14" s="27" t="s">
        <v>100</v>
      </c>
      <c r="K14" s="420">
        <v>7.2999999999999995E-2</v>
      </c>
      <c r="L14" s="257"/>
      <c r="M14" s="258">
        <f t="shared" ref="M14:M50" si="2">M13+1</f>
        <v>2</v>
      </c>
      <c r="N14" s="247" t="s">
        <v>202</v>
      </c>
      <c r="O14" s="121"/>
      <c r="P14" s="182" t="s">
        <v>241</v>
      </c>
      <c r="Q14" s="401">
        <v>102287066.92</v>
      </c>
      <c r="R14" s="258">
        <f t="shared" ref="R14:R32" si="3">R13+1</f>
        <v>2</v>
      </c>
      <c r="S14" s="260"/>
      <c r="T14" s="260"/>
      <c r="U14" s="162"/>
      <c r="V14" s="258">
        <f t="shared" ref="V14:V23" si="4">V13+1</f>
        <v>2</v>
      </c>
      <c r="W14" s="44" t="s">
        <v>241</v>
      </c>
      <c r="X14" s="91" t="s">
        <v>241</v>
      </c>
      <c r="Y14" s="201"/>
      <c r="Z14" s="258">
        <f t="shared" ref="Z14:Z42" si="5">Z13+1</f>
        <v>2</v>
      </c>
      <c r="AA14" s="260" t="s">
        <v>461</v>
      </c>
      <c r="AB14" s="294">
        <v>15207047.519823998</v>
      </c>
      <c r="AC14" s="294">
        <v>13232378.856776908</v>
      </c>
      <c r="AD14" s="96">
        <f>+AC14-AB14</f>
        <v>-1974668.6630470902</v>
      </c>
      <c r="AE14" s="258">
        <v>2</v>
      </c>
      <c r="AF14" s="203" t="s">
        <v>160</v>
      </c>
      <c r="AG14" s="373">
        <v>300359.45390300005</v>
      </c>
      <c r="AH14" s="373">
        <v>279442.50856566668</v>
      </c>
      <c r="AI14" s="373">
        <f>AH14-AG14</f>
        <v>-20916.945337333367</v>
      </c>
      <c r="AJ14" s="258">
        <f t="shared" ref="AJ14:AJ22" si="6">AJ13+1</f>
        <v>2</v>
      </c>
      <c r="AK14" s="240" t="s">
        <v>795</v>
      </c>
      <c r="AL14" s="201">
        <v>13270215.639999984</v>
      </c>
      <c r="AM14" s="201">
        <v>2127321374.8900001</v>
      </c>
      <c r="AN14" s="201">
        <v>29723813.52</v>
      </c>
      <c r="AO14" s="201">
        <v>3626759.2399999974</v>
      </c>
      <c r="AP14" s="201">
        <v>352508.76</v>
      </c>
      <c r="AQ14" s="143">
        <f>AM14-AN14-AO14-AP14</f>
        <v>2093618293.3700001</v>
      </c>
      <c r="AR14" s="158">
        <f>ROUND(AL14/AQ14,6)</f>
        <v>6.3379999999999999E-3</v>
      </c>
      <c r="AS14" s="258">
        <f t="shared" ref="AS14:AS30" si="7">AS13+1</f>
        <v>2</v>
      </c>
      <c r="AT14" s="260" t="s">
        <v>518</v>
      </c>
      <c r="AU14" s="202">
        <v>330277.21861834492</v>
      </c>
      <c r="AV14" s="465">
        <v>340657.03287060215</v>
      </c>
      <c r="AW14" s="469">
        <f>+AV14-AU14</f>
        <v>10379.814252257231</v>
      </c>
      <c r="AX14" s="221">
        <v>2</v>
      </c>
      <c r="AY14" s="221"/>
      <c r="AZ14" s="295"/>
      <c r="BA14" s="295"/>
      <c r="BB14" s="295"/>
      <c r="BC14" s="2">
        <f>BC13+1</f>
        <v>2</v>
      </c>
      <c r="BF14" s="202"/>
      <c r="BG14" s="258">
        <f t="shared" ref="BG14:BG31" si="8">+BG13+1</f>
        <v>2</v>
      </c>
      <c r="BH14" s="260"/>
      <c r="BI14" s="216"/>
      <c r="BJ14" s="203"/>
      <c r="BK14" s="2">
        <f t="shared" ref="BK14:BK31" si="9">1+BK13</f>
        <v>2</v>
      </c>
      <c r="BL14" s="340" t="s">
        <v>712</v>
      </c>
      <c r="BM14" s="340"/>
      <c r="BN14" s="203">
        <v>-353278.49999999959</v>
      </c>
      <c r="BO14" s="258">
        <f t="shared" ref="BO14:BO20" si="10">BO13+1</f>
        <v>2</v>
      </c>
      <c r="BP14" s="257" t="s">
        <v>303</v>
      </c>
      <c r="BQ14" s="203">
        <v>2006229.4154838233</v>
      </c>
      <c r="BR14" s="203">
        <v>1958207.9099557111</v>
      </c>
      <c r="BS14" s="203">
        <f>+BR14-BQ14</f>
        <v>-48021.505528112175</v>
      </c>
      <c r="BT14" s="258">
        <f>BT13+1</f>
        <v>2</v>
      </c>
      <c r="BV14" s="236"/>
      <c r="BW14" s="236"/>
      <c r="BX14" s="236"/>
      <c r="BY14" s="258">
        <v>2</v>
      </c>
      <c r="BZ14" s="368" t="s">
        <v>623</v>
      </c>
      <c r="CA14" s="199">
        <v>4380759.8377278037</v>
      </c>
      <c r="CB14" s="473">
        <v>4511306.4808920929</v>
      </c>
      <c r="CC14" s="473">
        <f>+CB14-CA14</f>
        <v>130546.64316428918</v>
      </c>
      <c r="CD14" s="258">
        <f t="shared" ref="CD14:CD35" si="11">CD13+1</f>
        <v>2</v>
      </c>
      <c r="CE14" s="248" t="s">
        <v>112</v>
      </c>
      <c r="CF14" s="115"/>
      <c r="CG14" s="436">
        <v>7483207.9381920006</v>
      </c>
      <c r="CH14" s="192"/>
      <c r="CI14" s="258">
        <v>2</v>
      </c>
      <c r="CJ14" s="260" t="s">
        <v>644</v>
      </c>
      <c r="CK14" s="260"/>
      <c r="CL14" s="162"/>
      <c r="CM14" s="201">
        <v>15271331.540317921</v>
      </c>
      <c r="CN14" s="258">
        <f>CN13+1</f>
        <v>2</v>
      </c>
      <c r="CO14" s="285"/>
      <c r="CP14" s="260"/>
      <c r="CQ14" s="162"/>
      <c r="CR14" s="201"/>
      <c r="CS14" s="221">
        <v>2</v>
      </c>
      <c r="CT14" s="221" t="s">
        <v>640</v>
      </c>
      <c r="CU14" s="441">
        <v>1047962.0507459998</v>
      </c>
      <c r="CV14" s="441">
        <v>835892.12481449998</v>
      </c>
      <c r="CW14" s="372">
        <f>+CV14-CU14</f>
        <v>-212069.92593149981</v>
      </c>
      <c r="CX14" s="221">
        <v>2</v>
      </c>
      <c r="CY14" s="341" t="s">
        <v>533</v>
      </c>
      <c r="CZ14" s="295"/>
      <c r="DA14" s="295"/>
      <c r="DB14" s="295"/>
      <c r="DC14" s="221">
        <v>2</v>
      </c>
      <c r="DD14" s="81" t="s">
        <v>646</v>
      </c>
      <c r="DE14" s="220">
        <v>4386765.2</v>
      </c>
      <c r="DF14" s="220">
        <v>4334851.9246400008</v>
      </c>
      <c r="DG14" s="289">
        <f>DF14-DE14</f>
        <v>-51913.275359999388</v>
      </c>
    </row>
    <row r="15" spans="1:116" ht="18" customHeight="1" thickBot="1">
      <c r="A15" s="2">
        <f t="shared" si="0"/>
        <v>4</v>
      </c>
      <c r="B15" s="204" t="s">
        <v>505</v>
      </c>
      <c r="C15" s="257"/>
      <c r="D15" s="201">
        <v>6318302.8499999996</v>
      </c>
      <c r="E15" s="156"/>
      <c r="F15" s="2">
        <f t="shared" si="1"/>
        <v>3</v>
      </c>
      <c r="G15" s="419">
        <v>42278</v>
      </c>
      <c r="H15" s="200">
        <v>1709553137</v>
      </c>
      <c r="I15" s="200">
        <v>1757265842.6147575</v>
      </c>
      <c r="J15" s="22">
        <f t="shared" ref="J15:J26" si="12">+I15-H15</f>
        <v>47712705.614757538</v>
      </c>
      <c r="K15" s="22">
        <f t="shared" ref="K15:K26" si="13">ROUND(+J15*(1-$K$14),0)</f>
        <v>44229678</v>
      </c>
      <c r="L15" s="257"/>
      <c r="M15" s="258">
        <f t="shared" si="2"/>
        <v>3</v>
      </c>
      <c r="N15" s="248" t="s">
        <v>354</v>
      </c>
      <c r="O15" s="115"/>
      <c r="P15" s="182" t="s">
        <v>241</v>
      </c>
      <c r="Q15" s="266">
        <v>58785500.5</v>
      </c>
      <c r="R15" s="258">
        <f t="shared" si="3"/>
        <v>3</v>
      </c>
      <c r="S15" s="28" t="s">
        <v>176</v>
      </c>
      <c r="T15" s="3">
        <v>0.35</v>
      </c>
      <c r="U15" s="357">
        <f>U13*T15</f>
        <v>144836215.65657258</v>
      </c>
      <c r="V15" s="258">
        <f t="shared" si="4"/>
        <v>3</v>
      </c>
      <c r="W15" s="340" t="s">
        <v>307</v>
      </c>
      <c r="X15" s="462">
        <f>SUM(X13:X14)</f>
        <v>5097747770.4156332</v>
      </c>
      <c r="Y15" s="201"/>
      <c r="Z15" s="258">
        <f t="shared" si="5"/>
        <v>3</v>
      </c>
      <c r="AA15" s="260" t="s">
        <v>462</v>
      </c>
      <c r="AB15" s="294">
        <v>55937.910695999999</v>
      </c>
      <c r="AC15" s="294">
        <v>55937.910695999999</v>
      </c>
      <c r="AD15" s="96">
        <f>+AC15-AB15</f>
        <v>0</v>
      </c>
      <c r="AE15" s="258">
        <v>3</v>
      </c>
      <c r="AF15" s="203" t="s">
        <v>161</v>
      </c>
      <c r="AG15" s="182">
        <f>SUM(AG13:AG14)</f>
        <v>462859.45390300005</v>
      </c>
      <c r="AH15" s="182">
        <f>SUM(AH13:AH14)</f>
        <v>356109.17523233336</v>
      </c>
      <c r="AI15" s="182">
        <f>SUM(AI13:AI14)</f>
        <v>-106750.2786706667</v>
      </c>
      <c r="AJ15" s="258">
        <f t="shared" si="6"/>
        <v>3</v>
      </c>
      <c r="AK15" s="240" t="s">
        <v>796</v>
      </c>
      <c r="AL15" s="220">
        <v>13381338.190000001</v>
      </c>
      <c r="AM15" s="220">
        <v>2006366630.26</v>
      </c>
      <c r="AN15" s="220">
        <v>33059229.91</v>
      </c>
      <c r="AO15" s="220">
        <v>65827878.809999995</v>
      </c>
      <c r="AP15" s="220">
        <v>321888.03000000003</v>
      </c>
      <c r="AQ15" s="220">
        <f>AM15-AN15-AO15-AP15</f>
        <v>1907157633.51</v>
      </c>
      <c r="AR15" s="158">
        <f>ROUND(AL15/AQ15,6)</f>
        <v>7.0159999999999997E-3</v>
      </c>
      <c r="AS15" s="258">
        <f t="shared" si="7"/>
        <v>3</v>
      </c>
      <c r="AT15" s="260" t="s">
        <v>517</v>
      </c>
      <c r="AU15" s="220">
        <v>1539502.5690667895</v>
      </c>
      <c r="AV15" s="466">
        <v>1565461.22893321</v>
      </c>
      <c r="AW15" s="466">
        <f t="shared" ref="AW15:AW21" si="14">+AV15-AU15</f>
        <v>25958.659866420552</v>
      </c>
      <c r="AX15" s="221">
        <v>3</v>
      </c>
      <c r="AY15" s="221" t="s">
        <v>11</v>
      </c>
      <c r="AZ15" s="295"/>
      <c r="BA15" s="295"/>
      <c r="BB15" s="295">
        <f>BB13</f>
        <v>-24832.496714436435</v>
      </c>
      <c r="BC15" s="2">
        <f>BC14+1</f>
        <v>3</v>
      </c>
      <c r="BD15" s="257" t="s">
        <v>104</v>
      </c>
      <c r="BF15" s="472">
        <f>-BF13</f>
        <v>-176605.63064400846</v>
      </c>
      <c r="BG15" s="258">
        <f t="shared" si="8"/>
        <v>3</v>
      </c>
      <c r="BH15" s="260" t="s">
        <v>709</v>
      </c>
      <c r="BI15" s="336">
        <v>1040000</v>
      </c>
      <c r="BJ15" s="197"/>
      <c r="BK15" s="2">
        <f t="shared" si="9"/>
        <v>3</v>
      </c>
      <c r="BL15" s="340" t="s">
        <v>713</v>
      </c>
      <c r="BN15" s="406">
        <f>SUM(BN13:BN14)</f>
        <v>1382728.609999998</v>
      </c>
      <c r="BO15" s="258">
        <f t="shared" si="10"/>
        <v>3</v>
      </c>
      <c r="BP15" s="260" t="s">
        <v>304</v>
      </c>
      <c r="BQ15" s="406">
        <f>SUM(BQ13:BQ14)</f>
        <v>6184873.1261765743</v>
      </c>
      <c r="BR15" s="406">
        <f>SUM(BR13:BR14)</f>
        <v>6083108.3253367105</v>
      </c>
      <c r="BS15" s="406">
        <f>SUM(BS13:BS14)</f>
        <v>-101764.80083986348</v>
      </c>
      <c r="BT15" s="258">
        <f>BT14+1</f>
        <v>3</v>
      </c>
      <c r="BU15" s="260" t="s">
        <v>304</v>
      </c>
      <c r="BV15" s="203">
        <f>SUM(BV13:BV14)</f>
        <v>6111576.3846948147</v>
      </c>
      <c r="BW15" s="203">
        <f>SUM(BW13:BW14)</f>
        <v>7934569.3772687921</v>
      </c>
      <c r="BX15" s="203">
        <f>SUM(BX13:BX14)</f>
        <v>1822992.9925739774</v>
      </c>
      <c r="BY15" s="258">
        <v>3</v>
      </c>
      <c r="BZ15" s="368" t="s">
        <v>624</v>
      </c>
      <c r="CA15" s="174">
        <v>20419279.131090328</v>
      </c>
      <c r="CB15" s="470">
        <v>20731146.497479629</v>
      </c>
      <c r="CC15" s="474">
        <f t="shared" ref="CC15:CC21" si="15">+CB15-CA15</f>
        <v>311867.36638930067</v>
      </c>
      <c r="CD15" s="258">
        <f t="shared" si="11"/>
        <v>3</v>
      </c>
      <c r="CE15" s="340" t="s">
        <v>631</v>
      </c>
      <c r="CF15" s="478">
        <v>2.98E-2</v>
      </c>
      <c r="CG15" s="479">
        <v>222999.59655812162</v>
      </c>
      <c r="CH15" s="192"/>
      <c r="CI15" s="258">
        <v>3</v>
      </c>
      <c r="CJ15" s="260" t="s">
        <v>27</v>
      </c>
      <c r="CK15" s="260"/>
      <c r="CL15" s="162"/>
      <c r="CM15" s="335">
        <v>9200243.6631220803</v>
      </c>
      <c r="CN15" s="258">
        <f t="shared" ref="CN15:CN27" si="16">CN14+1</f>
        <v>3</v>
      </c>
      <c r="CO15" s="285" t="s">
        <v>725</v>
      </c>
      <c r="CP15" s="260"/>
      <c r="CQ15" s="425">
        <v>9596412.3000000007</v>
      </c>
      <c r="CR15" s="203"/>
      <c r="CS15" s="221">
        <v>3</v>
      </c>
      <c r="CT15" s="221" t="s">
        <v>11</v>
      </c>
      <c r="CU15" s="182">
        <f>SUM(CU14)</f>
        <v>1047962.0507459998</v>
      </c>
      <c r="CV15" s="182">
        <f>SUM(CV14)</f>
        <v>835892.12481449998</v>
      </c>
      <c r="CW15" s="182">
        <f>SUM(CW14)</f>
        <v>-212069.92593149981</v>
      </c>
      <c r="CX15" s="221">
        <v>3</v>
      </c>
      <c r="CY15" s="317" t="s">
        <v>612</v>
      </c>
      <c r="CZ15" s="400">
        <v>2565876.3629749999</v>
      </c>
      <c r="DA15" s="400">
        <v>20603887.664999999</v>
      </c>
      <c r="DB15" s="376">
        <f t="shared" ref="DB15:DB21" si="17">DA15-CZ15</f>
        <v>18038011.302024998</v>
      </c>
      <c r="DC15" s="221">
        <v>3</v>
      </c>
      <c r="DD15" s="385" t="s">
        <v>647</v>
      </c>
      <c r="DE15" s="393">
        <f>DE13+DE14</f>
        <v>88678657.214198008</v>
      </c>
      <c r="DF15" s="393">
        <f>DF13+DF14</f>
        <v>88662868.897100016</v>
      </c>
      <c r="DG15" s="393">
        <f>DG13+DG14</f>
        <v>-15788.31709798798</v>
      </c>
    </row>
    <row r="16" spans="1:116" ht="15.75" thickTop="1">
      <c r="A16" s="2">
        <f t="shared" si="0"/>
        <v>5</v>
      </c>
      <c r="B16" s="204" t="s">
        <v>506</v>
      </c>
      <c r="C16" s="257"/>
      <c r="D16" s="269">
        <v>54955983.910000004</v>
      </c>
      <c r="E16" s="156"/>
      <c r="F16" s="2">
        <f t="shared" si="1"/>
        <v>4</v>
      </c>
      <c r="G16" s="419">
        <v>42309</v>
      </c>
      <c r="H16" s="200">
        <v>2071074561</v>
      </c>
      <c r="I16" s="200">
        <v>2021559503.7397845</v>
      </c>
      <c r="J16" s="22">
        <f t="shared" si="12"/>
        <v>-49515057.260215521</v>
      </c>
      <c r="K16" s="22">
        <f t="shared" si="13"/>
        <v>-45900458</v>
      </c>
      <c r="L16" s="257"/>
      <c r="M16" s="258">
        <f t="shared" si="2"/>
        <v>4</v>
      </c>
      <c r="N16" s="247" t="s">
        <v>203</v>
      </c>
      <c r="O16" s="115"/>
      <c r="P16" s="182" t="s">
        <v>241</v>
      </c>
      <c r="Q16" s="266">
        <v>84690569.569999993</v>
      </c>
      <c r="R16" s="258">
        <f t="shared" si="3"/>
        <v>4</v>
      </c>
      <c r="S16" s="260" t="s">
        <v>475</v>
      </c>
      <c r="T16" s="257"/>
      <c r="U16" s="174">
        <f>U15</f>
        <v>144836215.65657258</v>
      </c>
      <c r="V16" s="258">
        <f t="shared" si="4"/>
        <v>4</v>
      </c>
      <c r="W16" s="340"/>
      <c r="X16" s="340"/>
      <c r="Y16" s="340"/>
      <c r="Z16" s="258">
        <f t="shared" si="5"/>
        <v>4</v>
      </c>
      <c r="AA16" s="260" t="s">
        <v>662</v>
      </c>
      <c r="AB16" s="294">
        <v>29770695.186882004</v>
      </c>
      <c r="AC16" s="294">
        <v>29770695.186882004</v>
      </c>
      <c r="AD16" s="408">
        <f>+AC16-AB16</f>
        <v>0</v>
      </c>
      <c r="AE16" s="258">
        <v>4</v>
      </c>
      <c r="AF16" s="218"/>
      <c r="AG16" s="182"/>
      <c r="AH16" s="182"/>
      <c r="AI16" s="182"/>
      <c r="AJ16" s="258">
        <f t="shared" si="6"/>
        <v>4</v>
      </c>
      <c r="AK16" s="240" t="s">
        <v>797</v>
      </c>
      <c r="AL16" s="220">
        <v>17507852.960000001</v>
      </c>
      <c r="AM16" s="220">
        <v>2204873602.5399995</v>
      </c>
      <c r="AN16" s="220">
        <v>51568623.43</v>
      </c>
      <c r="AO16" s="220">
        <v>-4047083.2700000033</v>
      </c>
      <c r="AP16" s="220">
        <v>323282.82</v>
      </c>
      <c r="AQ16" s="220">
        <f>AM16-AN16-AO16-AP16</f>
        <v>2157028779.5599995</v>
      </c>
      <c r="AR16" s="443">
        <f>ROUND(AL16/AQ16,6)</f>
        <v>8.1169999999999992E-3</v>
      </c>
      <c r="AS16" s="258">
        <f t="shared" si="7"/>
        <v>4</v>
      </c>
      <c r="AT16" s="221" t="s">
        <v>17</v>
      </c>
      <c r="AU16" s="220">
        <v>675496.77630054636</v>
      </c>
      <c r="AV16" s="466">
        <v>692669.04950833111</v>
      </c>
      <c r="AW16" s="466">
        <f t="shared" si="14"/>
        <v>17172.273207784747</v>
      </c>
      <c r="AX16" s="221">
        <v>4</v>
      </c>
      <c r="AY16" s="221"/>
      <c r="AZ16" s="182"/>
      <c r="BA16" s="182"/>
      <c r="BB16" s="182"/>
      <c r="BC16" s="2"/>
      <c r="BG16" s="258">
        <f t="shared" si="8"/>
        <v>4</v>
      </c>
      <c r="BH16" s="260"/>
      <c r="BI16" s="216"/>
      <c r="BJ16" s="203"/>
      <c r="BK16" s="2">
        <f t="shared" si="9"/>
        <v>4</v>
      </c>
      <c r="BN16" s="220"/>
      <c r="BO16" s="258">
        <f t="shared" si="10"/>
        <v>4</v>
      </c>
      <c r="BP16" s="260"/>
      <c r="BS16" s="220"/>
      <c r="BT16" s="258">
        <f>BT15+1</f>
        <v>4</v>
      </c>
      <c r="BU16" s="260"/>
      <c r="BX16" s="220"/>
      <c r="BY16" s="258">
        <v>4</v>
      </c>
      <c r="BZ16" s="368" t="s">
        <v>17</v>
      </c>
      <c r="CA16" s="174">
        <v>8959227.0002665874</v>
      </c>
      <c r="CB16" s="470">
        <v>9172906.2088294737</v>
      </c>
      <c r="CC16" s="474">
        <f t="shared" si="15"/>
        <v>213679.20856288634</v>
      </c>
      <c r="CD16" s="258">
        <f t="shared" si="11"/>
        <v>4</v>
      </c>
      <c r="CE16" s="103" t="s">
        <v>111</v>
      </c>
      <c r="CF16" s="115"/>
      <c r="CG16" s="115"/>
      <c r="CH16" s="480">
        <f>SUM(CG14:CG15)</f>
        <v>7706207.5347501226</v>
      </c>
      <c r="CI16" s="258">
        <v>4</v>
      </c>
      <c r="CJ16" s="257" t="s">
        <v>215</v>
      </c>
      <c r="CL16" s="162"/>
      <c r="CM16" s="406">
        <f>SUM(CM14:CM15)</f>
        <v>24471575.203440003</v>
      </c>
      <c r="CN16" s="258">
        <f t="shared" si="16"/>
        <v>4</v>
      </c>
      <c r="CO16" s="340" t="s">
        <v>818</v>
      </c>
      <c r="CQ16" s="162"/>
      <c r="CR16" s="289">
        <f>CQ15/5</f>
        <v>1919282.4600000002</v>
      </c>
      <c r="CS16" s="221">
        <v>4</v>
      </c>
      <c r="CT16" s="221"/>
      <c r="CU16" s="182"/>
      <c r="CV16" s="182"/>
      <c r="CW16" s="182"/>
      <c r="CX16" s="221">
        <v>4</v>
      </c>
      <c r="CY16" s="317" t="s">
        <v>586</v>
      </c>
      <c r="CZ16" s="182">
        <v>2296590.5674166665</v>
      </c>
      <c r="DA16" s="182">
        <v>0</v>
      </c>
      <c r="DB16" s="182">
        <f t="shared" si="17"/>
        <v>-2296590.5674166665</v>
      </c>
      <c r="DC16" s="221">
        <v>4</v>
      </c>
      <c r="DD16" s="385"/>
      <c r="DE16" s="182"/>
      <c r="DF16" s="386"/>
      <c r="DG16" s="386"/>
    </row>
    <row r="17" spans="1:111" ht="15">
      <c r="A17" s="2">
        <f t="shared" si="0"/>
        <v>6</v>
      </c>
      <c r="B17" s="204" t="s">
        <v>507</v>
      </c>
      <c r="C17" s="257"/>
      <c r="D17" s="269">
        <v>29011926</v>
      </c>
      <c r="E17" s="156"/>
      <c r="F17" s="2">
        <f t="shared" si="1"/>
        <v>5</v>
      </c>
      <c r="G17" s="419">
        <v>42339</v>
      </c>
      <c r="H17" s="200">
        <v>2293718205</v>
      </c>
      <c r="I17" s="200">
        <v>2341463234.1684051</v>
      </c>
      <c r="J17" s="22">
        <f t="shared" si="12"/>
        <v>47745029.168405056</v>
      </c>
      <c r="K17" s="22">
        <f t="shared" si="13"/>
        <v>44259642</v>
      </c>
      <c r="L17" s="257"/>
      <c r="M17" s="258">
        <f t="shared" si="2"/>
        <v>5</v>
      </c>
      <c r="N17" s="247" t="s">
        <v>512</v>
      </c>
      <c r="O17" s="115"/>
      <c r="P17" s="182"/>
      <c r="Q17" s="266">
        <v>13257.679999999998</v>
      </c>
      <c r="R17" s="258">
        <f t="shared" si="3"/>
        <v>5</v>
      </c>
      <c r="S17" s="260" t="s">
        <v>241</v>
      </c>
      <c r="T17" s="260"/>
      <c r="U17" s="132" t="s">
        <v>241</v>
      </c>
      <c r="V17" s="258">
        <f t="shared" si="4"/>
        <v>5</v>
      </c>
      <c r="W17" s="44" t="s">
        <v>701</v>
      </c>
      <c r="X17" s="444">
        <f>+'KJB-11 '!H13</f>
        <v>2.9899999999999999E-2</v>
      </c>
      <c r="Y17" s="6" t="s">
        <v>241</v>
      </c>
      <c r="Z17" s="258">
        <f t="shared" si="5"/>
        <v>5</v>
      </c>
      <c r="AA17" s="260" t="s">
        <v>463</v>
      </c>
      <c r="AB17" s="409">
        <f>SUM(AB13:AB16)</f>
        <v>294452718.83740199</v>
      </c>
      <c r="AC17" s="409">
        <f>SUM(AC13:AC16)</f>
        <v>349847489.45916981</v>
      </c>
      <c r="AD17" s="410">
        <f>SUM(AD13:AD16)</f>
        <v>55394770.621767774</v>
      </c>
      <c r="AE17" s="258">
        <v>5</v>
      </c>
      <c r="AF17" s="176" t="s">
        <v>162</v>
      </c>
      <c r="AG17" s="182"/>
      <c r="AH17" s="182"/>
      <c r="AI17" s="182">
        <f>AI15</f>
        <v>-106750.2786706667</v>
      </c>
      <c r="AJ17" s="258">
        <f t="shared" si="6"/>
        <v>5</v>
      </c>
      <c r="AK17" s="30" t="s">
        <v>164</v>
      </c>
      <c r="AL17" s="299"/>
      <c r="AM17" s="299"/>
      <c r="AN17" s="299"/>
      <c r="AO17" s="299"/>
      <c r="AP17" s="299"/>
      <c r="AQ17" s="559"/>
      <c r="AR17" s="158">
        <f>ROUND(IF(ISERROR(AVERAGE(AR14,AR15,AR16)),0,AVERAGE(AR14,AR15,AR16)),6)</f>
        <v>7.1570000000000002E-3</v>
      </c>
      <c r="AS17" s="258">
        <f t="shared" si="7"/>
        <v>5</v>
      </c>
      <c r="AT17" s="221" t="s">
        <v>21</v>
      </c>
      <c r="AU17" s="220">
        <v>1814058.848417453</v>
      </c>
      <c r="AV17" s="466">
        <v>1842545.3924215012</v>
      </c>
      <c r="AW17" s="466">
        <f t="shared" si="14"/>
        <v>28486.544004048221</v>
      </c>
      <c r="AX17" s="221">
        <v>5</v>
      </c>
      <c r="AY17" s="221" t="s">
        <v>13</v>
      </c>
      <c r="AZ17" s="182"/>
      <c r="BA17" s="306">
        <v>0.35</v>
      </c>
      <c r="BB17" s="373">
        <f>-BB15*BA17</f>
        <v>8691.3738500527506</v>
      </c>
      <c r="BC17" s="517" t="s">
        <v>788</v>
      </c>
      <c r="BD17" s="192"/>
      <c r="BE17" s="256"/>
      <c r="BF17" s="256"/>
      <c r="BG17" s="258">
        <f t="shared" si="8"/>
        <v>5</v>
      </c>
      <c r="BH17" s="133" t="s">
        <v>819</v>
      </c>
      <c r="BI17" s="149">
        <f>BI15/2</f>
        <v>520000</v>
      </c>
      <c r="BJ17" s="130"/>
      <c r="BK17" s="2">
        <f t="shared" si="9"/>
        <v>5</v>
      </c>
      <c r="BL17" s="31" t="s">
        <v>366</v>
      </c>
      <c r="BN17" s="220">
        <v>-4002173.9600000004</v>
      </c>
      <c r="BO17" s="258">
        <f t="shared" si="10"/>
        <v>5</v>
      </c>
      <c r="BP17" s="257" t="s">
        <v>198</v>
      </c>
      <c r="BS17" s="220">
        <f>BS15</f>
        <v>-101764.80083986348</v>
      </c>
      <c r="BT17" s="258">
        <f>BT16+1</f>
        <v>5</v>
      </c>
      <c r="BU17" s="260" t="s">
        <v>13</v>
      </c>
      <c r="BV17" s="154">
        <v>0.35</v>
      </c>
      <c r="BW17" s="3"/>
      <c r="BX17" s="174">
        <f>-BV17*BX15</f>
        <v>-638047.54740089201</v>
      </c>
      <c r="BY17" s="258">
        <v>5</v>
      </c>
      <c r="BZ17" s="368" t="s">
        <v>21</v>
      </c>
      <c r="CA17" s="174">
        <v>24060543.133236647</v>
      </c>
      <c r="CB17" s="470">
        <v>24400551.446550019</v>
      </c>
      <c r="CC17" s="474">
        <f t="shared" si="15"/>
        <v>340008.31331337243</v>
      </c>
      <c r="CD17" s="258">
        <f t="shared" si="11"/>
        <v>5</v>
      </c>
      <c r="CE17" s="287"/>
      <c r="CF17" s="115"/>
      <c r="CG17" s="115"/>
      <c r="CH17" s="132"/>
      <c r="CI17" s="258">
        <v>5</v>
      </c>
      <c r="CL17" s="162"/>
      <c r="CM17" s="220"/>
      <c r="CN17" s="258">
        <f t="shared" si="16"/>
        <v>5</v>
      </c>
      <c r="CO17" s="340"/>
      <c r="CQ17" s="162"/>
      <c r="CR17" s="220"/>
      <c r="CS17" s="221">
        <v>5</v>
      </c>
      <c r="CT17" s="221"/>
      <c r="CU17" s="374"/>
      <c r="CV17" s="374"/>
      <c r="CW17" s="374"/>
      <c r="CX17" s="221">
        <v>5</v>
      </c>
      <c r="CY17" s="317" t="s">
        <v>613</v>
      </c>
      <c r="CZ17" s="182">
        <v>-41074.731625878645</v>
      </c>
      <c r="DA17" s="182">
        <v>-1199152.1377783362</v>
      </c>
      <c r="DB17" s="182">
        <f t="shared" si="17"/>
        <v>-1158077.4061524575</v>
      </c>
      <c r="DC17" s="221">
        <v>5</v>
      </c>
      <c r="DD17" s="248" t="s">
        <v>648</v>
      </c>
      <c r="DE17" s="182"/>
      <c r="DF17" s="386"/>
      <c r="DG17" s="203">
        <f>DG15</f>
        <v>-15788.31709798798</v>
      </c>
    </row>
    <row r="18" spans="1:111" ht="15.75" thickBot="1">
      <c r="A18" s="2">
        <f t="shared" si="0"/>
        <v>7</v>
      </c>
      <c r="B18" s="204" t="s">
        <v>508</v>
      </c>
      <c r="C18" s="257"/>
      <c r="D18" s="269">
        <v>-29745544</v>
      </c>
      <c r="E18" s="156"/>
      <c r="F18" s="2">
        <f t="shared" si="1"/>
        <v>6</v>
      </c>
      <c r="G18" s="419">
        <v>42370</v>
      </c>
      <c r="H18" s="200">
        <v>2264400226</v>
      </c>
      <c r="I18" s="200">
        <v>2313151612.2310338</v>
      </c>
      <c r="J18" s="22">
        <f t="shared" si="12"/>
        <v>48751386.231033802</v>
      </c>
      <c r="K18" s="22">
        <f t="shared" si="13"/>
        <v>45192535</v>
      </c>
      <c r="L18" s="257"/>
      <c r="M18" s="258">
        <f t="shared" si="2"/>
        <v>6</v>
      </c>
      <c r="N18" s="247" t="s">
        <v>355</v>
      </c>
      <c r="O18" s="115"/>
      <c r="P18" s="182" t="s">
        <v>241</v>
      </c>
      <c r="Q18" s="266">
        <v>17088658.920000002</v>
      </c>
      <c r="R18" s="258">
        <f t="shared" si="3"/>
        <v>6</v>
      </c>
      <c r="S18" s="257" t="s">
        <v>699</v>
      </c>
      <c r="T18" s="257"/>
      <c r="U18" s="174">
        <v>64183937.829999998</v>
      </c>
      <c r="V18" s="258">
        <f t="shared" si="4"/>
        <v>6</v>
      </c>
      <c r="W18" s="44" t="s">
        <v>126</v>
      </c>
      <c r="Y18" s="463">
        <f>+X15*X17</f>
        <v>152422658.33542743</v>
      </c>
      <c r="Z18" s="258">
        <f t="shared" si="5"/>
        <v>6</v>
      </c>
      <c r="AA18" s="260"/>
      <c r="AB18" s="411"/>
      <c r="AC18" s="411"/>
      <c r="AD18" s="411"/>
      <c r="AE18" s="258">
        <v>6</v>
      </c>
      <c r="AF18" s="176" t="s">
        <v>13</v>
      </c>
      <c r="AG18" s="221"/>
      <c r="AH18" s="94">
        <v>0.35</v>
      </c>
      <c r="AI18" s="373">
        <f>ROUND(-AI17*AH18,0)</f>
        <v>37363</v>
      </c>
      <c r="AJ18" s="258">
        <f t="shared" si="6"/>
        <v>6</v>
      </c>
      <c r="AK18" s="257"/>
      <c r="AL18" s="257"/>
      <c r="AM18" s="257"/>
      <c r="AN18" s="257"/>
      <c r="AO18" s="257"/>
      <c r="AP18" s="257"/>
      <c r="AQ18" s="257"/>
      <c r="AR18" s="257"/>
      <c r="AS18" s="258">
        <f t="shared" si="7"/>
        <v>6</v>
      </c>
      <c r="AT18" s="221" t="s">
        <v>25</v>
      </c>
      <c r="AU18" s="220">
        <v>831692.0644458835</v>
      </c>
      <c r="AV18" s="466">
        <v>842186.36225123261</v>
      </c>
      <c r="AW18" s="466">
        <f t="shared" si="14"/>
        <v>10494.29780534911</v>
      </c>
      <c r="AX18" s="221">
        <v>6</v>
      </c>
      <c r="AY18" s="221"/>
      <c r="AZ18" s="182"/>
      <c r="BA18" s="182"/>
      <c r="BB18" s="182"/>
      <c r="BC18" s="2"/>
      <c r="BG18" s="258">
        <f t="shared" si="8"/>
        <v>6</v>
      </c>
      <c r="BH18" s="155" t="s">
        <v>244</v>
      </c>
      <c r="BI18" s="357">
        <v>180704.512644</v>
      </c>
      <c r="BJ18" s="130"/>
      <c r="BK18" s="2">
        <f t="shared" si="9"/>
        <v>6</v>
      </c>
      <c r="BL18" s="31" t="s">
        <v>367</v>
      </c>
      <c r="BN18" s="220">
        <v>328215.27999999997</v>
      </c>
      <c r="BO18" s="258">
        <f t="shared" si="10"/>
        <v>6</v>
      </c>
      <c r="BS18" s="162"/>
      <c r="BT18" s="258">
        <f>BT17+1</f>
        <v>6</v>
      </c>
      <c r="BU18" s="260" t="s">
        <v>104</v>
      </c>
      <c r="BX18" s="339">
        <f>-BX15-BX17</f>
        <v>-1184945.4451730854</v>
      </c>
      <c r="BY18" s="258">
        <v>6</v>
      </c>
      <c r="BZ18" s="368" t="s">
        <v>25</v>
      </c>
      <c r="CA18" s="174">
        <v>11030663.555404065</v>
      </c>
      <c r="CB18" s="470">
        <v>11152893.808019754</v>
      </c>
      <c r="CC18" s="474">
        <f t="shared" si="15"/>
        <v>122230.25261568837</v>
      </c>
      <c r="CD18" s="258">
        <f t="shared" si="11"/>
        <v>6</v>
      </c>
      <c r="CE18" s="440" t="s">
        <v>143</v>
      </c>
      <c r="CF18" s="41"/>
      <c r="CG18" s="41"/>
      <c r="CH18" s="132"/>
      <c r="CI18" s="258">
        <v>6</v>
      </c>
      <c r="CJ18" s="66" t="s">
        <v>218</v>
      </c>
      <c r="CK18" s="308">
        <v>0.54659120593235488</v>
      </c>
      <c r="CM18" s="220">
        <f>ROUND(+CK18*CM16,0)</f>
        <v>13375948</v>
      </c>
      <c r="CN18" s="258">
        <f t="shared" si="16"/>
        <v>6</v>
      </c>
      <c r="CO18" s="424" t="s">
        <v>447</v>
      </c>
      <c r="CP18" s="85"/>
      <c r="CR18" s="220"/>
      <c r="CS18" s="221">
        <v>6</v>
      </c>
      <c r="CT18" s="341" t="s">
        <v>641</v>
      </c>
      <c r="CU18" s="375"/>
      <c r="CV18" s="295"/>
      <c r="CW18" s="295"/>
      <c r="CX18" s="221">
        <v>6</v>
      </c>
      <c r="CY18" s="317" t="s">
        <v>614</v>
      </c>
      <c r="CZ18" s="182">
        <v>31060.331498886484</v>
      </c>
      <c r="DA18" s="182">
        <v>0</v>
      </c>
      <c r="DB18" s="182">
        <f t="shared" si="17"/>
        <v>-31060.331498886484</v>
      </c>
      <c r="DC18" s="221">
        <v>6</v>
      </c>
      <c r="DD18" s="248" t="s">
        <v>6</v>
      </c>
      <c r="DE18" s="3">
        <v>0.35</v>
      </c>
      <c r="DF18" s="386"/>
      <c r="DG18" s="236">
        <f>ROUND(-DG17*DE18,0)</f>
        <v>5526</v>
      </c>
    </row>
    <row r="19" spans="1:111" ht="17.25" customHeight="1" thickTop="1" thickBot="1">
      <c r="A19" s="2">
        <f t="shared" si="0"/>
        <v>8</v>
      </c>
      <c r="B19" s="204" t="s">
        <v>509</v>
      </c>
      <c r="C19" s="257"/>
      <c r="D19" s="269">
        <v>-82720471.5</v>
      </c>
      <c r="E19" s="156"/>
      <c r="F19" s="2">
        <f t="shared" si="1"/>
        <v>7</v>
      </c>
      <c r="G19" s="419">
        <v>42401</v>
      </c>
      <c r="H19" s="200">
        <v>1926704963</v>
      </c>
      <c r="I19" s="200">
        <v>2027518228.9616108</v>
      </c>
      <c r="J19" s="22">
        <f t="shared" si="12"/>
        <v>100813265.96161079</v>
      </c>
      <c r="K19" s="22">
        <f t="shared" si="13"/>
        <v>93453898</v>
      </c>
      <c r="L19" s="257"/>
      <c r="M19" s="258">
        <f t="shared" si="2"/>
        <v>7</v>
      </c>
      <c r="N19" s="249" t="s">
        <v>194</v>
      </c>
      <c r="O19" s="115"/>
      <c r="P19" s="182" t="s">
        <v>241</v>
      </c>
      <c r="Q19" s="266">
        <v>-72579362.799999982</v>
      </c>
      <c r="R19" s="258">
        <f t="shared" si="3"/>
        <v>7</v>
      </c>
      <c r="S19" s="257" t="s">
        <v>476</v>
      </c>
      <c r="T19" s="257"/>
      <c r="U19" s="174"/>
      <c r="V19" s="258">
        <f t="shared" si="4"/>
        <v>7</v>
      </c>
      <c r="W19" s="44"/>
      <c r="X19" s="45"/>
      <c r="Y19" s="445"/>
      <c r="Z19" s="258">
        <f t="shared" si="5"/>
        <v>7</v>
      </c>
      <c r="AA19" s="221" t="s">
        <v>464</v>
      </c>
      <c r="AB19" s="294">
        <v>1352124.73</v>
      </c>
      <c r="AC19" s="294">
        <v>1739313.9972498522</v>
      </c>
      <c r="AD19" s="96">
        <f>AC19-AB19</f>
        <v>387189.26724985219</v>
      </c>
      <c r="AE19" s="258">
        <v>7</v>
      </c>
      <c r="AF19" s="176"/>
      <c r="AG19" s="221"/>
      <c r="AH19" s="221"/>
      <c r="AI19" s="182"/>
      <c r="AJ19" s="258">
        <f t="shared" si="6"/>
        <v>7</v>
      </c>
      <c r="AK19" s="92" t="s">
        <v>165</v>
      </c>
      <c r="AL19" s="220"/>
      <c r="AM19" s="220">
        <v>2395339771.079999</v>
      </c>
      <c r="AN19" s="220">
        <v>201125741.739999</v>
      </c>
      <c r="AO19" s="220">
        <v>47841338.950000003</v>
      </c>
      <c r="AP19" s="220">
        <v>324382.2</v>
      </c>
      <c r="AQ19" s="220">
        <f>AM19-AN19-AO19-AP19</f>
        <v>2146048308.1900001</v>
      </c>
      <c r="AR19" s="134"/>
      <c r="AS19" s="258">
        <f t="shared" si="7"/>
        <v>7</v>
      </c>
      <c r="AT19" s="221" t="s">
        <v>26</v>
      </c>
      <c r="AU19" s="220">
        <v>104449.15828380465</v>
      </c>
      <c r="AV19" s="466">
        <v>107443.71395013717</v>
      </c>
      <c r="AW19" s="466">
        <f t="shared" si="14"/>
        <v>2994.555666332526</v>
      </c>
      <c r="AX19" s="221">
        <v>7</v>
      </c>
      <c r="AY19" s="221" t="s">
        <v>104</v>
      </c>
      <c r="AZ19" s="182"/>
      <c r="BA19" s="182"/>
      <c r="BB19" s="442">
        <f>-BB15-BB17</f>
        <v>16141.122864383684</v>
      </c>
      <c r="BC19" s="2"/>
      <c r="BG19" s="258">
        <f t="shared" si="8"/>
        <v>7</v>
      </c>
      <c r="BH19" s="260" t="s">
        <v>22</v>
      </c>
      <c r="BI19" s="182">
        <f>+BI17-BI18</f>
        <v>339295.487356</v>
      </c>
      <c r="BJ19" s="149">
        <f>+BI19</f>
        <v>339295.487356</v>
      </c>
      <c r="BK19" s="2">
        <f t="shared" si="9"/>
        <v>7</v>
      </c>
      <c r="BL19" s="257" t="s">
        <v>714</v>
      </c>
      <c r="BN19" s="407">
        <f>SUM(BN17:BN18)</f>
        <v>-3673958.6800000006</v>
      </c>
      <c r="BO19" s="258">
        <f t="shared" si="10"/>
        <v>7</v>
      </c>
      <c r="BP19" s="260" t="s">
        <v>13</v>
      </c>
      <c r="BQ19" s="154">
        <v>0.35</v>
      </c>
      <c r="BR19" s="3"/>
      <c r="BS19" s="174">
        <f>-BQ19*BS17</f>
        <v>35617.680293952217</v>
      </c>
      <c r="BT19" s="258"/>
      <c r="BY19" s="258">
        <v>7</v>
      </c>
      <c r="BZ19" s="368" t="s">
        <v>26</v>
      </c>
      <c r="CA19" s="174">
        <v>1385463.025825866</v>
      </c>
      <c r="CB19" s="470">
        <v>1422849.8356199341</v>
      </c>
      <c r="CC19" s="474">
        <f t="shared" si="15"/>
        <v>37386.809794068104</v>
      </c>
      <c r="CD19" s="258">
        <f t="shared" si="11"/>
        <v>7</v>
      </c>
      <c r="CE19" s="248" t="s">
        <v>144</v>
      </c>
      <c r="CF19" s="115"/>
      <c r="CG19" s="162">
        <v>2733666.2376000001</v>
      </c>
      <c r="CH19" s="192"/>
      <c r="CI19" s="258">
        <v>7</v>
      </c>
      <c r="CJ19" s="168" t="s">
        <v>292</v>
      </c>
      <c r="CK19" s="308"/>
      <c r="CL19" s="154"/>
      <c r="CM19" s="220">
        <v>13188639.070766069</v>
      </c>
      <c r="CN19" s="258">
        <f t="shared" si="16"/>
        <v>7</v>
      </c>
      <c r="CO19" s="285"/>
      <c r="CP19" s="260"/>
      <c r="CQ19" s="154"/>
      <c r="CR19" s="221"/>
      <c r="CS19" s="221">
        <v>7</v>
      </c>
      <c r="CT19" s="105" t="s">
        <v>643</v>
      </c>
      <c r="CU19" s="376"/>
      <c r="CV19" s="295">
        <v>2476040.8475628183</v>
      </c>
      <c r="CW19" s="413">
        <f>+CV19-CU19</f>
        <v>2476040.8475628183</v>
      </c>
      <c r="CX19" s="221">
        <v>7</v>
      </c>
      <c r="CY19" s="317" t="s">
        <v>587</v>
      </c>
      <c r="CZ19" s="182">
        <v>-1087774.3612499998</v>
      </c>
      <c r="DA19" s="182">
        <v>0</v>
      </c>
      <c r="DB19" s="182">
        <f t="shared" si="17"/>
        <v>1087774.3612499998</v>
      </c>
      <c r="DC19" s="221">
        <v>7</v>
      </c>
      <c r="DD19" s="248" t="s">
        <v>15</v>
      </c>
      <c r="DE19" s="182"/>
      <c r="DF19" s="386"/>
      <c r="DG19" s="229">
        <f>-DG17-DG18</f>
        <v>10262.31709798798</v>
      </c>
    </row>
    <row r="20" spans="1:111" ht="17.25" customHeight="1" thickTop="1" thickBot="1">
      <c r="A20" s="2">
        <f t="shared" si="0"/>
        <v>9</v>
      </c>
      <c r="B20" s="204" t="s">
        <v>577</v>
      </c>
      <c r="D20" s="269">
        <v>146.57999999999811</v>
      </c>
      <c r="E20" s="156"/>
      <c r="F20" s="2">
        <f t="shared" si="1"/>
        <v>8</v>
      </c>
      <c r="G20" s="419">
        <v>42430</v>
      </c>
      <c r="H20" s="200">
        <v>1958545780</v>
      </c>
      <c r="I20" s="200">
        <v>2015037059.0936217</v>
      </c>
      <c r="J20" s="22">
        <f t="shared" si="12"/>
        <v>56491279.093621731</v>
      </c>
      <c r="K20" s="22">
        <f t="shared" si="13"/>
        <v>52367416</v>
      </c>
      <c r="L20" s="257"/>
      <c r="M20" s="258">
        <f t="shared" si="2"/>
        <v>8</v>
      </c>
      <c r="N20" s="250" t="s">
        <v>356</v>
      </c>
      <c r="O20" s="115"/>
      <c r="P20" s="182" t="s">
        <v>241</v>
      </c>
      <c r="Q20" s="266">
        <v>-2081681.16</v>
      </c>
      <c r="R20" s="258">
        <f t="shared" si="3"/>
        <v>8</v>
      </c>
      <c r="S20" s="257" t="s">
        <v>477</v>
      </c>
      <c r="T20" s="257"/>
      <c r="U20" s="357"/>
      <c r="V20" s="258">
        <f t="shared" si="4"/>
        <v>8</v>
      </c>
      <c r="W20" s="340" t="s">
        <v>16</v>
      </c>
      <c r="Y20" s="463">
        <f>-Y18</f>
        <v>-152422658.33542743</v>
      </c>
      <c r="Z20" s="258">
        <f t="shared" si="5"/>
        <v>8</v>
      </c>
      <c r="AA20" s="260" t="s">
        <v>465</v>
      </c>
      <c r="AB20" s="294">
        <v>1476016.7034779999</v>
      </c>
      <c r="AC20" s="294">
        <v>0</v>
      </c>
      <c r="AD20" s="446">
        <f>AC20-AB20</f>
        <v>-1476016.7034779999</v>
      </c>
      <c r="AE20" s="258">
        <v>8</v>
      </c>
      <c r="AF20" s="176" t="s">
        <v>104</v>
      </c>
      <c r="AG20" s="221"/>
      <c r="AH20" s="221"/>
      <c r="AI20" s="442">
        <f>-AI17-AI18</f>
        <v>69387.278670666696</v>
      </c>
      <c r="AJ20" s="258">
        <f t="shared" si="6"/>
        <v>8</v>
      </c>
      <c r="AK20" s="313"/>
      <c r="AL20" s="220"/>
      <c r="AM20" s="135"/>
      <c r="AN20" s="220"/>
      <c r="AO20" s="220"/>
      <c r="AP20" s="220"/>
      <c r="AQ20" s="460"/>
      <c r="AR20" s="135"/>
      <c r="AS20" s="258">
        <f t="shared" si="7"/>
        <v>8</v>
      </c>
      <c r="AT20" s="221" t="s">
        <v>87</v>
      </c>
      <c r="AU20" s="220">
        <v>15752.022461405353</v>
      </c>
      <c r="AV20" s="466">
        <v>16130.092834759536</v>
      </c>
      <c r="AW20" s="466">
        <f t="shared" si="14"/>
        <v>378.07037335418318</v>
      </c>
      <c r="AX20" s="221"/>
      <c r="AY20" s="221"/>
      <c r="BC20" s="2"/>
      <c r="BG20" s="258">
        <f t="shared" si="8"/>
        <v>8</v>
      </c>
      <c r="BH20" s="260"/>
      <c r="BI20" s="203"/>
      <c r="BJ20" s="194"/>
      <c r="BK20" s="2">
        <f t="shared" si="9"/>
        <v>8</v>
      </c>
      <c r="BN20" s="406"/>
      <c r="BO20" s="258">
        <f t="shared" si="10"/>
        <v>8</v>
      </c>
      <c r="BP20" s="260" t="s">
        <v>104</v>
      </c>
      <c r="BS20" s="339">
        <f>-BS17-BS19</f>
        <v>66147.120545911268</v>
      </c>
      <c r="BT20" s="258"/>
      <c r="BY20" s="258">
        <v>8</v>
      </c>
      <c r="BZ20" s="368" t="s">
        <v>87</v>
      </c>
      <c r="CA20" s="174">
        <v>209317.86788684683</v>
      </c>
      <c r="CB20" s="470">
        <v>213614.34113897898</v>
      </c>
      <c r="CC20" s="474">
        <f t="shared" si="15"/>
        <v>4296.4732521321566</v>
      </c>
      <c r="CD20" s="258">
        <f t="shared" si="11"/>
        <v>8</v>
      </c>
      <c r="CE20" s="340" t="s">
        <v>145</v>
      </c>
      <c r="CF20" s="239">
        <v>6.875E-3</v>
      </c>
      <c r="CG20" s="335">
        <v>18793.955383500001</v>
      </c>
      <c r="CH20" s="192"/>
      <c r="CI20" s="258">
        <v>8</v>
      </c>
      <c r="CJ20" s="257" t="s">
        <v>304</v>
      </c>
      <c r="CM20" s="406">
        <f>CM18-CM19</f>
        <v>187308.92923393101</v>
      </c>
      <c r="CN20" s="258">
        <f t="shared" si="16"/>
        <v>8</v>
      </c>
      <c r="CO20" s="340" t="s">
        <v>575</v>
      </c>
      <c r="CQ20" s="220">
        <v>-2483527.0531491903</v>
      </c>
      <c r="CR20" s="182"/>
      <c r="CS20" s="221">
        <v>8</v>
      </c>
      <c r="CT20" s="221" t="s">
        <v>642</v>
      </c>
      <c r="CU20" s="373">
        <v>0</v>
      </c>
      <c r="CV20" s="295">
        <v>2486031.0369156054</v>
      </c>
      <c r="CW20" s="413">
        <f>+CV20-CU20</f>
        <v>2486031.0369156054</v>
      </c>
      <c r="CX20" s="221">
        <f>CX19+1</f>
        <v>8</v>
      </c>
      <c r="CY20" s="322" t="s">
        <v>534</v>
      </c>
      <c r="CZ20" s="182">
        <v>13548.583466044467</v>
      </c>
      <c r="DA20" s="182">
        <v>283809.31891272456</v>
      </c>
      <c r="DB20" s="182">
        <f t="shared" si="17"/>
        <v>270260.7354466801</v>
      </c>
      <c r="DC20" s="221"/>
    </row>
    <row r="21" spans="1:111" ht="14.25" thickTop="1">
      <c r="A21" s="2">
        <f t="shared" si="0"/>
        <v>10</v>
      </c>
      <c r="B21" s="204" t="s">
        <v>695</v>
      </c>
      <c r="C21" s="90"/>
      <c r="D21" s="269">
        <v>7446504.8799999999</v>
      </c>
      <c r="E21" s="156"/>
      <c r="F21" s="2">
        <f t="shared" si="1"/>
        <v>9</v>
      </c>
      <c r="G21" s="419">
        <v>42461</v>
      </c>
      <c r="H21" s="200">
        <v>1641032699</v>
      </c>
      <c r="I21" s="200">
        <v>1717808476.922034</v>
      </c>
      <c r="J21" s="22">
        <f t="shared" si="12"/>
        <v>76775777.922034025</v>
      </c>
      <c r="K21" s="22">
        <f t="shared" si="13"/>
        <v>71171146</v>
      </c>
      <c r="L21" s="257"/>
      <c r="M21" s="258">
        <f t="shared" si="2"/>
        <v>9</v>
      </c>
      <c r="N21" s="250" t="s">
        <v>357</v>
      </c>
      <c r="O21" s="257"/>
      <c r="P21" s="257"/>
      <c r="Q21" s="266">
        <v>1841461.71</v>
      </c>
      <c r="R21" s="258">
        <f t="shared" si="3"/>
        <v>9</v>
      </c>
      <c r="S21" s="257" t="s">
        <v>24</v>
      </c>
      <c r="T21" s="257"/>
      <c r="U21" s="174">
        <f>SUM(U16:U20)</f>
        <v>209020153.48657256</v>
      </c>
      <c r="V21" s="258">
        <f t="shared" si="4"/>
        <v>9</v>
      </c>
      <c r="W21" s="340"/>
      <c r="X21" s="142"/>
      <c r="Y21" s="34" t="s">
        <v>241</v>
      </c>
      <c r="Z21" s="258">
        <f t="shared" si="5"/>
        <v>9</v>
      </c>
      <c r="AA21" s="260" t="s">
        <v>466</v>
      </c>
      <c r="AB21" s="409">
        <f>SUM(AB19:AB20)</f>
        <v>2828141.4334779996</v>
      </c>
      <c r="AC21" s="409">
        <f>SUM(AC19:AC20)</f>
        <v>1739313.9972498522</v>
      </c>
      <c r="AD21" s="410">
        <f>SUM(AD19:AD20)</f>
        <v>-1088827.4362281477</v>
      </c>
      <c r="AJ21" s="258">
        <f t="shared" si="6"/>
        <v>9</v>
      </c>
      <c r="AK21" s="92"/>
      <c r="AQ21" s="459"/>
      <c r="AS21" s="258">
        <f t="shared" si="7"/>
        <v>9</v>
      </c>
      <c r="AT21" s="221" t="s">
        <v>214</v>
      </c>
      <c r="AU21" s="220">
        <v>2049529.5019409845</v>
      </c>
      <c r="AV21" s="466">
        <v>2112756.4067951208</v>
      </c>
      <c r="AW21" s="466">
        <f t="shared" si="14"/>
        <v>63226.904854136286</v>
      </c>
      <c r="AX21" s="221"/>
      <c r="AY21" s="221"/>
      <c r="BG21" s="258">
        <f t="shared" si="8"/>
        <v>9</v>
      </c>
      <c r="BH21" s="260" t="s">
        <v>417</v>
      </c>
      <c r="BI21" s="149">
        <v>273000</v>
      </c>
      <c r="BJ21" s="201"/>
      <c r="BK21" s="2">
        <f t="shared" si="9"/>
        <v>9</v>
      </c>
      <c r="BL21" s="257" t="s">
        <v>715</v>
      </c>
      <c r="BM21" s="220"/>
      <c r="BN21" s="220">
        <f>BN15+BN19</f>
        <v>-2291230.0700000026</v>
      </c>
      <c r="BO21" s="258"/>
      <c r="BP21" s="260"/>
      <c r="BT21" s="258"/>
      <c r="BU21" s="260"/>
      <c r="BY21" s="258">
        <v>9</v>
      </c>
      <c r="BZ21" s="368" t="s">
        <v>214</v>
      </c>
      <c r="CA21" s="174">
        <v>27183671.346791636</v>
      </c>
      <c r="CB21" s="470">
        <v>27978916.317603432</v>
      </c>
      <c r="CC21" s="475">
        <f t="shared" si="15"/>
        <v>795244.97081179544</v>
      </c>
      <c r="CD21" s="258">
        <f t="shared" si="11"/>
        <v>9</v>
      </c>
      <c r="CE21" s="103" t="s">
        <v>146</v>
      </c>
      <c r="CF21" s="103"/>
      <c r="CG21" s="103"/>
      <c r="CH21" s="132">
        <f>SUM(CG19:CG20)</f>
        <v>2752460.1929835002</v>
      </c>
      <c r="CI21" s="258">
        <v>9</v>
      </c>
      <c r="CM21" s="220"/>
      <c r="CN21" s="258">
        <f t="shared" si="16"/>
        <v>9</v>
      </c>
      <c r="CO21" s="340" t="s">
        <v>820</v>
      </c>
      <c r="CQ21" s="220"/>
      <c r="CR21" s="290">
        <f>CQ20/5</f>
        <v>-496705.41062983806</v>
      </c>
      <c r="CS21" s="221">
        <v>9</v>
      </c>
      <c r="CT21" s="221" t="s">
        <v>11</v>
      </c>
      <c r="CU21" s="182">
        <f>SUM(CU19:CU20)</f>
        <v>0</v>
      </c>
      <c r="CV21" s="412">
        <f>SUM(CV19:CV20)</f>
        <v>4962071.8844784237</v>
      </c>
      <c r="CW21" s="412">
        <f>SUM(CW19:CW20)</f>
        <v>4962071.8844784237</v>
      </c>
      <c r="CX21" s="221">
        <f t="shared" ref="CX21:CX29" si="18">CX20+1</f>
        <v>9</v>
      </c>
      <c r="CY21" s="395" t="s">
        <v>658</v>
      </c>
      <c r="CZ21" s="182">
        <v>-4742.0042131155633</v>
      </c>
      <c r="DA21" s="182"/>
      <c r="DB21" s="182">
        <f t="shared" si="17"/>
        <v>4742.0042131155633</v>
      </c>
      <c r="DC21" s="221"/>
    </row>
    <row r="22" spans="1:111" ht="20.25" customHeight="1" thickBot="1">
      <c r="A22" s="2">
        <f t="shared" si="0"/>
        <v>11</v>
      </c>
      <c r="B22" s="204" t="s">
        <v>511</v>
      </c>
      <c r="D22" s="269">
        <v>-3902999.6601178469</v>
      </c>
      <c r="E22" s="156"/>
      <c r="F22" s="2">
        <f t="shared" si="1"/>
        <v>10</v>
      </c>
      <c r="G22" s="419">
        <v>42491</v>
      </c>
      <c r="H22" s="200">
        <v>1626432632</v>
      </c>
      <c r="I22" s="200">
        <v>1641730768.4739172</v>
      </c>
      <c r="J22" s="22">
        <f t="shared" si="12"/>
        <v>15298136.473917246</v>
      </c>
      <c r="K22" s="22">
        <f t="shared" si="13"/>
        <v>14181373</v>
      </c>
      <c r="L22" s="257"/>
      <c r="M22" s="258">
        <f t="shared" si="2"/>
        <v>10</v>
      </c>
      <c r="N22" s="250"/>
      <c r="O22" s="257"/>
      <c r="P22" s="257"/>
      <c r="Q22" s="266"/>
      <c r="R22" s="258">
        <f t="shared" si="3"/>
        <v>10</v>
      </c>
      <c r="S22" s="257"/>
      <c r="T22" s="257"/>
      <c r="U22" s="162"/>
      <c r="V22" s="258">
        <f t="shared" si="4"/>
        <v>10</v>
      </c>
      <c r="W22" s="340" t="s">
        <v>20</v>
      </c>
      <c r="X22" s="154">
        <f>k_FITrate</f>
        <v>0.35</v>
      </c>
      <c r="Y22" s="463">
        <f>+Y20*k_FITrate</f>
        <v>-53347930.4173996</v>
      </c>
      <c r="Z22" s="258">
        <f t="shared" si="5"/>
        <v>10</v>
      </c>
      <c r="AA22" s="260"/>
      <c r="AB22" s="91"/>
      <c r="AC22" s="91"/>
      <c r="AD22" s="182"/>
      <c r="AJ22" s="258">
        <f t="shared" si="6"/>
        <v>10</v>
      </c>
      <c r="AK22" s="257" t="s">
        <v>101</v>
      </c>
      <c r="AL22" s="220"/>
      <c r="AM22" s="220"/>
      <c r="AN22" s="220"/>
      <c r="AO22" s="220"/>
      <c r="AP22" s="220"/>
      <c r="AQ22" s="443">
        <f>AR17</f>
        <v>7.1570000000000002E-3</v>
      </c>
      <c r="AR22" s="220"/>
      <c r="AS22" s="258">
        <f t="shared" si="7"/>
        <v>10</v>
      </c>
      <c r="AT22" s="287" t="s">
        <v>311</v>
      </c>
      <c r="AU22" s="406">
        <f>SUM(AU14:AU21)</f>
        <v>7360758.1595352115</v>
      </c>
      <c r="AV22" s="467">
        <f>SUM(AV14:AV21)</f>
        <v>7519849.2795648947</v>
      </c>
      <c r="AW22" s="467">
        <f>AV22-AU22</f>
        <v>159091.12002968322</v>
      </c>
      <c r="AX22" s="221"/>
      <c r="AY22" s="221"/>
      <c r="BG22" s="258">
        <f t="shared" si="8"/>
        <v>10</v>
      </c>
      <c r="BH22" s="260"/>
      <c r="BI22" s="203"/>
      <c r="BJ22" s="220"/>
      <c r="BK22" s="2">
        <f t="shared" si="9"/>
        <v>10</v>
      </c>
      <c r="BM22" s="220"/>
      <c r="BN22" s="220"/>
      <c r="BO22" s="258"/>
      <c r="BP22" s="260"/>
      <c r="BT22" s="258"/>
      <c r="BU22" s="260"/>
      <c r="BY22" s="258">
        <v>10</v>
      </c>
      <c r="BZ22" s="260" t="s">
        <v>217</v>
      </c>
      <c r="CA22" s="406">
        <f>SUM(CA14:CA21)</f>
        <v>97628924.898229778</v>
      </c>
      <c r="CB22" s="462">
        <f>SUM(CB14:CB21)</f>
        <v>99584184.936133325</v>
      </c>
      <c r="CC22" s="462">
        <f>SUM(CC13:CC21)</f>
        <v>1955260.0379035326</v>
      </c>
      <c r="CD22" s="258">
        <f t="shared" si="11"/>
        <v>10</v>
      </c>
      <c r="CE22" s="287"/>
      <c r="CF22" s="111"/>
      <c r="CG22" s="111"/>
      <c r="CH22" s="132"/>
      <c r="CI22" s="258">
        <v>10</v>
      </c>
      <c r="CJ22" s="260" t="s">
        <v>6</v>
      </c>
      <c r="CK22" s="154">
        <f>k_FITrate</f>
        <v>0.35</v>
      </c>
      <c r="CM22" s="174">
        <f>-ROUND(+CM20*CK22,0)</f>
        <v>-65558</v>
      </c>
      <c r="CN22" s="258">
        <f t="shared" si="16"/>
        <v>10</v>
      </c>
      <c r="CO22" s="286"/>
      <c r="CP22" s="192"/>
      <c r="CR22" s="447"/>
      <c r="CS22" s="221">
        <v>10</v>
      </c>
      <c r="CT22" s="221"/>
      <c r="CU22" s="295"/>
      <c r="CV22" s="295"/>
      <c r="CW22" s="295"/>
      <c r="CX22" s="221">
        <f t="shared" si="18"/>
        <v>10</v>
      </c>
      <c r="CY22" s="221" t="s">
        <v>559</v>
      </c>
      <c r="CZ22" s="358">
        <f>SUM(CZ15:CZ21)</f>
        <v>3773484.7482676036</v>
      </c>
      <c r="DA22" s="358">
        <f>SUM(DA15:DA21)</f>
        <v>19688544.846134391</v>
      </c>
      <c r="DB22" s="358">
        <f>SUM(DB15:DB21)</f>
        <v>15915060.097866783</v>
      </c>
      <c r="DC22" s="221"/>
    </row>
    <row r="23" spans="1:111" ht="15" thickTop="1" thickBot="1">
      <c r="A23" s="2">
        <f t="shared" si="0"/>
        <v>12</v>
      </c>
      <c r="B23" s="234" t="s">
        <v>510</v>
      </c>
      <c r="C23" s="257"/>
      <c r="D23" s="406">
        <f>SUM(D15:D22)</f>
        <v>-18636150.940117843</v>
      </c>
      <c r="F23" s="2">
        <f t="shared" si="1"/>
        <v>11</v>
      </c>
      <c r="G23" s="419">
        <v>42522</v>
      </c>
      <c r="H23" s="200">
        <v>1597200862</v>
      </c>
      <c r="I23" s="200">
        <v>1584799398.2238727</v>
      </c>
      <c r="J23" s="22">
        <f t="shared" si="12"/>
        <v>-12401463.776127338</v>
      </c>
      <c r="K23" s="22">
        <f t="shared" si="13"/>
        <v>-11496157</v>
      </c>
      <c r="L23" s="257"/>
      <c r="M23" s="258">
        <f t="shared" si="2"/>
        <v>11</v>
      </c>
      <c r="N23" s="250"/>
      <c r="O23" s="257"/>
      <c r="P23" s="257"/>
      <c r="Q23" s="266"/>
      <c r="R23" s="258">
        <f t="shared" si="3"/>
        <v>11</v>
      </c>
      <c r="S23" s="257" t="s">
        <v>478</v>
      </c>
      <c r="T23" s="273" t="s">
        <v>241</v>
      </c>
      <c r="U23" s="162"/>
      <c r="V23" s="258">
        <f t="shared" si="4"/>
        <v>11</v>
      </c>
      <c r="W23" s="340" t="s">
        <v>104</v>
      </c>
      <c r="Y23" s="464">
        <f>-Y22</f>
        <v>53347930.4173996</v>
      </c>
      <c r="Z23" s="258">
        <f t="shared" si="5"/>
        <v>11</v>
      </c>
      <c r="AA23" s="260" t="s">
        <v>467</v>
      </c>
      <c r="AB23" s="409">
        <f>AB17+AB21</f>
        <v>297280860.27087998</v>
      </c>
      <c r="AC23" s="409">
        <f>AC17+AC21</f>
        <v>351586803.45641965</v>
      </c>
      <c r="AD23" s="410">
        <f>AD17+AD21</f>
        <v>54305943.185539626</v>
      </c>
      <c r="AJ23" s="258">
        <f t="shared" ref="AJ23:AJ29" si="19">AJ22+1</f>
        <v>11</v>
      </c>
      <c r="AK23" s="257" t="s">
        <v>105</v>
      </c>
      <c r="AL23" s="220"/>
      <c r="AM23" s="220"/>
      <c r="AN23" s="220"/>
      <c r="AO23" s="220"/>
      <c r="AP23" s="220"/>
      <c r="AQ23" s="463">
        <f>ROUND(AQ19*AQ22,0)</f>
        <v>15359268</v>
      </c>
      <c r="AR23" s="220"/>
      <c r="AS23" s="258">
        <f t="shared" si="7"/>
        <v>11</v>
      </c>
      <c r="AT23" s="259"/>
      <c r="AU23" s="201"/>
      <c r="AV23" s="201"/>
      <c r="AW23" s="201"/>
      <c r="AX23" s="221"/>
      <c r="AY23" s="221"/>
      <c r="BG23" s="258">
        <f t="shared" si="8"/>
        <v>11</v>
      </c>
      <c r="BH23" s="133" t="s">
        <v>821</v>
      </c>
      <c r="BI23" s="149">
        <f>BI21/4</f>
        <v>68250</v>
      </c>
      <c r="BJ23" s="220"/>
      <c r="BK23" s="2">
        <f t="shared" si="9"/>
        <v>11</v>
      </c>
      <c r="BL23" s="256" t="s">
        <v>716</v>
      </c>
      <c r="BM23" s="220"/>
      <c r="BN23" s="246">
        <f>BN21/36*12</f>
        <v>-763743.3566666675</v>
      </c>
      <c r="BO23" s="248"/>
      <c r="BQ23" s="162"/>
      <c r="BR23" s="162"/>
      <c r="BS23" s="162"/>
      <c r="BT23" s="248"/>
      <c r="BU23" s="162"/>
      <c r="BV23" s="162"/>
      <c r="BW23" s="162"/>
      <c r="BX23" s="162"/>
      <c r="BY23" s="258">
        <v>11</v>
      </c>
      <c r="CA23" s="174"/>
      <c r="CB23" s="174"/>
      <c r="CC23" s="174"/>
      <c r="CD23" s="258">
        <f t="shared" si="11"/>
        <v>11</v>
      </c>
      <c r="CE23" s="440" t="s">
        <v>147</v>
      </c>
      <c r="CF23" s="41"/>
      <c r="CG23" s="41"/>
      <c r="CH23" s="132"/>
      <c r="CI23" s="258">
        <v>11</v>
      </c>
      <c r="CM23" s="406"/>
      <c r="CN23" s="258">
        <f t="shared" si="16"/>
        <v>11</v>
      </c>
      <c r="CO23" s="340" t="s">
        <v>449</v>
      </c>
      <c r="CR23" s="290">
        <f>SUM(CR16:CR21)</f>
        <v>1422577.0493701622</v>
      </c>
      <c r="CS23" s="221">
        <v>11</v>
      </c>
      <c r="CT23" s="221" t="s">
        <v>726</v>
      </c>
      <c r="CU23" s="295"/>
      <c r="CV23" s="295"/>
      <c r="CW23" s="295">
        <f>CW15+CW21</f>
        <v>4750001.9585469235</v>
      </c>
      <c r="CX23" s="221">
        <f t="shared" si="18"/>
        <v>11</v>
      </c>
      <c r="CY23" s="221"/>
      <c r="CZ23" s="182"/>
      <c r="DA23" s="182"/>
      <c r="DB23" s="551"/>
      <c r="DC23" s="221"/>
    </row>
    <row r="24" spans="1:111" ht="15" thickTop="1" thickBot="1">
      <c r="A24" s="2">
        <f t="shared" si="0"/>
        <v>13</v>
      </c>
      <c r="B24" s="560"/>
      <c r="C24" s="257"/>
      <c r="D24" s="561"/>
      <c r="E24" s="156"/>
      <c r="F24" s="2">
        <f t="shared" si="1"/>
        <v>12</v>
      </c>
      <c r="G24" s="419">
        <v>42552</v>
      </c>
      <c r="H24" s="200">
        <v>1647778275</v>
      </c>
      <c r="I24" s="200">
        <v>1645397292.7076356</v>
      </c>
      <c r="J24" s="22">
        <f t="shared" si="12"/>
        <v>-2380982.2923643589</v>
      </c>
      <c r="K24" s="22">
        <f t="shared" si="13"/>
        <v>-2207171</v>
      </c>
      <c r="L24" s="257"/>
      <c r="M24" s="258">
        <f t="shared" si="2"/>
        <v>12</v>
      </c>
      <c r="N24" s="251" t="s">
        <v>358</v>
      </c>
      <c r="O24" s="257"/>
      <c r="P24" s="257"/>
      <c r="Q24" s="266">
        <v>4599593.6399999997</v>
      </c>
      <c r="R24" s="258">
        <f t="shared" si="3"/>
        <v>12</v>
      </c>
      <c r="S24" s="260" t="s">
        <v>475</v>
      </c>
      <c r="T24" s="199"/>
      <c r="U24" s="162">
        <v>0</v>
      </c>
      <c r="Y24" s="257"/>
      <c r="Z24" s="258">
        <f t="shared" si="5"/>
        <v>12</v>
      </c>
      <c r="AA24" s="260"/>
      <c r="AB24" s="91"/>
      <c r="AC24" s="306"/>
      <c r="AD24" s="295"/>
      <c r="AJ24" s="258">
        <f t="shared" si="19"/>
        <v>12</v>
      </c>
      <c r="AK24" s="257"/>
      <c r="AL24" s="220"/>
      <c r="AM24" s="220"/>
      <c r="AN24" s="220"/>
      <c r="AO24" s="220"/>
      <c r="AP24" s="220"/>
      <c r="AQ24" s="220"/>
      <c r="AR24" s="220"/>
      <c r="AS24" s="258">
        <f t="shared" si="7"/>
        <v>12</v>
      </c>
      <c r="AT24" s="259" t="s">
        <v>106</v>
      </c>
      <c r="AU24" s="220">
        <v>462245.76916034456</v>
      </c>
      <c r="AV24" s="468">
        <f>(AV22/(AU22/AU24))</f>
        <v>472236.47875177953</v>
      </c>
      <c r="AW24" s="463">
        <f>AV24-AU24</f>
        <v>9990.7095914349775</v>
      </c>
      <c r="AX24" s="221"/>
      <c r="AY24" s="221"/>
      <c r="BG24" s="258">
        <f t="shared" si="8"/>
        <v>12</v>
      </c>
      <c r="BH24" s="155" t="s">
        <v>244</v>
      </c>
      <c r="BI24" s="236">
        <v>0</v>
      </c>
      <c r="BJ24" s="220"/>
      <c r="BK24" s="2">
        <f t="shared" si="9"/>
        <v>12</v>
      </c>
      <c r="BL24" s="260"/>
      <c r="BM24" s="220"/>
      <c r="BN24" s="203"/>
      <c r="BY24" s="258">
        <v>12</v>
      </c>
      <c r="BZ24" s="260" t="s">
        <v>157</v>
      </c>
      <c r="CA24" s="357">
        <v>6486464.3989615748</v>
      </c>
      <c r="CB24" s="476">
        <v>6619997.5749932379</v>
      </c>
      <c r="CC24" s="476">
        <v>133533.17603166337</v>
      </c>
      <c r="CD24" s="258">
        <f t="shared" si="11"/>
        <v>12</v>
      </c>
      <c r="CE24" s="248" t="s">
        <v>148</v>
      </c>
      <c r="CF24" s="115"/>
      <c r="CG24" s="162">
        <v>1013154.9303599999</v>
      </c>
      <c r="CH24" s="192"/>
      <c r="CI24" s="258">
        <v>12</v>
      </c>
      <c r="CJ24" s="260" t="s">
        <v>15</v>
      </c>
      <c r="CK24" s="260"/>
      <c r="CM24" s="442">
        <f>-CM20-CM22</f>
        <v>-121750.92923393101</v>
      </c>
      <c r="CN24" s="258">
        <f t="shared" si="16"/>
        <v>12</v>
      </c>
      <c r="CO24" s="340"/>
      <c r="CP24" s="260"/>
      <c r="CR24" s="192"/>
      <c r="CS24" s="221">
        <v>12</v>
      </c>
      <c r="CT24" s="221"/>
      <c r="CU24" s="295"/>
      <c r="CV24" s="295"/>
      <c r="CW24" s="295"/>
      <c r="CX24" s="221">
        <f t="shared" si="18"/>
        <v>12</v>
      </c>
      <c r="CY24" s="342" t="s">
        <v>0</v>
      </c>
      <c r="CZ24" s="551"/>
      <c r="DA24" s="551"/>
      <c r="DB24" s="551"/>
    </row>
    <row r="25" spans="1:111" ht="14.25" thickTop="1">
      <c r="A25" s="2">
        <f t="shared" si="0"/>
        <v>14</v>
      </c>
      <c r="B25" s="234" t="s">
        <v>241</v>
      </c>
      <c r="C25" s="257"/>
      <c r="D25" s="156"/>
      <c r="E25" s="156"/>
      <c r="F25" s="2">
        <f t="shared" si="1"/>
        <v>13</v>
      </c>
      <c r="G25" s="419">
        <v>42583</v>
      </c>
      <c r="H25" s="200">
        <v>1712297533</v>
      </c>
      <c r="I25" s="200">
        <v>1680388551.7681735</v>
      </c>
      <c r="J25" s="22">
        <f t="shared" si="12"/>
        <v>-31908981.231826544</v>
      </c>
      <c r="K25" s="22">
        <f t="shared" si="13"/>
        <v>-29579626</v>
      </c>
      <c r="L25" s="257"/>
      <c r="M25" s="258">
        <f t="shared" si="2"/>
        <v>13</v>
      </c>
      <c r="N25" s="251" t="s">
        <v>359</v>
      </c>
      <c r="O25" s="257"/>
      <c r="P25" s="257"/>
      <c r="Q25" s="266">
        <v>-1563408.86</v>
      </c>
      <c r="R25" s="258">
        <f t="shared" si="3"/>
        <v>13</v>
      </c>
      <c r="S25" s="257" t="s">
        <v>479</v>
      </c>
      <c r="T25" s="265"/>
      <c r="U25" s="162">
        <v>581832300.8599999</v>
      </c>
      <c r="W25" s="517" t="s">
        <v>788</v>
      </c>
      <c r="X25" s="549"/>
      <c r="Z25" s="258">
        <f t="shared" si="5"/>
        <v>13</v>
      </c>
      <c r="AA25" s="260" t="s">
        <v>368</v>
      </c>
      <c r="AB25" s="91"/>
      <c r="AC25" s="91"/>
      <c r="AD25" s="183"/>
      <c r="AJ25" s="258">
        <f t="shared" si="19"/>
        <v>13</v>
      </c>
      <c r="AK25" s="260" t="s">
        <v>14</v>
      </c>
      <c r="AL25" s="220"/>
      <c r="AM25" s="220"/>
      <c r="AN25" s="131"/>
      <c r="AO25" s="131"/>
      <c r="AP25" s="559"/>
      <c r="AQ25" s="220">
        <v>16407059.630000001</v>
      </c>
      <c r="AR25" s="220"/>
      <c r="AS25" s="258">
        <f t="shared" si="7"/>
        <v>13</v>
      </c>
      <c r="AT25" s="257" t="s">
        <v>304</v>
      </c>
      <c r="AU25" s="406">
        <f>SUM(AU22:AU24)</f>
        <v>7823003.9286955558</v>
      </c>
      <c r="AV25" s="467">
        <f>SUM(AV22:AV24)</f>
        <v>7992085.7583166743</v>
      </c>
      <c r="AW25" s="467">
        <f>SUM(AW22:AW24)</f>
        <v>169081.8296211182</v>
      </c>
      <c r="BG25" s="258">
        <f t="shared" si="8"/>
        <v>13</v>
      </c>
      <c r="BH25" s="260" t="s">
        <v>22</v>
      </c>
      <c r="BI25" s="412">
        <f>+BI23-BI24</f>
        <v>68250</v>
      </c>
      <c r="BJ25" s="203">
        <f>+BI25</f>
        <v>68250</v>
      </c>
      <c r="BK25" s="2">
        <f t="shared" si="9"/>
        <v>13</v>
      </c>
      <c r="BL25" s="257" t="s">
        <v>163</v>
      </c>
      <c r="BM25" s="220"/>
      <c r="BN25" s="349">
        <v>-500359.08000000007</v>
      </c>
      <c r="BY25" s="258">
        <v>13</v>
      </c>
      <c r="BZ25" s="260" t="s">
        <v>109</v>
      </c>
      <c r="CA25" s="406">
        <f>SUM(CA22:CA24)</f>
        <v>104115389.29719135</v>
      </c>
      <c r="CB25" s="462">
        <f>SUM(CB22:CB24)</f>
        <v>106204182.51112656</v>
      </c>
      <c r="CC25" s="462">
        <f>SUM(CC22:CC24)</f>
        <v>2088793.2139351959</v>
      </c>
      <c r="CD25" s="258">
        <f t="shared" si="11"/>
        <v>13</v>
      </c>
      <c r="CE25" s="340" t="s">
        <v>149</v>
      </c>
      <c r="CF25" s="239">
        <v>0.03</v>
      </c>
      <c r="CG25" s="335">
        <v>30394.647910799995</v>
      </c>
      <c r="CH25" s="192"/>
      <c r="CI25" s="258"/>
      <c r="CN25" s="258">
        <f t="shared" si="16"/>
        <v>13</v>
      </c>
      <c r="CO25" s="287" t="s">
        <v>448</v>
      </c>
      <c r="CP25" s="154">
        <f>k_FITrate</f>
        <v>0.35</v>
      </c>
      <c r="CR25" s="423">
        <f>ROUND(-CR23*CP25,0)</f>
        <v>-497902</v>
      </c>
      <c r="CS25" s="221">
        <v>13</v>
      </c>
      <c r="CT25" s="221" t="s">
        <v>13</v>
      </c>
      <c r="CU25" s="182"/>
      <c r="CV25" s="306">
        <v>0.35</v>
      </c>
      <c r="CW25" s="182">
        <f>-CW23*CV25</f>
        <v>-1662500.6854914231</v>
      </c>
      <c r="CX25" s="221">
        <f t="shared" si="18"/>
        <v>13</v>
      </c>
      <c r="CY25" s="123" t="s">
        <v>615</v>
      </c>
      <c r="CZ25" s="182">
        <v>363750.12810969783</v>
      </c>
      <c r="DA25" s="182">
        <v>0</v>
      </c>
      <c r="DB25" s="182">
        <f>DA25-CZ25</f>
        <v>-363750.12810969783</v>
      </c>
    </row>
    <row r="26" spans="1:111" ht="16.5" customHeight="1">
      <c r="A26" s="2">
        <f t="shared" si="0"/>
        <v>15</v>
      </c>
      <c r="B26" s="560"/>
      <c r="C26" s="257"/>
      <c r="D26" s="156"/>
      <c r="E26" s="156"/>
      <c r="F26" s="2">
        <f t="shared" si="1"/>
        <v>14</v>
      </c>
      <c r="G26" s="419">
        <v>42614</v>
      </c>
      <c r="H26" s="200">
        <v>1559199266</v>
      </c>
      <c r="I26" s="200">
        <v>1565709070.7194872</v>
      </c>
      <c r="J26" s="233">
        <f t="shared" si="12"/>
        <v>6509804.7194871902</v>
      </c>
      <c r="K26" s="233">
        <f t="shared" si="13"/>
        <v>6034589</v>
      </c>
      <c r="L26" s="257"/>
      <c r="M26" s="258">
        <f t="shared" si="2"/>
        <v>14</v>
      </c>
      <c r="N26" s="247" t="s">
        <v>360</v>
      </c>
      <c r="O26" s="257"/>
      <c r="P26" s="257"/>
      <c r="Q26" s="266">
        <v>-257285.07999999996</v>
      </c>
      <c r="R26" s="258">
        <f t="shared" si="3"/>
        <v>14</v>
      </c>
      <c r="S26" s="257" t="s">
        <v>480</v>
      </c>
      <c r="T26" s="265"/>
      <c r="U26" s="162">
        <v>-399835386.18000001</v>
      </c>
      <c r="Z26" s="258">
        <f t="shared" si="5"/>
        <v>14</v>
      </c>
      <c r="AA26" s="260" t="s">
        <v>663</v>
      </c>
      <c r="AB26" s="294">
        <v>1424661.0825685868</v>
      </c>
      <c r="AC26" s="294">
        <v>1820785.2132301694</v>
      </c>
      <c r="AD26" s="203">
        <f>AC26-AB26</f>
        <v>396124.13066158257</v>
      </c>
      <c r="AJ26" s="258">
        <f t="shared" si="19"/>
        <v>14</v>
      </c>
      <c r="AK26" s="31" t="s">
        <v>22</v>
      </c>
      <c r="AL26" s="220"/>
      <c r="AM26" s="220"/>
      <c r="AN26" s="220"/>
      <c r="AO26" s="220"/>
      <c r="AP26" s="220"/>
      <c r="AQ26" s="406"/>
      <c r="AR26" s="463">
        <f>ROUND(AQ23-AQ25,0)</f>
        <v>-1047792</v>
      </c>
      <c r="AS26" s="258">
        <f t="shared" si="7"/>
        <v>14</v>
      </c>
      <c r="AT26" s="257"/>
      <c r="AU26" s="220"/>
      <c r="AV26" s="220"/>
      <c r="AW26" s="220"/>
      <c r="BG26" s="258">
        <f t="shared" si="8"/>
        <v>14</v>
      </c>
      <c r="BI26" s="220"/>
      <c r="BJ26" s="203"/>
      <c r="BK26" s="2">
        <f t="shared" si="9"/>
        <v>14</v>
      </c>
      <c r="BM26" s="220"/>
      <c r="BN26" s="203"/>
      <c r="BY26" s="258">
        <v>14</v>
      </c>
      <c r="BZ26" s="260"/>
      <c r="CA26" s="174"/>
      <c r="CB26" s="252"/>
      <c r="CC26" s="174"/>
      <c r="CD26" s="258">
        <f t="shared" si="11"/>
        <v>14</v>
      </c>
      <c r="CE26" s="103" t="s">
        <v>150</v>
      </c>
      <c r="CF26" s="103"/>
      <c r="CG26" s="103"/>
      <c r="CH26" s="132">
        <f>SUM(CG24:CG25)</f>
        <v>1043549.5782707998</v>
      </c>
      <c r="CI26" s="248"/>
      <c r="CN26" s="258">
        <f t="shared" si="16"/>
        <v>14</v>
      </c>
      <c r="CO26" s="287"/>
      <c r="CR26" s="192"/>
      <c r="CS26" s="221">
        <v>14</v>
      </c>
      <c r="CT26" s="221"/>
      <c r="CU26" s="182"/>
      <c r="CV26" s="182"/>
      <c r="CW26" s="182"/>
      <c r="CX26" s="221">
        <f t="shared" si="18"/>
        <v>14</v>
      </c>
      <c r="CY26" s="123" t="s">
        <v>130</v>
      </c>
      <c r="CZ26" s="182">
        <v>52293.815747347493</v>
      </c>
      <c r="DA26" s="182">
        <v>101997.73424324865</v>
      </c>
      <c r="DB26" s="182">
        <f>DA26-CZ26</f>
        <v>49703.918495901155</v>
      </c>
    </row>
    <row r="27" spans="1:111" ht="15.75" customHeight="1" thickBot="1">
      <c r="A27" s="2">
        <f t="shared" si="0"/>
        <v>16</v>
      </c>
      <c r="B27" s="234" t="s">
        <v>540</v>
      </c>
      <c r="E27" s="156"/>
      <c r="F27" s="2">
        <f t="shared" si="1"/>
        <v>15</v>
      </c>
      <c r="G27" s="257"/>
      <c r="H27" s="404">
        <f>ROUND(SUM(H15:H26),0)</f>
        <v>22007938139</v>
      </c>
      <c r="I27" s="404">
        <f>ROUND(SUM(I15:I26),0)</f>
        <v>22311829040</v>
      </c>
      <c r="J27" s="404">
        <f>ROUND(SUM(J15:J26),0)</f>
        <v>303890901</v>
      </c>
      <c r="K27" s="404">
        <f>SUM(K15:K26)</f>
        <v>281706865</v>
      </c>
      <c r="L27" s="548"/>
      <c r="M27" s="258">
        <f t="shared" si="2"/>
        <v>15</v>
      </c>
      <c r="N27" s="247" t="s">
        <v>228</v>
      </c>
      <c r="O27" s="115"/>
      <c r="P27" s="182"/>
      <c r="Q27" s="448">
        <f>SUM(Q14:Q26)</f>
        <v>192824371.04000002</v>
      </c>
      <c r="R27" s="258">
        <f t="shared" si="3"/>
        <v>15</v>
      </c>
      <c r="S27" s="257" t="s">
        <v>481</v>
      </c>
      <c r="T27" s="236"/>
      <c r="U27" s="449"/>
      <c r="Z27" s="258">
        <f t="shared" si="5"/>
        <v>15</v>
      </c>
      <c r="AA27" s="162" t="s">
        <v>664</v>
      </c>
      <c r="AB27" s="294">
        <v>1148003.003511413</v>
      </c>
      <c r="AC27" s="294">
        <v>0</v>
      </c>
      <c r="AD27" s="349">
        <f>AC27-AB27</f>
        <v>-1148003.003511413</v>
      </c>
      <c r="AJ27" s="258">
        <f t="shared" si="19"/>
        <v>15</v>
      </c>
      <c r="AK27" s="86"/>
      <c r="AL27" s="220"/>
      <c r="AM27" s="220"/>
      <c r="AN27" s="220"/>
      <c r="AO27" s="220"/>
      <c r="AP27" s="220"/>
      <c r="AQ27" s="220"/>
      <c r="AR27" s="220"/>
      <c r="AS27" s="258">
        <f t="shared" si="7"/>
        <v>15</v>
      </c>
      <c r="AT27" s="257" t="s">
        <v>198</v>
      </c>
      <c r="AU27" s="220"/>
      <c r="AV27" s="220"/>
      <c r="AW27" s="466">
        <f>AW25</f>
        <v>169081.8296211182</v>
      </c>
      <c r="BG27" s="258">
        <f t="shared" si="8"/>
        <v>15</v>
      </c>
      <c r="BH27" s="260"/>
      <c r="BI27" s="220"/>
      <c r="BJ27" s="357"/>
      <c r="BK27" s="2">
        <f t="shared" si="9"/>
        <v>15</v>
      </c>
      <c r="BL27" s="257" t="s">
        <v>717</v>
      </c>
      <c r="BM27" s="220"/>
      <c r="BN27" s="220">
        <f>BN23-BN25</f>
        <v>-263384.27666666743</v>
      </c>
      <c r="BY27" s="258">
        <v>15</v>
      </c>
      <c r="BZ27" s="260" t="s">
        <v>198</v>
      </c>
      <c r="CA27" s="252"/>
      <c r="CB27" s="252"/>
      <c r="CC27" s="470">
        <f>CC25</f>
        <v>2088793.2139351959</v>
      </c>
      <c r="CD27" s="258">
        <f t="shared" si="11"/>
        <v>15</v>
      </c>
      <c r="CE27" s="287"/>
      <c r="CF27" s="111"/>
      <c r="CG27" s="111"/>
      <c r="CH27" s="192"/>
      <c r="CI27" s="258"/>
      <c r="CN27" s="258">
        <f t="shared" si="16"/>
        <v>15</v>
      </c>
      <c r="CO27" s="287" t="s">
        <v>104</v>
      </c>
      <c r="CR27" s="442">
        <f>-CR23-CR25</f>
        <v>-924675.04937016219</v>
      </c>
      <c r="CS27" s="221">
        <v>15</v>
      </c>
      <c r="CT27" s="221" t="s">
        <v>104</v>
      </c>
      <c r="CU27" s="182"/>
      <c r="CV27" s="182"/>
      <c r="CW27" s="339">
        <f>-CW23-CW25</f>
        <v>-3087501.2730555004</v>
      </c>
      <c r="CX27" s="221">
        <f t="shared" si="18"/>
        <v>15</v>
      </c>
      <c r="CY27" s="123" t="s">
        <v>616</v>
      </c>
      <c r="CZ27" s="182">
        <v>-39544.098966941405</v>
      </c>
      <c r="DA27" s="182">
        <v>0</v>
      </c>
      <c r="DB27" s="182">
        <f>DA27-CZ27</f>
        <v>39544.098966941405</v>
      </c>
    </row>
    <row r="28" spans="1:111" ht="14.25" thickTop="1">
      <c r="A28" s="2">
        <f t="shared" si="0"/>
        <v>17</v>
      </c>
      <c r="B28" s="348" t="s">
        <v>576</v>
      </c>
      <c r="D28" s="269">
        <v>-7446504.8799999999</v>
      </c>
      <c r="E28" s="156"/>
      <c r="F28" s="2">
        <f t="shared" si="1"/>
        <v>16</v>
      </c>
      <c r="G28" s="257"/>
      <c r="H28" s="67"/>
      <c r="I28" s="67"/>
      <c r="J28" s="258" t="s">
        <v>241</v>
      </c>
      <c r="K28" s="257"/>
      <c r="L28" s="257"/>
      <c r="M28" s="258">
        <f t="shared" si="2"/>
        <v>16</v>
      </c>
      <c r="N28" s="257"/>
      <c r="O28" s="257"/>
      <c r="P28" s="257"/>
      <c r="Q28" s="220"/>
      <c r="R28" s="258">
        <f t="shared" si="3"/>
        <v>16</v>
      </c>
      <c r="S28" s="260" t="s">
        <v>482</v>
      </c>
      <c r="T28" s="256"/>
      <c r="U28" s="236">
        <f>SUM(U24:U27)</f>
        <v>181996914.67999989</v>
      </c>
      <c r="Z28" s="258">
        <f t="shared" si="5"/>
        <v>16</v>
      </c>
      <c r="AA28" s="257" t="s">
        <v>665</v>
      </c>
      <c r="AB28" s="409">
        <f>SUM(AB26:AB27)</f>
        <v>2572664.0860799998</v>
      </c>
      <c r="AC28" s="409">
        <f>SUM(AC26:AC27)</f>
        <v>1820785.2132301694</v>
      </c>
      <c r="AD28" s="410">
        <f>SUM(AD26:AD27)</f>
        <v>-751878.87284983043</v>
      </c>
      <c r="AJ28" s="258">
        <f t="shared" si="19"/>
        <v>16</v>
      </c>
      <c r="AK28" s="31" t="s">
        <v>18</v>
      </c>
      <c r="AL28" s="220"/>
      <c r="AM28" s="220"/>
      <c r="AN28" s="220"/>
      <c r="AO28" s="220"/>
      <c r="AP28" s="220"/>
      <c r="AQ28" s="154">
        <v>0.35</v>
      </c>
      <c r="AR28" s="463">
        <f>ROUND(-AR26*AQ28,0)</f>
        <v>366727</v>
      </c>
      <c r="AS28" s="258">
        <f t="shared" si="7"/>
        <v>16</v>
      </c>
      <c r="AT28" s="257"/>
      <c r="AU28" s="220"/>
      <c r="AV28" s="220"/>
      <c r="AW28" s="220"/>
      <c r="BG28" s="258">
        <f t="shared" si="8"/>
        <v>16</v>
      </c>
      <c r="BH28" s="260" t="s">
        <v>51</v>
      </c>
      <c r="BI28" s="220"/>
      <c r="BJ28" s="194">
        <f>+BJ19+BJ25</f>
        <v>407545.487356</v>
      </c>
      <c r="BK28" s="2">
        <f t="shared" si="9"/>
        <v>16</v>
      </c>
      <c r="BM28" s="220"/>
      <c r="BN28" s="203"/>
      <c r="BY28" s="258">
        <v>16</v>
      </c>
      <c r="BZ28" s="260" t="s">
        <v>29</v>
      </c>
      <c r="CA28" s="174"/>
      <c r="CB28" s="174"/>
      <c r="CC28" s="470">
        <f>-CC27*0.35</f>
        <v>-731077.62487731851</v>
      </c>
      <c r="CD28" s="258">
        <f t="shared" si="11"/>
        <v>16</v>
      </c>
      <c r="CE28" s="450" t="s">
        <v>78</v>
      </c>
      <c r="CF28" s="163"/>
      <c r="CG28" s="163"/>
      <c r="CH28" s="192"/>
      <c r="CI28" s="258"/>
      <c r="CN28" s="258"/>
      <c r="CT28" s="221"/>
      <c r="CX28" s="221">
        <f t="shared" si="18"/>
        <v>16</v>
      </c>
      <c r="CY28" s="123" t="s">
        <v>585</v>
      </c>
      <c r="CZ28" s="373">
        <v>393261.64299999998</v>
      </c>
      <c r="DA28" s="373">
        <v>0</v>
      </c>
      <c r="DB28" s="373">
        <f>DA28-CZ28</f>
        <v>-393261.64299999998</v>
      </c>
    </row>
    <row r="29" spans="1:111" ht="17.25" customHeight="1" thickBot="1">
      <c r="A29" s="2">
        <f t="shared" si="0"/>
        <v>18</v>
      </c>
      <c r="B29" s="204" t="s">
        <v>401</v>
      </c>
      <c r="D29" s="269">
        <v>11994134.030000001</v>
      </c>
      <c r="E29" s="156"/>
      <c r="F29" s="2">
        <f t="shared" si="1"/>
        <v>17</v>
      </c>
      <c r="G29" s="257" t="s">
        <v>155</v>
      </c>
      <c r="H29" s="257" t="s">
        <v>183</v>
      </c>
      <c r="I29" s="162"/>
      <c r="J29" s="200">
        <v>242969649.42949438</v>
      </c>
      <c r="K29" s="405">
        <v>25306989</v>
      </c>
      <c r="L29" s="257"/>
      <c r="M29" s="258">
        <f t="shared" si="2"/>
        <v>17</v>
      </c>
      <c r="N29" s="129" t="s">
        <v>229</v>
      </c>
      <c r="O29" s="115"/>
      <c r="P29" s="127"/>
      <c r="Q29" s="220"/>
      <c r="R29" s="258">
        <f t="shared" si="3"/>
        <v>17</v>
      </c>
      <c r="S29" s="257" t="s">
        <v>241</v>
      </c>
      <c r="T29" s="17"/>
      <c r="U29" s="162" t="s">
        <v>241</v>
      </c>
      <c r="Z29" s="258">
        <f t="shared" si="5"/>
        <v>17</v>
      </c>
      <c r="AA29" s="162"/>
      <c r="AB29" s="162"/>
      <c r="AC29" s="162"/>
      <c r="AD29" s="162"/>
      <c r="AJ29" s="258">
        <f t="shared" si="19"/>
        <v>17</v>
      </c>
      <c r="AK29" s="31" t="s">
        <v>104</v>
      </c>
      <c r="AL29" s="220"/>
      <c r="AM29" s="220"/>
      <c r="AN29" s="220"/>
      <c r="AO29" s="220"/>
      <c r="AP29" s="220"/>
      <c r="AQ29" s="220"/>
      <c r="AR29" s="464">
        <f>-AR26-AR28</f>
        <v>681065</v>
      </c>
      <c r="AS29" s="258">
        <f t="shared" si="7"/>
        <v>17</v>
      </c>
      <c r="AT29" s="260" t="s">
        <v>13</v>
      </c>
      <c r="AU29" s="257"/>
      <c r="AV29" s="154">
        <f>k_FITrate</f>
        <v>0.35</v>
      </c>
      <c r="AW29" s="470">
        <f>-AW27*AV29</f>
        <v>-59178.640367391366</v>
      </c>
      <c r="BC29" s="258"/>
      <c r="BG29" s="258">
        <f t="shared" si="8"/>
        <v>17</v>
      </c>
      <c r="BH29" s="109"/>
      <c r="BI29" s="220"/>
      <c r="BJ29" s="198"/>
      <c r="BK29" s="2">
        <f t="shared" si="9"/>
        <v>17</v>
      </c>
      <c r="BL29" s="237" t="s">
        <v>29</v>
      </c>
      <c r="BM29" s="220"/>
      <c r="BN29" s="349">
        <f>-BN27*0.35</f>
        <v>92184.4968333336</v>
      </c>
      <c r="BY29" s="258">
        <v>17</v>
      </c>
      <c r="BZ29" s="260" t="s">
        <v>104</v>
      </c>
      <c r="CA29" s="220"/>
      <c r="CB29" s="220"/>
      <c r="CC29" s="477">
        <f>-CC27-CC28</f>
        <v>-1357715.5890578774</v>
      </c>
      <c r="CD29" s="258">
        <f t="shared" si="11"/>
        <v>17</v>
      </c>
      <c r="CE29" s="422" t="s">
        <v>45</v>
      </c>
      <c r="CF29" s="115"/>
      <c r="CG29" s="115"/>
      <c r="CH29" s="480">
        <f>+CH16+CH21+CH26</f>
        <v>11502217.306004424</v>
      </c>
      <c r="CI29" s="258"/>
      <c r="CN29" s="258"/>
      <c r="CX29" s="221">
        <f t="shared" si="18"/>
        <v>17</v>
      </c>
      <c r="CY29" s="123" t="s">
        <v>241</v>
      </c>
      <c r="CZ29" s="295"/>
      <c r="DA29" s="295"/>
      <c r="DB29" s="295"/>
    </row>
    <row r="30" spans="1:111" ht="17.25" customHeight="1" thickTop="1" thickBot="1">
      <c r="A30" s="2">
        <f t="shared" si="0"/>
        <v>19</v>
      </c>
      <c r="B30" s="204" t="s">
        <v>580</v>
      </c>
      <c r="C30" s="87" t="s">
        <v>241</v>
      </c>
      <c r="D30" s="269">
        <v>-32491234.77</v>
      </c>
      <c r="E30" s="220"/>
      <c r="F30" s="2">
        <f t="shared" si="1"/>
        <v>18</v>
      </c>
      <c r="G30" s="258"/>
      <c r="H30" s="257" t="s">
        <v>184</v>
      </c>
      <c r="I30" s="162"/>
      <c r="J30" s="200">
        <v>22548468.167257171</v>
      </c>
      <c r="K30" s="200">
        <v>2013368</v>
      </c>
      <c r="L30" s="257"/>
      <c r="M30" s="258">
        <f t="shared" si="2"/>
        <v>18</v>
      </c>
      <c r="N30" s="257" t="s">
        <v>242</v>
      </c>
      <c r="O30" s="257"/>
      <c r="P30" s="127">
        <f>'KJB-11 '!$M$13</f>
        <v>7.1570000000000002E-3</v>
      </c>
      <c r="Q30" s="220">
        <f>-SUM(Q14+Q15+Q16+Q17+Q18+Q19+Q20+Q24+Q26)*P30</f>
        <v>-1378053.9992858302</v>
      </c>
      <c r="R30" s="258">
        <f t="shared" si="3"/>
        <v>18</v>
      </c>
      <c r="S30" s="260" t="s">
        <v>23</v>
      </c>
      <c r="T30" s="260"/>
      <c r="U30" s="220">
        <f>U16-U24</f>
        <v>144836215.65657258</v>
      </c>
      <c r="Z30" s="258">
        <f t="shared" si="5"/>
        <v>18</v>
      </c>
      <c r="AA30" s="313" t="s">
        <v>666</v>
      </c>
      <c r="AB30" s="294">
        <v>846819.31998199993</v>
      </c>
      <c r="AC30" s="294">
        <v>539848.88443131489</v>
      </c>
      <c r="AD30" s="203">
        <f>AC30-AB30</f>
        <v>-306970.43555068504</v>
      </c>
      <c r="AS30" s="258">
        <f t="shared" si="7"/>
        <v>18</v>
      </c>
      <c r="AT30" s="260" t="s">
        <v>104</v>
      </c>
      <c r="AU30" s="260"/>
      <c r="AV30" s="257"/>
      <c r="AW30" s="464">
        <f>-AW27-AW29</f>
        <v>-109903.18925372683</v>
      </c>
      <c r="BC30" s="258"/>
      <c r="BG30" s="258">
        <f t="shared" si="8"/>
        <v>18</v>
      </c>
      <c r="BH30" s="109" t="s">
        <v>6</v>
      </c>
      <c r="BI30" s="196">
        <v>0.35</v>
      </c>
      <c r="BJ30" s="451">
        <f>-BJ28*BI30</f>
        <v>-142640.92057459999</v>
      </c>
      <c r="BK30" s="2">
        <f t="shared" si="9"/>
        <v>18</v>
      </c>
      <c r="BL30" s="162"/>
      <c r="BM30" s="162"/>
      <c r="BN30" s="162"/>
      <c r="CD30" s="258">
        <f t="shared" si="11"/>
        <v>18</v>
      </c>
      <c r="CE30" s="161" t="s">
        <v>119</v>
      </c>
      <c r="CF30" s="40">
        <v>0.54659120593235488</v>
      </c>
      <c r="CG30" s="40"/>
      <c r="CH30" s="481">
        <f>+CH29*CF30</f>
        <v>6287010.8281849604</v>
      </c>
      <c r="CN30" s="192"/>
      <c r="CO30" s="192"/>
      <c r="CP30" s="192"/>
      <c r="CQ30" s="192"/>
      <c r="CR30" s="192"/>
      <c r="CY30" s="343" t="s">
        <v>246</v>
      </c>
      <c r="CZ30" s="452">
        <f>SUM(CZ25:CZ29)</f>
        <v>769761.48789010383</v>
      </c>
      <c r="DA30" s="452">
        <f>SUM(DA25:DA29)</f>
        <v>101997.73424324865</v>
      </c>
      <c r="DB30" s="452">
        <f>SUM(DB25:DB29)</f>
        <v>-667763.75364685524</v>
      </c>
    </row>
    <row r="31" spans="1:111" ht="15" thickTop="1" thickBot="1">
      <c r="A31" s="2">
        <f t="shared" si="0"/>
        <v>20</v>
      </c>
      <c r="B31" s="204" t="s">
        <v>581</v>
      </c>
      <c r="D31" s="182">
        <v>17718442.649999999</v>
      </c>
      <c r="E31" s="562"/>
      <c r="F31" s="2">
        <f t="shared" si="1"/>
        <v>19</v>
      </c>
      <c r="G31" s="257"/>
      <c r="H31" s="260" t="s">
        <v>185</v>
      </c>
      <c r="I31" s="162"/>
      <c r="J31" s="200">
        <v>11247064.07998576</v>
      </c>
      <c r="K31" s="200">
        <v>720622</v>
      </c>
      <c r="L31" s="257"/>
      <c r="M31" s="258">
        <f t="shared" si="2"/>
        <v>19</v>
      </c>
      <c r="N31" s="257" t="s">
        <v>103</v>
      </c>
      <c r="O31" s="257"/>
      <c r="P31" s="128">
        <f>'KJB-11 '!$M$14</f>
        <v>2E-3</v>
      </c>
      <c r="Q31" s="220">
        <f>-SUM(Q14+Q15+Q16+Q17+Q18+Q19+Q20+Q24+Q26)*P31</f>
        <v>-385092.63638000004</v>
      </c>
      <c r="R31" s="258">
        <f t="shared" si="3"/>
        <v>19</v>
      </c>
      <c r="S31" s="260" t="s">
        <v>483</v>
      </c>
      <c r="T31" s="257"/>
      <c r="U31" s="236">
        <f>U18+U19+U20-U25-U26-U27</f>
        <v>-117812976.8499999</v>
      </c>
      <c r="Z31" s="258">
        <f t="shared" si="5"/>
        <v>19</v>
      </c>
      <c r="AA31" s="162"/>
      <c r="AB31" s="407"/>
      <c r="AC31" s="407"/>
      <c r="AD31" s="407"/>
      <c r="AK31" s="517" t="s">
        <v>788</v>
      </c>
      <c r="AS31" s="258"/>
      <c r="BG31" s="258">
        <f t="shared" si="8"/>
        <v>19</v>
      </c>
      <c r="BH31" s="109" t="s">
        <v>15</v>
      </c>
      <c r="BI31" s="201"/>
      <c r="BJ31" s="339">
        <f>-BJ28-BJ30</f>
        <v>-264904.5667814</v>
      </c>
      <c r="BK31" s="2">
        <f t="shared" si="9"/>
        <v>19</v>
      </c>
      <c r="BL31" s="162" t="s">
        <v>104</v>
      </c>
      <c r="BM31" s="162"/>
      <c r="BN31" s="442">
        <f>-BN27-BN29</f>
        <v>171199.77983333383</v>
      </c>
      <c r="BY31" s="248"/>
      <c r="BZ31" s="517" t="s">
        <v>788</v>
      </c>
      <c r="CC31" s="201"/>
      <c r="CD31" s="258">
        <f t="shared" si="11"/>
        <v>19</v>
      </c>
      <c r="CE31" s="248" t="s">
        <v>651</v>
      </c>
      <c r="CF31" s="3"/>
      <c r="CG31" s="3"/>
      <c r="CH31" s="453">
        <f>(+CG14+CG19+CG24)*CF30</f>
        <v>6138235.1517870678</v>
      </c>
      <c r="CN31" s="192"/>
      <c r="CO31" s="192"/>
      <c r="CP31" s="192"/>
      <c r="CQ31" s="192"/>
      <c r="CR31" s="192"/>
    </row>
    <row r="32" spans="1:111" ht="15" thickTop="1" thickBot="1">
      <c r="A32" s="2">
        <f t="shared" si="0"/>
        <v>21</v>
      </c>
      <c r="B32" s="204" t="s">
        <v>513</v>
      </c>
      <c r="C32" s="87"/>
      <c r="D32" s="406">
        <f>SUM(D28:D31)</f>
        <v>-10225162.969999999</v>
      </c>
      <c r="F32" s="2">
        <f t="shared" si="1"/>
        <v>20</v>
      </c>
      <c r="G32" s="257"/>
      <c r="H32" s="257" t="s">
        <v>186</v>
      </c>
      <c r="I32" s="162"/>
      <c r="J32" s="200">
        <v>-231987.67610922537</v>
      </c>
      <c r="K32" s="200">
        <v>-13163</v>
      </c>
      <c r="L32" s="257"/>
      <c r="M32" s="258">
        <f t="shared" si="2"/>
        <v>20</v>
      </c>
      <c r="N32" s="257" t="s">
        <v>205</v>
      </c>
      <c r="O32" s="257"/>
      <c r="P32" s="224">
        <f>'KJB-11 '!$M$15</f>
        <v>3.8456999999999998E-2</v>
      </c>
      <c r="Q32" s="220">
        <f>-SUM(Q14+Q15+Q16+Q17+Q18+Q19+Q20+Q24+Q26)*P32</f>
        <v>-7404753.7586328303</v>
      </c>
      <c r="R32" s="258">
        <f t="shared" si="3"/>
        <v>20</v>
      </c>
      <c r="S32" s="260" t="s">
        <v>220</v>
      </c>
      <c r="T32" s="260"/>
      <c r="U32" s="339">
        <f>-SUM(U30:U31)</f>
        <v>-27023238.806572676</v>
      </c>
      <c r="Z32" s="258">
        <f t="shared" si="5"/>
        <v>20</v>
      </c>
      <c r="AA32" s="162"/>
      <c r="AB32" s="162"/>
      <c r="AC32" s="162"/>
      <c r="AD32" s="162"/>
      <c r="AS32" s="258"/>
      <c r="AT32" s="517" t="s">
        <v>788</v>
      </c>
      <c r="BG32" s="258"/>
      <c r="BL32" s="237"/>
      <c r="BM32" s="237"/>
      <c r="BN32" s="237"/>
      <c r="BY32" s="192"/>
      <c r="BZ32" s="192"/>
      <c r="CA32" s="192"/>
      <c r="CB32" s="192"/>
      <c r="CC32" s="192"/>
      <c r="CD32" s="258">
        <f t="shared" si="11"/>
        <v>20</v>
      </c>
      <c r="CE32" s="104" t="s">
        <v>22</v>
      </c>
      <c r="CF32" s="164"/>
      <c r="CG32" s="164"/>
      <c r="CH32" s="482">
        <f>CH30-CH31</f>
        <v>148775.67639789265</v>
      </c>
      <c r="CN32" s="192"/>
      <c r="CO32" s="192"/>
      <c r="CP32" s="192"/>
      <c r="CQ32" s="192"/>
      <c r="CR32" s="192"/>
      <c r="CY32" s="343" t="s">
        <v>13</v>
      </c>
      <c r="DA32" s="306">
        <v>0.35</v>
      </c>
      <c r="DB32" s="182">
        <f>-DB30*DA32</f>
        <v>233717.31377639933</v>
      </c>
    </row>
    <row r="33" spans="1:106" ht="13.5" thickTop="1">
      <c r="A33" s="2">
        <f t="shared" si="0"/>
        <v>22</v>
      </c>
      <c r="B33" s="340" t="s">
        <v>263</v>
      </c>
      <c r="C33" s="87"/>
      <c r="D33" s="562"/>
      <c r="E33" s="426">
        <f>+D32+D23+D25</f>
        <v>-28861313.910117842</v>
      </c>
      <c r="F33" s="2">
        <f t="shared" si="1"/>
        <v>21</v>
      </c>
      <c r="G33" s="257"/>
      <c r="H33" s="260" t="s">
        <v>187</v>
      </c>
      <c r="I33" s="162"/>
      <c r="J33" s="200">
        <v>-158746.83383420159</v>
      </c>
      <c r="K33" s="200">
        <v>-8444</v>
      </c>
      <c r="L33" s="257"/>
      <c r="M33" s="258">
        <f t="shared" si="2"/>
        <v>21</v>
      </c>
      <c r="N33" s="257" t="s">
        <v>78</v>
      </c>
      <c r="O33" s="257"/>
      <c r="P33" s="182"/>
      <c r="Q33" s="448">
        <f>SUM(Q30:Q32)</f>
        <v>-9167900.3942986615</v>
      </c>
      <c r="R33" s="258"/>
      <c r="S33" s="260"/>
      <c r="T33" s="3"/>
      <c r="U33" s="257"/>
      <c r="Z33" s="258">
        <f t="shared" si="5"/>
        <v>21</v>
      </c>
      <c r="AA33" s="162" t="s">
        <v>22</v>
      </c>
      <c r="AB33" s="162"/>
      <c r="AC33" s="162"/>
      <c r="AD33" s="294">
        <f>AD23+AD28+AD30</f>
        <v>53247093.877139114</v>
      </c>
      <c r="AS33" s="260"/>
      <c r="BG33" s="258"/>
      <c r="BH33" s="220"/>
      <c r="BI33" s="220"/>
      <c r="BY33" s="192"/>
      <c r="BZ33" s="192"/>
      <c r="CA33" s="192"/>
      <c r="CB33" s="192"/>
      <c r="CC33" s="192"/>
      <c r="CD33" s="258">
        <f t="shared" si="11"/>
        <v>21</v>
      </c>
      <c r="CE33" s="287"/>
      <c r="CF33" s="115"/>
      <c r="CG33" s="115"/>
      <c r="CH33" s="162"/>
      <c r="CN33" s="192"/>
      <c r="CO33" s="192"/>
      <c r="CP33" s="192"/>
      <c r="CQ33" s="192"/>
      <c r="CR33" s="192"/>
      <c r="DB33" s="295"/>
    </row>
    <row r="34" spans="1:106" ht="14.25" thickBot="1">
      <c r="A34" s="2">
        <f t="shared" si="0"/>
        <v>23</v>
      </c>
      <c r="B34" s="257" t="s">
        <v>115</v>
      </c>
      <c r="C34" s="87"/>
      <c r="D34" s="257"/>
      <c r="E34" s="562"/>
      <c r="F34" s="2">
        <f t="shared" si="1"/>
        <v>22</v>
      </c>
      <c r="G34" s="257"/>
      <c r="H34" s="260" t="s">
        <v>188</v>
      </c>
      <c r="I34" s="162"/>
      <c r="J34" s="200">
        <v>957232.70373482071</v>
      </c>
      <c r="K34" s="200">
        <v>52022</v>
      </c>
      <c r="L34" s="257"/>
      <c r="M34" s="258">
        <f t="shared" si="2"/>
        <v>22</v>
      </c>
      <c r="N34" s="257"/>
      <c r="O34" s="257"/>
      <c r="P34" s="182"/>
      <c r="Q34" s="220"/>
      <c r="R34" s="258"/>
      <c r="S34" s="257"/>
      <c r="T34" s="257"/>
      <c r="U34" s="256"/>
      <c r="Z34" s="258">
        <f t="shared" si="5"/>
        <v>22</v>
      </c>
      <c r="AA34" s="162" t="s">
        <v>18</v>
      </c>
      <c r="AB34" s="162"/>
      <c r="AC34" s="162"/>
      <c r="AD34" s="220">
        <f>-AD33*0.35</f>
        <v>-18636482.856998689</v>
      </c>
      <c r="AS34" s="258"/>
      <c r="BG34" s="258"/>
      <c r="BY34" s="192"/>
      <c r="BZ34" s="192"/>
      <c r="CA34" s="192"/>
      <c r="CB34" s="192"/>
      <c r="CC34" s="192"/>
      <c r="CD34" s="258">
        <f t="shared" si="11"/>
        <v>22</v>
      </c>
      <c r="CE34" s="248" t="s">
        <v>13</v>
      </c>
      <c r="CF34" s="3">
        <f>k_FITrate</f>
        <v>0.35</v>
      </c>
      <c r="CG34" s="3"/>
      <c r="CH34" s="483">
        <f>ROUND(-CH32*CF34,0)</f>
        <v>-52071</v>
      </c>
      <c r="CN34" s="192"/>
      <c r="CO34" s="192"/>
      <c r="CP34" s="192"/>
      <c r="CQ34" s="192"/>
      <c r="CR34" s="192"/>
      <c r="CY34" s="343" t="s">
        <v>104</v>
      </c>
      <c r="DB34" s="339">
        <f>-DB30-DB32</f>
        <v>434046.43987045588</v>
      </c>
    </row>
    <row r="35" spans="1:106" ht="19.5" customHeight="1" thickTop="1" thickBot="1">
      <c r="A35" s="2">
        <f t="shared" si="0"/>
        <v>24</v>
      </c>
      <c r="B35" s="173" t="s">
        <v>402</v>
      </c>
      <c r="C35" s="257"/>
      <c r="D35" s="132">
        <v>-22899640</v>
      </c>
      <c r="E35" s="257"/>
      <c r="F35" s="2">
        <f t="shared" si="1"/>
        <v>23</v>
      </c>
      <c r="G35" s="257"/>
      <c r="H35" s="257" t="s">
        <v>189</v>
      </c>
      <c r="I35" s="162"/>
      <c r="J35" s="200">
        <v>3836119.7974334164</v>
      </c>
      <c r="K35" s="200">
        <v>214416</v>
      </c>
      <c r="L35" s="257"/>
      <c r="M35" s="258">
        <f t="shared" si="2"/>
        <v>23</v>
      </c>
      <c r="N35" s="82" t="s">
        <v>230</v>
      </c>
      <c r="O35" s="257"/>
      <c r="P35" s="182"/>
      <c r="Q35" s="220"/>
      <c r="R35" s="258"/>
      <c r="Z35" s="258">
        <f t="shared" si="5"/>
        <v>23</v>
      </c>
      <c r="AA35" s="162" t="s">
        <v>104</v>
      </c>
      <c r="AB35" s="162"/>
      <c r="AC35" s="162"/>
      <c r="AD35" s="414">
        <f>-AD33-AD34</f>
        <v>-34610611.020140424</v>
      </c>
      <c r="AS35" s="258"/>
      <c r="BG35" s="258"/>
      <c r="BY35" s="192"/>
      <c r="BZ35" s="192"/>
      <c r="CA35" s="192"/>
      <c r="CB35" s="192"/>
      <c r="CC35" s="192"/>
      <c r="CD35" s="258">
        <f t="shared" si="11"/>
        <v>23</v>
      </c>
      <c r="CE35" s="248" t="s">
        <v>104</v>
      </c>
      <c r="CF35" s="115"/>
      <c r="CG35" s="115"/>
      <c r="CH35" s="484">
        <f>-CH32-CH34</f>
        <v>-96704.676397892646</v>
      </c>
      <c r="CN35" s="192"/>
      <c r="CO35" s="192"/>
      <c r="CP35" s="192"/>
      <c r="CQ35" s="192"/>
      <c r="CR35" s="192"/>
    </row>
    <row r="36" spans="1:106" ht="13.5" thickTop="1">
      <c r="A36" s="2">
        <f t="shared" si="0"/>
        <v>25</v>
      </c>
      <c r="B36" s="173" t="s">
        <v>694</v>
      </c>
      <c r="D36" s="132"/>
      <c r="E36" s="220"/>
      <c r="F36" s="2">
        <f t="shared" si="1"/>
        <v>24</v>
      </c>
      <c r="G36" s="257"/>
      <c r="H36" s="260" t="s">
        <v>190</v>
      </c>
      <c r="I36" s="162"/>
      <c r="J36" s="200">
        <v>139730.50241881609</v>
      </c>
      <c r="K36" s="200">
        <v>7914</v>
      </c>
      <c r="L36" s="257"/>
      <c r="M36" s="258">
        <f t="shared" si="2"/>
        <v>24</v>
      </c>
      <c r="N36" s="247" t="s">
        <v>361</v>
      </c>
      <c r="O36" s="257"/>
      <c r="P36" s="182"/>
      <c r="Q36" s="266">
        <v>-97540765.159999996</v>
      </c>
      <c r="Z36" s="258">
        <f t="shared" si="5"/>
        <v>24</v>
      </c>
      <c r="AA36" s="162"/>
      <c r="AB36" s="162"/>
      <c r="AC36" s="162"/>
      <c r="AD36" s="162"/>
      <c r="AS36" s="258"/>
      <c r="BG36" s="258"/>
      <c r="BH36" s="220"/>
      <c r="BI36" s="220"/>
      <c r="BJ36" s="220"/>
      <c r="BY36" s="192"/>
      <c r="BZ36" s="192"/>
      <c r="CA36" s="192"/>
      <c r="CB36" s="192"/>
      <c r="CC36" s="192"/>
      <c r="CN36" s="192"/>
      <c r="CO36" s="192"/>
      <c r="CP36" s="192"/>
      <c r="CQ36" s="192"/>
      <c r="CR36" s="192"/>
    </row>
    <row r="37" spans="1:106" ht="13.5">
      <c r="A37" s="2">
        <f t="shared" si="0"/>
        <v>26</v>
      </c>
      <c r="B37" s="173" t="s">
        <v>693</v>
      </c>
      <c r="C37" s="257"/>
      <c r="D37" s="132">
        <v>40241934.120000005</v>
      </c>
      <c r="F37" s="2">
        <f t="shared" si="1"/>
        <v>25</v>
      </c>
      <c r="G37" s="257"/>
      <c r="H37" s="260" t="s">
        <v>578</v>
      </c>
      <c r="I37" s="162"/>
      <c r="J37" s="200">
        <v>283772.54288090428</v>
      </c>
      <c r="K37" s="200">
        <v>16073</v>
      </c>
      <c r="L37" s="257"/>
      <c r="M37" s="258">
        <f t="shared" si="2"/>
        <v>25</v>
      </c>
      <c r="N37" s="248" t="s">
        <v>362</v>
      </c>
      <c r="O37" s="257"/>
      <c r="P37" s="182"/>
      <c r="Q37" s="266">
        <v>-55961766.059999995</v>
      </c>
      <c r="Z37" s="258">
        <f t="shared" si="5"/>
        <v>25</v>
      </c>
      <c r="AA37" s="390"/>
      <c r="AB37" s="162"/>
      <c r="AC37" s="162"/>
      <c r="AD37" s="162"/>
      <c r="AS37" s="258"/>
      <c r="BG37" s="258"/>
      <c r="BH37" s="220"/>
      <c r="BI37" s="220"/>
      <c r="BJ37" s="220"/>
      <c r="BO37" s="237"/>
      <c r="BP37" s="237"/>
      <c r="BQ37" s="237"/>
      <c r="BR37" s="237"/>
      <c r="BS37" s="237"/>
      <c r="BT37" s="237"/>
      <c r="BU37" s="237"/>
      <c r="BV37" s="237"/>
      <c r="BY37" s="192"/>
      <c r="BZ37" s="192"/>
      <c r="CA37" s="192"/>
      <c r="CB37" s="192"/>
      <c r="CC37" s="192"/>
      <c r="CD37" s="248"/>
      <c r="CE37" s="517" t="s">
        <v>788</v>
      </c>
      <c r="CN37" s="192"/>
      <c r="CO37" s="192"/>
      <c r="CP37" s="192"/>
      <c r="CQ37" s="192"/>
      <c r="CR37" s="192"/>
    </row>
    <row r="38" spans="1:106">
      <c r="A38" s="2">
        <f t="shared" si="0"/>
        <v>27</v>
      </c>
      <c r="B38" s="340" t="s">
        <v>403</v>
      </c>
      <c r="C38" s="257"/>
      <c r="D38" s="438"/>
      <c r="E38" s="562"/>
      <c r="F38" s="2">
        <f t="shared" si="1"/>
        <v>26</v>
      </c>
      <c r="G38" s="257"/>
      <c r="H38" s="260" t="s">
        <v>579</v>
      </c>
      <c r="I38" s="162"/>
      <c r="J38" s="200">
        <v>-30131.256685476605</v>
      </c>
      <c r="K38" s="200">
        <v>-1662</v>
      </c>
      <c r="L38" s="246"/>
      <c r="M38" s="258">
        <f t="shared" si="2"/>
        <v>26</v>
      </c>
      <c r="N38" s="247" t="s">
        <v>203</v>
      </c>
      <c r="O38" s="257"/>
      <c r="P38" s="182"/>
      <c r="Q38" s="266">
        <v>-80920052.489999995</v>
      </c>
      <c r="Z38" s="258">
        <f t="shared" si="5"/>
        <v>26</v>
      </c>
      <c r="AA38" s="391" t="s">
        <v>134</v>
      </c>
      <c r="AB38" s="162"/>
      <c r="AC38" s="162"/>
      <c r="AD38" s="162"/>
      <c r="AS38" s="258"/>
      <c r="BG38" s="258"/>
      <c r="BH38" s="220"/>
      <c r="BI38" s="220"/>
      <c r="BJ38" s="220"/>
      <c r="BO38" s="162"/>
      <c r="BP38" s="162"/>
      <c r="BQ38" s="162"/>
      <c r="BR38" s="162"/>
      <c r="BS38" s="162"/>
      <c r="BT38" s="162"/>
      <c r="BU38" s="162"/>
      <c r="BV38" s="162"/>
      <c r="BY38" s="192"/>
      <c r="BZ38" s="192"/>
      <c r="CA38" s="192"/>
      <c r="CB38" s="192"/>
      <c r="CC38" s="192"/>
      <c r="CN38" s="192"/>
      <c r="CO38" s="192"/>
      <c r="CP38" s="192"/>
      <c r="CQ38" s="192"/>
      <c r="CR38" s="192"/>
    </row>
    <row r="39" spans="1:106">
      <c r="A39" s="2">
        <f t="shared" si="0"/>
        <v>28</v>
      </c>
      <c r="B39" s="562"/>
      <c r="C39" s="257"/>
      <c r="D39" s="562"/>
      <c r="E39" s="406">
        <f>+D35+D37</f>
        <v>17342294.120000005</v>
      </c>
      <c r="F39" s="2">
        <f t="shared" si="1"/>
        <v>27</v>
      </c>
      <c r="G39" s="257"/>
      <c r="H39" s="257" t="s">
        <v>191</v>
      </c>
      <c r="I39" s="162"/>
      <c r="J39" s="200">
        <v>145693.42218082878</v>
      </c>
      <c r="K39" s="200">
        <v>5118</v>
      </c>
      <c r="L39" s="257"/>
      <c r="M39" s="258">
        <f t="shared" si="2"/>
        <v>27</v>
      </c>
      <c r="N39" s="247" t="s">
        <v>204</v>
      </c>
      <c r="O39" s="257"/>
      <c r="P39" s="182"/>
      <c r="Q39" s="266">
        <v>-16296500.52</v>
      </c>
      <c r="Z39" s="258">
        <f t="shared" si="5"/>
        <v>27</v>
      </c>
      <c r="AA39" s="162" t="s">
        <v>703</v>
      </c>
      <c r="AB39" s="154">
        <v>0.5</v>
      </c>
      <c r="AC39" s="162"/>
      <c r="AD39" s="405">
        <f>-AD33*AB39</f>
        <v>-26623546.938569557</v>
      </c>
      <c r="AS39" s="258"/>
      <c r="AT39" s="257"/>
      <c r="AU39" s="257"/>
      <c r="AV39" s="257"/>
      <c r="BG39" s="258"/>
      <c r="BH39" s="220"/>
      <c r="BI39" s="220"/>
      <c r="BJ39" s="220"/>
      <c r="BO39" s="162"/>
      <c r="BP39" s="162"/>
      <c r="BQ39" s="162"/>
      <c r="BR39" s="162"/>
      <c r="BS39" s="162"/>
      <c r="BT39" s="162"/>
      <c r="BU39" s="162"/>
      <c r="BV39" s="162"/>
      <c r="BY39" s="192"/>
      <c r="BZ39" s="192"/>
      <c r="CA39" s="192"/>
      <c r="CB39" s="192"/>
      <c r="CC39" s="192"/>
      <c r="CL39" s="258"/>
      <c r="CN39" s="192"/>
      <c r="CO39" s="192"/>
      <c r="CP39" s="192"/>
      <c r="CQ39" s="192"/>
      <c r="CR39" s="192"/>
    </row>
    <row r="40" spans="1:106">
      <c r="A40" s="2">
        <f t="shared" si="0"/>
        <v>29</v>
      </c>
      <c r="B40" s="234" t="s">
        <v>32</v>
      </c>
      <c r="C40" s="268">
        <f>+'KJB-11 '!$M$13</f>
        <v>7.1570000000000002E-3</v>
      </c>
      <c r="D40" s="216">
        <f>+$E$33*C40</f>
        <v>-206560.42365471341</v>
      </c>
      <c r="E40" s="562"/>
      <c r="F40" s="2">
        <f t="shared" si="1"/>
        <v>28</v>
      </c>
      <c r="G40" s="257"/>
      <c r="H40" s="257"/>
      <c r="I40" s="162"/>
      <c r="J40" s="335"/>
      <c r="K40" s="349"/>
      <c r="L40" s="439"/>
      <c r="M40" s="258">
        <f t="shared" si="2"/>
        <v>28</v>
      </c>
      <c r="N40" s="249" t="s">
        <v>194</v>
      </c>
      <c r="O40" s="257"/>
      <c r="P40" s="182"/>
      <c r="Q40" s="266">
        <v>69268219.670000002</v>
      </c>
      <c r="Z40" s="258">
        <f t="shared" si="5"/>
        <v>28</v>
      </c>
      <c r="AA40" s="312" t="s">
        <v>650</v>
      </c>
      <c r="AB40" s="388"/>
      <c r="AC40" s="313"/>
      <c r="AD40" s="389">
        <v>9318241.4284993522</v>
      </c>
      <c r="AS40" s="258"/>
      <c r="AW40" s="563"/>
      <c r="BG40" s="258"/>
      <c r="BO40" s="237"/>
      <c r="BP40" s="237"/>
      <c r="BQ40" s="237"/>
      <c r="BR40" s="237"/>
      <c r="BS40" s="237"/>
      <c r="BT40" s="237"/>
      <c r="BU40" s="237"/>
      <c r="BV40" s="237"/>
      <c r="BY40" s="192"/>
      <c r="BZ40" s="192"/>
      <c r="CA40" s="192"/>
      <c r="CB40" s="192"/>
      <c r="CC40" s="192"/>
      <c r="CL40" s="258"/>
      <c r="CN40" s="192"/>
      <c r="CO40" s="192"/>
      <c r="CP40" s="192"/>
      <c r="CQ40" s="192"/>
      <c r="CR40" s="192"/>
    </row>
    <row r="41" spans="1:106">
      <c r="A41" s="2">
        <f t="shared" si="0"/>
        <v>30</v>
      </c>
      <c r="B41" s="235" t="s">
        <v>33</v>
      </c>
      <c r="C41" s="268">
        <f>+'KJB-11 '!$M$14</f>
        <v>2E-3</v>
      </c>
      <c r="D41" s="216">
        <f>+$E$33*C41</f>
        <v>-57722.627820235684</v>
      </c>
      <c r="E41" s="269"/>
      <c r="F41" s="2">
        <f t="shared" si="1"/>
        <v>29</v>
      </c>
      <c r="G41" s="257" t="s">
        <v>31</v>
      </c>
      <c r="H41" s="257"/>
      <c r="I41" s="257"/>
      <c r="J41" s="220">
        <f>SUM(J29:J40)</f>
        <v>281706864.87875712</v>
      </c>
      <c r="K41" s="220">
        <f>SUM(K29:K40)</f>
        <v>28313253</v>
      </c>
      <c r="L41" s="200">
        <f>SUM(K29:K40)</f>
        <v>28313253</v>
      </c>
      <c r="M41" s="258">
        <f t="shared" si="2"/>
        <v>29</v>
      </c>
      <c r="N41" s="250" t="s">
        <v>363</v>
      </c>
      <c r="O41" s="257"/>
      <c r="P41" s="182"/>
      <c r="Q41" s="266">
        <v>138514.25</v>
      </c>
      <c r="Z41" s="258">
        <f t="shared" si="5"/>
        <v>29</v>
      </c>
      <c r="AA41" s="312"/>
      <c r="AB41" s="154"/>
      <c r="AC41" s="162"/>
      <c r="AD41" s="220"/>
      <c r="AS41" s="258"/>
      <c r="BG41" s="258"/>
      <c r="BY41" s="192"/>
      <c r="BZ41" s="192"/>
      <c r="CA41" s="192"/>
      <c r="CB41" s="192"/>
      <c r="CC41" s="192"/>
      <c r="CL41" s="258"/>
      <c r="CN41" s="192"/>
      <c r="CO41" s="192"/>
      <c r="CP41" s="192"/>
      <c r="CQ41" s="192"/>
      <c r="CR41" s="192"/>
    </row>
    <row r="42" spans="1:106" ht="15.75" customHeight="1" thickBot="1">
      <c r="A42" s="2">
        <f t="shared" si="0"/>
        <v>31</v>
      </c>
      <c r="B42" s="260" t="s">
        <v>34</v>
      </c>
      <c r="C42" s="268">
        <f>+'KJB-11 '!$M$15</f>
        <v>3.8456999999999998E-2</v>
      </c>
      <c r="D42" s="216">
        <f>+$E$33*C42</f>
        <v>-1109919.5490414018</v>
      </c>
      <c r="E42" s="220"/>
      <c r="F42" s="2">
        <f t="shared" si="1"/>
        <v>30</v>
      </c>
      <c r="G42" s="564"/>
      <c r="H42" s="564"/>
      <c r="I42" s="132"/>
      <c r="J42" s="132"/>
      <c r="K42" s="202"/>
      <c r="L42" s="257"/>
      <c r="M42" s="258">
        <f t="shared" si="2"/>
        <v>30</v>
      </c>
      <c r="N42" s="251" t="s">
        <v>364</v>
      </c>
      <c r="O42" s="257"/>
      <c r="P42" s="182"/>
      <c r="Q42" s="266">
        <v>-979067.74</v>
      </c>
      <c r="Z42" s="258">
        <f t="shared" si="5"/>
        <v>30</v>
      </c>
      <c r="AA42" s="162" t="s">
        <v>468</v>
      </c>
      <c r="AB42" s="162"/>
      <c r="AC42" s="162"/>
      <c r="AD42" s="229">
        <f>SUM(AD39:AD41)</f>
        <v>-17305305.510070205</v>
      </c>
      <c r="AS42" s="258"/>
      <c r="BG42" s="258"/>
      <c r="BY42" s="192"/>
      <c r="BZ42" s="192"/>
      <c r="CA42" s="192"/>
      <c r="CB42" s="192"/>
      <c r="CC42" s="192"/>
      <c r="CN42" s="192"/>
      <c r="CO42" s="192"/>
      <c r="CP42" s="192"/>
      <c r="CQ42" s="192"/>
      <c r="CR42" s="192"/>
    </row>
    <row r="43" spans="1:106" ht="13.5" thickTop="1">
      <c r="A43" s="2">
        <f t="shared" si="0"/>
        <v>32</v>
      </c>
      <c r="B43" s="340" t="s">
        <v>404</v>
      </c>
      <c r="C43" s="268"/>
      <c r="D43" s="454"/>
      <c r="E43" s="562"/>
      <c r="F43" s="2">
        <f t="shared" si="1"/>
        <v>31</v>
      </c>
      <c r="G43" s="260" t="s">
        <v>32</v>
      </c>
      <c r="H43" s="260"/>
      <c r="I43" s="260"/>
      <c r="J43" s="193">
        <f>+'KJB-11 '!M13</f>
        <v>7.1570000000000002E-3</v>
      </c>
      <c r="K43" s="220">
        <f>ROUND(L41*J43,0)</f>
        <v>202638</v>
      </c>
      <c r="L43" s="220"/>
      <c r="M43" s="258">
        <f t="shared" si="2"/>
        <v>31</v>
      </c>
      <c r="N43" s="251" t="s">
        <v>312</v>
      </c>
      <c r="O43" s="256"/>
      <c r="P43" s="182"/>
      <c r="Q43" s="266">
        <v>-41429.58</v>
      </c>
      <c r="Z43" s="220"/>
      <c r="AA43" s="162"/>
      <c r="AB43" s="162"/>
      <c r="AC43" s="162"/>
      <c r="AD43" s="162"/>
      <c r="AS43" s="258"/>
      <c r="BG43" s="258"/>
      <c r="BH43" s="220"/>
      <c r="BI43" s="220"/>
      <c r="BJ43" s="220"/>
      <c r="BY43" s="192"/>
      <c r="BZ43" s="192"/>
      <c r="CA43" s="192"/>
      <c r="CB43" s="192"/>
      <c r="CC43" s="192"/>
      <c r="CN43" s="192"/>
      <c r="CO43" s="192"/>
      <c r="CP43" s="192"/>
      <c r="CQ43" s="192"/>
      <c r="CR43" s="192"/>
    </row>
    <row r="44" spans="1:106" ht="13.5" customHeight="1">
      <c r="A44" s="2">
        <f t="shared" si="0"/>
        <v>33</v>
      </c>
      <c r="B44" s="562"/>
      <c r="C44" s="562"/>
      <c r="D44" s="562"/>
      <c r="E44" s="406">
        <f>SUM(D40:D42)</f>
        <v>-1374202.6005163509</v>
      </c>
      <c r="F44" s="2">
        <f t="shared" si="1"/>
        <v>32</v>
      </c>
      <c r="G44" s="260" t="s">
        <v>33</v>
      </c>
      <c r="H44" s="260"/>
      <c r="I44" s="260"/>
      <c r="J44" s="193">
        <f>+'KJB-11 '!M14</f>
        <v>2E-3</v>
      </c>
      <c r="K44" s="455">
        <f>ROUND(L41*J44,0)</f>
        <v>56627</v>
      </c>
      <c r="L44" s="220"/>
      <c r="M44" s="258">
        <f t="shared" si="2"/>
        <v>32</v>
      </c>
      <c r="N44" s="251" t="s">
        <v>313</v>
      </c>
      <c r="O44" s="256"/>
      <c r="P44" s="182"/>
      <c r="Q44" s="266">
        <v>-11150.8</v>
      </c>
      <c r="Z44" s="203"/>
      <c r="AA44" s="202"/>
      <c r="AB44" s="202"/>
      <c r="AC44" s="202"/>
      <c r="AD44" s="202"/>
      <c r="AS44" s="258"/>
      <c r="BG44" s="258"/>
      <c r="BH44" s="220"/>
      <c r="BI44" s="220"/>
      <c r="BJ44" s="220"/>
      <c r="BY44" s="192"/>
      <c r="BZ44" s="192"/>
      <c r="CA44" s="192"/>
      <c r="CB44" s="192"/>
      <c r="CC44" s="192"/>
      <c r="CN44" s="192"/>
      <c r="CO44" s="192"/>
      <c r="CP44" s="192"/>
      <c r="CQ44" s="192"/>
      <c r="CR44" s="192"/>
    </row>
    <row r="45" spans="1:106" ht="15" customHeight="1">
      <c r="A45" s="2">
        <v>31</v>
      </c>
      <c r="B45" s="234" t="s">
        <v>16</v>
      </c>
      <c r="C45" s="29"/>
      <c r="D45" s="162"/>
      <c r="E45" s="562"/>
      <c r="F45" s="2">
        <f t="shared" si="1"/>
        <v>33</v>
      </c>
      <c r="G45" s="28" t="s">
        <v>8</v>
      </c>
      <c r="H45" s="260"/>
      <c r="I45" s="260"/>
      <c r="J45" s="193"/>
      <c r="K45" s="162"/>
      <c r="L45" s="220">
        <f>SUM(K43:K44)</f>
        <v>259265</v>
      </c>
      <c r="M45" s="258">
        <f t="shared" si="2"/>
        <v>33</v>
      </c>
      <c r="N45" s="247" t="s">
        <v>365</v>
      </c>
      <c r="O45" s="256"/>
      <c r="P45" s="182"/>
      <c r="Q45" s="350">
        <v>226820.57</v>
      </c>
      <c r="Z45" s="203"/>
      <c r="AS45" s="258"/>
      <c r="AT45" s="65"/>
      <c r="AU45" s="65"/>
      <c r="AV45" s="65"/>
      <c r="AW45" s="65"/>
      <c r="BG45" s="258"/>
      <c r="BH45" s="220"/>
      <c r="BI45" s="220"/>
      <c r="BJ45" s="220"/>
      <c r="BY45" s="192"/>
      <c r="BZ45" s="192"/>
      <c r="CA45" s="192"/>
      <c r="CB45" s="192"/>
      <c r="CC45" s="192"/>
      <c r="CN45" s="192"/>
      <c r="CO45" s="192"/>
      <c r="CP45" s="192"/>
      <c r="CQ45" s="192"/>
      <c r="CR45" s="192"/>
    </row>
    <row r="46" spans="1:106" ht="15" customHeight="1">
      <c r="A46" s="2">
        <f>+A45+1</f>
        <v>32</v>
      </c>
      <c r="B46" s="234"/>
      <c r="C46" s="156"/>
      <c r="D46" s="162"/>
      <c r="E46" s="349">
        <f>+E33-E39-E44</f>
        <v>-44829405.429601498</v>
      </c>
      <c r="F46" s="2">
        <f t="shared" si="1"/>
        <v>34</v>
      </c>
      <c r="G46" s="260"/>
      <c r="H46" s="260"/>
      <c r="I46" s="260"/>
      <c r="J46" s="193"/>
      <c r="K46" s="132"/>
      <c r="L46" s="220"/>
      <c r="M46" s="258">
        <f t="shared" si="2"/>
        <v>34</v>
      </c>
      <c r="N46" s="247" t="s">
        <v>51</v>
      </c>
      <c r="O46" s="256"/>
      <c r="P46" s="182"/>
      <c r="Q46" s="266">
        <f>SUM(Q36:Q45)</f>
        <v>-182117177.86000004</v>
      </c>
      <c r="Z46" s="202"/>
      <c r="AA46" s="220"/>
      <c r="AB46" s="220"/>
      <c r="AC46" s="220"/>
      <c r="AD46" s="201"/>
      <c r="AS46" s="258"/>
      <c r="AT46" s="65"/>
      <c r="AU46" s="65"/>
      <c r="AV46" s="65"/>
      <c r="AW46" s="65"/>
      <c r="BG46" s="258"/>
      <c r="BH46" s="220"/>
      <c r="BI46" s="220"/>
      <c r="BJ46" s="220"/>
      <c r="BY46" s="192"/>
      <c r="BZ46" s="192"/>
      <c r="CA46" s="192"/>
      <c r="CB46" s="192"/>
      <c r="CC46" s="192"/>
      <c r="CN46" s="192"/>
      <c r="CO46" s="192"/>
      <c r="CP46" s="192"/>
      <c r="CQ46" s="192"/>
      <c r="CR46" s="192"/>
    </row>
    <row r="47" spans="1:106">
      <c r="A47" s="2">
        <f>+A46+1</f>
        <v>33</v>
      </c>
      <c r="B47" s="267"/>
      <c r="D47" s="267"/>
      <c r="E47" s="202"/>
      <c r="F47" s="2">
        <f t="shared" si="1"/>
        <v>35</v>
      </c>
      <c r="G47" s="260" t="s">
        <v>34</v>
      </c>
      <c r="H47" s="260"/>
      <c r="I47" s="260"/>
      <c r="J47" s="193">
        <f>+'KJB-11 '!M15</f>
        <v>3.8456999999999998E-2</v>
      </c>
      <c r="K47" s="349">
        <f>ROUND(L41*J47,0)</f>
        <v>1088843</v>
      </c>
      <c r="L47" s="220"/>
      <c r="M47" s="258">
        <f t="shared" si="2"/>
        <v>35</v>
      </c>
      <c r="N47" s="256"/>
      <c r="O47" s="256"/>
      <c r="P47" s="220"/>
      <c r="Q47" s="203"/>
      <c r="Z47" s="256"/>
      <c r="AA47" s="203"/>
      <c r="AB47" s="203"/>
      <c r="AC47" s="203"/>
      <c r="AD47" s="220"/>
      <c r="AS47" s="258"/>
      <c r="AT47" s="65"/>
      <c r="AU47" s="65"/>
      <c r="AV47" s="65"/>
      <c r="AW47" s="65"/>
      <c r="BG47" s="258"/>
      <c r="BH47" s="220"/>
      <c r="BI47" s="220"/>
      <c r="BJ47" s="220"/>
      <c r="BY47" s="192"/>
      <c r="BZ47" s="192"/>
      <c r="CA47" s="192"/>
      <c r="CB47" s="192"/>
      <c r="CC47" s="192"/>
      <c r="CN47" s="192"/>
      <c r="CO47" s="192"/>
      <c r="CP47" s="192"/>
      <c r="CQ47" s="192"/>
      <c r="CR47" s="192"/>
    </row>
    <row r="48" spans="1:106">
      <c r="A48" s="2">
        <f>+A47+1</f>
        <v>34</v>
      </c>
      <c r="B48" s="267" t="s">
        <v>13</v>
      </c>
      <c r="C48" s="196">
        <v>0.35</v>
      </c>
      <c r="D48" s="202"/>
      <c r="E48" s="203">
        <f>E46*C48</f>
        <v>-15690291.900360523</v>
      </c>
      <c r="F48" s="2">
        <f t="shared" si="1"/>
        <v>36</v>
      </c>
      <c r="G48" s="28" t="s">
        <v>9</v>
      </c>
      <c r="H48" s="260"/>
      <c r="I48" s="260"/>
      <c r="J48" s="257"/>
      <c r="K48" s="132"/>
      <c r="L48" s="349">
        <f>SUM(K47:K47)</f>
        <v>1088843</v>
      </c>
      <c r="M48" s="258">
        <f t="shared" si="2"/>
        <v>36</v>
      </c>
      <c r="N48" s="256" t="s">
        <v>231</v>
      </c>
      <c r="O48" s="256"/>
      <c r="P48" s="220"/>
      <c r="Q48" s="203">
        <f>-Q27-Q33-Q46</f>
        <v>-1539292.7857013047</v>
      </c>
      <c r="Z48" s="256"/>
      <c r="AA48" s="203"/>
      <c r="AB48" s="203"/>
      <c r="AC48" s="203"/>
      <c r="AD48" s="203"/>
      <c r="AS48" s="258"/>
      <c r="BG48" s="258"/>
      <c r="BH48" s="220"/>
      <c r="BI48" s="220"/>
      <c r="BJ48" s="220"/>
      <c r="BY48" s="192"/>
      <c r="BZ48" s="192"/>
      <c r="CA48" s="192"/>
      <c r="CB48" s="192"/>
      <c r="CC48" s="192"/>
      <c r="CN48" s="192"/>
      <c r="CO48" s="192"/>
      <c r="CP48" s="192"/>
      <c r="CQ48" s="192"/>
      <c r="CR48" s="192"/>
    </row>
    <row r="49" spans="1:81" ht="18" customHeight="1" thickBot="1">
      <c r="A49" s="2">
        <f>+A48+1</f>
        <v>35</v>
      </c>
      <c r="B49" s="267" t="s">
        <v>104</v>
      </c>
      <c r="E49" s="232">
        <f>E46-E48</f>
        <v>-29139113.529240973</v>
      </c>
      <c r="F49" s="2">
        <f t="shared" si="1"/>
        <v>37</v>
      </c>
      <c r="G49" s="260"/>
      <c r="H49" s="260"/>
      <c r="I49" s="260"/>
      <c r="J49" s="257"/>
      <c r="K49" s="257"/>
      <c r="L49" s="220"/>
      <c r="M49" s="258">
        <f t="shared" si="2"/>
        <v>37</v>
      </c>
      <c r="N49" s="256" t="s">
        <v>18</v>
      </c>
      <c r="O49" s="256"/>
      <c r="P49" s="220"/>
      <c r="Q49" s="220">
        <f>Q48*0.35</f>
        <v>-538752.47499545664</v>
      </c>
      <c r="Z49" s="256"/>
      <c r="AA49" s="202"/>
      <c r="AB49" s="202"/>
      <c r="AC49" s="202"/>
      <c r="AD49" s="202"/>
      <c r="AS49" s="258"/>
      <c r="BG49" s="258"/>
      <c r="BH49" s="220"/>
      <c r="BI49" s="220"/>
      <c r="BJ49" s="220"/>
      <c r="BT49" s="258"/>
      <c r="BY49" s="192"/>
      <c r="BZ49" s="192"/>
      <c r="CA49" s="192"/>
      <c r="CB49" s="192"/>
      <c r="CC49" s="192"/>
    </row>
    <row r="50" spans="1:81" ht="15.75" customHeight="1" thickTop="1" thickBot="1">
      <c r="A50" s="2"/>
      <c r="B50" s="260"/>
      <c r="F50" s="2">
        <f t="shared" si="1"/>
        <v>38</v>
      </c>
      <c r="G50" s="260" t="s">
        <v>16</v>
      </c>
      <c r="H50" s="260"/>
      <c r="I50" s="260"/>
      <c r="J50" s="257"/>
      <c r="K50" s="162"/>
      <c r="L50" s="220">
        <f>L41-L45-L48</f>
        <v>26965145</v>
      </c>
      <c r="M50" s="258">
        <f t="shared" si="2"/>
        <v>38</v>
      </c>
      <c r="N50" s="256" t="s">
        <v>104</v>
      </c>
      <c r="O50" s="256"/>
      <c r="P50" s="182"/>
      <c r="Q50" s="229">
        <f>Q48-Q49</f>
        <v>-1000540.310705848</v>
      </c>
      <c r="Z50" s="203"/>
      <c r="AA50" s="256"/>
      <c r="AB50" s="256"/>
      <c r="AC50" s="256"/>
      <c r="AD50" s="256"/>
      <c r="AS50" s="258"/>
      <c r="BG50" s="258"/>
      <c r="BH50" s="220"/>
      <c r="BI50" s="220"/>
      <c r="BJ50" s="220"/>
      <c r="BY50" s="192"/>
      <c r="BZ50" s="192"/>
      <c r="CA50" s="192"/>
      <c r="CB50" s="192"/>
      <c r="CC50" s="192"/>
    </row>
    <row r="51" spans="1:81" ht="13.5" thickTop="1">
      <c r="A51" s="2"/>
      <c r="B51" s="260"/>
      <c r="F51" s="2">
        <f t="shared" si="1"/>
        <v>39</v>
      </c>
      <c r="G51" s="260"/>
      <c r="H51" s="260"/>
      <c r="I51" s="260"/>
      <c r="J51" s="257"/>
      <c r="K51" s="162"/>
      <c r="L51" s="162"/>
      <c r="M51" s="258"/>
      <c r="Q51" s="65"/>
      <c r="Z51" s="203"/>
      <c r="AA51" s="256"/>
      <c r="AB51" s="256"/>
      <c r="AC51" s="256"/>
      <c r="AD51" s="256"/>
      <c r="AS51" s="258"/>
      <c r="BG51" s="258"/>
      <c r="BH51" s="220"/>
      <c r="BI51" s="220"/>
      <c r="BJ51" s="220"/>
      <c r="BY51" s="192"/>
      <c r="BZ51" s="192"/>
      <c r="CA51" s="192"/>
      <c r="CB51" s="192"/>
      <c r="CC51" s="192"/>
    </row>
    <row r="52" spans="1:81">
      <c r="A52" s="2"/>
      <c r="F52" s="2">
        <f t="shared" si="1"/>
        <v>40</v>
      </c>
      <c r="G52" s="260" t="s">
        <v>13</v>
      </c>
      <c r="H52" s="260"/>
      <c r="I52" s="260"/>
      <c r="J52" s="29">
        <f>k_FITrate</f>
        <v>0.35</v>
      </c>
      <c r="K52" s="162"/>
      <c r="L52" s="203">
        <f>ROUND(L50*J52,0)</f>
        <v>9437801</v>
      </c>
      <c r="Q52" s="65"/>
      <c r="Z52" s="256"/>
      <c r="AA52" s="256"/>
      <c r="AB52" s="256"/>
      <c r="AC52" s="256"/>
      <c r="AD52" s="256"/>
      <c r="AS52" s="258"/>
      <c r="BG52" s="258"/>
      <c r="BH52" s="220"/>
      <c r="BI52" s="220"/>
      <c r="BJ52" s="220"/>
      <c r="BY52" s="192"/>
      <c r="BZ52" s="192"/>
      <c r="CA52" s="192"/>
      <c r="CB52" s="192"/>
      <c r="CC52" s="192"/>
    </row>
    <row r="53" spans="1:81" ht="15.75" customHeight="1" thickBot="1">
      <c r="A53" s="2"/>
      <c r="F53" s="2">
        <f t="shared" si="1"/>
        <v>41</v>
      </c>
      <c r="G53" s="260" t="s">
        <v>104</v>
      </c>
      <c r="H53" s="260"/>
      <c r="I53" s="260"/>
      <c r="J53" s="257"/>
      <c r="K53" s="162"/>
      <c r="L53" s="456">
        <f>L50-L52</f>
        <v>17527344</v>
      </c>
      <c r="Q53" s="65"/>
      <c r="Z53" s="202"/>
      <c r="AA53" s="203"/>
      <c r="AB53" s="203"/>
      <c r="AC53" s="203"/>
      <c r="AD53" s="203"/>
      <c r="AS53" s="258"/>
      <c r="BG53" s="220"/>
      <c r="BH53" s="220"/>
      <c r="BI53" s="220"/>
      <c r="BJ53" s="220"/>
      <c r="BY53" s="192"/>
      <c r="BZ53" s="192"/>
      <c r="CA53" s="192"/>
      <c r="CB53" s="192"/>
      <c r="CC53" s="192"/>
    </row>
    <row r="54" spans="1:81" ht="13.5" thickTop="1">
      <c r="A54" s="2"/>
      <c r="F54" s="2"/>
      <c r="G54" s="257"/>
      <c r="H54" s="257"/>
      <c r="I54" s="257"/>
      <c r="J54" s="257"/>
      <c r="K54" s="257"/>
      <c r="L54" s="257"/>
      <c r="Q54" s="65"/>
      <c r="Z54" s="256"/>
      <c r="AA54" s="203"/>
      <c r="AB54" s="203"/>
      <c r="AC54" s="203"/>
      <c r="AD54" s="203"/>
      <c r="AS54" s="258"/>
      <c r="BG54" s="248"/>
      <c r="BH54" s="220"/>
      <c r="BI54" s="220"/>
      <c r="BJ54" s="220"/>
      <c r="BY54" s="192"/>
      <c r="BZ54" s="192"/>
      <c r="CA54" s="192"/>
      <c r="CB54" s="192"/>
      <c r="CC54" s="192"/>
    </row>
    <row r="55" spans="1:81">
      <c r="A55" s="248"/>
      <c r="D55" s="549"/>
      <c r="F55" s="248"/>
      <c r="Q55" s="65"/>
      <c r="AA55" s="256"/>
      <c r="AB55" s="256"/>
      <c r="AC55" s="256"/>
      <c r="AD55" s="256"/>
      <c r="AS55" s="258"/>
      <c r="BG55" s="220"/>
      <c r="BY55" s="192"/>
      <c r="BZ55" s="192"/>
      <c r="CA55" s="192"/>
      <c r="CB55" s="192"/>
      <c r="CC55" s="192"/>
    </row>
    <row r="56" spans="1:81">
      <c r="Q56" s="65"/>
      <c r="AA56" s="202"/>
      <c r="AB56" s="202"/>
      <c r="AC56" s="202"/>
      <c r="AD56" s="202"/>
      <c r="AS56" s="258"/>
      <c r="BG56" s="220"/>
      <c r="BY56" s="192"/>
      <c r="BZ56" s="192"/>
      <c r="CA56" s="192"/>
      <c r="CB56" s="192"/>
      <c r="CC56" s="549"/>
    </row>
    <row r="57" spans="1:81">
      <c r="G57" s="257"/>
      <c r="H57" s="257"/>
      <c r="I57" s="257"/>
      <c r="J57" s="257"/>
      <c r="K57" s="201"/>
      <c r="L57" s="257"/>
      <c r="Q57" s="65"/>
      <c r="AA57" s="256"/>
      <c r="AB57" s="256"/>
      <c r="AC57" s="256"/>
      <c r="AD57" s="256"/>
      <c r="AS57" s="258"/>
      <c r="BG57" s="220"/>
      <c r="BY57" s="192"/>
      <c r="BZ57" s="192"/>
      <c r="CA57" s="192"/>
      <c r="CB57" s="192"/>
      <c r="CC57" s="192"/>
    </row>
    <row r="58" spans="1:81">
      <c r="C58" s="549"/>
      <c r="Q58" s="65"/>
      <c r="AS58" s="258"/>
      <c r="BG58" s="220"/>
    </row>
    <row r="59" spans="1:81">
      <c r="Q59" s="65"/>
      <c r="AS59" s="258"/>
      <c r="BG59" s="220"/>
    </row>
    <row r="60" spans="1:81">
      <c r="Q60" s="65"/>
      <c r="AS60" s="258"/>
      <c r="BG60" s="220"/>
    </row>
    <row r="61" spans="1:81">
      <c r="AS61" s="258"/>
      <c r="BG61" s="220"/>
      <c r="BO61" s="65"/>
    </row>
    <row r="62" spans="1:81">
      <c r="AS62" s="258"/>
      <c r="BG62" s="220"/>
    </row>
    <row r="63" spans="1:81">
      <c r="AS63" s="258"/>
      <c r="BG63" s="220"/>
    </row>
    <row r="64" spans="1:81">
      <c r="AS64" s="258"/>
      <c r="BG64" s="220"/>
    </row>
    <row r="65" spans="26:59">
      <c r="AS65" s="258"/>
      <c r="BG65" s="220"/>
    </row>
    <row r="66" spans="26:59">
      <c r="AS66" s="258"/>
      <c r="BG66" s="220"/>
    </row>
    <row r="69" spans="26:59">
      <c r="Z69" s="65"/>
    </row>
    <row r="70" spans="26:59">
      <c r="Z70" s="65"/>
      <c r="AS70" s="258"/>
    </row>
    <row r="71" spans="26:59">
      <c r="Z71" s="65"/>
      <c r="AS71" s="258"/>
    </row>
    <row r="72" spans="26:59">
      <c r="Z72" s="65"/>
      <c r="AA72" s="65"/>
      <c r="AB72" s="65"/>
      <c r="AC72" s="65"/>
      <c r="AD72" s="65"/>
      <c r="AS72" s="258"/>
    </row>
    <row r="73" spans="26:59">
      <c r="AS73" s="258"/>
    </row>
    <row r="76" spans="26:59">
      <c r="Z76" s="65"/>
      <c r="AA76" s="65"/>
      <c r="AB76" s="65"/>
      <c r="AC76" s="65"/>
      <c r="AD76" s="65"/>
    </row>
    <row r="77" spans="26:59">
      <c r="Z77" s="203"/>
      <c r="AA77" s="202"/>
      <c r="AB77" s="202"/>
      <c r="AC77" s="202"/>
      <c r="AD77" s="202"/>
    </row>
    <row r="78" spans="26:59">
      <c r="Z78" s="203"/>
    </row>
    <row r="79" spans="26:59">
      <c r="Z79" s="202"/>
      <c r="AA79" s="220"/>
      <c r="AB79" s="220"/>
      <c r="AC79" s="220"/>
      <c r="AD79" s="201"/>
      <c r="AT79" s="257"/>
      <c r="AU79" s="257"/>
      <c r="AV79" s="257"/>
      <c r="AW79" s="257"/>
    </row>
    <row r="80" spans="26:59">
      <c r="Z80" s="256"/>
      <c r="AA80" s="203"/>
      <c r="AB80" s="203"/>
      <c r="AC80" s="203"/>
      <c r="AD80" s="203"/>
      <c r="AT80" s="257"/>
      <c r="AU80" s="257"/>
      <c r="AV80" s="257"/>
      <c r="AW80" s="257"/>
    </row>
    <row r="81" spans="26:49">
      <c r="Z81" s="256"/>
      <c r="AA81" s="203"/>
      <c r="AB81" s="203"/>
      <c r="AC81" s="203"/>
      <c r="AD81" s="203"/>
      <c r="AT81" s="257"/>
      <c r="AU81" s="257"/>
      <c r="AV81" s="257"/>
      <c r="AW81" s="257"/>
    </row>
    <row r="82" spans="26:49">
      <c r="Z82" s="256"/>
      <c r="AA82" s="202"/>
      <c r="AB82" s="203"/>
      <c r="AC82" s="203"/>
      <c r="AD82" s="203"/>
    </row>
    <row r="83" spans="26:49">
      <c r="Z83" s="203"/>
      <c r="AA83" s="256"/>
      <c r="AB83" s="203"/>
      <c r="AC83" s="203"/>
      <c r="AD83" s="203"/>
    </row>
    <row r="84" spans="26:49">
      <c r="Z84" s="203"/>
      <c r="AA84" s="256"/>
      <c r="AB84" s="203"/>
      <c r="AC84" s="203"/>
      <c r="AD84" s="203"/>
    </row>
    <row r="85" spans="26:49">
      <c r="Z85" s="256"/>
      <c r="AA85" s="256"/>
      <c r="AB85" s="203"/>
      <c r="AC85" s="203"/>
      <c r="AD85" s="203"/>
    </row>
    <row r="86" spans="26:49">
      <c r="Z86" s="202"/>
      <c r="AA86" s="203"/>
      <c r="AB86" s="203"/>
      <c r="AC86" s="203"/>
      <c r="AD86" s="203"/>
    </row>
    <row r="87" spans="26:49">
      <c r="Z87" s="256"/>
      <c r="AA87" s="203"/>
      <c r="AB87" s="203"/>
      <c r="AC87" s="203"/>
      <c r="AD87" s="203"/>
    </row>
    <row r="88" spans="26:49">
      <c r="AA88" s="256"/>
      <c r="AB88" s="203"/>
      <c r="AC88" s="203"/>
      <c r="AD88" s="203"/>
    </row>
    <row r="89" spans="26:49">
      <c r="AA89" s="202"/>
      <c r="AB89" s="203"/>
      <c r="AC89" s="203"/>
      <c r="AD89" s="203"/>
    </row>
    <row r="90" spans="26:49">
      <c r="AA90" s="256"/>
      <c r="AB90" s="203"/>
      <c r="AC90" s="203"/>
      <c r="AD90" s="203"/>
    </row>
    <row r="91" spans="26:49">
      <c r="AB91" s="203"/>
      <c r="AC91" s="203"/>
      <c r="AD91" s="203"/>
    </row>
    <row r="92" spans="26:49">
      <c r="AB92" s="203"/>
      <c r="AC92" s="203"/>
      <c r="AD92" s="203"/>
    </row>
    <row r="93" spans="26:49">
      <c r="AB93" s="203"/>
      <c r="AC93" s="203"/>
      <c r="AD93" s="203"/>
    </row>
    <row r="94" spans="26:49">
      <c r="AB94" s="203"/>
      <c r="AC94" s="203"/>
      <c r="AD94" s="203"/>
    </row>
    <row r="95" spans="26:49">
      <c r="AB95" s="203"/>
      <c r="AC95" s="203"/>
      <c r="AD95" s="203"/>
    </row>
    <row r="96" spans="26:49">
      <c r="AB96" s="203"/>
      <c r="AC96" s="203"/>
      <c r="AD96" s="203"/>
    </row>
    <row r="97" spans="26:30">
      <c r="AB97" s="203"/>
      <c r="AC97" s="203"/>
      <c r="AD97" s="203"/>
    </row>
    <row r="98" spans="26:30">
      <c r="AB98" s="203"/>
      <c r="AC98" s="203"/>
      <c r="AD98" s="203"/>
    </row>
    <row r="99" spans="26:30">
      <c r="AB99" s="203"/>
      <c r="AC99" s="203"/>
      <c r="AD99" s="203"/>
    </row>
    <row r="100" spans="26:30">
      <c r="AB100" s="203"/>
      <c r="AC100" s="203"/>
      <c r="AD100" s="203"/>
    </row>
    <row r="101" spans="26:30">
      <c r="AB101" s="203"/>
      <c r="AC101" s="203"/>
      <c r="AD101" s="203"/>
    </row>
    <row r="102" spans="26:30">
      <c r="Z102" s="65"/>
      <c r="AB102" s="203"/>
      <c r="AC102" s="203"/>
      <c r="AD102" s="203"/>
    </row>
    <row r="103" spans="26:30">
      <c r="Z103" s="65"/>
      <c r="AB103" s="203"/>
      <c r="AC103" s="203"/>
      <c r="AD103" s="203"/>
    </row>
    <row r="104" spans="26:30">
      <c r="Z104" s="65"/>
      <c r="AB104" s="203"/>
      <c r="AC104" s="203"/>
      <c r="AD104" s="203"/>
    </row>
    <row r="105" spans="26:30">
      <c r="Z105" s="65"/>
      <c r="AA105" s="65"/>
      <c r="AB105" s="203"/>
      <c r="AC105" s="203"/>
      <c r="AD105" s="203"/>
    </row>
    <row r="106" spans="26:30">
      <c r="AB106" s="203"/>
      <c r="AC106" s="203"/>
      <c r="AD106" s="203"/>
    </row>
    <row r="107" spans="26:30">
      <c r="AB107" s="203"/>
      <c r="AC107" s="203"/>
      <c r="AD107" s="203"/>
    </row>
    <row r="108" spans="26:30">
      <c r="AB108" s="203"/>
      <c r="AC108" s="203"/>
      <c r="AD108" s="203"/>
    </row>
  </sheetData>
  <mergeCells count="12">
    <mergeCell ref="DC7:DG7"/>
    <mergeCell ref="DC8:DG8"/>
    <mergeCell ref="CA10:CC10"/>
    <mergeCell ref="M6:Q6"/>
    <mergeCell ref="AX7:BB7"/>
    <mergeCell ref="AX8:BB8"/>
    <mergeCell ref="BT6:BX6"/>
    <mergeCell ref="BO6:BS6"/>
    <mergeCell ref="CX7:DB7"/>
    <mergeCell ref="CX8:DB8"/>
    <mergeCell ref="CS7:CW7"/>
    <mergeCell ref="CS8:CW8"/>
  </mergeCells>
  <phoneticPr fontId="16" type="noConversion"/>
  <conditionalFormatting sqref="AE1:CM1 A1:AC1">
    <cfRule type="cellIs" dxfId="24" priority="37" stopIfTrue="1" operator="notEqual">
      <formula>0</formula>
    </cfRule>
  </conditionalFormatting>
  <conditionalFormatting sqref="CT1:CV1">
    <cfRule type="cellIs" dxfId="23" priority="9" stopIfTrue="1" operator="notEqual">
      <formula>0</formula>
    </cfRule>
  </conditionalFormatting>
  <conditionalFormatting sqref="CN1:CR1">
    <cfRule type="cellIs" dxfId="22" priority="13" stopIfTrue="1" operator="notEqual">
      <formula>0</formula>
    </cfRule>
  </conditionalFormatting>
  <conditionalFormatting sqref="AD1">
    <cfRule type="cellIs" dxfId="21" priority="12" stopIfTrue="1" operator="notEqual">
      <formula>0</formula>
    </cfRule>
  </conditionalFormatting>
  <conditionalFormatting sqref="CW1">
    <cfRule type="cellIs" dxfId="20" priority="11" stopIfTrue="1" operator="notEqual">
      <formula>0</formula>
    </cfRule>
  </conditionalFormatting>
  <conditionalFormatting sqref="DB1">
    <cfRule type="cellIs" dxfId="19" priority="10" stopIfTrue="1" operator="notEqual">
      <formula>0</formula>
    </cfRule>
  </conditionalFormatting>
  <conditionalFormatting sqref="CX1:CZ1">
    <cfRule type="cellIs" dxfId="18" priority="8" stopIfTrue="1" operator="notEqual">
      <formula>0</formula>
    </cfRule>
  </conditionalFormatting>
  <conditionalFormatting sqref="DA1">
    <cfRule type="cellIs" dxfId="17" priority="7" stopIfTrue="1" operator="notEqual">
      <formula>0</formula>
    </cfRule>
  </conditionalFormatting>
  <conditionalFormatting sqref="DG1">
    <cfRule type="cellIs" dxfId="16" priority="6" stopIfTrue="1" operator="notEqual">
      <formula>0</formula>
    </cfRule>
  </conditionalFormatting>
  <conditionalFormatting sqref="DC1:DE1">
    <cfRule type="cellIs" dxfId="15" priority="5" stopIfTrue="1" operator="notEqual">
      <formula>0</formula>
    </cfRule>
  </conditionalFormatting>
  <conditionalFormatting sqref="DF1">
    <cfRule type="cellIs" dxfId="14" priority="4" stopIfTrue="1" operator="notEqual">
      <formula>0</formula>
    </cfRule>
  </conditionalFormatting>
  <conditionalFormatting sqref="DL1">
    <cfRule type="cellIs" dxfId="13" priority="3" stopIfTrue="1" operator="notEqual">
      <formula>0</formula>
    </cfRule>
  </conditionalFormatting>
  <conditionalFormatting sqref="DH1:DJ1">
    <cfRule type="cellIs" dxfId="12" priority="2" stopIfTrue="1" operator="notEqual">
      <formula>0</formula>
    </cfRule>
  </conditionalFormatting>
  <conditionalFormatting sqref="DK1">
    <cfRule type="cellIs" dxfId="11" priority="1" stopIfTrue="1" operator="notEqual">
      <formula>0</formula>
    </cfRule>
  </conditionalFormatting>
  <printOptions horizontalCentered="1"/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G300"/>
  <sheetViews>
    <sheetView view="pageBreakPreview" zoomScale="75" zoomScaleNormal="100" zoomScaleSheetLayoutView="75" workbookViewId="0">
      <pane xSplit="1" ySplit="11" topLeftCell="BA72" activePane="bottomRight" state="frozen"/>
      <selection activeCell="H15" sqref="H15"/>
      <selection pane="topRight" activeCell="H15" sqref="H15"/>
      <selection pane="bottomLeft" activeCell="H15" sqref="H15"/>
      <selection pane="bottomRight" activeCell="BJ84" sqref="BJ84"/>
    </sheetView>
  </sheetViews>
  <sheetFormatPr defaultColWidth="19.33203125" defaultRowHeight="12.75"/>
  <cols>
    <col min="1" max="1" width="7" style="257" customWidth="1"/>
    <col min="2" max="2" width="65.5" style="257" customWidth="1"/>
    <col min="3" max="5" width="20.6640625" style="257" customWidth="1"/>
    <col min="6" max="6" width="5.5" style="257" customWidth="1"/>
    <col min="7" max="7" width="51.6640625" style="257" customWidth="1"/>
    <col min="8" max="8" width="5.5" style="257" customWidth="1"/>
    <col min="9" max="9" width="16" style="257" bestFit="1" customWidth="1"/>
    <col min="10" max="10" width="15.1640625" style="257" customWidth="1"/>
    <col min="11" max="11" width="6.1640625" style="257" customWidth="1"/>
    <col min="12" max="12" width="66.1640625" style="257" customWidth="1"/>
    <col min="13" max="15" width="15.33203125" style="257" customWidth="1"/>
    <col min="16" max="16" width="6.5" style="257" bestFit="1" customWidth="1"/>
    <col min="17" max="17" width="38.5" style="257" customWidth="1"/>
    <col min="18" max="20" width="17.33203125" style="257" customWidth="1"/>
    <col min="21" max="21" width="6.83203125" style="257" customWidth="1"/>
    <col min="22" max="22" width="62.83203125" style="257" customWidth="1"/>
    <col min="23" max="23" width="17" style="257" customWidth="1"/>
    <col min="24" max="24" width="17.83203125" style="257" customWidth="1"/>
    <col min="25" max="25" width="16.1640625" style="257" customWidth="1"/>
    <col min="26" max="26" width="6.5" style="257" bestFit="1" customWidth="1"/>
    <col min="27" max="27" width="81.83203125" style="257" customWidth="1"/>
    <col min="28" max="28" width="17" style="257" customWidth="1"/>
    <col min="29" max="29" width="17.6640625" style="257" customWidth="1"/>
    <col min="30" max="30" width="17" style="257" customWidth="1"/>
    <col min="31" max="31" width="5.83203125" style="257" customWidth="1"/>
    <col min="32" max="32" width="46.83203125" style="257" customWidth="1"/>
    <col min="33" max="33" width="16.6640625" style="257" customWidth="1"/>
    <col min="34" max="34" width="16.33203125" style="257" customWidth="1"/>
    <col min="35" max="35" width="15.83203125" style="257" customWidth="1"/>
    <col min="36" max="36" width="5.83203125" style="257" customWidth="1"/>
    <col min="37" max="37" width="39.6640625" style="257" customWidth="1"/>
    <col min="38" max="38" width="13.33203125" style="257" bestFit="1" customWidth="1"/>
    <col min="39" max="39" width="15.83203125" style="257" bestFit="1" customWidth="1"/>
    <col min="40" max="40" width="17" style="257" customWidth="1"/>
    <col min="41" max="41" width="5.1640625" style="257" customWidth="1"/>
    <col min="42" max="42" width="60.6640625" style="257" customWidth="1"/>
    <col min="43" max="43" width="16" style="257" customWidth="1"/>
    <col min="44" max="44" width="16.5" style="257" customWidth="1"/>
    <col min="45" max="45" width="16.6640625" style="257" customWidth="1"/>
    <col min="46" max="46" width="5.1640625" style="257" customWidth="1"/>
    <col min="47" max="47" width="45.5" style="257" customWidth="1"/>
    <col min="48" max="48" width="18.6640625" style="257" customWidth="1"/>
    <col min="49" max="49" width="18.1640625" style="257" customWidth="1"/>
    <col min="50" max="50" width="16.83203125" style="257" customWidth="1"/>
    <col min="51" max="51" width="5.1640625" style="257" customWidth="1"/>
    <col min="52" max="52" width="67" style="257" customWidth="1"/>
    <col min="53" max="53" width="18.6640625" style="257" customWidth="1"/>
    <col min="54" max="54" width="18.1640625" style="257" customWidth="1"/>
    <col min="55" max="55" width="16.83203125" style="257" customWidth="1"/>
    <col min="56" max="56" width="7.5" style="257" bestFit="1" customWidth="1"/>
    <col min="57" max="57" width="80.5" style="257" customWidth="1"/>
    <col min="58" max="58" width="15.5" style="257" customWidth="1"/>
    <col min="59" max="59" width="14.6640625" style="257" customWidth="1"/>
    <col min="60" max="60" width="16.83203125" style="257" customWidth="1"/>
    <col min="61" max="61" width="7" style="257" customWidth="1"/>
    <col min="62" max="62" width="73" style="257" customWidth="1"/>
    <col min="63" max="63" width="17.83203125" style="257" customWidth="1"/>
    <col min="64" max="64" width="17.1640625" style="257" customWidth="1"/>
    <col min="65" max="65" width="18.6640625" style="257" customWidth="1"/>
    <col min="66" max="80" width="19.33203125" style="221"/>
    <col min="81" max="81" width="5.83203125" style="257" customWidth="1"/>
    <col min="82" max="82" width="55.1640625" style="67" customWidth="1"/>
    <col min="83" max="83" width="17" style="67" customWidth="1"/>
    <col min="84" max="84" width="15.6640625" style="67" customWidth="1"/>
    <col min="85" max="85" width="22.33203125" style="67" customWidth="1"/>
    <col min="86" max="16384" width="19.33203125" style="221"/>
  </cols>
  <sheetData>
    <row r="1" spans="1:85" s="257" customFormat="1">
      <c r="A1" s="530"/>
      <c r="B1" s="527"/>
      <c r="C1" s="527"/>
      <c r="D1" s="527"/>
      <c r="E1" s="533"/>
      <c r="F1" s="527"/>
      <c r="G1" s="527"/>
      <c r="H1" s="527"/>
      <c r="I1" s="527"/>
      <c r="J1" s="533"/>
      <c r="K1" s="533"/>
      <c r="L1" s="533"/>
      <c r="M1" s="533"/>
      <c r="N1" s="533"/>
      <c r="O1" s="533"/>
      <c r="P1" s="527"/>
      <c r="Q1" s="527"/>
      <c r="R1" s="527"/>
      <c r="S1" s="527"/>
      <c r="T1" s="536"/>
      <c r="U1" s="527"/>
      <c r="V1" s="527"/>
      <c r="W1" s="527"/>
      <c r="X1" s="527"/>
      <c r="Y1" s="533"/>
      <c r="Z1" s="527"/>
      <c r="AA1" s="527"/>
      <c r="AB1" s="527"/>
      <c r="AC1" s="531"/>
      <c r="AD1" s="531"/>
      <c r="AE1" s="533"/>
      <c r="AF1" s="533"/>
      <c r="AG1" s="533"/>
      <c r="AH1" s="533"/>
      <c r="AI1" s="531"/>
      <c r="AJ1" s="527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7"/>
      <c r="BE1" s="537"/>
      <c r="BF1" s="537"/>
      <c r="BG1" s="537"/>
      <c r="BH1" s="531"/>
      <c r="BI1" s="533"/>
      <c r="BJ1" s="527"/>
      <c r="BK1" s="527"/>
      <c r="BL1" s="531"/>
      <c r="BM1" s="533"/>
      <c r="CD1" s="67"/>
      <c r="CE1" s="67"/>
      <c r="CF1" s="67"/>
      <c r="CG1" s="67"/>
    </row>
    <row r="2" spans="1:85" s="257" customFormat="1">
      <c r="A2" s="255"/>
      <c r="B2" s="255"/>
      <c r="C2" s="4"/>
      <c r="D2" s="4"/>
      <c r="E2" s="1" t="s">
        <v>816</v>
      </c>
      <c r="F2" s="255"/>
      <c r="J2" s="1" t="s">
        <v>816</v>
      </c>
      <c r="K2" s="1"/>
      <c r="L2" s="1"/>
      <c r="M2" s="1"/>
      <c r="N2" s="1"/>
      <c r="O2" s="1" t="s">
        <v>816</v>
      </c>
      <c r="P2" s="255"/>
      <c r="T2" s="1" t="s">
        <v>816</v>
      </c>
      <c r="U2" s="255"/>
      <c r="V2" s="69" t="s">
        <v>736</v>
      </c>
      <c r="W2" s="69"/>
      <c r="X2" s="69"/>
      <c r="Y2" s="1" t="s">
        <v>816</v>
      </c>
      <c r="Z2" s="255"/>
      <c r="AA2" s="1"/>
      <c r="AB2" s="1"/>
      <c r="AC2" s="1"/>
      <c r="AD2" s="1" t="s">
        <v>816</v>
      </c>
      <c r="AE2" s="1"/>
      <c r="AF2" s="1"/>
      <c r="AG2" s="1"/>
      <c r="AH2" s="1"/>
      <c r="AI2" s="1" t="s">
        <v>816</v>
      </c>
      <c r="AK2" s="111"/>
      <c r="AL2" s="111"/>
      <c r="AM2" s="111"/>
      <c r="AN2" s="1" t="s">
        <v>816</v>
      </c>
      <c r="AO2" s="178"/>
      <c r="AP2" s="178"/>
      <c r="AQ2" s="178"/>
      <c r="AR2" s="178"/>
      <c r="AS2" s="1" t="s">
        <v>816</v>
      </c>
      <c r="AT2" s="178"/>
      <c r="AU2" s="178"/>
      <c r="AV2" s="178"/>
      <c r="AW2" s="178"/>
      <c r="AX2" s="1" t="s">
        <v>816</v>
      </c>
      <c r="AY2" s="178"/>
      <c r="AZ2" s="178"/>
      <c r="BA2" s="178"/>
      <c r="BB2" s="178"/>
      <c r="BC2" s="1" t="s">
        <v>816</v>
      </c>
      <c r="BD2" s="178"/>
      <c r="BE2" s="178"/>
      <c r="BF2" s="178"/>
      <c r="BG2" s="178"/>
      <c r="BH2" s="1" t="s">
        <v>816</v>
      </c>
      <c r="BI2" s="255"/>
      <c r="BK2" s="1"/>
      <c r="BM2" s="1" t="s">
        <v>816</v>
      </c>
    </row>
    <row r="3" spans="1:85" s="1" customFormat="1" ht="13.5" thickBot="1">
      <c r="E3" s="1" t="s">
        <v>730</v>
      </c>
      <c r="J3" s="1" t="s">
        <v>732</v>
      </c>
      <c r="O3" s="1" t="s">
        <v>735</v>
      </c>
      <c r="T3" s="1" t="s">
        <v>751</v>
      </c>
      <c r="Y3" s="1" t="s">
        <v>750</v>
      </c>
      <c r="AD3" s="1" t="s">
        <v>749</v>
      </c>
      <c r="AI3" s="1" t="s">
        <v>756</v>
      </c>
      <c r="AN3" s="1" t="s">
        <v>757</v>
      </c>
      <c r="AS3" s="1" t="s">
        <v>758</v>
      </c>
      <c r="AX3" s="1" t="s">
        <v>759</v>
      </c>
      <c r="BC3" s="1" t="s">
        <v>760</v>
      </c>
      <c r="BH3" s="1" t="s">
        <v>761</v>
      </c>
      <c r="BK3" s="65"/>
      <c r="BM3" s="1" t="s">
        <v>810</v>
      </c>
    </row>
    <row r="4" spans="1:85" s="257" customFormat="1" ht="13.5" thickBot="1">
      <c r="A4" s="255"/>
      <c r="B4" s="71"/>
      <c r="C4" s="48"/>
      <c r="D4" s="48"/>
      <c r="E4" s="535" t="s">
        <v>782</v>
      </c>
      <c r="F4" s="255"/>
      <c r="G4" s="255"/>
      <c r="H4" s="255"/>
      <c r="I4" s="255"/>
      <c r="J4" s="535">
        <f>+'KJB-12 '!AA14</f>
        <v>14.02</v>
      </c>
      <c r="K4" s="262"/>
      <c r="L4" s="262"/>
      <c r="M4" s="262"/>
      <c r="N4" s="262"/>
      <c r="O4" s="402">
        <f>+'KJB-12 '!AB14</f>
        <v>14.03</v>
      </c>
      <c r="P4" s="261"/>
      <c r="Q4" s="1"/>
      <c r="R4" s="1"/>
      <c r="S4" s="1"/>
      <c r="T4" s="402">
        <f>+'KJB-12 '!AC14</f>
        <v>14.04</v>
      </c>
      <c r="U4" s="74"/>
      <c r="V4" s="74"/>
      <c r="W4" s="74"/>
      <c r="X4" s="74"/>
      <c r="Y4" s="535">
        <f>+'KJB-12 '!AD14</f>
        <v>14.05</v>
      </c>
      <c r="Z4" s="111"/>
      <c r="AA4" s="111"/>
      <c r="AB4" s="110"/>
      <c r="AC4" s="111"/>
      <c r="AD4" s="402">
        <f>+'KJB-12 '!AE14</f>
        <v>14.06</v>
      </c>
      <c r="AE4" s="221"/>
      <c r="AF4" s="221"/>
      <c r="AG4" s="221"/>
      <c r="AH4" s="221"/>
      <c r="AI4" s="402">
        <f>+'KJB-12 '!AF14</f>
        <v>14.07</v>
      </c>
      <c r="AN4" s="402">
        <f>+'KJB-12 '!AG14</f>
        <v>14.08</v>
      </c>
      <c r="AO4" s="178"/>
      <c r="AP4" s="181"/>
      <c r="AQ4" s="178"/>
      <c r="AR4" s="178"/>
      <c r="AS4" s="402">
        <f>+'KJB-12 '!AH14</f>
        <v>14.09</v>
      </c>
      <c r="AT4" s="178"/>
      <c r="AU4" s="181"/>
      <c r="AV4" s="178"/>
      <c r="AW4" s="178"/>
      <c r="AX4" s="402">
        <f>+'KJB-12 '!AI14</f>
        <v>14.1</v>
      </c>
      <c r="AY4" s="178"/>
      <c r="AZ4" s="181"/>
      <c r="BA4" s="178"/>
      <c r="BB4" s="178"/>
      <c r="BC4" s="535">
        <f>+'KJB-12 '!AJ14</f>
        <v>14.11</v>
      </c>
      <c r="BD4" s="178"/>
      <c r="BE4" s="181"/>
      <c r="BF4" s="178"/>
      <c r="BG4" s="178"/>
      <c r="BH4" s="402">
        <f>+'KJB-12 '!AK14</f>
        <v>14.12</v>
      </c>
      <c r="BI4" s="255"/>
      <c r="BJ4" s="255"/>
      <c r="BK4" s="255"/>
      <c r="BL4" s="255"/>
      <c r="BM4" s="535">
        <f>+'KJB-12 '!AL14</f>
        <v>14.13</v>
      </c>
    </row>
    <row r="5" spans="1:85" s="257" customFormat="1">
      <c r="A5" s="97" t="s">
        <v>297</v>
      </c>
      <c r="B5" s="97"/>
      <c r="C5" s="98"/>
      <c r="D5" s="98"/>
      <c r="E5" s="7"/>
      <c r="F5" s="170" t="s">
        <v>297</v>
      </c>
      <c r="G5" s="253"/>
      <c r="H5" s="253"/>
      <c r="I5" s="253"/>
      <c r="J5" s="253"/>
      <c r="K5" s="170" t="s">
        <v>297</v>
      </c>
      <c r="L5" s="253"/>
      <c r="M5" s="253"/>
      <c r="N5" s="253"/>
      <c r="O5" s="253"/>
      <c r="P5" s="170" t="s">
        <v>297</v>
      </c>
      <c r="Q5" s="253"/>
      <c r="R5" s="253"/>
      <c r="S5" s="253"/>
      <c r="T5" s="253"/>
      <c r="U5" s="170" t="s">
        <v>297</v>
      </c>
      <c r="V5" s="253"/>
      <c r="W5" s="253"/>
      <c r="X5" s="253"/>
      <c r="Y5" s="253"/>
      <c r="Z5" s="97" t="s">
        <v>297</v>
      </c>
      <c r="AA5" s="97"/>
      <c r="AB5" s="98"/>
      <c r="AC5" s="98"/>
      <c r="AD5" s="98"/>
      <c r="AE5" s="170" t="s">
        <v>297</v>
      </c>
      <c r="AF5" s="253"/>
      <c r="AG5" s="253"/>
      <c r="AH5" s="253"/>
      <c r="AI5" s="253"/>
      <c r="AJ5" s="97" t="s">
        <v>297</v>
      </c>
      <c r="AK5" s="97"/>
      <c r="AL5" s="98"/>
      <c r="AM5" s="98"/>
      <c r="AN5" s="98"/>
      <c r="AO5" s="544" t="s">
        <v>297</v>
      </c>
      <c r="AP5" s="544"/>
      <c r="AQ5" s="544"/>
      <c r="AR5" s="544"/>
      <c r="AS5" s="544"/>
      <c r="AT5" s="544" t="s">
        <v>297</v>
      </c>
      <c r="AU5" s="544"/>
      <c r="AV5" s="544"/>
      <c r="AW5" s="544"/>
      <c r="AX5" s="544"/>
      <c r="AY5" s="544" t="s">
        <v>297</v>
      </c>
      <c r="AZ5" s="544"/>
      <c r="BA5" s="544"/>
      <c r="BB5" s="544"/>
      <c r="BC5" s="544"/>
      <c r="BD5" s="544" t="s">
        <v>297</v>
      </c>
      <c r="BE5" s="544"/>
      <c r="BF5" s="544"/>
      <c r="BG5" s="544"/>
      <c r="BH5" s="544"/>
      <c r="BI5" s="543" t="s">
        <v>297</v>
      </c>
      <c r="BJ5" s="543"/>
      <c r="BK5" s="543"/>
      <c r="BL5" s="543"/>
      <c r="BM5" s="543"/>
    </row>
    <row r="6" spans="1:85" s="257" customFormat="1" ht="18.75" customHeight="1">
      <c r="A6" s="244" t="s">
        <v>38</v>
      </c>
      <c r="B6" s="98"/>
      <c r="C6" s="98"/>
      <c r="D6" s="98"/>
      <c r="E6" s="7"/>
      <c r="F6" s="243" t="s">
        <v>243</v>
      </c>
      <c r="G6" s="253"/>
      <c r="H6" s="253"/>
      <c r="I6" s="253"/>
      <c r="J6" s="7"/>
      <c r="K6" s="243" t="s">
        <v>170</v>
      </c>
      <c r="L6" s="253"/>
      <c r="M6" s="253"/>
      <c r="N6" s="253"/>
      <c r="O6" s="253"/>
      <c r="P6" s="243" t="s">
        <v>62</v>
      </c>
      <c r="Q6" s="7"/>
      <c r="R6" s="7"/>
      <c r="S6" s="7"/>
      <c r="T6" s="7"/>
      <c r="U6" s="243" t="s">
        <v>171</v>
      </c>
      <c r="V6" s="253"/>
      <c r="W6" s="253"/>
      <c r="X6" s="253"/>
      <c r="Y6" s="253"/>
      <c r="Z6" s="244" t="s">
        <v>172</v>
      </c>
      <c r="AA6" s="98"/>
      <c r="AB6" s="98"/>
      <c r="AC6" s="98"/>
      <c r="AD6" s="7"/>
      <c r="AE6" s="243" t="s">
        <v>413</v>
      </c>
      <c r="AF6" s="253"/>
      <c r="AG6" s="253"/>
      <c r="AH6" s="253"/>
      <c r="AI6" s="253"/>
      <c r="AJ6" s="243" t="s">
        <v>412</v>
      </c>
      <c r="AK6" s="20"/>
      <c r="AL6" s="98"/>
      <c r="AM6" s="98"/>
      <c r="AN6" s="7"/>
      <c r="AO6" s="547" t="s">
        <v>531</v>
      </c>
      <c r="AP6" s="547"/>
      <c r="AQ6" s="547"/>
      <c r="AR6" s="547"/>
      <c r="AS6" s="547"/>
      <c r="AT6" s="547" t="s">
        <v>538</v>
      </c>
      <c r="AU6" s="547"/>
      <c r="AV6" s="547"/>
      <c r="AW6" s="547"/>
      <c r="AX6" s="547"/>
      <c r="AY6" s="547" t="s">
        <v>551</v>
      </c>
      <c r="AZ6" s="547"/>
      <c r="BA6" s="547"/>
      <c r="BB6" s="547"/>
      <c r="BC6" s="547"/>
      <c r="BD6" s="547" t="s">
        <v>597</v>
      </c>
      <c r="BE6" s="547"/>
      <c r="BF6" s="547"/>
      <c r="BG6" s="547"/>
      <c r="BH6" s="547"/>
      <c r="BI6" s="243" t="s">
        <v>37</v>
      </c>
      <c r="BJ6" s="253"/>
      <c r="BK6" s="253"/>
      <c r="BL6" s="253"/>
      <c r="BM6" s="7"/>
    </row>
    <row r="7" spans="1:85">
      <c r="A7" s="253" t="str">
        <f>keep_TESTYEAR</f>
        <v>FOR THE TWELVE MONTHS ENDED SEPTEMBER 30, 2016</v>
      </c>
      <c r="B7" s="253"/>
      <c r="C7" s="170"/>
      <c r="D7" s="253"/>
      <c r="E7" s="253"/>
      <c r="F7" s="253" t="str">
        <f>keep_TESTYEAR</f>
        <v>FOR THE TWELVE MONTHS ENDED SEPTEMBER 30, 2016</v>
      </c>
      <c r="G7" s="253"/>
      <c r="H7" s="253"/>
      <c r="I7" s="253"/>
      <c r="J7" s="8"/>
      <c r="K7" s="253" t="str">
        <f>keep_TESTYEAR</f>
        <v>FOR THE TWELVE MONTHS ENDED SEPTEMBER 30, 2016</v>
      </c>
      <c r="L7" s="253"/>
      <c r="M7" s="253"/>
      <c r="N7" s="253"/>
      <c r="O7" s="253"/>
      <c r="P7" s="253" t="str">
        <f>keep_TESTYEAR</f>
        <v>FOR THE TWELVE MONTHS ENDED SEPTEMBER 30, 2016</v>
      </c>
      <c r="Q7" s="8"/>
      <c r="R7" s="8"/>
      <c r="S7" s="8"/>
      <c r="T7" s="8"/>
      <c r="U7" s="253" t="str">
        <f>keep_TESTYEAR</f>
        <v>FOR THE TWELVE MONTHS ENDED SEPTEMBER 30, 2016</v>
      </c>
      <c r="V7" s="253"/>
      <c r="W7" s="253"/>
      <c r="X7" s="253"/>
      <c r="Y7" s="253"/>
      <c r="Z7" s="253" t="str">
        <f>keep_TESTYEAR</f>
        <v>FOR THE TWELVE MONTHS ENDED SEPTEMBER 30, 2016</v>
      </c>
      <c r="AA7" s="98"/>
      <c r="AB7" s="98"/>
      <c r="AC7" s="98"/>
      <c r="AD7" s="8"/>
      <c r="AE7" s="253" t="str">
        <f>keep_TESTYEAR</f>
        <v>FOR THE TWELVE MONTHS ENDED SEPTEMBER 30, 2016</v>
      </c>
      <c r="AF7" s="253"/>
      <c r="AG7" s="253"/>
      <c r="AH7" s="253"/>
      <c r="AI7" s="253"/>
      <c r="AJ7" s="98" t="s">
        <v>549</v>
      </c>
      <c r="AK7" s="98"/>
      <c r="AL7" s="98"/>
      <c r="AM7" s="98"/>
      <c r="AN7" s="8"/>
      <c r="AO7" s="544" t="str">
        <f>keep_TESTYEAR</f>
        <v>FOR THE TWELVE MONTHS ENDED SEPTEMBER 30, 2016</v>
      </c>
      <c r="AP7" s="544"/>
      <c r="AQ7" s="544"/>
      <c r="AR7" s="544"/>
      <c r="AS7" s="544"/>
      <c r="AT7" s="544" t="str">
        <f>keep_TESTYEAR</f>
        <v>FOR THE TWELVE MONTHS ENDED SEPTEMBER 30, 2016</v>
      </c>
      <c r="AU7" s="544"/>
      <c r="AV7" s="544"/>
      <c r="AW7" s="544"/>
      <c r="AX7" s="544"/>
      <c r="AY7" s="544" t="str">
        <f>keep_TESTYEAR</f>
        <v>FOR THE TWELVE MONTHS ENDED SEPTEMBER 30, 2016</v>
      </c>
      <c r="AZ7" s="544"/>
      <c r="BA7" s="544"/>
      <c r="BB7" s="544"/>
      <c r="BC7" s="544"/>
      <c r="BD7" s="544" t="str">
        <f>keep_TESTYEAR</f>
        <v>FOR THE TWELVE MONTHS ENDED SEPTEMBER 30, 2016</v>
      </c>
      <c r="BE7" s="544"/>
      <c r="BF7" s="544"/>
      <c r="BG7" s="544"/>
      <c r="BH7" s="544"/>
      <c r="BI7" s="253" t="str">
        <f>keep_TESTYEAR</f>
        <v>FOR THE TWELVE MONTHS ENDED SEPTEMBER 30, 2016</v>
      </c>
      <c r="BJ7" s="253"/>
      <c r="BK7" s="253"/>
      <c r="BL7" s="253"/>
      <c r="BM7" s="8"/>
    </row>
    <row r="8" spans="1:85" s="257" customFormat="1">
      <c r="A8" s="170" t="s">
        <v>52</v>
      </c>
      <c r="B8" s="253"/>
      <c r="C8" s="170"/>
      <c r="D8" s="170"/>
      <c r="E8" s="170"/>
      <c r="F8" s="93" t="s">
        <v>52</v>
      </c>
      <c r="G8" s="93"/>
      <c r="H8" s="170"/>
      <c r="I8" s="93"/>
      <c r="J8" s="93"/>
      <c r="K8" s="253" t="s">
        <v>52</v>
      </c>
      <c r="L8" s="253"/>
      <c r="M8" s="253"/>
      <c r="N8" s="253"/>
      <c r="O8" s="253"/>
      <c r="P8" s="170" t="s">
        <v>52</v>
      </c>
      <c r="Q8" s="253"/>
      <c r="R8" s="253"/>
      <c r="S8" s="253"/>
      <c r="T8" s="253"/>
      <c r="U8" s="170" t="s">
        <v>52</v>
      </c>
      <c r="V8" s="253"/>
      <c r="W8" s="253"/>
      <c r="X8" s="253"/>
      <c r="Y8" s="253"/>
      <c r="Z8" s="150" t="s">
        <v>441</v>
      </c>
      <c r="AA8" s="98"/>
      <c r="AB8" s="98"/>
      <c r="AC8" s="98"/>
      <c r="AD8" s="8"/>
      <c r="AE8" s="253" t="s">
        <v>52</v>
      </c>
      <c r="AF8" s="253"/>
      <c r="AG8" s="253"/>
      <c r="AH8" s="253"/>
      <c r="AI8" s="253"/>
      <c r="AJ8" s="98" t="s">
        <v>52</v>
      </c>
      <c r="AK8" s="98"/>
      <c r="AL8" s="98"/>
      <c r="AM8" s="98"/>
      <c r="AN8" s="8"/>
      <c r="AO8" s="543" t="s">
        <v>52</v>
      </c>
      <c r="AP8" s="543"/>
      <c r="AQ8" s="543"/>
      <c r="AR8" s="543"/>
      <c r="AS8" s="543"/>
      <c r="AT8" s="543" t="s">
        <v>52</v>
      </c>
      <c r="AU8" s="543"/>
      <c r="AV8" s="543"/>
      <c r="AW8" s="543"/>
      <c r="AX8" s="543"/>
      <c r="AY8" s="543" t="s">
        <v>52</v>
      </c>
      <c r="AZ8" s="543"/>
      <c r="BA8" s="543"/>
      <c r="BB8" s="543"/>
      <c r="BC8" s="543"/>
      <c r="BD8" s="543" t="s">
        <v>52</v>
      </c>
      <c r="BE8" s="543"/>
      <c r="BF8" s="543"/>
      <c r="BG8" s="543"/>
      <c r="BH8" s="543"/>
      <c r="BI8" s="253" t="s">
        <v>52</v>
      </c>
      <c r="BJ8" s="253"/>
      <c r="BK8" s="253"/>
      <c r="BL8" s="253"/>
      <c r="BM8" s="8"/>
      <c r="CD8" s="67"/>
      <c r="CE8" s="67"/>
      <c r="CF8" s="67"/>
      <c r="CG8" s="67"/>
    </row>
    <row r="9" spans="1:85" s="257" customFormat="1" ht="13.5">
      <c r="A9" s="255"/>
      <c r="B9" s="255"/>
      <c r="C9" s="255"/>
      <c r="D9" s="166"/>
      <c r="E9" s="166"/>
      <c r="F9" s="255"/>
      <c r="G9" s="72"/>
      <c r="H9" s="72"/>
      <c r="I9" s="166"/>
      <c r="J9" s="166"/>
      <c r="K9" s="20"/>
      <c r="L9" s="20"/>
      <c r="M9" s="20"/>
      <c r="N9" s="20"/>
      <c r="O9" s="20"/>
      <c r="P9" s="263"/>
      <c r="Q9" s="263"/>
      <c r="R9" s="263"/>
      <c r="S9" s="263"/>
      <c r="T9" s="263"/>
      <c r="U9" s="255"/>
      <c r="V9" s="72"/>
      <c r="W9" s="72"/>
      <c r="X9" s="72"/>
      <c r="Y9" s="255"/>
      <c r="Z9" s="114"/>
      <c r="AA9" s="111"/>
      <c r="AB9" s="114"/>
      <c r="AC9" s="166"/>
      <c r="AD9" s="166"/>
      <c r="AE9" s="169"/>
      <c r="AF9" s="253"/>
      <c r="AG9" s="253"/>
      <c r="AH9" s="253"/>
      <c r="AI9" s="253"/>
      <c r="AM9" s="166"/>
      <c r="AN9" s="166"/>
      <c r="AO9" s="255"/>
      <c r="AP9" s="255"/>
      <c r="AQ9" s="255"/>
      <c r="AR9" s="166"/>
      <c r="AS9" s="166"/>
      <c r="AT9" s="255"/>
      <c r="AU9" s="255"/>
      <c r="AV9" s="255"/>
      <c r="AW9" s="166"/>
      <c r="AX9" s="166"/>
      <c r="AY9" s="255"/>
      <c r="AZ9" s="255"/>
      <c r="BA9" s="255"/>
      <c r="BB9" s="166"/>
      <c r="BC9" s="166"/>
      <c r="BD9" s="255"/>
      <c r="BE9" s="255"/>
      <c r="BF9" s="255"/>
      <c r="BG9" s="166"/>
      <c r="BH9" s="166"/>
      <c r="BI9" s="255"/>
      <c r="BK9" s="166"/>
      <c r="BL9" s="292"/>
      <c r="BM9" s="166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CD9" s="67"/>
      <c r="CE9" s="67"/>
      <c r="CF9" s="67"/>
      <c r="CG9" s="67"/>
    </row>
    <row r="10" spans="1:85" ht="15.75" customHeight="1">
      <c r="A10" s="539" t="s">
        <v>269</v>
      </c>
      <c r="B10" s="72"/>
      <c r="C10" s="102"/>
      <c r="D10" s="538"/>
      <c r="E10" s="538" t="s">
        <v>270</v>
      </c>
      <c r="F10" s="538" t="s">
        <v>269</v>
      </c>
      <c r="G10" s="255"/>
      <c r="H10" s="255"/>
      <c r="K10" s="539" t="s">
        <v>269</v>
      </c>
      <c r="L10" s="72"/>
      <c r="M10" s="73"/>
      <c r="N10" s="538"/>
      <c r="O10" s="538"/>
      <c r="P10" s="538" t="s">
        <v>269</v>
      </c>
      <c r="Q10" s="32"/>
      <c r="R10" s="32"/>
      <c r="S10" s="32"/>
      <c r="T10" s="32"/>
      <c r="U10" s="538" t="s">
        <v>269</v>
      </c>
      <c r="V10" s="72"/>
      <c r="W10" s="72"/>
      <c r="X10" s="72"/>
      <c r="Y10" s="539"/>
      <c r="Z10" s="99" t="s">
        <v>269</v>
      </c>
      <c r="AA10" s="114"/>
      <c r="AB10" s="100" t="s">
        <v>316</v>
      </c>
      <c r="AC10" s="100" t="s">
        <v>93</v>
      </c>
      <c r="AD10" s="100"/>
      <c r="AE10" s="539" t="s">
        <v>269</v>
      </c>
      <c r="AF10" s="72"/>
      <c r="AG10" s="73"/>
      <c r="AH10" s="538" t="s">
        <v>294</v>
      </c>
      <c r="AI10" s="538"/>
      <c r="AJ10" s="178" t="s">
        <v>269</v>
      </c>
      <c r="AK10" s="178"/>
      <c r="AL10" s="178"/>
      <c r="AO10" s="178" t="s">
        <v>269</v>
      </c>
      <c r="AP10" s="178"/>
      <c r="AQ10" s="178"/>
      <c r="AR10" s="540" t="s">
        <v>318</v>
      </c>
      <c r="AS10" s="540" t="s">
        <v>318</v>
      </c>
      <c r="AT10" s="178" t="s">
        <v>269</v>
      </c>
      <c r="AU10" s="178"/>
      <c r="AV10" s="178"/>
      <c r="AW10" s="540" t="s">
        <v>318</v>
      </c>
      <c r="AX10" s="540" t="s">
        <v>318</v>
      </c>
      <c r="AY10" s="178" t="s">
        <v>269</v>
      </c>
      <c r="AZ10" s="178"/>
      <c r="BA10" s="178"/>
      <c r="BB10" s="540" t="s">
        <v>318</v>
      </c>
      <c r="BC10" s="540" t="s">
        <v>318</v>
      </c>
      <c r="BD10" s="178" t="s">
        <v>269</v>
      </c>
      <c r="BE10" s="178"/>
      <c r="BF10" s="178"/>
      <c r="BG10" s="540" t="s">
        <v>318</v>
      </c>
      <c r="BH10" s="540" t="s">
        <v>318</v>
      </c>
      <c r="BI10" s="538" t="s">
        <v>269</v>
      </c>
      <c r="BJ10" s="255"/>
      <c r="BK10" s="539" t="s">
        <v>282</v>
      </c>
      <c r="BL10" s="539" t="s">
        <v>281</v>
      </c>
      <c r="BM10" s="539" t="s">
        <v>128</v>
      </c>
    </row>
    <row r="11" spans="1:85" ht="16.5" customHeight="1">
      <c r="A11" s="171" t="s">
        <v>286</v>
      </c>
      <c r="B11" s="172" t="s">
        <v>67</v>
      </c>
      <c r="C11" s="9" t="s">
        <v>285</v>
      </c>
      <c r="D11" s="9" t="s">
        <v>282</v>
      </c>
      <c r="E11" s="9" t="s">
        <v>69</v>
      </c>
      <c r="F11" s="9" t="s">
        <v>286</v>
      </c>
      <c r="G11" s="78" t="s">
        <v>67</v>
      </c>
      <c r="H11" s="171"/>
      <c r="I11" s="171" t="s">
        <v>282</v>
      </c>
      <c r="J11" s="171" t="s">
        <v>70</v>
      </c>
      <c r="K11" s="171" t="s">
        <v>286</v>
      </c>
      <c r="L11" s="172" t="s">
        <v>67</v>
      </c>
      <c r="M11" s="38" t="s">
        <v>285</v>
      </c>
      <c r="N11" s="9" t="s">
        <v>282</v>
      </c>
      <c r="O11" s="9" t="s">
        <v>71</v>
      </c>
      <c r="P11" s="9" t="s">
        <v>286</v>
      </c>
      <c r="Q11" s="33"/>
      <c r="R11" s="171" t="s">
        <v>285</v>
      </c>
      <c r="S11" s="171" t="s">
        <v>68</v>
      </c>
      <c r="T11" s="9" t="s">
        <v>71</v>
      </c>
      <c r="U11" s="9" t="s">
        <v>286</v>
      </c>
      <c r="V11" s="172" t="s">
        <v>67</v>
      </c>
      <c r="W11" s="171" t="s">
        <v>17</v>
      </c>
      <c r="X11" s="171" t="s">
        <v>21</v>
      </c>
      <c r="Y11" s="171" t="s">
        <v>70</v>
      </c>
      <c r="Z11" s="101" t="s">
        <v>286</v>
      </c>
      <c r="AA11" s="116" t="s">
        <v>67</v>
      </c>
      <c r="AB11" s="101" t="s">
        <v>73</v>
      </c>
      <c r="AC11" s="101" t="s">
        <v>755</v>
      </c>
      <c r="AD11" s="101" t="s">
        <v>71</v>
      </c>
      <c r="AE11" s="171" t="s">
        <v>286</v>
      </c>
      <c r="AF11" s="172" t="s">
        <v>67</v>
      </c>
      <c r="AG11" s="9" t="s">
        <v>72</v>
      </c>
      <c r="AH11" s="9" t="s">
        <v>72</v>
      </c>
      <c r="AI11" s="9" t="s">
        <v>71</v>
      </c>
      <c r="AJ11" s="219" t="s">
        <v>286</v>
      </c>
      <c r="AK11" s="219" t="s">
        <v>67</v>
      </c>
      <c r="AL11" s="217" t="s">
        <v>72</v>
      </c>
      <c r="AM11" s="217" t="s">
        <v>282</v>
      </c>
      <c r="AN11" s="217" t="s">
        <v>71</v>
      </c>
      <c r="AO11" s="219" t="s">
        <v>286</v>
      </c>
      <c r="AP11" s="219" t="s">
        <v>67</v>
      </c>
      <c r="AQ11" s="217" t="s">
        <v>72</v>
      </c>
      <c r="AR11" s="217" t="s">
        <v>79</v>
      </c>
      <c r="AS11" s="217" t="s">
        <v>71</v>
      </c>
      <c r="AT11" s="219" t="s">
        <v>286</v>
      </c>
      <c r="AU11" s="219" t="s">
        <v>67</v>
      </c>
      <c r="AV11" s="217" t="s">
        <v>72</v>
      </c>
      <c r="AW11" s="217" t="s">
        <v>79</v>
      </c>
      <c r="AX11" s="217" t="s">
        <v>71</v>
      </c>
      <c r="AY11" s="219" t="s">
        <v>286</v>
      </c>
      <c r="AZ11" s="219" t="s">
        <v>67</v>
      </c>
      <c r="BA11" s="217" t="s">
        <v>72</v>
      </c>
      <c r="BB11" s="217" t="s">
        <v>79</v>
      </c>
      <c r="BC11" s="217" t="s">
        <v>71</v>
      </c>
      <c r="BD11" s="219" t="s">
        <v>286</v>
      </c>
      <c r="BE11" s="219" t="s">
        <v>67</v>
      </c>
      <c r="BF11" s="217" t="s">
        <v>72</v>
      </c>
      <c r="BG11" s="217" t="s">
        <v>79</v>
      </c>
      <c r="BH11" s="217" t="s">
        <v>71</v>
      </c>
      <c r="BI11" s="171" t="s">
        <v>286</v>
      </c>
      <c r="BJ11" s="172" t="s">
        <v>67</v>
      </c>
      <c r="BK11" s="171" t="s">
        <v>158</v>
      </c>
      <c r="BL11" s="171" t="s">
        <v>766</v>
      </c>
      <c r="BM11" s="43">
        <f>k_FITrate</f>
        <v>0.35</v>
      </c>
    </row>
    <row r="12" spans="1:85">
      <c r="A12" s="5"/>
      <c r="B12" s="56"/>
      <c r="C12" s="56"/>
      <c r="D12" s="56"/>
      <c r="E12" s="56"/>
      <c r="F12" s="258"/>
      <c r="G12" s="256"/>
      <c r="H12" s="57"/>
      <c r="I12" s="264"/>
      <c r="J12" s="264"/>
      <c r="K12" s="56"/>
      <c r="L12" s="56"/>
      <c r="M12" s="56"/>
      <c r="N12" s="56"/>
      <c r="O12" s="56"/>
      <c r="P12" s="258"/>
      <c r="Q12" s="34"/>
      <c r="R12" s="174"/>
      <c r="S12" s="174"/>
      <c r="T12" s="174"/>
      <c r="Z12" s="111"/>
      <c r="AA12" s="111"/>
      <c r="AB12" s="111"/>
      <c r="AC12" s="111"/>
      <c r="AD12" s="111"/>
      <c r="AE12" s="136"/>
      <c r="AF12" s="136"/>
      <c r="AG12" s="136"/>
      <c r="AH12" s="136"/>
      <c r="AI12" s="136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M12" s="7"/>
    </row>
    <row r="13" spans="1:85" s="257" customFormat="1" ht="15">
      <c r="A13" s="258">
        <v>1</v>
      </c>
      <c r="B13" s="251" t="s">
        <v>326</v>
      </c>
      <c r="F13" s="258">
        <f t="shared" ref="F13:F26" si="0">F12+1</f>
        <v>1</v>
      </c>
      <c r="G13" s="283" t="s">
        <v>591</v>
      </c>
      <c r="H13" s="283"/>
      <c r="I13" s="505">
        <v>4224063645.7362509</v>
      </c>
      <c r="K13" s="258">
        <v>1</v>
      </c>
      <c r="M13" s="203"/>
      <c r="N13" s="203"/>
      <c r="O13" s="203"/>
      <c r="P13" s="258">
        <v>1</v>
      </c>
      <c r="Q13" s="35" t="s">
        <v>267</v>
      </c>
      <c r="R13" s="199">
        <f>'KJB-12 '!C43</f>
        <v>-64111667.629999898</v>
      </c>
      <c r="S13" s="199">
        <v>0</v>
      </c>
      <c r="T13" s="199">
        <f>S13-R13</f>
        <v>64111667.629999898</v>
      </c>
      <c r="U13" s="258">
        <v>1</v>
      </c>
      <c r="V13" s="171" t="s">
        <v>2</v>
      </c>
      <c r="W13" s="264"/>
      <c r="X13" s="264"/>
      <c r="Y13" s="264"/>
      <c r="Z13" s="258">
        <v>1</v>
      </c>
      <c r="AA13" s="151" t="s">
        <v>131</v>
      </c>
      <c r="AB13" s="237"/>
      <c r="AC13" s="237"/>
      <c r="AD13" s="237"/>
      <c r="AE13" s="132">
        <v>1</v>
      </c>
      <c r="AF13" s="46" t="s">
        <v>266</v>
      </c>
      <c r="AG13" s="298"/>
      <c r="AH13" s="298"/>
      <c r="AI13" s="136"/>
      <c r="AJ13" s="314">
        <v>1</v>
      </c>
      <c r="AK13" s="315" t="s">
        <v>532</v>
      </c>
      <c r="AL13" s="316"/>
      <c r="AM13" s="316"/>
      <c r="AN13" s="316"/>
      <c r="AO13" s="314">
        <v>1</v>
      </c>
      <c r="AP13" s="371" t="s">
        <v>632</v>
      </c>
      <c r="AQ13" s="238"/>
      <c r="AR13" s="238"/>
      <c r="AS13" s="238"/>
      <c r="AT13" s="221">
        <v>1</v>
      </c>
      <c r="AU13" s="315" t="s">
        <v>539</v>
      </c>
      <c r="AV13" s="316"/>
      <c r="AW13" s="316"/>
      <c r="AX13" s="316"/>
      <c r="AY13" s="221">
        <v>1</v>
      </c>
      <c r="AZ13" s="361" t="s">
        <v>599</v>
      </c>
      <c r="BA13" s="316"/>
      <c r="BB13" s="316"/>
      <c r="BC13" s="316"/>
      <c r="BD13" s="279">
        <v>1</v>
      </c>
      <c r="BE13" s="359" t="s">
        <v>588</v>
      </c>
      <c r="BF13" s="353"/>
      <c r="BG13" s="353"/>
      <c r="BH13" s="353"/>
      <c r="BI13" s="279">
        <v>1</v>
      </c>
      <c r="BJ13" s="142" t="s">
        <v>763</v>
      </c>
      <c r="BK13" s="286" t="s">
        <v>497</v>
      </c>
      <c r="BL13" s="392">
        <v>2.5347000000000001E-2</v>
      </c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CD13" s="67"/>
      <c r="CE13" s="67"/>
      <c r="CF13" s="67"/>
      <c r="CG13" s="67"/>
    </row>
    <row r="14" spans="1:85" s="257" customFormat="1" ht="15">
      <c r="A14" s="258">
        <f t="shared" ref="A14:A33" si="1">A13+1</f>
        <v>2</v>
      </c>
      <c r="B14" s="281" t="s">
        <v>327</v>
      </c>
      <c r="C14" s="405">
        <f>+'KJB-14 p.2'!I15</f>
        <v>85246014.709999993</v>
      </c>
      <c r="D14" s="501">
        <f>+'KJB-14 p.2'!N15</f>
        <v>77830126.592808247</v>
      </c>
      <c r="E14" s="501">
        <f>+D14-C14</f>
        <v>-7415888.1171917468</v>
      </c>
      <c r="F14" s="258">
        <f t="shared" si="0"/>
        <v>2</v>
      </c>
      <c r="G14" s="286" t="s">
        <v>733</v>
      </c>
      <c r="H14" s="283"/>
      <c r="I14" s="301">
        <v>0.05</v>
      </c>
      <c r="K14" s="258">
        <f t="shared" ref="K14:K28" si="2">K13+1</f>
        <v>2</v>
      </c>
      <c r="L14" s="151" t="s">
        <v>266</v>
      </c>
      <c r="M14" s="237"/>
      <c r="N14" s="237"/>
      <c r="O14" s="237"/>
      <c r="P14" s="258">
        <f t="shared" ref="P14:P21" si="3">P13+1</f>
        <v>2</v>
      </c>
      <c r="Q14" s="260"/>
      <c r="R14" s="227"/>
      <c r="S14" s="226"/>
      <c r="T14" s="226"/>
      <c r="U14" s="258">
        <f t="shared" ref="U14:U28" si="4">U13+1</f>
        <v>2</v>
      </c>
      <c r="V14" s="228" t="s">
        <v>1</v>
      </c>
      <c r="W14" s="46"/>
      <c r="X14" s="46"/>
      <c r="Y14" s="84"/>
      <c r="Z14" s="258">
        <f>Z13+1</f>
        <v>2</v>
      </c>
      <c r="AA14" s="200" t="s">
        <v>200</v>
      </c>
      <c r="AB14" s="202">
        <v>2930264.5350000057</v>
      </c>
      <c r="AC14" s="202">
        <v>0</v>
      </c>
      <c r="AD14" s="202">
        <f>+AC14-AB14</f>
        <v>-2930264.5350000057</v>
      </c>
      <c r="AE14" s="132">
        <f t="shared" ref="AE14:AE29" si="5">AE13+1</f>
        <v>2</v>
      </c>
      <c r="AF14" s="206" t="s">
        <v>129</v>
      </c>
      <c r="AG14" s="297">
        <v>2532527.2133333334</v>
      </c>
      <c r="AH14" s="297">
        <v>7815669.9016000014</v>
      </c>
      <c r="AI14" s="297">
        <f>AH14-AG14</f>
        <v>5283142.6882666685</v>
      </c>
      <c r="AJ14" s="314">
        <f>+AJ13+1</f>
        <v>2</v>
      </c>
      <c r="AK14" s="315" t="s">
        <v>533</v>
      </c>
      <c r="AL14" s="316"/>
      <c r="AM14" s="316"/>
      <c r="AN14" s="316"/>
      <c r="AO14" s="314">
        <f>+AO13+1</f>
        <v>2</v>
      </c>
      <c r="AP14" s="234" t="s">
        <v>129</v>
      </c>
      <c r="AQ14" s="429">
        <v>21985164.197500002</v>
      </c>
      <c r="AR14" s="429">
        <v>0</v>
      </c>
      <c r="AS14" s="429">
        <f t="shared" ref="AS14:AS18" si="6">AR14-AQ14</f>
        <v>-21985164.197500002</v>
      </c>
      <c r="AT14" s="221">
        <f>AT13+1</f>
        <v>2</v>
      </c>
      <c r="AU14" s="315" t="s">
        <v>533</v>
      </c>
      <c r="AV14" s="316"/>
      <c r="AW14" s="316"/>
      <c r="AX14" s="316"/>
      <c r="AY14" s="221">
        <f>+AY13+1</f>
        <v>2</v>
      </c>
      <c r="AZ14" s="362" t="s">
        <v>600</v>
      </c>
      <c r="BA14" s="430">
        <v>59841513.397916675</v>
      </c>
      <c r="BB14" s="521">
        <v>59343051.710000001</v>
      </c>
      <c r="BC14" s="521">
        <f>BB14-BA14</f>
        <v>-498461.68791667372</v>
      </c>
      <c r="BD14" s="279">
        <f t="shared" ref="BD14:BD24" si="7">BD13+1</f>
        <v>2</v>
      </c>
      <c r="BE14" s="156" t="s">
        <v>762</v>
      </c>
      <c r="BF14" s="418">
        <v>-101559498.97984974</v>
      </c>
      <c r="BG14" s="418">
        <v>0</v>
      </c>
      <c r="BH14" s="405">
        <f>BG14-BF14</f>
        <v>101559498.97984974</v>
      </c>
      <c r="BI14" s="279">
        <f>+BI13+1</f>
        <v>2</v>
      </c>
      <c r="BJ14" s="142" t="s">
        <v>764</v>
      </c>
      <c r="BK14" s="286" t="s">
        <v>498</v>
      </c>
      <c r="BL14" s="392">
        <v>3.8393999999999998E-2</v>
      </c>
      <c r="BM14" s="340"/>
      <c r="BN14" s="221"/>
      <c r="BP14" s="221"/>
      <c r="BQ14" s="221"/>
      <c r="BR14" s="221"/>
      <c r="BS14" s="221"/>
      <c r="BT14" s="221"/>
      <c r="BU14" s="221"/>
      <c r="BV14" s="221"/>
      <c r="BW14" s="221"/>
      <c r="BX14" s="221"/>
      <c r="CD14" s="67"/>
      <c r="CE14" s="67"/>
      <c r="CF14" s="67"/>
      <c r="CG14" s="67"/>
    </row>
    <row r="15" spans="1:85" s="257" customFormat="1" ht="15">
      <c r="A15" s="258">
        <f t="shared" si="1"/>
        <v>3</v>
      </c>
      <c r="B15" s="281" t="s">
        <v>328</v>
      </c>
      <c r="C15" s="200">
        <f>+'KJB-14 p.2'!I16</f>
        <v>149756871.78999999</v>
      </c>
      <c r="D15" s="492">
        <f>+'KJB-14 p.2'!N16</f>
        <v>126746562.74003057</v>
      </c>
      <c r="E15" s="492">
        <f t="shared" ref="E15:E25" si="8">+D15-C15</f>
        <v>-23010309.04996942</v>
      </c>
      <c r="F15" s="258">
        <f t="shared" si="0"/>
        <v>3</v>
      </c>
      <c r="G15" s="340" t="s">
        <v>592</v>
      </c>
      <c r="H15" s="283"/>
      <c r="I15" s="283">
        <v>1.4999999999999999E-4</v>
      </c>
      <c r="K15" s="258">
        <f t="shared" si="2"/>
        <v>3</v>
      </c>
      <c r="L15" s="138" t="s">
        <v>129</v>
      </c>
      <c r="M15" s="201">
        <v>4539303</v>
      </c>
      <c r="N15" s="202">
        <v>0</v>
      </c>
      <c r="O15" s="202">
        <f>+N15-M15</f>
        <v>-4539303</v>
      </c>
      <c r="P15" s="258">
        <f t="shared" si="3"/>
        <v>3</v>
      </c>
      <c r="Q15" s="28" t="s">
        <v>11</v>
      </c>
      <c r="R15" s="22">
        <f>SUM(R13:R14)</f>
        <v>-64111667.629999898</v>
      </c>
      <c r="S15" s="203">
        <f>SUM(S13:S14)</f>
        <v>0</v>
      </c>
      <c r="T15" s="203">
        <f>SUM(T13:T14)</f>
        <v>64111667.629999898</v>
      </c>
      <c r="U15" s="258">
        <f t="shared" si="4"/>
        <v>3</v>
      </c>
      <c r="V15" s="4" t="s">
        <v>737</v>
      </c>
      <c r="W15" s="270">
        <v>146577.86000000002</v>
      </c>
      <c r="X15" s="270">
        <v>9324412.6900000013</v>
      </c>
      <c r="Y15" s="95">
        <f t="shared" ref="Y15:Y20" si="9">SUM(W15+X15)</f>
        <v>9470990.5500000007</v>
      </c>
      <c r="Z15" s="258">
        <f t="shared" ref="Z15:Z66" si="10">+Z14+1</f>
        <v>3</v>
      </c>
      <c r="AA15" s="200" t="s">
        <v>117</v>
      </c>
      <c r="AB15" s="200">
        <v>-658518.54083333327</v>
      </c>
      <c r="AC15" s="200">
        <v>-88510.49771296572</v>
      </c>
      <c r="AD15" s="152">
        <f>+AC15-AB15</f>
        <v>570008.04312036757</v>
      </c>
      <c r="AE15" s="132">
        <f t="shared" si="5"/>
        <v>3</v>
      </c>
      <c r="AF15" s="206" t="s">
        <v>199</v>
      </c>
      <c r="AG15" s="203">
        <v>-23967.255261935759</v>
      </c>
      <c r="AH15" s="203">
        <v>-746090.14322181221</v>
      </c>
      <c r="AI15" s="203">
        <f>AH15-AG15</f>
        <v>-722122.88795987645</v>
      </c>
      <c r="AJ15" s="314">
        <f t="shared" ref="AJ15:AJ29" si="11">+AJ14+1</f>
        <v>3</v>
      </c>
      <c r="AK15" s="317" t="s">
        <v>129</v>
      </c>
      <c r="AL15" s="318">
        <v>0</v>
      </c>
      <c r="AM15" s="319">
        <v>16120231.800000003</v>
      </c>
      <c r="AN15" s="319">
        <f>AM15-AL15</f>
        <v>16120231.800000003</v>
      </c>
      <c r="AO15" s="314">
        <f t="shared" ref="AO15:AO39" si="12">+AO14+1</f>
        <v>3</v>
      </c>
      <c r="AP15" s="234" t="s">
        <v>199</v>
      </c>
      <c r="AQ15" s="370">
        <v>-4782184.9428318273</v>
      </c>
      <c r="AR15" s="370">
        <v>17053554.294432983</v>
      </c>
      <c r="AS15" s="370">
        <f t="shared" si="6"/>
        <v>21835739.237264812</v>
      </c>
      <c r="AT15" s="221">
        <f>AT14+1</f>
        <v>3</v>
      </c>
      <c r="AU15" s="317" t="s">
        <v>129</v>
      </c>
      <c r="AV15" s="318">
        <v>0</v>
      </c>
      <c r="AW15" s="318">
        <v>24765516.030000001</v>
      </c>
      <c r="AX15" s="319">
        <f>AW15-AV15</f>
        <v>24765516.030000001</v>
      </c>
      <c r="AY15" s="221">
        <f>AY14+1</f>
        <v>3</v>
      </c>
      <c r="AZ15" s="362" t="s">
        <v>601</v>
      </c>
      <c r="BA15" s="431">
        <v>0</v>
      </c>
      <c r="BB15" s="431">
        <v>18825.34</v>
      </c>
      <c r="BC15" s="431">
        <f>BB15-BA15</f>
        <v>18825.34</v>
      </c>
      <c r="BD15" s="279">
        <f t="shared" si="7"/>
        <v>3</v>
      </c>
      <c r="BE15" s="156" t="s">
        <v>685</v>
      </c>
      <c r="BF15" s="220">
        <v>0</v>
      </c>
      <c r="BG15" s="220">
        <v>-95819883.979849756</v>
      </c>
      <c r="BH15" s="203">
        <f t="shared" ref="BH15" si="13">BG15-BF15</f>
        <v>-95819883.979849756</v>
      </c>
      <c r="BI15" s="279">
        <f t="shared" ref="BI15:BI81" si="14">+BI14+1</f>
        <v>3</v>
      </c>
      <c r="BJ15" s="257" t="s">
        <v>765</v>
      </c>
      <c r="BP15" s="221"/>
      <c r="BQ15" s="221"/>
      <c r="BR15" s="221"/>
      <c r="BS15" s="221"/>
      <c r="BT15" s="221"/>
      <c r="BU15" s="221"/>
      <c r="BV15" s="221"/>
      <c r="BW15" s="221"/>
      <c r="BX15" s="221"/>
      <c r="CD15" s="67"/>
      <c r="CE15" s="67"/>
      <c r="CF15" s="67"/>
      <c r="CG15" s="67"/>
    </row>
    <row r="16" spans="1:85" s="257" customFormat="1" ht="15.75" thickBot="1">
      <c r="A16" s="258">
        <f t="shared" si="1"/>
        <v>4</v>
      </c>
      <c r="B16" s="281" t="s">
        <v>329</v>
      </c>
      <c r="C16" s="200">
        <f>+'KJB-14 p.2'!I17</f>
        <v>523037995.81000006</v>
      </c>
      <c r="D16" s="492">
        <f>+'KJB-14 p.2'!N17</f>
        <v>432206965.37104094</v>
      </c>
      <c r="E16" s="492">
        <f t="shared" si="8"/>
        <v>-90831030.438959122</v>
      </c>
      <c r="F16" s="258">
        <f t="shared" si="0"/>
        <v>4</v>
      </c>
      <c r="G16" s="286" t="s">
        <v>593</v>
      </c>
      <c r="H16" s="283"/>
      <c r="I16" s="507">
        <f>+I13*(1-I14)*I15</f>
        <v>601929.06951741572</v>
      </c>
      <c r="K16" s="258">
        <f t="shared" si="2"/>
        <v>4</v>
      </c>
      <c r="L16" s="118" t="s">
        <v>199</v>
      </c>
      <c r="M16" s="22">
        <v>-1578037</v>
      </c>
      <c r="N16" s="203"/>
      <c r="O16" s="203">
        <f>+N16-M16</f>
        <v>1578037</v>
      </c>
      <c r="P16" s="258">
        <f t="shared" si="3"/>
        <v>4</v>
      </c>
      <c r="Q16" s="260"/>
      <c r="R16" s="36"/>
      <c r="S16" s="36"/>
      <c r="T16" s="36"/>
      <c r="U16" s="258">
        <f t="shared" si="4"/>
        <v>4</v>
      </c>
      <c r="V16" s="4" t="s">
        <v>738</v>
      </c>
      <c r="W16" s="96">
        <v>330553.87999999983</v>
      </c>
      <c r="X16" s="96">
        <v>11614287.549999999</v>
      </c>
      <c r="Y16" s="96">
        <f t="shared" si="9"/>
        <v>11944841.429999998</v>
      </c>
      <c r="Z16" s="258">
        <f t="shared" si="10"/>
        <v>4</v>
      </c>
      <c r="AA16" s="200" t="s">
        <v>116</v>
      </c>
      <c r="AB16" s="200">
        <v>-902764.31833333336</v>
      </c>
      <c r="AC16" s="200">
        <v>-121339.24959547223</v>
      </c>
      <c r="AD16" s="152">
        <f>+AC16-AB16</f>
        <v>781425.06873786112</v>
      </c>
      <c r="AE16" s="132">
        <f t="shared" si="5"/>
        <v>4</v>
      </c>
      <c r="AF16" s="206" t="s">
        <v>626</v>
      </c>
      <c r="AG16" s="203">
        <v>1602.450349846451</v>
      </c>
      <c r="AH16" s="203">
        <v>0</v>
      </c>
      <c r="AI16" s="203">
        <f t="shared" ref="AI16:AI18" si="15">AH16-AG16</f>
        <v>-1602.450349846451</v>
      </c>
      <c r="AJ16" s="314">
        <f t="shared" si="11"/>
        <v>4</v>
      </c>
      <c r="AK16" s="317" t="s">
        <v>199</v>
      </c>
      <c r="AL16" s="203">
        <v>0</v>
      </c>
      <c r="AM16" s="203">
        <v>-9403468.5500000026</v>
      </c>
      <c r="AN16" s="203">
        <f>AM16-AL16</f>
        <v>-9403468.5500000026</v>
      </c>
      <c r="AO16" s="314">
        <f t="shared" si="12"/>
        <v>4</v>
      </c>
      <c r="AP16" s="234" t="s">
        <v>653</v>
      </c>
      <c r="AQ16" s="370">
        <v>-770444.58162956533</v>
      </c>
      <c r="AR16" s="370">
        <v>0</v>
      </c>
      <c r="AS16" s="370">
        <f t="shared" si="6"/>
        <v>770444.58162956533</v>
      </c>
      <c r="AT16" s="221">
        <f>AT15+1</f>
        <v>4</v>
      </c>
      <c r="AU16" s="317" t="s">
        <v>199</v>
      </c>
      <c r="AV16" s="320">
        <v>0</v>
      </c>
      <c r="AW16" s="320">
        <v>-1572187.2608600797</v>
      </c>
      <c r="AX16" s="321">
        <f>AW16-AV16</f>
        <v>-1572187.2608600797</v>
      </c>
      <c r="AY16" s="221">
        <f t="shared" ref="AY16:AY29" si="16">AY15+1</f>
        <v>4</v>
      </c>
      <c r="AZ16" s="362" t="s">
        <v>602</v>
      </c>
      <c r="BA16" s="432">
        <v>0</v>
      </c>
      <c r="BB16" s="432">
        <v>26606.68</v>
      </c>
      <c r="BC16" s="432">
        <f>BB16-BA16</f>
        <v>26606.68</v>
      </c>
      <c r="BD16" s="279">
        <f t="shared" si="7"/>
        <v>4</v>
      </c>
      <c r="BE16" s="354" t="s">
        <v>583</v>
      </c>
      <c r="BF16" s="229">
        <f>SUM(BF14:BF15)</f>
        <v>-101559498.97984974</v>
      </c>
      <c r="BG16" s="229">
        <f>SUM(BG14:BG15)</f>
        <v>-95819883.979849756</v>
      </c>
      <c r="BH16" s="229">
        <f>SUM(BH14:BH15)</f>
        <v>5739614.9999999851</v>
      </c>
      <c r="BI16" s="279">
        <f t="shared" si="14"/>
        <v>4</v>
      </c>
      <c r="BJ16" s="280" t="s">
        <v>456</v>
      </c>
      <c r="BN16" s="192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CD16" s="67"/>
      <c r="CE16" s="67"/>
      <c r="CF16" s="67"/>
      <c r="CG16" s="67"/>
    </row>
    <row r="17" spans="1:85" ht="15.75" thickTop="1">
      <c r="A17" s="258">
        <f t="shared" si="1"/>
        <v>5</v>
      </c>
      <c r="B17" s="281" t="s">
        <v>541</v>
      </c>
      <c r="C17" s="200">
        <f>SUM('KJB-14 p.2'!I18:I19)</f>
        <v>9308463.5600000005</v>
      </c>
      <c r="D17" s="200">
        <f>SUM('KJB-14 p.2'!N18:N19)</f>
        <v>9504882.1414623018</v>
      </c>
      <c r="E17" s="200">
        <f t="shared" si="8"/>
        <v>196418.58146230131</v>
      </c>
      <c r="F17" s="258">
        <f t="shared" si="0"/>
        <v>5</v>
      </c>
      <c r="G17" s="340"/>
      <c r="H17" s="283"/>
      <c r="I17" s="283"/>
      <c r="K17" s="258">
        <f t="shared" si="2"/>
        <v>5</v>
      </c>
      <c r="L17" s="204" t="s">
        <v>734</v>
      </c>
      <c r="M17" s="22">
        <v>-11978.689327298343</v>
      </c>
      <c r="N17" s="203"/>
      <c r="O17" s="203">
        <f>+N17-M17</f>
        <v>11978.689327298343</v>
      </c>
      <c r="P17" s="258">
        <f t="shared" si="3"/>
        <v>5</v>
      </c>
      <c r="Q17" s="260" t="s">
        <v>5</v>
      </c>
      <c r="R17" s="36"/>
      <c r="S17" s="36"/>
      <c r="T17" s="22">
        <f>-T15</f>
        <v>-64111667.629999898</v>
      </c>
      <c r="U17" s="258">
        <f t="shared" si="4"/>
        <v>5</v>
      </c>
      <c r="V17" s="4" t="s">
        <v>739</v>
      </c>
      <c r="W17" s="96">
        <v>115489.18000000001</v>
      </c>
      <c r="X17" s="96">
        <v>5128914.879999999</v>
      </c>
      <c r="Y17" s="96">
        <f t="shared" si="9"/>
        <v>5244404.0599999987</v>
      </c>
      <c r="Z17" s="258">
        <f t="shared" si="10"/>
        <v>5</v>
      </c>
      <c r="AA17" s="200" t="s">
        <v>798</v>
      </c>
      <c r="AB17" s="200">
        <v>16769498.08</v>
      </c>
      <c r="AC17" s="200">
        <v>12550110.290861849</v>
      </c>
      <c r="AD17" s="200">
        <f t="shared" ref="AD17:AD30" si="17">+AC17-AB17</f>
        <v>-4219387.7891381513</v>
      </c>
      <c r="AE17" s="132">
        <f t="shared" si="5"/>
        <v>5</v>
      </c>
      <c r="AF17" s="132" t="s">
        <v>629</v>
      </c>
      <c r="AG17" s="203">
        <v>-205321.18453019747</v>
      </c>
      <c r="AH17" s="203">
        <v>-1922512.3307887327</v>
      </c>
      <c r="AI17" s="203">
        <f t="shared" si="15"/>
        <v>-1717191.1462585353</v>
      </c>
      <c r="AJ17" s="314">
        <f t="shared" si="11"/>
        <v>5</v>
      </c>
      <c r="AK17" s="322" t="s">
        <v>534</v>
      </c>
      <c r="AL17" s="203">
        <v>0</v>
      </c>
      <c r="AM17" s="203">
        <v>-1584894.1527864772</v>
      </c>
      <c r="AN17" s="203">
        <f>AM17-AL17</f>
        <v>-1584894.1527864772</v>
      </c>
      <c r="AO17" s="314">
        <f t="shared" si="12"/>
        <v>5</v>
      </c>
      <c r="AP17" s="260" t="s">
        <v>633</v>
      </c>
      <c r="AQ17" s="370">
        <v>-1771037.4357740821</v>
      </c>
      <c r="AR17" s="370">
        <v>0</v>
      </c>
      <c r="AS17" s="370">
        <f t="shared" si="6"/>
        <v>1771037.4357740821</v>
      </c>
      <c r="AT17" s="221">
        <f>AT16+1</f>
        <v>5</v>
      </c>
      <c r="AU17" s="322" t="s">
        <v>534</v>
      </c>
      <c r="AV17" s="320">
        <v>0</v>
      </c>
      <c r="AW17" s="320">
        <v>-4188738.7602319769</v>
      </c>
      <c r="AX17" s="321">
        <f>AW17-AV17</f>
        <v>-4188738.7602319769</v>
      </c>
      <c r="AY17" s="221">
        <f t="shared" si="16"/>
        <v>5</v>
      </c>
      <c r="AZ17" s="362" t="s">
        <v>603</v>
      </c>
      <c r="BA17" s="431">
        <f>SUM(BA14:BA16)</f>
        <v>59841513.397916675</v>
      </c>
      <c r="BB17" s="522">
        <f t="shared" ref="BB17:BC17" si="18">SUM(BB14:BB16)</f>
        <v>59388483.730000004</v>
      </c>
      <c r="BC17" s="522">
        <f t="shared" si="18"/>
        <v>-453029.6679166737</v>
      </c>
      <c r="BD17" s="279">
        <f t="shared" si="7"/>
        <v>5</v>
      </c>
      <c r="BE17" s="234"/>
      <c r="BF17" s="202"/>
      <c r="BG17" s="202"/>
      <c r="BH17" s="202"/>
      <c r="BI17" s="279">
        <f t="shared" si="14"/>
        <v>5</v>
      </c>
      <c r="BJ17" s="260" t="s">
        <v>519</v>
      </c>
      <c r="BK17" s="512">
        <v>140926.45741654641</v>
      </c>
      <c r="BL17" s="512">
        <f>-BK17*$BL$13</f>
        <v>-3572.0629161372021</v>
      </c>
      <c r="BM17" s="512">
        <f>ROUND(+BL17*-$BM$11,0)</f>
        <v>1250</v>
      </c>
      <c r="BN17" s="192"/>
    </row>
    <row r="18" spans="1:85" ht="15.75" thickBot="1">
      <c r="A18" s="258">
        <f t="shared" si="1"/>
        <v>6</v>
      </c>
      <c r="B18" s="249" t="s">
        <v>543</v>
      </c>
      <c r="C18" s="200">
        <f>+'KJB-14 p.2'!I20</f>
        <v>113800193.22</v>
      </c>
      <c r="D18" s="492">
        <f>+'KJB-14 p.2'!N20</f>
        <v>108560757.9292355</v>
      </c>
      <c r="E18" s="492">
        <f t="shared" si="8"/>
        <v>-5239435.2907644957</v>
      </c>
      <c r="F18" s="258">
        <f t="shared" si="0"/>
        <v>6</v>
      </c>
      <c r="G18" s="340" t="s">
        <v>594</v>
      </c>
      <c r="H18" s="283"/>
      <c r="I18" s="283">
        <v>2.0000000000000001E-4</v>
      </c>
      <c r="K18" s="258">
        <f t="shared" si="2"/>
        <v>6</v>
      </c>
      <c r="L18" s="118" t="s">
        <v>300</v>
      </c>
      <c r="M18" s="22">
        <v>-984138.515625</v>
      </c>
      <c r="N18" s="203"/>
      <c r="O18" s="203">
        <f>+N18-M18</f>
        <v>984138.515625</v>
      </c>
      <c r="P18" s="258">
        <f t="shared" si="3"/>
        <v>6</v>
      </c>
      <c r="Q18" s="260"/>
      <c r="R18" s="36"/>
      <c r="S18" s="29"/>
      <c r="U18" s="258">
        <f t="shared" si="4"/>
        <v>6</v>
      </c>
      <c r="V18" s="4" t="s">
        <v>740</v>
      </c>
      <c r="W18" s="96">
        <v>427808.19999999995</v>
      </c>
      <c r="X18" s="96">
        <v>12676575.679999998</v>
      </c>
      <c r="Y18" s="96">
        <f t="shared" si="9"/>
        <v>13104383.879999997</v>
      </c>
      <c r="Z18" s="258">
        <f t="shared" si="10"/>
        <v>6</v>
      </c>
      <c r="AA18" s="200" t="s">
        <v>799</v>
      </c>
      <c r="AB18" s="200">
        <v>96067432.909166694</v>
      </c>
      <c r="AC18" s="200">
        <v>82196760.579333305</v>
      </c>
      <c r="AD18" s="200">
        <f t="shared" si="17"/>
        <v>-13870672.329833388</v>
      </c>
      <c r="AE18" s="132">
        <f t="shared" si="5"/>
        <v>6</v>
      </c>
      <c r="AF18" s="132" t="s">
        <v>630</v>
      </c>
      <c r="AG18" s="203">
        <v>-560.85762244625778</v>
      </c>
      <c r="AH18" s="203">
        <v>0</v>
      </c>
      <c r="AI18" s="203">
        <f t="shared" si="15"/>
        <v>560.85762244625778</v>
      </c>
      <c r="AJ18" s="314">
        <f t="shared" si="11"/>
        <v>6</v>
      </c>
      <c r="AK18" s="324" t="s">
        <v>535</v>
      </c>
      <c r="AL18" s="414">
        <f>SUM(AL15:AL17)</f>
        <v>0</v>
      </c>
      <c r="AM18" s="414">
        <f>SUM(AM15:AM17)</f>
        <v>5131869.0972135225</v>
      </c>
      <c r="AN18" s="414">
        <f>SUM(AN15:AN17)</f>
        <v>5131869.0972135225</v>
      </c>
      <c r="AO18" s="314">
        <f t="shared" si="12"/>
        <v>6</v>
      </c>
      <c r="AP18" s="234" t="s">
        <v>654</v>
      </c>
      <c r="AQ18" s="370">
        <v>269655.60357034783</v>
      </c>
      <c r="AR18" s="370">
        <v>0</v>
      </c>
      <c r="AS18" s="370">
        <f t="shared" si="6"/>
        <v>-269655.60357034783</v>
      </c>
      <c r="AT18" s="221">
        <f>AT17+1</f>
        <v>6</v>
      </c>
      <c r="AU18" s="324" t="s">
        <v>535</v>
      </c>
      <c r="AV18" s="325">
        <f>SUM(AV15:AV17)</f>
        <v>0</v>
      </c>
      <c r="AW18" s="325">
        <f>SUM(AW15:AW17)</f>
        <v>19004590.008907948</v>
      </c>
      <c r="AX18" s="325">
        <f>SUM(AX15:AX17)</f>
        <v>19004590.008907948</v>
      </c>
      <c r="AY18" s="221">
        <f t="shared" si="16"/>
        <v>6</v>
      </c>
      <c r="AZ18" s="362" t="s">
        <v>604</v>
      </c>
      <c r="BA18" s="431">
        <v>-37066402.04703182</v>
      </c>
      <c r="BB18" s="522">
        <v>-42958950.335546754</v>
      </c>
      <c r="BC18" s="522">
        <f>BB18-BA18</f>
        <v>-5892548.2885149345</v>
      </c>
      <c r="BD18" s="279">
        <f t="shared" si="7"/>
        <v>6</v>
      </c>
      <c r="BE18" s="234"/>
      <c r="BF18" s="202"/>
      <c r="BG18" s="202"/>
      <c r="BH18" s="202"/>
      <c r="BI18" s="279">
        <f t="shared" si="14"/>
        <v>6</v>
      </c>
      <c r="BJ18" s="260" t="s">
        <v>516</v>
      </c>
      <c r="BK18" s="492">
        <v>337826.02625572123</v>
      </c>
      <c r="BL18" s="492">
        <f>-BK18*$BL$13</f>
        <v>-8562.8762875037664</v>
      </c>
      <c r="BM18" s="492">
        <f>ROUND(+BL18*-$BM$11,0)</f>
        <v>2997</v>
      </c>
      <c r="BN18" s="192"/>
    </row>
    <row r="19" spans="1:85" ht="16.5" thickTop="1" thickBot="1">
      <c r="A19" s="258">
        <f t="shared" si="1"/>
        <v>7</v>
      </c>
      <c r="B19" s="251" t="s">
        <v>544</v>
      </c>
      <c r="C19" s="200">
        <f>+'KJB-14 p.2'!I21</f>
        <v>-201125741.74000001</v>
      </c>
      <c r="D19" s="492">
        <f>+'KJB-14 p.2'!N21</f>
        <v>-30144357.521027263</v>
      </c>
      <c r="E19" s="492">
        <f t="shared" si="8"/>
        <v>170981384.21897274</v>
      </c>
      <c r="F19" s="258">
        <f t="shared" si="0"/>
        <v>7</v>
      </c>
      <c r="G19" s="286" t="s">
        <v>595</v>
      </c>
      <c r="H19" s="283"/>
      <c r="I19" s="506">
        <f>+I18*I13</f>
        <v>844812.72914725018</v>
      </c>
      <c r="K19" s="258">
        <f t="shared" si="2"/>
        <v>7</v>
      </c>
      <c r="L19" s="118" t="s">
        <v>625</v>
      </c>
      <c r="M19" s="22">
        <v>4192.5412645544202</v>
      </c>
      <c r="N19" s="394"/>
      <c r="O19" s="203">
        <f>+N19-M19</f>
        <v>-4192.5412645544202</v>
      </c>
      <c r="P19" s="258">
        <f t="shared" si="3"/>
        <v>7</v>
      </c>
      <c r="Q19" s="260" t="s">
        <v>142</v>
      </c>
      <c r="R19" s="154">
        <v>0.35</v>
      </c>
      <c r="T19" s="220">
        <f>T17*R19</f>
        <v>-22439083.670499962</v>
      </c>
      <c r="U19" s="258">
        <f t="shared" si="4"/>
        <v>7</v>
      </c>
      <c r="V19" s="4" t="s">
        <v>741</v>
      </c>
      <c r="W19" s="96">
        <v>718705.77</v>
      </c>
      <c r="X19" s="96">
        <v>12394591.869999999</v>
      </c>
      <c r="Y19" s="96">
        <f t="shared" si="9"/>
        <v>13113297.639999999</v>
      </c>
      <c r="Z19" s="258">
        <f t="shared" si="10"/>
        <v>7</v>
      </c>
      <c r="AA19" s="200" t="s">
        <v>349</v>
      </c>
      <c r="AB19" s="200">
        <v>18500000</v>
      </c>
      <c r="AC19" s="200">
        <v>18500000</v>
      </c>
      <c r="AD19" s="200">
        <f t="shared" si="17"/>
        <v>0</v>
      </c>
      <c r="AE19" s="132">
        <f t="shared" si="5"/>
        <v>7</v>
      </c>
      <c r="AF19" s="132" t="s">
        <v>558</v>
      </c>
      <c r="AG19" s="414">
        <f>SUM(AG14:AG18)</f>
        <v>2304280.3662686003</v>
      </c>
      <c r="AH19" s="414">
        <f>SUM(AH14:AH18)</f>
        <v>5147067.4275894566</v>
      </c>
      <c r="AI19" s="414">
        <f>SUM(AI14:AI18)</f>
        <v>2842787.0613208562</v>
      </c>
      <c r="AJ19" s="314">
        <f t="shared" si="11"/>
        <v>7</v>
      </c>
      <c r="AK19" s="323"/>
      <c r="AL19" s="326"/>
      <c r="AM19" s="326"/>
      <c r="AN19" s="326"/>
      <c r="AO19" s="314">
        <f t="shared" si="12"/>
        <v>7</v>
      </c>
      <c r="AP19" s="234" t="s">
        <v>535</v>
      </c>
      <c r="AQ19" s="414">
        <f>SUM(AQ14:AQ18)</f>
        <v>14931152.840834877</v>
      </c>
      <c r="AR19" s="414">
        <f t="shared" ref="AR19:AS19" si="19">SUM(AR14:AR18)</f>
        <v>17053554.294432983</v>
      </c>
      <c r="AS19" s="414">
        <f t="shared" si="19"/>
        <v>2122401.45359811</v>
      </c>
      <c r="AT19" s="192"/>
      <c r="AU19" s="192"/>
      <c r="AV19" s="192"/>
      <c r="AW19" s="192"/>
      <c r="AX19" s="192"/>
      <c r="AY19" s="221">
        <f t="shared" si="16"/>
        <v>7</v>
      </c>
      <c r="AZ19" s="362" t="s">
        <v>300</v>
      </c>
      <c r="BA19" s="432">
        <v>-7971288.6979166651</v>
      </c>
      <c r="BB19" s="524">
        <v>-5734435.0433821985</v>
      </c>
      <c r="BC19" s="524">
        <f>BB19-BA19</f>
        <v>2236853.6545344666</v>
      </c>
      <c r="BD19" s="279">
        <f t="shared" si="7"/>
        <v>7</v>
      </c>
      <c r="BE19" s="360" t="s">
        <v>589</v>
      </c>
      <c r="BF19" s="198"/>
      <c r="BG19" s="565"/>
      <c r="BH19" s="140"/>
      <c r="BI19" s="279">
        <f t="shared" si="14"/>
        <v>7</v>
      </c>
      <c r="BJ19" s="260" t="s">
        <v>521</v>
      </c>
      <c r="BK19" s="492">
        <v>8206061.1260157973</v>
      </c>
      <c r="BL19" s="492">
        <f>-BK19*$BL$13</f>
        <v>-207999.03136112241</v>
      </c>
      <c r="BM19" s="492">
        <f>ROUND(+BL19*-$BM$11,0)</f>
        <v>72800</v>
      </c>
      <c r="BN19" s="192"/>
    </row>
    <row r="20" spans="1:85" ht="16.5" thickTop="1" thickBot="1">
      <c r="A20" s="258">
        <f t="shared" si="1"/>
        <v>8</v>
      </c>
      <c r="B20" s="251" t="s">
        <v>545</v>
      </c>
      <c r="C20" s="200">
        <f>+'KJB-14 p.2'!I22</f>
        <v>18023677.969999999</v>
      </c>
      <c r="D20" s="492">
        <f>+'KJB-14 p.2'!N22</f>
        <v>-16861340.101014063</v>
      </c>
      <c r="E20" s="492">
        <f t="shared" si="8"/>
        <v>-34885018.071014062</v>
      </c>
      <c r="F20" s="258">
        <f t="shared" si="0"/>
        <v>8</v>
      </c>
      <c r="G20" s="340"/>
      <c r="H20" s="283"/>
      <c r="I20" s="283"/>
      <c r="J20" s="283"/>
      <c r="K20" s="258">
        <f t="shared" si="2"/>
        <v>8</v>
      </c>
      <c r="L20" s="105" t="s">
        <v>265</v>
      </c>
      <c r="M20" s="232">
        <f>SUM(M15:M19)</f>
        <v>1969341.3363122563</v>
      </c>
      <c r="N20" s="232">
        <f t="shared" ref="N20:O20" si="20">SUM(N15:N19)</f>
        <v>0</v>
      </c>
      <c r="O20" s="232">
        <f t="shared" si="20"/>
        <v>-1969341.3363122563</v>
      </c>
      <c r="P20" s="258">
        <f t="shared" si="3"/>
        <v>8</v>
      </c>
      <c r="U20" s="258">
        <f t="shared" si="4"/>
        <v>8</v>
      </c>
      <c r="V20" s="4" t="s">
        <v>742</v>
      </c>
      <c r="W20" s="96">
        <v>506068.88000000006</v>
      </c>
      <c r="X20" s="96">
        <v>10553488.410000002</v>
      </c>
      <c r="Y20" s="96">
        <f t="shared" si="9"/>
        <v>11059557.290000003</v>
      </c>
      <c r="Z20" s="258">
        <f t="shared" si="10"/>
        <v>8</v>
      </c>
      <c r="AA20" s="200" t="s">
        <v>331</v>
      </c>
      <c r="AB20" s="200">
        <v>1874999.78</v>
      </c>
      <c r="AC20" s="200">
        <v>750000.00000000524</v>
      </c>
      <c r="AD20" s="200">
        <f t="shared" si="17"/>
        <v>-1124999.7799999947</v>
      </c>
      <c r="AE20" s="132">
        <f t="shared" si="5"/>
        <v>8</v>
      </c>
      <c r="AF20" s="132"/>
      <c r="AG20" s="132"/>
      <c r="AH20" s="132"/>
      <c r="AI20" s="132"/>
      <c r="AJ20" s="314">
        <f t="shared" si="11"/>
        <v>8</v>
      </c>
      <c r="AK20" s="327" t="s">
        <v>536</v>
      </c>
      <c r="AL20" s="316"/>
      <c r="AM20" s="316"/>
      <c r="AN20" s="316"/>
      <c r="AO20" s="314">
        <f t="shared" si="12"/>
        <v>8</v>
      </c>
      <c r="AP20" s="371"/>
      <c r="AQ20" s="202"/>
      <c r="AR20" s="141"/>
      <c r="AS20" s="202"/>
      <c r="AT20" s="192"/>
      <c r="AU20" s="192"/>
      <c r="AV20" s="192"/>
      <c r="AW20" s="192"/>
      <c r="AX20" s="192"/>
      <c r="AY20" s="221">
        <f t="shared" si="16"/>
        <v>8</v>
      </c>
      <c r="AZ20" s="363" t="s">
        <v>605</v>
      </c>
      <c r="BA20" s="414">
        <f>SUM(BA17:BA19)</f>
        <v>14803822.652968191</v>
      </c>
      <c r="BB20" s="504">
        <f t="shared" ref="BB20:BC20" si="21">SUM(BB17:BB19)</f>
        <v>10695098.351071052</v>
      </c>
      <c r="BC20" s="504">
        <f t="shared" si="21"/>
        <v>-4108724.3018971421</v>
      </c>
      <c r="BD20" s="279">
        <f t="shared" si="7"/>
        <v>8</v>
      </c>
      <c r="BE20" s="434" t="s">
        <v>368</v>
      </c>
      <c r="BF20" s="418">
        <v>-3279780</v>
      </c>
      <c r="BG20" s="418">
        <v>0</v>
      </c>
      <c r="BH20" s="405">
        <f>BG20-BF20</f>
        <v>3279780</v>
      </c>
      <c r="BI20" s="279">
        <f t="shared" si="14"/>
        <v>8</v>
      </c>
      <c r="BJ20" s="260" t="s">
        <v>522</v>
      </c>
      <c r="BK20" s="200">
        <v>214071.82388560369</v>
      </c>
      <c r="BL20" s="200">
        <f>-BK20*$BL$13</f>
        <v>-5426.0785200283972</v>
      </c>
      <c r="BM20" s="200">
        <f>ROUND(+BL20*-$BM$11,0)</f>
        <v>1899</v>
      </c>
      <c r="BN20" s="192"/>
    </row>
    <row r="21" spans="1:85" ht="16.5" thickTop="1" thickBot="1">
      <c r="A21" s="258">
        <f t="shared" si="1"/>
        <v>9</v>
      </c>
      <c r="E21" s="200">
        <f t="shared" si="8"/>
        <v>0</v>
      </c>
      <c r="F21" s="258">
        <f t="shared" si="0"/>
        <v>9</v>
      </c>
      <c r="G21" s="248" t="s">
        <v>596</v>
      </c>
      <c r="H21" s="302"/>
      <c r="I21" s="303"/>
      <c r="J21" s="508">
        <f>+I19+I16</f>
        <v>1446741.7986646658</v>
      </c>
      <c r="K21" s="258">
        <f t="shared" si="2"/>
        <v>9</v>
      </c>
      <c r="L21" s="155"/>
      <c r="M21" s="202"/>
      <c r="N21" s="202"/>
      <c r="O21" s="202"/>
      <c r="P21" s="258">
        <f t="shared" si="3"/>
        <v>9</v>
      </c>
      <c r="Q21" s="260" t="s">
        <v>104</v>
      </c>
      <c r="R21" s="154"/>
      <c r="S21" s="162"/>
      <c r="T21" s="229">
        <f>+T17-T19</f>
        <v>-41672583.95949994</v>
      </c>
      <c r="U21" s="258">
        <f t="shared" si="4"/>
        <v>9</v>
      </c>
      <c r="V21" s="37" t="s">
        <v>4</v>
      </c>
      <c r="W21" s="276">
        <f>SUM(W15:W20)</f>
        <v>2245203.77</v>
      </c>
      <c r="X21" s="276">
        <f>SUM(X15:X20)</f>
        <v>61692271.079999998</v>
      </c>
      <c r="Y21" s="230">
        <f>SUM(Y15:Y20)</f>
        <v>63937474.849999994</v>
      </c>
      <c r="Z21" s="258">
        <f t="shared" si="10"/>
        <v>9</v>
      </c>
      <c r="AA21" s="200" t="s">
        <v>800</v>
      </c>
      <c r="AB21" s="200">
        <v>180950.83</v>
      </c>
      <c r="AC21" s="200">
        <v>0</v>
      </c>
      <c r="AD21" s="200">
        <f t="shared" si="17"/>
        <v>-180950.83</v>
      </c>
      <c r="AE21" s="132">
        <f t="shared" si="5"/>
        <v>9</v>
      </c>
      <c r="AF21" s="212" t="s">
        <v>0</v>
      </c>
      <c r="AG21" s="218"/>
      <c r="AH21" s="218"/>
      <c r="AI21" s="218"/>
      <c r="AJ21" s="314">
        <f t="shared" si="11"/>
        <v>9</v>
      </c>
      <c r="AK21" s="328" t="s">
        <v>130</v>
      </c>
      <c r="AL21" s="405">
        <v>0</v>
      </c>
      <c r="AM21" s="405">
        <v>5373410.6000000006</v>
      </c>
      <c r="AN21" s="405">
        <f>AM21-AL21</f>
        <v>5373410.6000000006</v>
      </c>
      <c r="AO21" s="314">
        <f t="shared" si="12"/>
        <v>9</v>
      </c>
      <c r="AP21" s="371" t="s">
        <v>634</v>
      </c>
      <c r="AQ21" s="238"/>
      <c r="AR21" s="238"/>
      <c r="AS21" s="238"/>
      <c r="AT21" s="192"/>
      <c r="AU21" s="192"/>
      <c r="AV21" s="192"/>
      <c r="AW21" s="192"/>
      <c r="AX21" s="192"/>
      <c r="AY21" s="221">
        <f t="shared" si="16"/>
        <v>9</v>
      </c>
      <c r="AZ21" s="363"/>
      <c r="BA21" s="431"/>
      <c r="BB21" s="431"/>
      <c r="BC21" s="431"/>
      <c r="BD21" s="279">
        <f t="shared" si="7"/>
        <v>9</v>
      </c>
      <c r="BE21" s="354" t="s">
        <v>584</v>
      </c>
      <c r="BF21" s="435">
        <f>SUM(BF20:BF20)</f>
        <v>-3279780</v>
      </c>
      <c r="BG21" s="435">
        <f>SUM(BG20:BG20)</f>
        <v>0</v>
      </c>
      <c r="BH21" s="435">
        <f>SUM(BH20:BH20)</f>
        <v>3279780</v>
      </c>
      <c r="BI21" s="279">
        <f t="shared" si="14"/>
        <v>9</v>
      </c>
      <c r="BJ21" s="260" t="s">
        <v>523</v>
      </c>
      <c r="BK21" s="200">
        <v>2763777.09</v>
      </c>
      <c r="BL21" s="200">
        <f>-BK21*$BL$13</f>
        <v>-70053.457900230002</v>
      </c>
      <c r="BM21" s="200">
        <f>ROUND(+BL21*-$BM$11,0)</f>
        <v>24519</v>
      </c>
      <c r="BN21" s="192"/>
    </row>
    <row r="22" spans="1:85" ht="15.75" thickTop="1">
      <c r="A22" s="258">
        <f t="shared" si="1"/>
        <v>10</v>
      </c>
      <c r="B22" s="249" t="s">
        <v>288</v>
      </c>
      <c r="C22" s="200">
        <f>+'KJB-14 p.2'!I25</f>
        <v>125897437.02000001</v>
      </c>
      <c r="D22" s="200">
        <f>+'KJB-14 p.2'!N25</f>
        <v>135482345.97367546</v>
      </c>
      <c r="E22" s="200">
        <f t="shared" si="8"/>
        <v>9584908.9536754489</v>
      </c>
      <c r="F22" s="258">
        <f t="shared" si="0"/>
        <v>10</v>
      </c>
      <c r="G22" s="248" t="s">
        <v>7</v>
      </c>
      <c r="H22" s="302"/>
      <c r="I22" s="304"/>
      <c r="J22" s="310">
        <v>1540793.07</v>
      </c>
      <c r="K22" s="258">
        <f t="shared" si="2"/>
        <v>10</v>
      </c>
      <c r="L22" s="117" t="s">
        <v>0</v>
      </c>
      <c r="P22" s="258"/>
      <c r="Q22" s="6"/>
      <c r="R22" s="192"/>
      <c r="S22" s="236"/>
      <c r="U22" s="258">
        <f t="shared" si="4"/>
        <v>10</v>
      </c>
      <c r="W22" s="220"/>
      <c r="X22" s="220"/>
      <c r="Y22" s="220"/>
      <c r="Z22" s="258">
        <f t="shared" si="10"/>
        <v>10</v>
      </c>
      <c r="AA22" s="200" t="s">
        <v>801</v>
      </c>
      <c r="AB22" s="200">
        <v>68955037.953333333</v>
      </c>
      <c r="AC22" s="200">
        <v>60863794.047865629</v>
      </c>
      <c r="AD22" s="200">
        <f t="shared" si="17"/>
        <v>-8091243.9054677039</v>
      </c>
      <c r="AE22" s="132">
        <f t="shared" si="5"/>
        <v>10</v>
      </c>
      <c r="AF22" s="208" t="s">
        <v>628</v>
      </c>
      <c r="AG22" s="297">
        <v>123836.50843962499</v>
      </c>
      <c r="AH22" s="297">
        <v>340033.97615332442</v>
      </c>
      <c r="AI22" s="297">
        <f>+AH22-AG22</f>
        <v>216197.46771369944</v>
      </c>
      <c r="AJ22" s="314">
        <f t="shared" si="11"/>
        <v>10</v>
      </c>
      <c r="AK22" s="329" t="s">
        <v>22</v>
      </c>
      <c r="AL22" s="330">
        <f>SUM(AL21:AL21)</f>
        <v>0</v>
      </c>
      <c r="AM22" s="330">
        <f>SUM(AM21:AM21)</f>
        <v>5373410.6000000006</v>
      </c>
      <c r="AN22" s="330">
        <f>SUM(AN21:AN21)</f>
        <v>5373410.6000000006</v>
      </c>
      <c r="AO22" s="314">
        <f t="shared" si="12"/>
        <v>10</v>
      </c>
      <c r="AP22" s="234" t="s">
        <v>129</v>
      </c>
      <c r="AQ22" s="429">
        <v>3134072.5099999993</v>
      </c>
      <c r="AR22" s="429">
        <v>25072580.079999987</v>
      </c>
      <c r="AS22" s="429">
        <f t="shared" ref="AS22:AS26" si="22">AR22-AQ22</f>
        <v>21938507.569999989</v>
      </c>
      <c r="AT22" s="192"/>
      <c r="AU22" s="192"/>
      <c r="AV22" s="192"/>
      <c r="AW22" s="192"/>
      <c r="AX22" s="192"/>
      <c r="AY22" s="221">
        <f t="shared" si="16"/>
        <v>10</v>
      </c>
      <c r="AZ22" s="361" t="s">
        <v>606</v>
      </c>
      <c r="BA22" s="431"/>
      <c r="BB22" s="431"/>
      <c r="BC22" s="431"/>
      <c r="BD22" s="279">
        <f t="shared" si="7"/>
        <v>10</v>
      </c>
      <c r="BE22" s="355"/>
      <c r="BF22" s="356"/>
      <c r="BG22" s="356"/>
      <c r="BH22" s="356"/>
      <c r="BI22" s="279">
        <f t="shared" si="14"/>
        <v>10</v>
      </c>
      <c r="BJ22" s="248" t="s">
        <v>470</v>
      </c>
      <c r="BK22" s="502">
        <f>SUM(BK17:BK21)</f>
        <v>11662662.523573667</v>
      </c>
      <c r="BL22" s="502">
        <f>SUM(BL17:BL21)</f>
        <v>-295613.50698502176</v>
      </c>
      <c r="BM22" s="502">
        <f>SUM(BM17:BM21)</f>
        <v>103465</v>
      </c>
      <c r="CD22" s="260"/>
      <c r="CE22" s="36"/>
      <c r="CF22" s="36"/>
      <c r="CG22" s="36"/>
    </row>
    <row r="23" spans="1:85" ht="15">
      <c r="A23" s="258">
        <f t="shared" si="1"/>
        <v>11</v>
      </c>
      <c r="B23" s="251" t="s">
        <v>12</v>
      </c>
      <c r="C23" s="200">
        <f>+'KJB-14 p.2'!I26</f>
        <v>662134.87</v>
      </c>
      <c r="D23" s="200">
        <f>+'KJB-14 p.2'!N26</f>
        <v>645351.73745011003</v>
      </c>
      <c r="E23" s="200">
        <f t="shared" si="8"/>
        <v>-16783.132549889968</v>
      </c>
      <c r="F23" s="258">
        <f t="shared" si="0"/>
        <v>11</v>
      </c>
      <c r="G23" s="248" t="s">
        <v>16</v>
      </c>
      <c r="H23" s="305"/>
      <c r="I23" s="303"/>
      <c r="J23" s="509">
        <f>J22-J21</f>
        <v>94051.271335334284</v>
      </c>
      <c r="K23" s="258">
        <f t="shared" si="2"/>
        <v>11</v>
      </c>
      <c r="L23" s="123" t="s">
        <v>130</v>
      </c>
      <c r="M23" s="201">
        <v>188181.00000000003</v>
      </c>
      <c r="N23" s="202">
        <v>0</v>
      </c>
      <c r="O23" s="202">
        <f>N23-M23</f>
        <v>-188181.00000000003</v>
      </c>
      <c r="P23" s="248"/>
      <c r="Q23" s="6"/>
      <c r="R23" s="221"/>
      <c r="S23" s="236"/>
      <c r="T23" s="236"/>
      <c r="U23" s="258">
        <f t="shared" si="4"/>
        <v>11</v>
      </c>
      <c r="V23" s="257" t="s">
        <v>10</v>
      </c>
      <c r="W23" s="220">
        <f>W21/6</f>
        <v>374200.62833333336</v>
      </c>
      <c r="X23" s="220">
        <f>X21/6</f>
        <v>10282045.18</v>
      </c>
      <c r="Y23" s="203">
        <f>+Y21/6</f>
        <v>10656245.808333332</v>
      </c>
      <c r="Z23" s="258">
        <f t="shared" si="10"/>
        <v>11</v>
      </c>
      <c r="AA23" s="200" t="s">
        <v>802</v>
      </c>
      <c r="AB23" s="200">
        <v>9472052.8500000015</v>
      </c>
      <c r="AC23" s="200">
        <v>8466701.2744743638</v>
      </c>
      <c r="AD23" s="200">
        <f t="shared" si="17"/>
        <v>-1005351.5755256377</v>
      </c>
      <c r="AE23" s="132">
        <f t="shared" si="5"/>
        <v>11</v>
      </c>
      <c r="AF23" s="209" t="s">
        <v>627</v>
      </c>
      <c r="AG23" s="200">
        <v>-7633.7978685983253</v>
      </c>
      <c r="AH23" s="200">
        <v>0</v>
      </c>
      <c r="AI23" s="200">
        <f>AH23-AG23</f>
        <v>7633.7978685983253</v>
      </c>
      <c r="AJ23" s="314">
        <f t="shared" si="11"/>
        <v>11</v>
      </c>
      <c r="AK23" s="329"/>
      <c r="AL23" s="331"/>
      <c r="AM23" s="331"/>
      <c r="AN23" s="331"/>
      <c r="AO23" s="314">
        <f t="shared" si="12"/>
        <v>11</v>
      </c>
      <c r="AP23" s="234" t="s">
        <v>199</v>
      </c>
      <c r="AQ23" s="370">
        <v>-3364.9770921440963</v>
      </c>
      <c r="AR23" s="370">
        <v>-1607188.8953450497</v>
      </c>
      <c r="AS23" s="370">
        <f t="shared" si="22"/>
        <v>-1603823.9182529056</v>
      </c>
      <c r="AT23" s="192"/>
      <c r="AU23" s="192"/>
      <c r="AV23" s="192"/>
      <c r="AW23" s="192"/>
      <c r="AX23" s="192"/>
      <c r="AY23" s="221">
        <f t="shared" si="16"/>
        <v>11</v>
      </c>
      <c r="AZ23" s="362" t="s">
        <v>607</v>
      </c>
      <c r="BA23" s="433">
        <v>1494701.7220710218</v>
      </c>
      <c r="BB23" s="525">
        <v>6553640.5497812936</v>
      </c>
      <c r="BC23" s="525">
        <f>BB23-BA23</f>
        <v>5058938.8277102718</v>
      </c>
      <c r="BD23" s="279">
        <f t="shared" si="7"/>
        <v>11</v>
      </c>
      <c r="BE23" s="332" t="s">
        <v>13</v>
      </c>
      <c r="BF23" s="333">
        <v>0.35</v>
      </c>
      <c r="BG23" s="566"/>
      <c r="BH23" s="351">
        <f>-BH21*BF23</f>
        <v>-1147923</v>
      </c>
      <c r="BI23" s="279">
        <f t="shared" si="14"/>
        <v>11</v>
      </c>
      <c r="BJ23" s="248"/>
      <c r="BK23" s="231"/>
      <c r="BL23" s="231"/>
      <c r="BM23" s="231"/>
      <c r="CD23" s="260"/>
      <c r="CE23" s="36"/>
      <c r="CF23" s="36"/>
      <c r="CG23" s="36"/>
    </row>
    <row r="24" spans="1:85" ht="15.75" thickBot="1">
      <c r="A24" s="258">
        <f t="shared" si="1"/>
        <v>12</v>
      </c>
      <c r="B24" s="251" t="s">
        <v>731</v>
      </c>
      <c r="C24" s="200">
        <f>+'KJB-14 p.2'!I27</f>
        <v>-8228548.5899999999</v>
      </c>
      <c r="D24" s="200">
        <f>+'KJB-14 p.2'!N27</f>
        <v>-9692025.729682086</v>
      </c>
      <c r="E24" s="200">
        <f t="shared" si="8"/>
        <v>-1463477.1396820862</v>
      </c>
      <c r="F24" s="258">
        <f t="shared" si="0"/>
        <v>12</v>
      </c>
      <c r="G24" s="340"/>
      <c r="H24" s="300"/>
      <c r="I24" s="300" t="s">
        <v>241</v>
      </c>
      <c r="J24" s="300" t="s">
        <v>241</v>
      </c>
      <c r="K24" s="258">
        <f t="shared" si="2"/>
        <v>12</v>
      </c>
      <c r="L24" s="204" t="s">
        <v>598</v>
      </c>
      <c r="M24" s="22">
        <v>23957.378654596687</v>
      </c>
      <c r="N24" s="22"/>
      <c r="O24" s="22">
        <f>N24-M24</f>
        <v>-23957.378654596687</v>
      </c>
      <c r="P24" s="258"/>
      <c r="Q24" s="6"/>
      <c r="R24" s="236"/>
      <c r="S24" s="236"/>
      <c r="T24" s="236"/>
      <c r="U24" s="258">
        <f t="shared" si="4"/>
        <v>12</v>
      </c>
      <c r="W24" s="220"/>
      <c r="X24" s="220"/>
      <c r="Y24" s="220"/>
      <c r="Z24" s="258">
        <f t="shared" si="10"/>
        <v>12</v>
      </c>
      <c r="AA24" s="200" t="s">
        <v>803</v>
      </c>
      <c r="AB24" s="200">
        <v>497611.72500000009</v>
      </c>
      <c r="AC24" s="200">
        <v>0.16838636322063394</v>
      </c>
      <c r="AD24" s="200">
        <f>+AC24-AB24</f>
        <v>-497611.5566136369</v>
      </c>
      <c r="AE24" s="132">
        <f t="shared" si="5"/>
        <v>12</v>
      </c>
      <c r="AF24" s="208" t="s">
        <v>469</v>
      </c>
      <c r="AG24" s="406">
        <f>SUM(AG22:AG23)</f>
        <v>116202.71057102666</v>
      </c>
      <c r="AH24" s="406">
        <f>SUM(AH22:AH23)</f>
        <v>340033.97615332442</v>
      </c>
      <c r="AI24" s="406">
        <f>SUM(AI22:AI23)</f>
        <v>223831.26558229775</v>
      </c>
      <c r="AJ24" s="314">
        <f t="shared" si="11"/>
        <v>12</v>
      </c>
      <c r="AK24" s="327"/>
      <c r="AL24" s="331"/>
      <c r="AM24" s="331"/>
      <c r="AN24" s="331"/>
      <c r="AO24" s="314">
        <f t="shared" si="12"/>
        <v>12</v>
      </c>
      <c r="AP24" s="234" t="s">
        <v>653</v>
      </c>
      <c r="AQ24" s="370">
        <v>-109553.08143874648</v>
      </c>
      <c r="AR24" s="370">
        <v>0</v>
      </c>
      <c r="AS24" s="370">
        <f t="shared" si="22"/>
        <v>109553.08143874648</v>
      </c>
      <c r="AT24" s="192"/>
      <c r="AU24" s="192"/>
      <c r="AV24" s="192"/>
      <c r="AW24" s="192"/>
      <c r="AX24" s="192"/>
      <c r="AY24" s="221">
        <f t="shared" si="16"/>
        <v>12</v>
      </c>
      <c r="AZ24" s="363" t="s">
        <v>608</v>
      </c>
      <c r="BA24" s="406">
        <f>SUM(BA23)</f>
        <v>1494701.7220710218</v>
      </c>
      <c r="BB24" s="462">
        <f t="shared" ref="BB24:BC24" si="23">SUM(BB23)</f>
        <v>6553640.5497812936</v>
      </c>
      <c r="BC24" s="462">
        <f t="shared" si="23"/>
        <v>5058938.8277102718</v>
      </c>
      <c r="BD24" s="279">
        <f t="shared" si="7"/>
        <v>12</v>
      </c>
      <c r="BE24" s="332" t="s">
        <v>104</v>
      </c>
      <c r="BF24" s="566"/>
      <c r="BG24" s="566"/>
      <c r="BH24" s="352">
        <f>-BH21-BH23</f>
        <v>-2131857</v>
      </c>
      <c r="BI24" s="279">
        <f t="shared" si="14"/>
        <v>12</v>
      </c>
      <c r="BJ24" s="282" t="s">
        <v>209</v>
      </c>
      <c r="BK24" s="340"/>
      <c r="BL24" s="340"/>
      <c r="BM24" s="340"/>
      <c r="BN24" s="65"/>
      <c r="CD24" s="260"/>
      <c r="CE24" s="36"/>
      <c r="CF24" s="36"/>
      <c r="CG24" s="36"/>
    </row>
    <row r="25" spans="1:85" ht="15.75" thickTop="1">
      <c r="A25" s="258">
        <f t="shared" si="1"/>
        <v>13</v>
      </c>
      <c r="B25" s="251" t="s">
        <v>330</v>
      </c>
      <c r="C25" s="200"/>
      <c r="D25" s="200">
        <f>+'KJB-14 p.2'!N28</f>
        <v>4769481.1386719989</v>
      </c>
      <c r="E25" s="200">
        <f t="shared" si="8"/>
        <v>4769481.1386719989</v>
      </c>
      <c r="F25" s="258">
        <f t="shared" si="0"/>
        <v>13</v>
      </c>
      <c r="G25" s="248" t="s">
        <v>20</v>
      </c>
      <c r="H25" s="306">
        <v>0.35</v>
      </c>
      <c r="I25" s="283"/>
      <c r="J25" s="510">
        <f>ROUND(J23*$H$25,0)</f>
        <v>32918</v>
      </c>
      <c r="K25" s="258">
        <f t="shared" si="2"/>
        <v>13</v>
      </c>
      <c r="L25" s="259" t="s">
        <v>246</v>
      </c>
      <c r="M25" s="404">
        <f>SUM(M23:M24)</f>
        <v>212138.37865459672</v>
      </c>
      <c r="N25" s="404">
        <f>SUM(N23:N24)</f>
        <v>0</v>
      </c>
      <c r="O25" s="404">
        <f>SUM(O23:O24)</f>
        <v>-212138.37865459672</v>
      </c>
      <c r="P25" s="258"/>
      <c r="Q25" s="6"/>
      <c r="R25" s="236"/>
      <c r="S25" s="60"/>
      <c r="T25" s="236"/>
      <c r="U25" s="258">
        <f t="shared" si="4"/>
        <v>13</v>
      </c>
      <c r="V25" s="248" t="s">
        <v>561</v>
      </c>
      <c r="W25" s="220"/>
      <c r="X25" s="220"/>
      <c r="Y25" s="220"/>
      <c r="Z25" s="258">
        <f t="shared" si="10"/>
        <v>13</v>
      </c>
      <c r="AA25" s="200" t="s">
        <v>804</v>
      </c>
      <c r="AB25" s="200">
        <v>1130665.8299999996</v>
      </c>
      <c r="AC25" s="200">
        <v>151971.71732166281</v>
      </c>
      <c r="AD25" s="200">
        <f>+AC25-AB25</f>
        <v>-978694.11267833679</v>
      </c>
      <c r="AE25" s="132">
        <f t="shared" si="5"/>
        <v>13</v>
      </c>
      <c r="AF25" s="208"/>
      <c r="AG25" s="200"/>
      <c r="AH25" s="200"/>
      <c r="AI25" s="200"/>
      <c r="AJ25" s="314">
        <f t="shared" si="11"/>
        <v>13</v>
      </c>
      <c r="AK25" s="324"/>
      <c r="AL25" s="331"/>
      <c r="AM25" s="331"/>
      <c r="AN25" s="331"/>
      <c r="AO25" s="314">
        <f t="shared" si="12"/>
        <v>13</v>
      </c>
      <c r="AP25" s="260" t="s">
        <v>633</v>
      </c>
      <c r="AQ25" s="370">
        <v>-150563.60204358294</v>
      </c>
      <c r="AR25" s="370">
        <v>-4537903.8039487666</v>
      </c>
      <c r="AS25" s="370">
        <f t="shared" si="22"/>
        <v>-4387340.2019051835</v>
      </c>
      <c r="AT25" s="192"/>
      <c r="AU25" s="192"/>
      <c r="AV25" s="192"/>
      <c r="AW25" s="192"/>
      <c r="AX25" s="192"/>
      <c r="AY25" s="221">
        <f t="shared" si="16"/>
        <v>13</v>
      </c>
      <c r="AZ25" s="363"/>
      <c r="BA25" s="431"/>
      <c r="BB25" s="431"/>
      <c r="BC25" s="431"/>
      <c r="BD25" s="279"/>
      <c r="BE25" s="283"/>
      <c r="BF25" s="340"/>
      <c r="BG25" s="340"/>
      <c r="BH25" s="340"/>
      <c r="BI25" s="279">
        <f t="shared" si="14"/>
        <v>13</v>
      </c>
      <c r="BJ25" s="260" t="s">
        <v>317</v>
      </c>
      <c r="BK25" s="299">
        <v>149765347.19094247</v>
      </c>
      <c r="BL25" s="200">
        <f>-BK25*$BL$13</f>
        <v>-3796102.255248819</v>
      </c>
      <c r="BM25" s="200">
        <v>1447773.0108788868</v>
      </c>
      <c r="BN25" s="257"/>
      <c r="CD25" s="260"/>
      <c r="CE25" s="260"/>
      <c r="CF25" s="260"/>
      <c r="CG25" s="36"/>
    </row>
    <row r="26" spans="1:85" ht="15.75" thickBot="1">
      <c r="A26" s="258">
        <f t="shared" si="1"/>
        <v>14</v>
      </c>
      <c r="B26" s="251" t="s">
        <v>22</v>
      </c>
      <c r="C26" s="231">
        <f>SUM(C14:C25)</f>
        <v>816378498.62</v>
      </c>
      <c r="D26" s="502">
        <f>SUM(D14:D25)</f>
        <v>839048750.27265191</v>
      </c>
      <c r="E26" s="502">
        <f>SUM(E14:E25)</f>
        <v>22670251.652651664</v>
      </c>
      <c r="F26" s="258">
        <f t="shared" si="0"/>
        <v>14</v>
      </c>
      <c r="G26" s="248" t="s">
        <v>104</v>
      </c>
      <c r="H26" s="306"/>
      <c r="I26" s="179"/>
      <c r="J26" s="511">
        <f>J23-J25</f>
        <v>61133.271335334284</v>
      </c>
      <c r="K26" s="258">
        <f t="shared" si="2"/>
        <v>14</v>
      </c>
      <c r="L26" s="259"/>
      <c r="M26" s="203"/>
      <c r="N26" s="203"/>
      <c r="O26" s="203"/>
      <c r="P26" s="258"/>
      <c r="Q26" s="6"/>
      <c r="R26" s="236"/>
      <c r="S26" s="236"/>
      <c r="T26" s="236"/>
      <c r="U26" s="258">
        <f t="shared" si="4"/>
        <v>14</v>
      </c>
      <c r="V26" s="107" t="s">
        <v>440</v>
      </c>
      <c r="W26" s="205">
        <f>W20</f>
        <v>506068.88000000006</v>
      </c>
      <c r="X26" s="205">
        <f>X20</f>
        <v>10553488.410000002</v>
      </c>
      <c r="Y26" s="205">
        <f>W26+X26</f>
        <v>11059557.290000003</v>
      </c>
      <c r="Z26" s="258">
        <f t="shared" si="10"/>
        <v>14</v>
      </c>
      <c r="AA26" s="200" t="s">
        <v>805</v>
      </c>
      <c r="AB26" s="200">
        <v>4439919.72</v>
      </c>
      <c r="AC26" s="200">
        <v>596763.95810137875</v>
      </c>
      <c r="AD26" s="200">
        <f t="shared" si="17"/>
        <v>-3843155.761898621</v>
      </c>
      <c r="AE26" s="132">
        <f t="shared" si="5"/>
        <v>14</v>
      </c>
      <c r="AF26" s="208" t="s">
        <v>246</v>
      </c>
      <c r="AG26" s="200"/>
      <c r="AH26" s="200"/>
      <c r="AI26" s="203">
        <f>AI24</f>
        <v>223831.26558229775</v>
      </c>
      <c r="AJ26" s="314">
        <f t="shared" si="11"/>
        <v>14</v>
      </c>
      <c r="AK26" s="329" t="s">
        <v>22</v>
      </c>
      <c r="AL26" s="331">
        <f>+AL22</f>
        <v>0</v>
      </c>
      <c r="AM26" s="331">
        <f>+AM22</f>
        <v>5373410.6000000006</v>
      </c>
      <c r="AN26" s="331">
        <f>+AN22</f>
        <v>5373410.6000000006</v>
      </c>
      <c r="AO26" s="314">
        <f t="shared" si="12"/>
        <v>14</v>
      </c>
      <c r="AP26" s="234" t="s">
        <v>654</v>
      </c>
      <c r="AQ26" s="370">
        <v>38343.578503561264</v>
      </c>
      <c r="AR26" s="370">
        <v>0</v>
      </c>
      <c r="AS26" s="370">
        <f t="shared" si="22"/>
        <v>-38343.578503561264</v>
      </c>
      <c r="AT26" s="192"/>
      <c r="AU26" s="192"/>
      <c r="AV26" s="192"/>
      <c r="AW26" s="192"/>
      <c r="AX26" s="192"/>
      <c r="AY26" s="221">
        <f t="shared" si="16"/>
        <v>14</v>
      </c>
      <c r="AZ26" s="364" t="s">
        <v>609</v>
      </c>
      <c r="BA26" s="431"/>
      <c r="BB26" s="431"/>
      <c r="BC26" s="522">
        <f>BC24</f>
        <v>5058938.8277102718</v>
      </c>
      <c r="BD26" s="192"/>
      <c r="BE26" s="192"/>
      <c r="BF26" s="192"/>
      <c r="BG26" s="192"/>
      <c r="BH26" s="192"/>
      <c r="BI26" s="279">
        <f t="shared" si="14"/>
        <v>14</v>
      </c>
      <c r="BJ26" s="260" t="s">
        <v>656</v>
      </c>
      <c r="BK26" s="299">
        <f>BG20</f>
        <v>0</v>
      </c>
      <c r="BL26" s="200">
        <f>-BK26*$BL$13</f>
        <v>0</v>
      </c>
      <c r="BM26" s="200">
        <f>ROUND(+BL26*-$BM$11,0)</f>
        <v>0</v>
      </c>
      <c r="BN26" s="257"/>
      <c r="CD26" s="260"/>
      <c r="CE26" s="260"/>
      <c r="CF26" s="260"/>
      <c r="CG26" s="36"/>
    </row>
    <row r="27" spans="1:85" ht="16.5" thickTop="1" thickBot="1">
      <c r="A27" s="258">
        <f t="shared" si="1"/>
        <v>15</v>
      </c>
      <c r="F27" s="258"/>
      <c r="K27" s="258">
        <f t="shared" si="2"/>
        <v>15</v>
      </c>
      <c r="L27" s="248" t="s">
        <v>13</v>
      </c>
      <c r="M27" s="236"/>
      <c r="N27" s="94">
        <v>0.35</v>
      </c>
      <c r="O27" s="195">
        <f>ROUND(-O25*$N$27,0)</f>
        <v>74248</v>
      </c>
      <c r="P27" s="258"/>
      <c r="R27" s="236"/>
      <c r="S27" s="203"/>
      <c r="T27" s="203"/>
      <c r="U27" s="258">
        <f t="shared" si="4"/>
        <v>15</v>
      </c>
      <c r="W27" s="220"/>
      <c r="X27" s="220"/>
      <c r="Y27" s="220"/>
      <c r="Z27" s="258">
        <f t="shared" si="10"/>
        <v>15</v>
      </c>
      <c r="AA27" s="200" t="s">
        <v>806</v>
      </c>
      <c r="AB27" s="200">
        <v>10528816.84</v>
      </c>
      <c r="AC27" s="200">
        <v>3917699.507429909</v>
      </c>
      <c r="AD27" s="200">
        <f t="shared" si="17"/>
        <v>-6611117.3325700909</v>
      </c>
      <c r="AE27" s="132">
        <f t="shared" si="5"/>
        <v>15</v>
      </c>
      <c r="AF27" s="208"/>
      <c r="AG27" s="200"/>
      <c r="AH27" s="200"/>
      <c r="AI27" s="203"/>
      <c r="AJ27" s="314">
        <f t="shared" si="11"/>
        <v>15</v>
      </c>
      <c r="AK27" s="323"/>
      <c r="AL27" s="331"/>
      <c r="AM27" s="331"/>
      <c r="AN27" s="331"/>
      <c r="AO27" s="314">
        <f t="shared" si="12"/>
        <v>15</v>
      </c>
      <c r="AP27" s="234" t="s">
        <v>535</v>
      </c>
      <c r="AQ27" s="414">
        <f>SUM(AQ22:AQ26)</f>
        <v>2908934.4279290871</v>
      </c>
      <c r="AR27" s="414">
        <f t="shared" ref="AR27:AS27" si="24">SUM(AR22:AR26)</f>
        <v>18927487.380706169</v>
      </c>
      <c r="AS27" s="414">
        <f t="shared" si="24"/>
        <v>16018552.952777086</v>
      </c>
      <c r="AT27" s="192"/>
      <c r="AU27" s="192"/>
      <c r="AV27" s="192"/>
      <c r="AW27" s="192"/>
      <c r="AX27" s="192"/>
      <c r="AY27" s="221">
        <f t="shared" si="16"/>
        <v>15</v>
      </c>
      <c r="AZ27" s="363"/>
      <c r="BA27" s="431"/>
      <c r="BB27" s="431"/>
      <c r="BC27" s="431"/>
      <c r="BD27" s="192"/>
      <c r="BE27" s="192"/>
      <c r="BF27" s="192"/>
      <c r="BG27" s="192"/>
      <c r="BH27" s="192"/>
      <c r="BI27" s="279">
        <f t="shared" si="14"/>
        <v>15</v>
      </c>
      <c r="BJ27" s="260" t="s">
        <v>151</v>
      </c>
      <c r="BK27" s="200">
        <v>11818341.976000002</v>
      </c>
      <c r="BL27" s="200">
        <f>-BK27*$BL$13</f>
        <v>-299559.51406567206</v>
      </c>
      <c r="BM27" s="200">
        <v>101652.83664475386</v>
      </c>
      <c r="BN27" s="257"/>
      <c r="CD27" s="260"/>
      <c r="CE27" s="260"/>
      <c r="CF27" s="260"/>
      <c r="CG27" s="36"/>
    </row>
    <row r="28" spans="1:85" ht="16.5" thickTop="1" thickBot="1">
      <c r="A28" s="258">
        <f t="shared" si="1"/>
        <v>16</v>
      </c>
      <c r="B28" s="251" t="s">
        <v>542</v>
      </c>
      <c r="C28" s="290">
        <f>-C26</f>
        <v>-816378498.62</v>
      </c>
      <c r="D28" s="503">
        <f>-D26</f>
        <v>-839048750.27265191</v>
      </c>
      <c r="E28" s="503">
        <f>-E26</f>
        <v>-22670251.652651664</v>
      </c>
      <c r="F28" s="68"/>
      <c r="G28" s="517" t="s">
        <v>788</v>
      </c>
      <c r="I28" s="220"/>
      <c r="K28" s="258">
        <f t="shared" si="2"/>
        <v>16</v>
      </c>
      <c r="L28" s="248" t="s">
        <v>104</v>
      </c>
      <c r="M28" s="237"/>
      <c r="N28" s="237"/>
      <c r="O28" s="232">
        <f>-O25-O27</f>
        <v>137890.37865459672</v>
      </c>
      <c r="P28" s="258"/>
      <c r="Q28" s="6"/>
      <c r="R28" s="236"/>
      <c r="S28" s="236"/>
      <c r="T28" s="236"/>
      <c r="U28" s="258">
        <f t="shared" si="4"/>
        <v>16</v>
      </c>
      <c r="V28" s="31" t="s">
        <v>198</v>
      </c>
      <c r="W28" s="220">
        <f>W23-W26</f>
        <v>-131868.25166666671</v>
      </c>
      <c r="X28" s="220">
        <f>X23-X26</f>
        <v>-271443.23000000231</v>
      </c>
      <c r="Y28" s="203">
        <f>Y23-Y26</f>
        <v>-403311.48166667111</v>
      </c>
      <c r="Z28" s="258">
        <f t="shared" si="10"/>
        <v>16</v>
      </c>
      <c r="AA28" s="200" t="s">
        <v>807</v>
      </c>
      <c r="AB28" s="200">
        <v>-806046.15000000014</v>
      </c>
      <c r="AC28" s="200">
        <v>-108339.16201768839</v>
      </c>
      <c r="AD28" s="200">
        <f t="shared" si="17"/>
        <v>697706.98798231175</v>
      </c>
      <c r="AE28" s="132">
        <f t="shared" si="5"/>
        <v>16</v>
      </c>
      <c r="AF28" s="208" t="s">
        <v>13</v>
      </c>
      <c r="AG28" s="200"/>
      <c r="AH28" s="154">
        <v>0.35</v>
      </c>
      <c r="AI28" s="296">
        <f>-AI26*AH28</f>
        <v>-78340.942953804202</v>
      </c>
      <c r="AJ28" s="314">
        <f t="shared" si="11"/>
        <v>16</v>
      </c>
      <c r="AK28" s="332" t="s">
        <v>13</v>
      </c>
      <c r="AL28" s="333">
        <v>0.35</v>
      </c>
      <c r="AM28" s="566"/>
      <c r="AN28" s="351">
        <f>-AN26*AL28</f>
        <v>-1880693.71</v>
      </c>
      <c r="AO28" s="314">
        <f t="shared" si="12"/>
        <v>16</v>
      </c>
      <c r="AP28" s="567"/>
      <c r="AQ28" s="562"/>
      <c r="AR28" s="560"/>
      <c r="AS28" s="562"/>
      <c r="AT28" s="192"/>
      <c r="AU28" s="192"/>
      <c r="AV28" s="192"/>
      <c r="AW28" s="192"/>
      <c r="AX28" s="192"/>
      <c r="AY28" s="221">
        <f t="shared" si="16"/>
        <v>16</v>
      </c>
      <c r="AZ28" s="365" t="s">
        <v>610</v>
      </c>
      <c r="BA28" s="431"/>
      <c r="BB28" s="94">
        <v>0.35</v>
      </c>
      <c r="BC28" s="522">
        <f>-BC26*BB28</f>
        <v>-1770628.589698595</v>
      </c>
      <c r="BD28" s="192"/>
      <c r="BE28" s="192"/>
      <c r="BF28" s="192"/>
      <c r="BG28" s="192"/>
      <c r="BH28" s="192"/>
      <c r="BI28" s="279">
        <f t="shared" si="14"/>
        <v>16</v>
      </c>
      <c r="BJ28" s="248" t="s">
        <v>334</v>
      </c>
      <c r="BK28" s="293">
        <f>SUM(BK25:BK27)</f>
        <v>161583689.16694248</v>
      </c>
      <c r="BL28" s="293">
        <f>SUM(BL25:BL27)</f>
        <v>-4095661.7693144912</v>
      </c>
      <c r="BM28" s="293">
        <f>SUM(BM25:BM27)</f>
        <v>1549425.8475236406</v>
      </c>
      <c r="BN28" s="257"/>
      <c r="CD28" s="202"/>
      <c r="CE28" s="202"/>
      <c r="CF28" s="202"/>
      <c r="CG28" s="202"/>
    </row>
    <row r="29" spans="1:85" ht="16.5" thickTop="1" thickBot="1">
      <c r="A29" s="258">
        <f t="shared" si="1"/>
        <v>17</v>
      </c>
      <c r="F29" s="68"/>
      <c r="G29" s="258"/>
      <c r="H29" s="258"/>
      <c r="I29" s="246"/>
      <c r="L29" s="192"/>
      <c r="M29" s="192"/>
      <c r="N29" s="192"/>
      <c r="O29" s="192"/>
      <c r="P29" s="258"/>
      <c r="Q29" s="6"/>
      <c r="R29" s="236"/>
      <c r="S29" s="236"/>
      <c r="T29" s="236"/>
      <c r="U29" s="258">
        <v>18</v>
      </c>
      <c r="W29" s="220"/>
      <c r="X29" s="220"/>
      <c r="Y29" s="220"/>
      <c r="Z29" s="258">
        <f t="shared" si="10"/>
        <v>17</v>
      </c>
      <c r="AA29" s="200" t="s">
        <v>808</v>
      </c>
      <c r="AB29" s="200">
        <v>-2784431.6500000004</v>
      </c>
      <c r="AC29" s="200">
        <v>-374251.50670083519</v>
      </c>
      <c r="AD29" s="200">
        <f t="shared" si="17"/>
        <v>2410180.1432991652</v>
      </c>
      <c r="AE29" s="132">
        <f t="shared" si="5"/>
        <v>17</v>
      </c>
      <c r="AF29" s="210" t="s">
        <v>104</v>
      </c>
      <c r="AI29" s="229">
        <f>-AI26-AI28</f>
        <v>-145490.32262849354</v>
      </c>
      <c r="AJ29" s="314">
        <f t="shared" si="11"/>
        <v>17</v>
      </c>
      <c r="AK29" s="332" t="s">
        <v>104</v>
      </c>
      <c r="AL29" s="566"/>
      <c r="AM29" s="566"/>
      <c r="AN29" s="352">
        <f>-AN26-AN28</f>
        <v>-3492716.8900000006</v>
      </c>
      <c r="AO29" s="314">
        <f t="shared" si="12"/>
        <v>17</v>
      </c>
      <c r="AP29" s="371" t="s">
        <v>635</v>
      </c>
      <c r="AQ29" s="238"/>
      <c r="AR29" s="238"/>
      <c r="AS29" s="238"/>
      <c r="AT29" s="192"/>
      <c r="AU29" s="192"/>
      <c r="AV29" s="192"/>
      <c r="AW29" s="192"/>
      <c r="AX29" s="192"/>
      <c r="AY29" s="221">
        <f t="shared" si="16"/>
        <v>17</v>
      </c>
      <c r="AZ29" s="365" t="s">
        <v>611</v>
      </c>
      <c r="BA29" s="431"/>
      <c r="BB29" s="431"/>
      <c r="BC29" s="523">
        <f>-BC26-BC28</f>
        <v>-3288310.2380116768</v>
      </c>
      <c r="BD29" s="192"/>
      <c r="BE29" s="192"/>
      <c r="BF29" s="192"/>
      <c r="BG29" s="192"/>
      <c r="BH29" s="192"/>
      <c r="BI29" s="279">
        <f t="shared" si="14"/>
        <v>17</v>
      </c>
      <c r="BJ29" s="340"/>
      <c r="BK29" s="231"/>
      <c r="BL29" s="231"/>
      <c r="BM29" s="231"/>
      <c r="BN29" s="192"/>
      <c r="CD29" s="257"/>
      <c r="CE29" s="257"/>
      <c r="CF29" s="257"/>
      <c r="CG29" s="257"/>
    </row>
    <row r="30" spans="1:85" ht="13.5" thickTop="1">
      <c r="A30" s="258">
        <f t="shared" si="1"/>
        <v>18</v>
      </c>
      <c r="B30" s="251" t="s">
        <v>617</v>
      </c>
      <c r="C30" s="79">
        <f>'KJB-11 '!L15</f>
        <v>3.8733999999999998E-2</v>
      </c>
      <c r="D30" s="221"/>
      <c r="E30" s="200">
        <f>E24*C30</f>
        <v>-56686.323528445922</v>
      </c>
      <c r="F30" s="68"/>
      <c r="G30" s="258"/>
      <c r="H30" s="258"/>
      <c r="L30" s="192"/>
      <c r="M30" s="192"/>
      <c r="N30" s="192"/>
      <c r="O30" s="192"/>
      <c r="R30" s="220"/>
      <c r="S30" s="220"/>
      <c r="T30" s="220"/>
      <c r="U30" s="258">
        <f t="shared" ref="U30:U36" si="25">U29+1</f>
        <v>19</v>
      </c>
      <c r="V30" s="171" t="s">
        <v>216</v>
      </c>
      <c r="W30" s="264"/>
      <c r="X30" s="264"/>
      <c r="Y30" s="264"/>
      <c r="Z30" s="258">
        <f t="shared" si="10"/>
        <v>18</v>
      </c>
      <c r="AA30" s="200" t="s">
        <v>809</v>
      </c>
      <c r="AB30" s="200">
        <v>6319201.1350000016</v>
      </c>
      <c r="AC30" s="200">
        <v>1128003.9151666719</v>
      </c>
      <c r="AD30" s="200">
        <f t="shared" si="17"/>
        <v>-5191197.2198333293</v>
      </c>
      <c r="AE30" s="132"/>
      <c r="AF30" s="259"/>
      <c r="AH30" s="154"/>
      <c r="AI30" s="200"/>
      <c r="AJ30" s="314"/>
      <c r="AO30" s="314">
        <f t="shared" si="12"/>
        <v>18</v>
      </c>
      <c r="AP30" s="234" t="s">
        <v>637</v>
      </c>
      <c r="AQ30" s="429">
        <v>340770.04506125004</v>
      </c>
      <c r="AR30" s="429">
        <v>0</v>
      </c>
      <c r="AS30" s="429">
        <f t="shared" ref="AS30:AS33" si="26">AR30-AQ30</f>
        <v>-340770.04506125004</v>
      </c>
      <c r="AT30" s="192"/>
      <c r="AU30" s="192"/>
      <c r="AV30" s="192"/>
      <c r="AW30" s="192"/>
      <c r="AX30" s="192"/>
      <c r="AY30" s="221"/>
      <c r="AZ30" s="192"/>
      <c r="BA30" s="192"/>
      <c r="BB30" s="192"/>
      <c r="BC30" s="192"/>
      <c r="BD30" s="192"/>
      <c r="BE30" s="192"/>
      <c r="BF30" s="192"/>
      <c r="BG30" s="192"/>
      <c r="BH30" s="192"/>
      <c r="BI30" s="279">
        <f t="shared" si="14"/>
        <v>18</v>
      </c>
      <c r="BJ30" s="282" t="s">
        <v>458</v>
      </c>
      <c r="BN30" s="192"/>
      <c r="CD30" s="257"/>
      <c r="CE30" s="257"/>
      <c r="CF30" s="257"/>
      <c r="CG30" s="257"/>
    </row>
    <row r="31" spans="1:85" ht="13.5">
      <c r="A31" s="258">
        <f t="shared" si="1"/>
        <v>19</v>
      </c>
      <c r="B31" s="251" t="s">
        <v>16</v>
      </c>
      <c r="D31" s="221"/>
      <c r="E31" s="492">
        <f>+E28+E30</f>
        <v>-22726937.97618011</v>
      </c>
      <c r="L31" s="192"/>
      <c r="M31" s="192"/>
      <c r="N31" s="192"/>
      <c r="O31" s="192"/>
      <c r="R31" s="220"/>
      <c r="S31" s="220"/>
      <c r="T31" s="220"/>
      <c r="U31" s="258">
        <f t="shared" si="25"/>
        <v>20</v>
      </c>
      <c r="V31" s="46" t="s">
        <v>118</v>
      </c>
      <c r="W31" s="264"/>
      <c r="X31" s="264"/>
      <c r="Y31" s="264"/>
      <c r="Z31" s="258">
        <f t="shared" si="10"/>
        <v>19</v>
      </c>
      <c r="AA31" s="251"/>
      <c r="AB31" s="200"/>
      <c r="AC31" s="200"/>
      <c r="AD31" s="200"/>
      <c r="AE31" s="132"/>
      <c r="AF31" s="248"/>
      <c r="AH31" s="154"/>
      <c r="AI31" s="200"/>
      <c r="AJ31" s="314"/>
      <c r="AO31" s="314">
        <f t="shared" si="12"/>
        <v>19</v>
      </c>
      <c r="AP31" s="234" t="s">
        <v>655</v>
      </c>
      <c r="AQ31" s="370">
        <v>1540889.1632591307</v>
      </c>
      <c r="AR31" s="370">
        <v>0</v>
      </c>
      <c r="AS31" s="370">
        <f t="shared" si="26"/>
        <v>-1540889.1632591307</v>
      </c>
      <c r="AT31" s="192"/>
      <c r="AU31" s="192"/>
      <c r="AV31" s="192"/>
      <c r="AW31" s="192"/>
      <c r="AX31" s="192"/>
      <c r="AY31" s="221"/>
      <c r="AZ31" s="517" t="s">
        <v>788</v>
      </c>
      <c r="BA31" s="192"/>
      <c r="BB31" s="192"/>
      <c r="BC31" s="192"/>
      <c r="BD31" s="192"/>
      <c r="BE31" s="192"/>
      <c r="BF31" s="192"/>
      <c r="BG31" s="192"/>
      <c r="BH31" s="192"/>
      <c r="BI31" s="279">
        <f t="shared" si="14"/>
        <v>19</v>
      </c>
      <c r="BJ31" s="340" t="s">
        <v>472</v>
      </c>
      <c r="BK31" s="463">
        <f>+J21</f>
        <v>1446741.7986646658</v>
      </c>
      <c r="BL31" s="492">
        <f>-BK31*$BL$14</f>
        <v>-55546.204617931173</v>
      </c>
      <c r="BM31" s="489">
        <f>ROUND(+BL31*-$BM$11,0)</f>
        <v>19441</v>
      </c>
      <c r="BN31" s="192"/>
      <c r="CD31" s="83"/>
      <c r="CE31" s="83"/>
      <c r="CF31" s="83"/>
      <c r="CG31" s="83"/>
    </row>
    <row r="32" spans="1:85" ht="13.5">
      <c r="A32" s="258">
        <f t="shared" si="1"/>
        <v>20</v>
      </c>
      <c r="B32" s="251" t="s">
        <v>13</v>
      </c>
      <c r="C32" s="154">
        <f>k_FITrate</f>
        <v>0.35</v>
      </c>
      <c r="D32" s="221"/>
      <c r="E32" s="492">
        <f>+C32*E31</f>
        <v>-7954428.2916630376</v>
      </c>
      <c r="J32" s="256"/>
      <c r="L32" s="192"/>
      <c r="M32" s="192"/>
      <c r="N32" s="192"/>
      <c r="O32" s="192"/>
      <c r="R32" s="220"/>
      <c r="S32" s="220"/>
      <c r="T32" s="220"/>
      <c r="U32" s="258">
        <f t="shared" si="25"/>
        <v>21</v>
      </c>
      <c r="V32" s="46" t="s">
        <v>563</v>
      </c>
      <c r="W32" s="46"/>
      <c r="X32" s="46"/>
      <c r="Y32" s="46"/>
      <c r="Z32" s="258">
        <f t="shared" si="10"/>
        <v>20</v>
      </c>
      <c r="AA32" s="251"/>
      <c r="AB32" s="200"/>
      <c r="AC32" s="200"/>
      <c r="AD32" s="200"/>
      <c r="AE32" s="132"/>
      <c r="AF32" s="248"/>
      <c r="AH32" s="154"/>
      <c r="AI32" s="132"/>
      <c r="AJ32" s="567"/>
      <c r="AK32" s="340"/>
      <c r="AL32" s="566"/>
      <c r="AM32" s="566"/>
      <c r="AN32" s="566"/>
      <c r="AO32" s="314">
        <f t="shared" si="12"/>
        <v>20</v>
      </c>
      <c r="AP32" s="234" t="s">
        <v>638</v>
      </c>
      <c r="AQ32" s="370">
        <v>48455.670126874989</v>
      </c>
      <c r="AR32" s="370">
        <v>2145903.9723363491</v>
      </c>
      <c r="AS32" s="370">
        <f t="shared" si="26"/>
        <v>2097448.3022094741</v>
      </c>
      <c r="AT32" s="192"/>
      <c r="AU32" s="192"/>
      <c r="AV32" s="192"/>
      <c r="AW32" s="192"/>
      <c r="AX32" s="192"/>
      <c r="AY32" s="221"/>
      <c r="AZ32" s="192"/>
      <c r="BA32" s="192"/>
      <c r="BB32" s="192"/>
      <c r="BC32" s="192"/>
      <c r="BD32" s="192"/>
      <c r="BE32" s="192"/>
      <c r="BF32" s="192"/>
      <c r="BG32" s="192"/>
      <c r="BH32" s="192"/>
      <c r="BI32" s="279">
        <f t="shared" si="14"/>
        <v>20</v>
      </c>
      <c r="BJ32" s="260" t="s">
        <v>157</v>
      </c>
      <c r="BK32" s="489">
        <v>2119540.3036357597</v>
      </c>
      <c r="BL32" s="492">
        <f>-BK32*$BL$13</f>
        <v>-53723.988076255606</v>
      </c>
      <c r="BM32" s="489">
        <f>ROUND(+BL32*-$BM$11,0)</f>
        <v>18803</v>
      </c>
      <c r="BN32" s="192"/>
    </row>
    <row r="33" spans="1:85" ht="16.5" customHeight="1" thickBot="1">
      <c r="A33" s="258">
        <f t="shared" si="1"/>
        <v>21</v>
      </c>
      <c r="B33" s="251" t="s">
        <v>104</v>
      </c>
      <c r="C33" s="221"/>
      <c r="D33" s="221"/>
      <c r="E33" s="504">
        <f>+E31-E32</f>
        <v>-14772509.684517073</v>
      </c>
      <c r="J33" s="202"/>
      <c r="L33" s="192"/>
      <c r="M33" s="192"/>
      <c r="N33" s="192"/>
      <c r="O33" s="192"/>
      <c r="R33" s="220"/>
      <c r="S33" s="220"/>
      <c r="T33" s="220"/>
      <c r="U33" s="258">
        <f t="shared" si="25"/>
        <v>22</v>
      </c>
      <c r="V33" s="277" t="s">
        <v>332</v>
      </c>
      <c r="W33" s="96">
        <v>-12560038.23</v>
      </c>
      <c r="X33" s="46"/>
      <c r="Y33" s="46"/>
      <c r="Z33" s="258">
        <f t="shared" si="10"/>
        <v>21</v>
      </c>
      <c r="AA33" s="251" t="s">
        <v>667</v>
      </c>
      <c r="AB33" s="427">
        <f>SUM(AB14:AB32)</f>
        <v>232514691.52833334</v>
      </c>
      <c r="AC33" s="427">
        <f>SUM(AC14:AC32)</f>
        <v>188429365.04291415</v>
      </c>
      <c r="AD33" s="427">
        <f>SUM(AD14:AD32)</f>
        <v>-44085326.485419191</v>
      </c>
      <c r="AE33" s="132"/>
      <c r="AF33" s="248"/>
      <c r="AI33" s="256"/>
      <c r="AJ33" s="567"/>
      <c r="AK33" s="566"/>
      <c r="AL33" s="566"/>
      <c r="AM33" s="566"/>
      <c r="AN33" s="566"/>
      <c r="AO33" s="314">
        <f t="shared" si="12"/>
        <v>21</v>
      </c>
      <c r="AP33" s="234" t="s">
        <v>655</v>
      </c>
      <c r="AQ33" s="370">
        <v>219106.16287749296</v>
      </c>
      <c r="AR33" s="370">
        <v>0</v>
      </c>
      <c r="AS33" s="370">
        <f t="shared" si="26"/>
        <v>-219106.16287749296</v>
      </c>
      <c r="AT33" s="192"/>
      <c r="AU33" s="192"/>
      <c r="AV33" s="192"/>
      <c r="AW33" s="192"/>
      <c r="AX33" s="192"/>
      <c r="AY33" s="221"/>
      <c r="AZ33" s="192"/>
      <c r="BA33" s="192"/>
      <c r="BB33" s="192"/>
      <c r="BC33" s="192"/>
      <c r="BD33" s="192"/>
      <c r="BE33" s="192"/>
      <c r="BF33" s="192"/>
      <c r="BG33" s="192"/>
      <c r="BH33" s="192"/>
      <c r="BI33" s="279">
        <f t="shared" si="14"/>
        <v>21</v>
      </c>
      <c r="BJ33" s="260" t="s">
        <v>457</v>
      </c>
      <c r="BK33" s="513">
        <f>SUM(BK31:BK32)</f>
        <v>3566282.1023004255</v>
      </c>
      <c r="BL33" s="513">
        <f>SUM(BL31:BL32)</f>
        <v>-109270.19269418679</v>
      </c>
      <c r="BM33" s="513">
        <f>SUM(BM31:BM32)</f>
        <v>38244</v>
      </c>
      <c r="BN33" s="192"/>
    </row>
    <row r="34" spans="1:85" ht="13.5" thickTop="1">
      <c r="A34" s="258"/>
      <c r="B34" s="192"/>
      <c r="C34" s="192"/>
      <c r="D34" s="192"/>
      <c r="E34" s="192"/>
      <c r="J34" s="202"/>
      <c r="L34" s="192"/>
      <c r="M34" s="192"/>
      <c r="N34" s="192"/>
      <c r="O34" s="192"/>
      <c r="R34" s="220"/>
      <c r="S34" s="220"/>
      <c r="T34" s="220"/>
      <c r="U34" s="258">
        <f t="shared" si="25"/>
        <v>23</v>
      </c>
      <c r="V34" s="277" t="s">
        <v>562</v>
      </c>
      <c r="W34" s="96">
        <v>50185.88</v>
      </c>
      <c r="X34" s="46"/>
      <c r="Y34" s="46"/>
      <c r="Z34" s="258">
        <f t="shared" si="10"/>
        <v>22</v>
      </c>
      <c r="AA34" s="251"/>
      <c r="AB34" s="344"/>
      <c r="AE34" s="132"/>
      <c r="AF34" s="215"/>
      <c r="AI34" s="237"/>
      <c r="AJ34" s="567"/>
      <c r="AK34" s="566"/>
      <c r="AL34" s="566"/>
      <c r="AM34" s="566"/>
      <c r="AN34" s="566"/>
      <c r="AO34" s="314">
        <f t="shared" si="12"/>
        <v>22</v>
      </c>
      <c r="AP34" s="234" t="s">
        <v>636</v>
      </c>
      <c r="AQ34" s="406">
        <f>SUM(AQ30:AQ33)</f>
        <v>2149221.0413247487</v>
      </c>
      <c r="AR34" s="406">
        <f t="shared" ref="AR34:AS34" si="27">SUM(AR30:AR33)</f>
        <v>2145903.9723363491</v>
      </c>
      <c r="AS34" s="406">
        <f t="shared" si="27"/>
        <v>-3317.0689883994637</v>
      </c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279">
        <f t="shared" si="14"/>
        <v>22</v>
      </c>
      <c r="BJ34" s="340"/>
      <c r="BK34" s="231"/>
      <c r="BL34" s="231"/>
      <c r="BM34" s="231"/>
      <c r="BN34" s="192"/>
    </row>
    <row r="35" spans="1:85" ht="13.5">
      <c r="A35" s="258"/>
      <c r="B35" s="517" t="s">
        <v>788</v>
      </c>
      <c r="C35" s="192"/>
      <c r="D35" s="192"/>
      <c r="E35" s="192"/>
      <c r="F35" s="192"/>
      <c r="G35" s="192"/>
      <c r="J35" s="256"/>
      <c r="L35" s="192"/>
      <c r="M35" s="192"/>
      <c r="N35" s="192"/>
      <c r="O35" s="192"/>
      <c r="R35" s="220"/>
      <c r="S35" s="220"/>
      <c r="T35" s="220"/>
      <c r="U35" s="258">
        <f t="shared" si="25"/>
        <v>24</v>
      </c>
      <c r="V35" s="277" t="s">
        <v>333</v>
      </c>
      <c r="W35" s="96">
        <v>18185672.66</v>
      </c>
      <c r="X35" s="46"/>
      <c r="Y35" s="46"/>
      <c r="Z35" s="258">
        <f t="shared" si="10"/>
        <v>23</v>
      </c>
      <c r="AA35" s="153"/>
      <c r="AE35" s="132"/>
      <c r="AF35" s="212"/>
      <c r="AG35" s="212"/>
      <c r="AH35" s="212"/>
      <c r="AI35" s="212"/>
      <c r="AJ35" s="567"/>
      <c r="AK35" s="566"/>
      <c r="AL35" s="566"/>
      <c r="AM35" s="566"/>
      <c r="AN35" s="566"/>
      <c r="AO35" s="314">
        <f t="shared" si="12"/>
        <v>23</v>
      </c>
      <c r="AP35" s="567"/>
      <c r="AQ35" s="562"/>
      <c r="AR35" s="560"/>
      <c r="AS35" s="562"/>
      <c r="AT35" s="160"/>
      <c r="AU35" s="160"/>
      <c r="AV35" s="160"/>
      <c r="AW35" s="160"/>
      <c r="AX35" s="160"/>
      <c r="AY35" s="160"/>
      <c r="AZ35" s="160"/>
      <c r="BA35" s="192"/>
      <c r="BB35" s="192"/>
      <c r="BC35" s="192"/>
      <c r="BD35" s="192"/>
      <c r="BE35" s="192"/>
      <c r="BF35" s="192"/>
      <c r="BG35" s="192"/>
      <c r="BH35" s="192"/>
      <c r="BI35" s="279">
        <f t="shared" si="14"/>
        <v>23</v>
      </c>
      <c r="BJ35" s="280" t="s">
        <v>767</v>
      </c>
      <c r="BK35" s="299"/>
      <c r="BL35" s="200"/>
      <c r="BM35" s="200"/>
      <c r="BN35" s="257"/>
      <c r="CD35" s="257"/>
      <c r="CE35" s="257"/>
      <c r="CF35" s="257"/>
      <c r="CG35" s="257"/>
    </row>
    <row r="36" spans="1:85" ht="13.5">
      <c r="A36" s="258"/>
      <c r="B36" s="192"/>
      <c r="C36" s="192"/>
      <c r="D36" s="192"/>
      <c r="E36" s="192"/>
      <c r="F36" s="192"/>
      <c r="G36" s="192"/>
      <c r="J36" s="256"/>
      <c r="L36" s="192"/>
      <c r="M36" s="192"/>
      <c r="N36" s="192"/>
      <c r="O36" s="192"/>
      <c r="R36" s="220"/>
      <c r="S36" s="220"/>
      <c r="T36" s="220"/>
      <c r="U36" s="258">
        <f t="shared" si="25"/>
        <v>25</v>
      </c>
      <c r="V36" s="277" t="s">
        <v>473</v>
      </c>
      <c r="W36" s="96">
        <v>24157767.119999997</v>
      </c>
      <c r="X36" s="46"/>
      <c r="Y36" s="46"/>
      <c r="Z36" s="258">
        <f t="shared" si="10"/>
        <v>24</v>
      </c>
      <c r="AA36" s="153" t="s">
        <v>289</v>
      </c>
      <c r="AB36" s="200"/>
      <c r="AC36" s="200"/>
      <c r="AD36" s="200"/>
      <c r="AE36" s="132"/>
      <c r="AF36" s="212"/>
      <c r="AG36" s="212"/>
      <c r="AH36" s="212"/>
      <c r="AI36" s="212"/>
      <c r="AJ36" s="567"/>
      <c r="AK36" s="567"/>
      <c r="AL36" s="567"/>
      <c r="AM36" s="567"/>
      <c r="AN36" s="567"/>
      <c r="AO36" s="314">
        <f t="shared" si="12"/>
        <v>24</v>
      </c>
      <c r="AP36" s="221"/>
      <c r="AQ36" s="562"/>
      <c r="AR36" s="560"/>
      <c r="AS36" s="562"/>
      <c r="AT36" s="159"/>
      <c r="AU36" s="159"/>
      <c r="AV36" s="159"/>
      <c r="AW36" s="159"/>
      <c r="AX36" s="159"/>
      <c r="AY36" s="159"/>
      <c r="AZ36" s="159"/>
      <c r="BA36" s="192"/>
      <c r="BB36" s="192"/>
      <c r="BC36" s="192"/>
      <c r="BD36" s="192"/>
      <c r="BE36" s="192"/>
      <c r="BF36" s="192"/>
      <c r="BG36" s="192"/>
      <c r="BH36" s="192"/>
      <c r="BI36" s="279">
        <f t="shared" si="14"/>
        <v>24</v>
      </c>
      <c r="BJ36" s="340" t="s">
        <v>659</v>
      </c>
      <c r="BK36" s="463">
        <f>'KJB-14 '!BB23</f>
        <v>6553640.5497812936</v>
      </c>
      <c r="BL36" s="492">
        <f t="shared" ref="BL36" si="28">-BK36*$BL$13</f>
        <v>-166115.12701530647</v>
      </c>
      <c r="BM36" s="463">
        <f>-BL36*$BM$11</f>
        <v>58140.29445535726</v>
      </c>
      <c r="BN36" s="257"/>
      <c r="BO36" s="192"/>
      <c r="CC36" s="221"/>
      <c r="CD36" s="132"/>
      <c r="CE36" s="132"/>
      <c r="CF36" s="132"/>
      <c r="CG36" s="132"/>
    </row>
    <row r="37" spans="1:85" ht="13.5">
      <c r="A37" s="258"/>
      <c r="B37" s="192"/>
      <c r="C37" s="192"/>
      <c r="D37" s="192"/>
      <c r="E37" s="192"/>
      <c r="F37" s="192"/>
      <c r="G37" s="192"/>
      <c r="J37" s="256"/>
      <c r="L37" s="192"/>
      <c r="M37" s="192"/>
      <c r="N37" s="192"/>
      <c r="O37" s="192"/>
      <c r="R37" s="220"/>
      <c r="S37" s="220"/>
      <c r="T37" s="203"/>
      <c r="U37" s="258" t="s">
        <v>787</v>
      </c>
      <c r="V37" s="277" t="s">
        <v>547</v>
      </c>
      <c r="W37" s="515">
        <v>10432666.539999999</v>
      </c>
      <c r="X37" s="46"/>
      <c r="Y37" s="46"/>
      <c r="Z37" s="258">
        <f t="shared" si="10"/>
        <v>25</v>
      </c>
      <c r="AA37" s="260" t="s">
        <v>200</v>
      </c>
      <c r="AB37" s="346" t="s">
        <v>776</v>
      </c>
      <c r="AC37" s="346"/>
      <c r="AD37" s="346"/>
      <c r="AE37" s="132"/>
      <c r="AF37" s="212"/>
      <c r="AG37" s="212"/>
      <c r="AH37" s="212"/>
      <c r="AI37" s="212"/>
      <c r="AJ37" s="567"/>
      <c r="AK37" s="567"/>
      <c r="AL37" s="567"/>
      <c r="AM37" s="567"/>
      <c r="AN37" s="567"/>
      <c r="AO37" s="314">
        <f t="shared" si="12"/>
        <v>25</v>
      </c>
      <c r="AP37" s="567"/>
      <c r="AQ37" s="562"/>
      <c r="AR37" s="560"/>
      <c r="AS37" s="562"/>
      <c r="AT37" s="115"/>
      <c r="AU37" s="115"/>
      <c r="AV37" s="115"/>
      <c r="AW37" s="115"/>
      <c r="AX37" s="115"/>
      <c r="AY37" s="115"/>
      <c r="AZ37" s="115"/>
      <c r="BA37" s="192"/>
      <c r="BB37" s="192"/>
      <c r="BC37" s="192"/>
      <c r="BD37" s="192"/>
      <c r="BE37" s="192"/>
      <c r="BF37" s="192"/>
      <c r="BG37" s="192"/>
      <c r="BH37" s="192"/>
      <c r="BI37" s="279">
        <f t="shared" si="14"/>
        <v>25</v>
      </c>
      <c r="BJ37" s="340" t="s">
        <v>486</v>
      </c>
      <c r="BK37" s="220">
        <f>AC51</f>
        <v>-1381851.7170492394</v>
      </c>
      <c r="BL37" s="200">
        <f t="shared" ref="BL37:BL46" si="29">-BK37*$BL$13</f>
        <v>35025.795472047073</v>
      </c>
      <c r="BM37" s="220">
        <f>-BL37*$BM$11</f>
        <v>-12259.028415216475</v>
      </c>
      <c r="BN37" s="192"/>
      <c r="BO37" s="192"/>
      <c r="CC37" s="221"/>
      <c r="CD37" s="201"/>
      <c r="CE37" s="201"/>
      <c r="CF37" s="201"/>
      <c r="CG37" s="201"/>
    </row>
    <row r="38" spans="1:85" ht="13.5">
      <c r="A38" s="258"/>
      <c r="B38" s="192"/>
      <c r="C38" s="192"/>
      <c r="D38" s="192"/>
      <c r="E38" s="192"/>
      <c r="F38" s="192"/>
      <c r="G38" s="192"/>
      <c r="L38" s="192"/>
      <c r="M38" s="192"/>
      <c r="N38" s="192"/>
      <c r="O38" s="192"/>
      <c r="P38" s="184"/>
      <c r="Q38" s="184"/>
      <c r="R38" s="184"/>
      <c r="S38" s="220"/>
      <c r="T38" s="203"/>
      <c r="U38" s="258" t="s">
        <v>786</v>
      </c>
      <c r="V38" s="516" t="s">
        <v>785</v>
      </c>
      <c r="W38" s="515">
        <v>8153022.6399999997</v>
      </c>
      <c r="X38" s="46"/>
      <c r="Y38" s="46"/>
      <c r="Z38" s="258">
        <f>+Z37+1</f>
        <v>26</v>
      </c>
      <c r="AA38" s="260" t="s">
        <v>117</v>
      </c>
      <c r="AB38" s="346" t="s">
        <v>776</v>
      </c>
      <c r="AC38" s="346"/>
      <c r="AD38" s="346"/>
      <c r="AE38" s="132"/>
      <c r="AF38" s="212"/>
      <c r="AG38" s="212"/>
      <c r="AH38" s="212"/>
      <c r="AI38" s="212"/>
      <c r="AO38" s="314">
        <f t="shared" si="12"/>
        <v>26</v>
      </c>
      <c r="AP38" s="332" t="s">
        <v>13</v>
      </c>
      <c r="AQ38" s="333">
        <v>0.35</v>
      </c>
      <c r="AR38" s="560"/>
      <c r="AS38" s="370">
        <f>-AS34*AQ38</f>
        <v>1160.9741459398122</v>
      </c>
      <c r="AT38" s="115"/>
      <c r="AU38" s="115"/>
      <c r="AV38" s="115"/>
      <c r="AW38" s="115"/>
      <c r="AX38" s="115"/>
      <c r="AY38" s="115"/>
      <c r="AZ38" s="115"/>
      <c r="BA38" s="192"/>
      <c r="BB38" s="192"/>
      <c r="BC38" s="192"/>
      <c r="BD38" s="192"/>
      <c r="BE38" s="192"/>
      <c r="BF38" s="192"/>
      <c r="BG38" s="192"/>
      <c r="BH38" s="192"/>
      <c r="BI38" s="279">
        <f t="shared" si="14"/>
        <v>26</v>
      </c>
      <c r="BJ38" s="340" t="s">
        <v>487</v>
      </c>
      <c r="BK38" s="220">
        <f>AC50</f>
        <v>-400021.52129608387</v>
      </c>
      <c r="BL38" s="200">
        <f t="shared" si="29"/>
        <v>10139.345500291838</v>
      </c>
      <c r="BM38" s="220">
        <f t="shared" ref="BM38:BM46" si="30">-BL38*$BM$11</f>
        <v>-3548.7709251021433</v>
      </c>
      <c r="BN38" s="192"/>
      <c r="BO38" s="192"/>
      <c r="CC38" s="221"/>
      <c r="CD38" s="257"/>
      <c r="CE38" s="257"/>
      <c r="CF38" s="257"/>
      <c r="CG38" s="257"/>
    </row>
    <row r="39" spans="1:85" ht="14.25" thickBot="1">
      <c r="A39" s="258"/>
      <c r="B39" s="192"/>
      <c r="C39" s="192"/>
      <c r="D39" s="192"/>
      <c r="E39" s="192"/>
      <c r="F39" s="192"/>
      <c r="G39" s="192"/>
      <c r="L39" s="192"/>
      <c r="M39" s="192"/>
      <c r="N39" s="192"/>
      <c r="O39" s="192"/>
      <c r="P39" s="185"/>
      <c r="Q39" s="185"/>
      <c r="R39" s="185"/>
      <c r="S39" s="186" t="s">
        <v>240</v>
      </c>
      <c r="T39" s="203"/>
      <c r="U39" s="258">
        <v>27</v>
      </c>
      <c r="V39" s="46" t="s">
        <v>435</v>
      </c>
      <c r="W39" s="518">
        <f>SUM(W33:W38)</f>
        <v>48419276.609999999</v>
      </c>
      <c r="X39" s="274"/>
      <c r="Y39" s="274"/>
      <c r="Z39" s="258">
        <f t="shared" si="10"/>
        <v>27</v>
      </c>
      <c r="AA39" s="260" t="s">
        <v>116</v>
      </c>
      <c r="AB39" s="346" t="s">
        <v>776</v>
      </c>
      <c r="AC39" s="346"/>
      <c r="AD39" s="346"/>
      <c r="AE39" s="132"/>
      <c r="AF39" s="213"/>
      <c r="AG39" s="212"/>
      <c r="AH39" s="212"/>
      <c r="AI39" s="212"/>
      <c r="AO39" s="314">
        <f t="shared" si="12"/>
        <v>27</v>
      </c>
      <c r="AP39" s="332" t="s">
        <v>104</v>
      </c>
      <c r="AQ39" s="562"/>
      <c r="AR39" s="560"/>
      <c r="AS39" s="229">
        <f>-AS34-AS38</f>
        <v>2156.0948424596518</v>
      </c>
      <c r="AT39" s="115"/>
      <c r="AU39" s="115"/>
      <c r="AV39" s="115"/>
      <c r="AW39" s="115"/>
      <c r="AX39" s="115"/>
      <c r="AY39" s="115"/>
      <c r="AZ39" s="115"/>
      <c r="BA39" s="192"/>
      <c r="BB39" s="192"/>
      <c r="BC39" s="192"/>
      <c r="BD39" s="192"/>
      <c r="BE39" s="192"/>
      <c r="BF39" s="192"/>
      <c r="BG39" s="192"/>
      <c r="BH39" s="192"/>
      <c r="BI39" s="279">
        <f t="shared" si="14"/>
        <v>27</v>
      </c>
      <c r="BJ39" s="340" t="s">
        <v>488</v>
      </c>
      <c r="BK39" s="220">
        <f>AC52</f>
        <v>3786307.8400000003</v>
      </c>
      <c r="BL39" s="200">
        <f t="shared" si="29"/>
        <v>-95971.54482048002</v>
      </c>
      <c r="BM39" s="220">
        <f t="shared" si="30"/>
        <v>33590.040687168002</v>
      </c>
      <c r="BN39" s="192"/>
      <c r="BO39" s="192"/>
      <c r="CD39" s="257"/>
      <c r="CE39" s="257"/>
      <c r="CF39" s="257"/>
      <c r="CG39" s="257"/>
    </row>
    <row r="40" spans="1:85" ht="13.5" thickTop="1">
      <c r="A40" s="258"/>
      <c r="B40" s="192"/>
      <c r="C40" s="192"/>
      <c r="D40" s="192"/>
      <c r="E40" s="192"/>
      <c r="F40" s="192"/>
      <c r="G40" s="192"/>
      <c r="L40" s="192"/>
      <c r="M40" s="192"/>
      <c r="N40" s="192"/>
      <c r="O40" s="192"/>
      <c r="P40" s="184"/>
      <c r="Q40" s="185"/>
      <c r="R40" s="185"/>
      <c r="S40" s="186"/>
      <c r="T40" s="203"/>
      <c r="U40" s="258">
        <f t="shared" ref="U40:U64" si="31">U39+1</f>
        <v>28</v>
      </c>
      <c r="V40" s="46"/>
      <c r="W40" s="274"/>
      <c r="X40" s="274"/>
      <c r="Y40" s="274"/>
      <c r="Z40" s="258">
        <f t="shared" si="10"/>
        <v>28</v>
      </c>
      <c r="AA40" s="260" t="s">
        <v>798</v>
      </c>
      <c r="AB40" s="405">
        <v>2885052</v>
      </c>
      <c r="AC40" s="405">
        <v>2885052</v>
      </c>
      <c r="AD40" s="405">
        <f t="shared" ref="AD40:AD52" si="32">+AC40-AB40</f>
        <v>0</v>
      </c>
      <c r="AE40" s="132"/>
      <c r="AF40" s="212"/>
      <c r="AG40" s="212"/>
      <c r="AH40" s="212"/>
      <c r="AI40" s="212"/>
      <c r="AO40" s="314"/>
      <c r="AP40" s="567"/>
      <c r="AQ40" s="562"/>
      <c r="AR40" s="560"/>
      <c r="AS40" s="562"/>
      <c r="AT40" s="115"/>
      <c r="AU40" s="115"/>
      <c r="AV40" s="115"/>
      <c r="AW40" s="115"/>
      <c r="AX40" s="115"/>
      <c r="AY40" s="115"/>
      <c r="AZ40" s="115"/>
      <c r="BA40" s="192"/>
      <c r="BB40" s="192"/>
      <c r="BC40" s="192"/>
      <c r="BD40" s="192"/>
      <c r="BE40" s="192"/>
      <c r="BF40" s="192"/>
      <c r="BG40" s="192"/>
      <c r="BH40" s="192"/>
      <c r="BI40" s="279">
        <f t="shared" si="14"/>
        <v>28</v>
      </c>
      <c r="BJ40" s="340" t="s">
        <v>489</v>
      </c>
      <c r="BK40" s="299">
        <f>AC40</f>
        <v>2885052</v>
      </c>
      <c r="BL40" s="200">
        <f t="shared" si="29"/>
        <v>-73127.413044000001</v>
      </c>
      <c r="BM40" s="220">
        <f t="shared" si="30"/>
        <v>25594.594565399999</v>
      </c>
      <c r="BN40" s="192"/>
      <c r="BO40" s="192"/>
      <c r="CC40" s="258"/>
      <c r="CD40" s="162"/>
      <c r="CE40" s="162"/>
      <c r="CF40" s="162"/>
      <c r="CG40" s="162"/>
    </row>
    <row r="41" spans="1:85" ht="13.5">
      <c r="A41" s="258"/>
      <c r="B41" s="192"/>
      <c r="C41" s="192"/>
      <c r="D41" s="192"/>
      <c r="E41" s="192"/>
      <c r="F41" s="192"/>
      <c r="G41" s="192"/>
      <c r="L41" s="192"/>
      <c r="M41" s="192"/>
      <c r="N41" s="192"/>
      <c r="O41" s="192"/>
      <c r="P41" s="184"/>
      <c r="Q41" s="187"/>
      <c r="R41" s="188"/>
      <c r="S41" s="186" t="s">
        <v>240</v>
      </c>
      <c r="T41" s="203"/>
      <c r="U41" s="258">
        <f t="shared" si="31"/>
        <v>29</v>
      </c>
      <c r="V41" s="46" t="s">
        <v>743</v>
      </c>
      <c r="W41" s="274"/>
      <c r="X41" s="515">
        <f>W39/48*12</f>
        <v>12104819.1525</v>
      </c>
      <c r="Y41" s="274"/>
      <c r="Z41" s="258">
        <f t="shared" si="10"/>
        <v>29</v>
      </c>
      <c r="AA41" s="260" t="s">
        <v>799</v>
      </c>
      <c r="AB41" s="346" t="s">
        <v>776</v>
      </c>
      <c r="AC41" s="346"/>
      <c r="AD41" s="346"/>
      <c r="AE41" s="132"/>
      <c r="AF41" s="212"/>
      <c r="AG41" s="207"/>
      <c r="AH41" s="207"/>
      <c r="AI41" s="207"/>
      <c r="AO41" s="115"/>
      <c r="AP41" s="562"/>
      <c r="AQ41" s="562"/>
      <c r="AR41" s="560"/>
      <c r="AS41" s="562"/>
      <c r="AT41" s="115"/>
      <c r="AU41" s="115"/>
      <c r="AV41" s="115"/>
      <c r="AW41" s="115"/>
      <c r="AX41" s="115"/>
      <c r="AY41" s="115"/>
      <c r="AZ41" s="115"/>
      <c r="BA41" s="192"/>
      <c r="BB41" s="192"/>
      <c r="BC41" s="192"/>
      <c r="BD41" s="192"/>
      <c r="BE41" s="192"/>
      <c r="BF41" s="192"/>
      <c r="BG41" s="192"/>
      <c r="BH41" s="192"/>
      <c r="BI41" s="279">
        <f t="shared" si="14"/>
        <v>29</v>
      </c>
      <c r="BJ41" s="340" t="s">
        <v>490</v>
      </c>
      <c r="BK41" s="299">
        <f>AC46</f>
        <v>0</v>
      </c>
      <c r="BL41" s="200">
        <f t="shared" si="29"/>
        <v>0</v>
      </c>
      <c r="BM41" s="220">
        <f t="shared" si="30"/>
        <v>0</v>
      </c>
      <c r="BN41" s="192"/>
      <c r="BO41" s="192"/>
      <c r="CC41" s="258"/>
    </row>
    <row r="42" spans="1:85">
      <c r="A42" s="258"/>
      <c r="B42" s="192"/>
      <c r="C42" s="192"/>
      <c r="D42" s="192"/>
      <c r="E42" s="192"/>
      <c r="F42" s="192"/>
      <c r="G42" s="192"/>
      <c r="L42" s="192"/>
      <c r="M42" s="192"/>
      <c r="N42" s="192"/>
      <c r="O42" s="192"/>
      <c r="P42" s="184"/>
      <c r="Q42" s="184"/>
      <c r="R42" s="184"/>
      <c r="S42" s="186" t="s">
        <v>240</v>
      </c>
      <c r="T42" s="203"/>
      <c r="U42" s="258">
        <f t="shared" si="31"/>
        <v>30</v>
      </c>
      <c r="V42" s="46"/>
      <c r="W42" s="274"/>
      <c r="X42" s="274"/>
      <c r="Y42" s="274"/>
      <c r="Z42" s="258">
        <f t="shared" si="10"/>
        <v>30</v>
      </c>
      <c r="AA42" s="260" t="s">
        <v>331</v>
      </c>
      <c r="AB42" s="346" t="s">
        <v>776</v>
      </c>
      <c r="AC42" s="346"/>
      <c r="AD42" s="346"/>
      <c r="AE42" s="132"/>
      <c r="AF42" s="213"/>
      <c r="AG42" s="212"/>
      <c r="AH42" s="212"/>
      <c r="AI42" s="212"/>
      <c r="AT42" s="202"/>
      <c r="AU42" s="202"/>
      <c r="AV42" s="202"/>
      <c r="AW42" s="202"/>
      <c r="AX42" s="202"/>
      <c r="AY42" s="202"/>
      <c r="AZ42" s="202"/>
      <c r="BA42" s="192"/>
      <c r="BB42" s="192"/>
      <c r="BC42" s="192"/>
      <c r="BD42" s="192"/>
      <c r="BE42" s="192"/>
      <c r="BF42" s="192"/>
      <c r="BG42" s="192"/>
      <c r="BH42" s="192"/>
      <c r="BI42" s="279">
        <f t="shared" si="14"/>
        <v>30</v>
      </c>
      <c r="BJ42" s="340" t="s">
        <v>491</v>
      </c>
      <c r="BK42" s="299">
        <f>AC49</f>
        <v>4520422.508572978</v>
      </c>
      <c r="BL42" s="200">
        <f t="shared" si="29"/>
        <v>-114579.14932479928</v>
      </c>
      <c r="BM42" s="220">
        <f t="shared" si="30"/>
        <v>40102.702263679741</v>
      </c>
      <c r="BN42" s="192"/>
      <c r="BO42" s="192"/>
    </row>
    <row r="43" spans="1:85">
      <c r="A43" s="258"/>
      <c r="B43" s="192"/>
      <c r="C43" s="192"/>
      <c r="D43" s="192"/>
      <c r="E43" s="192"/>
      <c r="F43" s="192"/>
      <c r="G43" s="192"/>
      <c r="L43" s="192"/>
      <c r="M43" s="192"/>
      <c r="N43" s="192"/>
      <c r="O43" s="192"/>
      <c r="P43" s="184"/>
      <c r="Q43" s="187"/>
      <c r="R43" s="188"/>
      <c r="S43" s="186" t="s">
        <v>240</v>
      </c>
      <c r="T43" s="220"/>
      <c r="U43" s="258">
        <f t="shared" si="31"/>
        <v>31</v>
      </c>
      <c r="V43" s="221"/>
      <c r="W43" s="274"/>
      <c r="X43" s="274"/>
      <c r="Y43" s="274"/>
      <c r="Z43" s="258">
        <f>+Z42+1</f>
        <v>31</v>
      </c>
      <c r="AA43" s="260" t="s">
        <v>800</v>
      </c>
      <c r="AB43" s="200">
        <v>241268.10200000007</v>
      </c>
      <c r="AC43" s="200">
        <v>0</v>
      </c>
      <c r="AD43" s="200">
        <f t="shared" si="32"/>
        <v>-241268.10200000007</v>
      </c>
      <c r="AE43" s="132"/>
      <c r="BA43" s="192"/>
      <c r="BB43" s="192"/>
      <c r="BC43" s="192"/>
      <c r="BD43" s="192"/>
      <c r="BE43" s="192"/>
      <c r="BF43" s="192"/>
      <c r="BG43" s="192"/>
      <c r="BH43" s="192"/>
      <c r="BI43" s="279">
        <f t="shared" si="14"/>
        <v>31</v>
      </c>
      <c r="BJ43" s="340" t="s">
        <v>493</v>
      </c>
      <c r="BK43" s="299">
        <f>AC47</f>
        <v>561126.34087998548</v>
      </c>
      <c r="BL43" s="200">
        <f t="shared" si="29"/>
        <v>-14222.869362284993</v>
      </c>
      <c r="BM43" s="220">
        <f t="shared" si="30"/>
        <v>4978.0042767997475</v>
      </c>
      <c r="BN43" s="192"/>
      <c r="BO43" s="192"/>
    </row>
    <row r="44" spans="1:85">
      <c r="A44" s="258"/>
      <c r="B44" s="192"/>
      <c r="C44" s="192"/>
      <c r="D44" s="192"/>
      <c r="E44" s="192"/>
      <c r="F44" s="192"/>
      <c r="G44" s="192"/>
      <c r="L44" s="192"/>
      <c r="M44" s="192"/>
      <c r="N44" s="192"/>
      <c r="O44" s="192"/>
      <c r="P44" s="189"/>
      <c r="Q44" s="187"/>
      <c r="R44" s="188"/>
      <c r="S44" s="190"/>
      <c r="T44" s="220"/>
      <c r="U44" s="258">
        <f t="shared" si="31"/>
        <v>32</v>
      </c>
      <c r="V44" s="46" t="s">
        <v>41</v>
      </c>
      <c r="W44" s="274"/>
      <c r="X44" s="274"/>
      <c r="Y44" s="274"/>
      <c r="Z44" s="258">
        <f>+Z43+1</f>
        <v>32</v>
      </c>
      <c r="AA44" s="260" t="s">
        <v>801</v>
      </c>
      <c r="AB44" s="346" t="s">
        <v>776</v>
      </c>
      <c r="AC44" s="346"/>
      <c r="AD44" s="346"/>
      <c r="AE44" s="258"/>
      <c r="AF44" s="214"/>
      <c r="AG44" s="215"/>
      <c r="AH44" s="215"/>
      <c r="AI44" s="212"/>
      <c r="BA44" s="192"/>
      <c r="BB44" s="192"/>
      <c r="BC44" s="192"/>
      <c r="BD44" s="192"/>
      <c r="BE44" s="192"/>
      <c r="BF44" s="192"/>
      <c r="BG44" s="192"/>
      <c r="BH44" s="192"/>
      <c r="BI44" s="279">
        <f t="shared" si="14"/>
        <v>32</v>
      </c>
      <c r="BJ44" s="340" t="s">
        <v>492</v>
      </c>
      <c r="BK44" s="299">
        <f>AC48</f>
        <v>2203436.1529896799</v>
      </c>
      <c r="BL44" s="200">
        <f t="shared" si="29"/>
        <v>-55850.496169829421</v>
      </c>
      <c r="BM44" s="220">
        <f t="shared" si="30"/>
        <v>19547.673659440297</v>
      </c>
      <c r="BN44" s="192"/>
      <c r="BO44" s="192"/>
    </row>
    <row r="45" spans="1:85">
      <c r="A45" s="258"/>
      <c r="B45" s="192"/>
      <c r="C45" s="192"/>
      <c r="D45" s="192"/>
      <c r="E45" s="192"/>
      <c r="F45" s="192"/>
      <c r="G45" s="192"/>
      <c r="L45" s="192"/>
      <c r="M45" s="192"/>
      <c r="N45" s="192"/>
      <c r="O45" s="192"/>
      <c r="P45" s="184"/>
      <c r="Q45" s="184"/>
      <c r="R45" s="189"/>
      <c r="S45" s="186" t="s">
        <v>240</v>
      </c>
      <c r="T45" s="220"/>
      <c r="U45" s="258">
        <f t="shared" si="31"/>
        <v>33</v>
      </c>
      <c r="V45" s="46" t="s">
        <v>748</v>
      </c>
      <c r="W45" s="274"/>
      <c r="X45" s="274"/>
      <c r="Z45" s="258">
        <f t="shared" si="10"/>
        <v>33</v>
      </c>
      <c r="AA45" s="260" t="s">
        <v>802</v>
      </c>
      <c r="AB45" s="200">
        <v>687420</v>
      </c>
      <c r="AC45" s="200">
        <v>687420</v>
      </c>
      <c r="AD45" s="200">
        <f t="shared" si="32"/>
        <v>0</v>
      </c>
      <c r="AE45" s="20"/>
      <c r="BA45" s="192"/>
      <c r="BB45" s="192"/>
      <c r="BC45" s="192"/>
      <c r="BI45" s="279">
        <f t="shared" si="14"/>
        <v>33</v>
      </c>
      <c r="BJ45" s="340" t="s">
        <v>494</v>
      </c>
      <c r="BK45" s="299">
        <f>AC43</f>
        <v>0</v>
      </c>
      <c r="BL45" s="200">
        <f t="shared" si="29"/>
        <v>0</v>
      </c>
      <c r="BM45" s="220">
        <f t="shared" si="30"/>
        <v>0</v>
      </c>
      <c r="BN45" s="192"/>
      <c r="BO45" s="192"/>
      <c r="CC45" s="20"/>
    </row>
    <row r="46" spans="1:85">
      <c r="A46" s="258"/>
      <c r="B46" s="192"/>
      <c r="C46" s="192"/>
      <c r="D46" s="192"/>
      <c r="E46" s="192"/>
      <c r="F46" s="192"/>
      <c r="G46" s="192"/>
      <c r="L46" s="192"/>
      <c r="M46" s="192"/>
      <c r="N46" s="192"/>
      <c r="O46" s="192"/>
      <c r="P46" s="184"/>
      <c r="Q46" s="184"/>
      <c r="R46" s="189"/>
      <c r="S46" s="186"/>
      <c r="T46" s="220"/>
      <c r="U46" s="258">
        <f t="shared" si="31"/>
        <v>34</v>
      </c>
      <c r="V46" s="277" t="s">
        <v>48</v>
      </c>
      <c r="W46" s="96">
        <v>6632821</v>
      </c>
      <c r="X46" s="274"/>
      <c r="Z46" s="258">
        <f t="shared" si="10"/>
        <v>34</v>
      </c>
      <c r="AA46" s="260" t="s">
        <v>803</v>
      </c>
      <c r="AB46" s="200">
        <v>2624776.7668181919</v>
      </c>
      <c r="AC46" s="200">
        <v>0</v>
      </c>
      <c r="AD46" s="200">
        <f t="shared" si="32"/>
        <v>-2624776.7668181919</v>
      </c>
      <c r="BA46" s="192"/>
      <c r="BB46" s="192"/>
      <c r="BC46" s="192"/>
      <c r="BI46" s="279">
        <f t="shared" si="14"/>
        <v>34</v>
      </c>
      <c r="BJ46" s="340" t="s">
        <v>495</v>
      </c>
      <c r="BK46" s="245">
        <f>AC45</f>
        <v>687420</v>
      </c>
      <c r="BL46" s="200">
        <f t="shared" si="29"/>
        <v>-17424.034740000003</v>
      </c>
      <c r="BM46" s="220">
        <f t="shared" si="30"/>
        <v>6098.4121590000004</v>
      </c>
      <c r="BN46" s="192"/>
      <c r="BO46" s="192"/>
      <c r="CC46" s="20"/>
    </row>
    <row r="47" spans="1:85" ht="13.5" customHeight="1">
      <c r="A47" s="258"/>
      <c r="B47" s="192"/>
      <c r="C47" s="192"/>
      <c r="D47" s="192"/>
      <c r="E47" s="192"/>
      <c r="F47" s="192"/>
      <c r="G47" s="192"/>
      <c r="L47" s="192"/>
      <c r="M47" s="192"/>
      <c r="N47" s="192"/>
      <c r="O47" s="192"/>
      <c r="P47" s="190"/>
      <c r="Q47" s="186" t="s">
        <v>240</v>
      </c>
      <c r="R47" s="190"/>
      <c r="S47" s="186"/>
      <c r="T47" s="220"/>
      <c r="U47" s="258">
        <f t="shared" si="31"/>
        <v>35</v>
      </c>
      <c r="V47" s="277" t="s">
        <v>439</v>
      </c>
      <c r="W47" s="221"/>
      <c r="X47" s="221"/>
      <c r="Z47" s="258">
        <f t="shared" si="10"/>
        <v>35</v>
      </c>
      <c r="AA47" s="260" t="s">
        <v>804</v>
      </c>
      <c r="AB47" s="200">
        <v>673351.60905598255</v>
      </c>
      <c r="AC47" s="200">
        <v>561126.34087998548</v>
      </c>
      <c r="AD47" s="200">
        <f>+AC47-AB47</f>
        <v>-112225.26817599707</v>
      </c>
      <c r="AV47" s="340"/>
      <c r="BA47" s="192"/>
      <c r="BB47" s="192"/>
      <c r="BC47" s="192"/>
      <c r="BI47" s="279">
        <f t="shared" si="14"/>
        <v>35</v>
      </c>
      <c r="BJ47" s="340" t="s">
        <v>471</v>
      </c>
      <c r="BK47" s="513">
        <f>SUM(BK35:BK46)</f>
        <v>19415532.153878614</v>
      </c>
      <c r="BL47" s="513">
        <f>SUM(BL35:BL46)</f>
        <v>-492125.49350436125</v>
      </c>
      <c r="BM47" s="513">
        <f>SUM(BM35:BM46)</f>
        <v>172243.92272652642</v>
      </c>
      <c r="BN47" s="192"/>
      <c r="BO47" s="192"/>
      <c r="CC47" s="20"/>
    </row>
    <row r="48" spans="1:85">
      <c r="A48" s="258"/>
      <c r="B48" s="192"/>
      <c r="C48" s="192"/>
      <c r="D48" s="192"/>
      <c r="E48" s="192"/>
      <c r="F48" s="192"/>
      <c r="G48" s="192"/>
      <c r="L48" s="192"/>
      <c r="M48" s="192"/>
      <c r="N48" s="192"/>
      <c r="O48" s="192"/>
      <c r="P48" s="190"/>
      <c r="Q48" s="186" t="s">
        <v>240</v>
      </c>
      <c r="R48" s="190"/>
      <c r="S48" s="186"/>
      <c r="T48" s="220"/>
      <c r="U48" s="258">
        <f t="shared" si="31"/>
        <v>36</v>
      </c>
      <c r="V48" s="428" t="s">
        <v>822</v>
      </c>
      <c r="W48" s="274"/>
      <c r="X48" s="96">
        <f>W46/10*10</f>
        <v>6632821</v>
      </c>
      <c r="Z48" s="258">
        <f t="shared" si="10"/>
        <v>36</v>
      </c>
      <c r="AA48" s="260" t="s">
        <v>805</v>
      </c>
      <c r="AB48" s="200">
        <v>2644123.3835876156</v>
      </c>
      <c r="AC48" s="200">
        <v>2203436.1529896799</v>
      </c>
      <c r="AD48" s="200">
        <f>+AC48-AB48</f>
        <v>-440687.23059793562</v>
      </c>
      <c r="BA48" s="192"/>
      <c r="BB48" s="192"/>
      <c r="BC48" s="192"/>
      <c r="BI48" s="279">
        <f t="shared" si="14"/>
        <v>36</v>
      </c>
      <c r="BJ48" s="415" t="s">
        <v>657</v>
      </c>
      <c r="BK48" s="416">
        <f>AC53-BK47</f>
        <v>0</v>
      </c>
      <c r="BL48" s="237"/>
      <c r="BM48" s="237"/>
      <c r="BN48" s="192"/>
      <c r="BO48" s="192"/>
      <c r="CC48" s="20"/>
    </row>
    <row r="49" spans="1:85" ht="13.5">
      <c r="A49" s="258"/>
      <c r="B49" s="192"/>
      <c r="C49" s="192"/>
      <c r="D49" s="192"/>
      <c r="E49" s="192"/>
      <c r="F49" s="192"/>
      <c r="G49" s="192"/>
      <c r="L49" s="192"/>
      <c r="M49" s="192"/>
      <c r="N49" s="192"/>
      <c r="O49" s="192"/>
      <c r="P49" s="186" t="s">
        <v>240</v>
      </c>
      <c r="Q49" s="186" t="s">
        <v>240</v>
      </c>
      <c r="R49" s="186" t="s">
        <v>240</v>
      </c>
      <c r="S49" s="186" t="s">
        <v>240</v>
      </c>
      <c r="T49" s="220"/>
      <c r="U49" s="258">
        <f t="shared" si="31"/>
        <v>37</v>
      </c>
      <c r="V49" s="221"/>
      <c r="W49" s="274"/>
      <c r="X49" s="274"/>
      <c r="Z49" s="258">
        <f t="shared" si="10"/>
        <v>37</v>
      </c>
      <c r="AA49" s="260" t="s">
        <v>806</v>
      </c>
      <c r="AB49" s="200">
        <v>4520422.508572978</v>
      </c>
      <c r="AC49" s="200">
        <v>4520422.508572978</v>
      </c>
      <c r="AD49" s="200">
        <f t="shared" si="32"/>
        <v>0</v>
      </c>
      <c r="AE49" s="57"/>
      <c r="BA49" s="192"/>
      <c r="BB49" s="192"/>
      <c r="BC49" s="192"/>
      <c r="BI49" s="279">
        <f t="shared" si="14"/>
        <v>37</v>
      </c>
      <c r="BJ49" s="340" t="s">
        <v>22</v>
      </c>
      <c r="BK49" s="237"/>
      <c r="BL49" s="492">
        <f>+BL22+BL28+BL33+BL47</f>
        <v>-4992670.9624980614</v>
      </c>
      <c r="BM49" s="463">
        <f>+BM22+BM28+BM33+BM47</f>
        <v>1863378.770250167</v>
      </c>
      <c r="BN49" s="192"/>
      <c r="BO49" s="192"/>
    </row>
    <row r="50" spans="1:85" ht="14.25" thickBot="1">
      <c r="A50" s="258"/>
      <c r="B50" s="192"/>
      <c r="C50" s="192"/>
      <c r="D50" s="192"/>
      <c r="E50" s="192"/>
      <c r="F50" s="192"/>
      <c r="G50" s="192"/>
      <c r="L50" s="192"/>
      <c r="M50" s="192"/>
      <c r="N50" s="192"/>
      <c r="O50" s="192"/>
      <c r="P50" s="186" t="s">
        <v>240</v>
      </c>
      <c r="Q50" s="186" t="s">
        <v>240</v>
      </c>
      <c r="R50" s="186" t="s">
        <v>240</v>
      </c>
      <c r="S50" s="186" t="s">
        <v>240</v>
      </c>
      <c r="T50" s="220"/>
      <c r="U50" s="258">
        <f t="shared" si="31"/>
        <v>38</v>
      </c>
      <c r="V50" s="285" t="s">
        <v>442</v>
      </c>
      <c r="Z50" s="258">
        <f t="shared" si="10"/>
        <v>38</v>
      </c>
      <c r="AA50" s="260" t="s">
        <v>807</v>
      </c>
      <c r="AB50" s="200">
        <v>-480025.82555530063</v>
      </c>
      <c r="AC50" s="200">
        <v>-400021.52129608387</v>
      </c>
      <c r="AD50" s="200">
        <f t="shared" si="32"/>
        <v>80004.304259216762</v>
      </c>
      <c r="AE50" s="57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192"/>
      <c r="BB50" s="192"/>
      <c r="BC50" s="192"/>
      <c r="BD50" s="256"/>
      <c r="BE50" s="256"/>
      <c r="BF50" s="256"/>
      <c r="BG50" s="256"/>
      <c r="BH50" s="256"/>
      <c r="BI50" s="279">
        <f t="shared" si="14"/>
        <v>38</v>
      </c>
      <c r="BJ50" s="260" t="s">
        <v>15</v>
      </c>
      <c r="BK50" s="237"/>
      <c r="BL50" s="200"/>
      <c r="BM50" s="504">
        <f>-SUM(BL49:BM49)</f>
        <v>3129292.1922478946</v>
      </c>
      <c r="BN50" s="192"/>
      <c r="BO50" s="192"/>
    </row>
    <row r="51" spans="1:85" ht="13.5" thickTop="1">
      <c r="A51" s="258"/>
      <c r="B51" s="192"/>
      <c r="C51" s="192"/>
      <c r="D51" s="192"/>
      <c r="E51" s="192"/>
      <c r="F51" s="192"/>
      <c r="G51" s="192"/>
      <c r="L51" s="192"/>
      <c r="M51" s="192"/>
      <c r="N51" s="192"/>
      <c r="O51" s="192"/>
      <c r="P51" s="186" t="s">
        <v>240</v>
      </c>
      <c r="Q51" s="186" t="s">
        <v>240</v>
      </c>
      <c r="R51" s="186" t="s">
        <v>240</v>
      </c>
      <c r="S51" s="186" t="s">
        <v>240</v>
      </c>
      <c r="T51" s="220"/>
      <c r="U51" s="258">
        <f t="shared" si="31"/>
        <v>39</v>
      </c>
      <c r="V51" s="277" t="s">
        <v>436</v>
      </c>
      <c r="W51" s="96">
        <v>60295490.299999997</v>
      </c>
      <c r="X51" s="274"/>
      <c r="Y51" s="274"/>
      <c r="Z51" s="258">
        <f t="shared" si="10"/>
        <v>39</v>
      </c>
      <c r="AA51" s="260" t="s">
        <v>808</v>
      </c>
      <c r="AB51" s="200">
        <v>-1658222.0604590874</v>
      </c>
      <c r="AC51" s="200">
        <v>-1381851.7170492394</v>
      </c>
      <c r="AD51" s="200">
        <f t="shared" si="32"/>
        <v>276370.34340984793</v>
      </c>
      <c r="AE51" s="57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192"/>
      <c r="BB51" s="192"/>
      <c r="BC51" s="192"/>
      <c r="BD51" s="256"/>
      <c r="BE51" s="256"/>
      <c r="BF51" s="256"/>
      <c r="BG51" s="256"/>
      <c r="BH51" s="256"/>
      <c r="BI51" s="279">
        <f t="shared" si="14"/>
        <v>39</v>
      </c>
      <c r="BN51" s="192"/>
      <c r="BO51" s="192"/>
    </row>
    <row r="52" spans="1:85">
      <c r="A52" s="258"/>
      <c r="B52" s="192"/>
      <c r="C52" s="192"/>
      <c r="D52" s="192"/>
      <c r="E52" s="192"/>
      <c r="F52" s="192"/>
      <c r="G52" s="192"/>
      <c r="L52" s="192"/>
      <c r="M52" s="192"/>
      <c r="N52" s="192"/>
      <c r="O52" s="192"/>
      <c r="P52" s="186" t="s">
        <v>240</v>
      </c>
      <c r="Q52" s="191"/>
      <c r="R52" s="186"/>
      <c r="S52" s="186" t="s">
        <v>240</v>
      </c>
      <c r="T52" s="220"/>
      <c r="U52" s="258">
        <f t="shared" si="31"/>
        <v>40</v>
      </c>
      <c r="V52" s="277" t="s">
        <v>745</v>
      </c>
      <c r="W52" s="274"/>
      <c r="X52" s="96">
        <f>W51/72*12</f>
        <v>10049248.383333333</v>
      </c>
      <c r="Y52" s="274"/>
      <c r="Z52" s="258">
        <f t="shared" si="10"/>
        <v>40</v>
      </c>
      <c r="AA52" s="260" t="s">
        <v>809</v>
      </c>
      <c r="AB52" s="200">
        <v>3394820.4299999997</v>
      </c>
      <c r="AC52" s="200">
        <v>3786307.8400000003</v>
      </c>
      <c r="AD52" s="200">
        <f t="shared" si="32"/>
        <v>391487.41000000061</v>
      </c>
      <c r="AF52" s="256"/>
      <c r="AG52" s="256"/>
      <c r="AH52" s="256"/>
      <c r="AI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192"/>
      <c r="BB52" s="192"/>
      <c r="BC52" s="192"/>
      <c r="BD52" s="256"/>
      <c r="BE52" s="256"/>
      <c r="BF52" s="256"/>
      <c r="BG52" s="256"/>
      <c r="BH52" s="256"/>
      <c r="BI52" s="279">
        <f t="shared" si="14"/>
        <v>40</v>
      </c>
      <c r="BM52" s="1"/>
      <c r="BN52" s="192"/>
      <c r="BO52" s="192"/>
      <c r="CC52" s="57"/>
    </row>
    <row r="53" spans="1:85">
      <c r="A53" s="258"/>
      <c r="B53" s="192"/>
      <c r="C53" s="192"/>
      <c r="D53" s="192"/>
      <c r="E53" s="192"/>
      <c r="F53" s="192"/>
      <c r="G53" s="192"/>
      <c r="L53" s="192"/>
      <c r="M53" s="192"/>
      <c r="N53" s="192"/>
      <c r="O53" s="192"/>
      <c r="P53" s="186" t="s">
        <v>240</v>
      </c>
      <c r="Q53" s="191"/>
      <c r="R53" s="186"/>
      <c r="S53" s="186" t="s">
        <v>240</v>
      </c>
      <c r="T53" s="220"/>
      <c r="U53" s="258">
        <f t="shared" si="31"/>
        <v>41</v>
      </c>
      <c r="V53" s="221"/>
      <c r="W53" s="274"/>
      <c r="X53" s="278"/>
      <c r="Y53" s="274"/>
      <c r="Z53" s="258">
        <f t="shared" si="10"/>
        <v>41</v>
      </c>
      <c r="AA53" s="260" t="s">
        <v>554</v>
      </c>
      <c r="AB53" s="426">
        <f>SUM(AB37:AB52)</f>
        <v>15532986.914020382</v>
      </c>
      <c r="AC53" s="426">
        <f>SUM(AC37:AC52)+BB23</f>
        <v>19415532.153878614</v>
      </c>
      <c r="AD53" s="426">
        <f>SUM(AD37:AD52)</f>
        <v>-2671095.3099230588</v>
      </c>
      <c r="AF53" s="256"/>
      <c r="AG53" s="256"/>
      <c r="AH53" s="256"/>
      <c r="AI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192"/>
      <c r="BB53" s="192"/>
      <c r="BC53" s="192"/>
      <c r="BD53" s="256"/>
      <c r="BE53" s="256"/>
      <c r="BF53" s="256"/>
      <c r="BG53" s="256"/>
      <c r="BH53" s="256"/>
      <c r="BI53" s="279">
        <f t="shared" si="14"/>
        <v>41</v>
      </c>
      <c r="BJ53" s="257" t="s">
        <v>768</v>
      </c>
      <c r="BL53" s="65"/>
      <c r="BM53" s="7"/>
      <c r="BN53" s="192"/>
      <c r="BO53" s="192"/>
      <c r="CC53" s="57"/>
      <c r="CG53" s="22"/>
    </row>
    <row r="54" spans="1:85" ht="13.5">
      <c r="A54" s="258"/>
      <c r="B54" s="192"/>
      <c r="C54" s="192"/>
      <c r="D54" s="192"/>
      <c r="E54" s="192"/>
      <c r="F54" s="192"/>
      <c r="G54" s="192"/>
      <c r="L54" s="192"/>
      <c r="M54" s="192"/>
      <c r="N54" s="192"/>
      <c r="O54" s="192"/>
      <c r="R54" s="220"/>
      <c r="S54" s="220"/>
      <c r="T54" s="220"/>
      <c r="U54" s="258">
        <f t="shared" si="31"/>
        <v>42</v>
      </c>
      <c r="V54" s="46" t="s">
        <v>744</v>
      </c>
      <c r="W54" s="274"/>
      <c r="X54" s="515">
        <f>SUM(X41:X52)</f>
        <v>28786888.535833333</v>
      </c>
      <c r="Y54" s="274"/>
      <c r="Z54" s="258">
        <f t="shared" si="10"/>
        <v>42</v>
      </c>
      <c r="AA54" s="221"/>
      <c r="AF54" s="256"/>
      <c r="AG54" s="256"/>
      <c r="AH54" s="256"/>
      <c r="AI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192"/>
      <c r="BB54" s="192"/>
      <c r="BC54" s="192"/>
      <c r="BD54" s="256"/>
      <c r="BE54" s="256"/>
      <c r="BF54" s="256"/>
      <c r="BG54" s="256"/>
      <c r="BH54" s="256"/>
      <c r="BI54" s="279">
        <f t="shared" si="14"/>
        <v>42</v>
      </c>
      <c r="BJ54" s="280" t="s">
        <v>335</v>
      </c>
      <c r="BK54" s="299"/>
      <c r="BL54" s="65"/>
      <c r="BM54" s="65"/>
      <c r="BN54" s="192"/>
      <c r="BO54" s="192"/>
      <c r="CC54" s="57"/>
    </row>
    <row r="55" spans="1:85">
      <c r="A55" s="258"/>
      <c r="B55" s="192"/>
      <c r="C55" s="192"/>
      <c r="D55" s="192"/>
      <c r="E55" s="192"/>
      <c r="F55" s="192"/>
      <c r="G55" s="192"/>
      <c r="L55" s="192"/>
      <c r="M55" s="192"/>
      <c r="N55" s="192"/>
      <c r="O55" s="192"/>
      <c r="R55" s="220"/>
      <c r="S55" s="220"/>
      <c r="T55" s="220"/>
      <c r="U55" s="258">
        <f t="shared" si="31"/>
        <v>43</v>
      </c>
      <c r="V55" s="46"/>
      <c r="W55" s="274"/>
      <c r="X55" s="274"/>
      <c r="Y55" s="274"/>
      <c r="Z55" s="258">
        <f t="shared" si="10"/>
        <v>43</v>
      </c>
      <c r="AF55" s="256"/>
      <c r="AG55" s="256"/>
      <c r="AH55" s="256"/>
      <c r="AI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192"/>
      <c r="BB55" s="192"/>
      <c r="BC55" s="192"/>
      <c r="BD55" s="256"/>
      <c r="BE55" s="256"/>
      <c r="BF55" s="256"/>
      <c r="BG55" s="256"/>
      <c r="BH55" s="256"/>
      <c r="BI55" s="279">
        <f t="shared" si="14"/>
        <v>43</v>
      </c>
      <c r="BJ55" s="286" t="s">
        <v>499</v>
      </c>
      <c r="BK55" s="201">
        <v>3894737850.5075002</v>
      </c>
      <c r="BL55" s="201">
        <f t="shared" ref="BL55:BL62" si="33">-ROUND(BK55*$BL$13,0)</f>
        <v>-98719920</v>
      </c>
      <c r="BM55" s="201">
        <f t="shared" ref="BM55:BM62" si="34">SUM(BK55:BL55)</f>
        <v>3796017930.5075002</v>
      </c>
      <c r="BN55" s="192"/>
      <c r="BO55" s="192"/>
    </row>
    <row r="56" spans="1:85">
      <c r="A56" s="258"/>
      <c r="B56" s="192"/>
      <c r="C56" s="192"/>
      <c r="D56" s="192"/>
      <c r="E56" s="192"/>
      <c r="F56" s="192"/>
      <c r="G56" s="192"/>
      <c r="L56" s="192"/>
      <c r="M56" s="192"/>
      <c r="N56" s="192"/>
      <c r="O56" s="192"/>
      <c r="R56" s="220"/>
      <c r="S56" s="220"/>
      <c r="T56" s="220"/>
      <c r="U56" s="258">
        <f t="shared" si="31"/>
        <v>44</v>
      </c>
      <c r="V56" s="46" t="s">
        <v>437</v>
      </c>
      <c r="W56" s="274"/>
      <c r="X56" s="96">
        <v>15477396</v>
      </c>
      <c r="Y56" s="274"/>
      <c r="Z56" s="258">
        <f t="shared" si="10"/>
        <v>44</v>
      </c>
      <c r="AA56" s="221"/>
      <c r="AF56" s="256"/>
      <c r="AG56" s="256"/>
      <c r="AH56" s="256"/>
      <c r="AI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192"/>
      <c r="BB56" s="192"/>
      <c r="BC56" s="192"/>
      <c r="BD56" s="256"/>
      <c r="BE56" s="256"/>
      <c r="BF56" s="256"/>
      <c r="BG56" s="256"/>
      <c r="BH56" s="256"/>
      <c r="BI56" s="279">
        <f t="shared" si="14"/>
        <v>44</v>
      </c>
      <c r="BJ56" s="260" t="s">
        <v>336</v>
      </c>
      <c r="BK56" s="162">
        <v>-1711022635.7524128</v>
      </c>
      <c r="BL56" s="162">
        <f t="shared" si="33"/>
        <v>43369291</v>
      </c>
      <c r="BM56" s="162">
        <f t="shared" si="34"/>
        <v>-1667653344.7524128</v>
      </c>
      <c r="BN56" s="192"/>
      <c r="BO56" s="192"/>
    </row>
    <row r="57" spans="1:85">
      <c r="A57" s="258"/>
      <c r="B57" s="192"/>
      <c r="C57" s="192"/>
      <c r="D57" s="192"/>
      <c r="E57" s="192"/>
      <c r="F57" s="192"/>
      <c r="G57" s="192"/>
      <c r="L57" s="192"/>
      <c r="M57" s="192"/>
      <c r="N57" s="192"/>
      <c r="O57" s="192"/>
      <c r="R57" s="220"/>
      <c r="S57" s="220"/>
      <c r="T57" s="220"/>
      <c r="U57" s="258">
        <f t="shared" si="31"/>
        <v>45</v>
      </c>
      <c r="V57" s="46"/>
      <c r="W57" s="274"/>
      <c r="X57" s="311"/>
      <c r="Y57" s="274"/>
      <c r="Z57" s="258">
        <f t="shared" si="10"/>
        <v>45</v>
      </c>
      <c r="AA57" s="235" t="s">
        <v>22</v>
      </c>
      <c r="AC57" s="154"/>
      <c r="AD57" s="132">
        <f>+AD53</f>
        <v>-2671095.3099230588</v>
      </c>
      <c r="AF57" s="256"/>
      <c r="AG57" s="256"/>
      <c r="AH57" s="256"/>
      <c r="AI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192"/>
      <c r="BB57" s="192"/>
      <c r="BC57" s="192"/>
      <c r="BD57" s="256"/>
      <c r="BE57" s="256"/>
      <c r="BF57" s="256"/>
      <c r="BG57" s="256"/>
      <c r="BH57" s="256"/>
      <c r="BI57" s="279">
        <f t="shared" si="14"/>
        <v>45</v>
      </c>
      <c r="BJ57" s="260" t="s">
        <v>337</v>
      </c>
      <c r="BK57" s="162">
        <v>80139253</v>
      </c>
      <c r="BL57" s="162">
        <f t="shared" si="33"/>
        <v>-2031290</v>
      </c>
      <c r="BM57" s="162">
        <f t="shared" si="34"/>
        <v>78107963</v>
      </c>
      <c r="BN57" s="192"/>
      <c r="BO57" s="192"/>
    </row>
    <row r="58" spans="1:85" ht="13.5">
      <c r="A58" s="258"/>
      <c r="B58" s="192"/>
      <c r="C58" s="192"/>
      <c r="D58" s="192"/>
      <c r="E58" s="192"/>
      <c r="F58" s="192"/>
      <c r="G58" s="192"/>
      <c r="R58" s="220"/>
      <c r="S58" s="220"/>
      <c r="T58" s="220"/>
      <c r="U58" s="258">
        <f t="shared" si="31"/>
        <v>46</v>
      </c>
      <c r="V58" s="46" t="s">
        <v>198</v>
      </c>
      <c r="W58" s="274"/>
      <c r="X58" s="274"/>
      <c r="Y58" s="515">
        <f>X54-X56</f>
        <v>13309492.535833333</v>
      </c>
      <c r="Z58" s="258">
        <f t="shared" si="10"/>
        <v>46</v>
      </c>
      <c r="AA58" s="221"/>
      <c r="AC58" s="154"/>
      <c r="AD58" s="90"/>
      <c r="AF58" s="256"/>
      <c r="AG58" s="256"/>
      <c r="AH58" s="256"/>
      <c r="AI58" s="256"/>
      <c r="AO58" s="256"/>
      <c r="AP58" s="13"/>
      <c r="AQ58" s="256"/>
      <c r="AR58" s="256"/>
      <c r="AS58" s="256"/>
      <c r="AT58" s="256"/>
      <c r="AU58" s="13"/>
      <c r="AV58" s="256"/>
      <c r="AW58" s="256"/>
      <c r="AX58" s="256"/>
      <c r="AY58" s="256"/>
      <c r="AZ58" s="13"/>
      <c r="BA58" s="192"/>
      <c r="BB58" s="192"/>
      <c r="BC58" s="192"/>
      <c r="BD58" s="256"/>
      <c r="BE58" s="256"/>
      <c r="BF58" s="256"/>
      <c r="BG58" s="256"/>
      <c r="BH58" s="256"/>
      <c r="BI58" s="279">
        <f t="shared" si="14"/>
        <v>46</v>
      </c>
      <c r="BJ58" s="260" t="s">
        <v>338</v>
      </c>
      <c r="BK58" s="162">
        <v>-9933315</v>
      </c>
      <c r="BL58" s="162">
        <f t="shared" si="33"/>
        <v>251780</v>
      </c>
      <c r="BM58" s="162">
        <f t="shared" si="34"/>
        <v>-9681535</v>
      </c>
      <c r="BN58" s="192"/>
      <c r="BO58" s="192"/>
    </row>
    <row r="59" spans="1:85">
      <c r="A59" s="258"/>
      <c r="B59" s="192"/>
      <c r="C59" s="192"/>
      <c r="D59" s="192"/>
      <c r="E59" s="192"/>
      <c r="F59" s="192"/>
      <c r="G59" s="192"/>
      <c r="R59" s="220"/>
      <c r="S59" s="220"/>
      <c r="T59" s="220"/>
      <c r="U59" s="258">
        <f t="shared" si="31"/>
        <v>47</v>
      </c>
      <c r="V59" s="46"/>
      <c r="W59" s="274"/>
      <c r="X59" s="274"/>
      <c r="Y59" s="274"/>
      <c r="Z59" s="258">
        <f t="shared" si="10"/>
        <v>47</v>
      </c>
      <c r="AA59" s="221" t="s">
        <v>18</v>
      </c>
      <c r="AC59" s="154">
        <v>0.35</v>
      </c>
      <c r="AD59" s="345">
        <f>-AD53*AC59</f>
        <v>934883.35847307055</v>
      </c>
      <c r="AF59" s="256"/>
      <c r="AG59" s="256"/>
      <c r="AH59" s="256"/>
      <c r="AI59" s="256"/>
      <c r="AO59" s="256"/>
      <c r="AP59" s="284"/>
      <c r="AQ59" s="256"/>
      <c r="AR59" s="256"/>
      <c r="AS59" s="256"/>
      <c r="AT59" s="256"/>
      <c r="AU59" s="284"/>
      <c r="AV59" s="256"/>
      <c r="AW59" s="256"/>
      <c r="AX59" s="256"/>
      <c r="AY59" s="256"/>
      <c r="AZ59" s="284"/>
      <c r="BA59" s="192"/>
      <c r="BB59" s="192"/>
      <c r="BC59" s="192"/>
      <c r="BD59" s="256"/>
      <c r="BE59" s="256"/>
      <c r="BF59" s="256"/>
      <c r="BG59" s="256"/>
      <c r="BH59" s="256"/>
      <c r="BI59" s="279">
        <f t="shared" si="14"/>
        <v>47</v>
      </c>
      <c r="BJ59" s="286" t="s">
        <v>314</v>
      </c>
      <c r="BK59" s="162">
        <v>2908282.4799999148</v>
      </c>
      <c r="BL59" s="162">
        <f t="shared" si="33"/>
        <v>-73716</v>
      </c>
      <c r="BM59" s="162">
        <f t="shared" si="34"/>
        <v>2834566.4799999148</v>
      </c>
      <c r="BN59" s="192"/>
      <c r="BO59" s="192"/>
    </row>
    <row r="60" spans="1:85" ht="13.5">
      <c r="A60" s="258"/>
      <c r="B60" s="192"/>
      <c r="C60" s="192"/>
      <c r="D60" s="192"/>
      <c r="E60" s="192"/>
      <c r="F60" s="192"/>
      <c r="G60" s="192"/>
      <c r="R60" s="220"/>
      <c r="S60" s="220"/>
      <c r="T60" s="220"/>
      <c r="U60" s="258">
        <f t="shared" si="31"/>
        <v>48</v>
      </c>
      <c r="V60" s="46" t="s">
        <v>746</v>
      </c>
      <c r="W60" s="274"/>
      <c r="X60" s="274"/>
      <c r="Y60" s="515">
        <f>Y28+Y58</f>
        <v>12906181.054166662</v>
      </c>
      <c r="Z60" s="258">
        <f t="shared" si="10"/>
        <v>48</v>
      </c>
      <c r="AA60" s="221"/>
      <c r="AF60" s="256"/>
      <c r="AG60" s="256"/>
      <c r="AH60" s="256"/>
      <c r="AI60" s="256"/>
      <c r="AO60" s="256"/>
      <c r="AP60" s="284"/>
      <c r="AQ60" s="256"/>
      <c r="AR60" s="256"/>
      <c r="AS60" s="256"/>
      <c r="AT60" s="256"/>
      <c r="AU60" s="284"/>
      <c r="AV60" s="256"/>
      <c r="AW60" s="256"/>
      <c r="AX60" s="256"/>
      <c r="AY60" s="256"/>
      <c r="AZ60" s="284"/>
      <c r="BA60" s="192"/>
      <c r="BB60" s="192"/>
      <c r="BC60" s="192"/>
      <c r="BD60" s="256"/>
      <c r="BE60" s="256"/>
      <c r="BF60" s="256"/>
      <c r="BG60" s="256"/>
      <c r="BH60" s="256"/>
      <c r="BI60" s="279">
        <f t="shared" si="14"/>
        <v>48</v>
      </c>
      <c r="BJ60" s="286" t="s">
        <v>315</v>
      </c>
      <c r="BK60" s="162">
        <v>858922.41599999997</v>
      </c>
      <c r="BL60" s="162">
        <f t="shared" si="33"/>
        <v>-21771</v>
      </c>
      <c r="BM60" s="162">
        <f t="shared" si="34"/>
        <v>837151.41599999997</v>
      </c>
      <c r="BN60" s="192"/>
      <c r="BO60" s="192"/>
    </row>
    <row r="61" spans="1:85" ht="13.5" thickBot="1">
      <c r="A61" s="258"/>
      <c r="B61" s="192"/>
      <c r="C61" s="192"/>
      <c r="D61" s="192"/>
      <c r="E61" s="192"/>
      <c r="F61" s="192"/>
      <c r="G61" s="192"/>
      <c r="R61" s="220"/>
      <c r="S61" s="220"/>
      <c r="T61" s="220"/>
      <c r="U61" s="258">
        <f t="shared" si="31"/>
        <v>49</v>
      </c>
      <c r="V61" s="46"/>
      <c r="W61" s="274"/>
      <c r="X61" s="274"/>
      <c r="Y61" s="274"/>
      <c r="Z61" s="258">
        <f t="shared" si="10"/>
        <v>49</v>
      </c>
      <c r="AA61" s="221" t="s">
        <v>104</v>
      </c>
      <c r="AD61" s="211">
        <f>-AD57-AD59</f>
        <v>1736211.9514499884</v>
      </c>
      <c r="AF61" s="256"/>
      <c r="AG61" s="256"/>
      <c r="AH61" s="256"/>
      <c r="AI61" s="256"/>
      <c r="AO61" s="256"/>
      <c r="AP61" s="284"/>
      <c r="AQ61" s="256"/>
      <c r="AR61" s="256"/>
      <c r="AS61" s="256"/>
      <c r="AT61" s="256"/>
      <c r="AU61" s="284"/>
      <c r="AV61" s="256"/>
      <c r="AW61" s="256"/>
      <c r="AX61" s="256"/>
      <c r="AY61" s="256"/>
      <c r="AZ61" s="284"/>
      <c r="BA61" s="192"/>
      <c r="BB61" s="192"/>
      <c r="BC61" s="192"/>
      <c r="BD61" s="256"/>
      <c r="BE61" s="256"/>
      <c r="BF61" s="256"/>
      <c r="BG61" s="256"/>
      <c r="BH61" s="256"/>
      <c r="BI61" s="279">
        <f t="shared" si="14"/>
        <v>49</v>
      </c>
      <c r="BJ61" s="286" t="s">
        <v>339</v>
      </c>
      <c r="BK61" s="162">
        <v>281543145</v>
      </c>
      <c r="BL61" s="162">
        <f t="shared" si="33"/>
        <v>-7136274</v>
      </c>
      <c r="BM61" s="162">
        <f t="shared" si="34"/>
        <v>274406871</v>
      </c>
      <c r="BN61" s="192"/>
      <c r="BO61" s="192"/>
    </row>
    <row r="62" spans="1:85" ht="14.25" thickTop="1">
      <c r="A62" s="258"/>
      <c r="B62" s="192"/>
      <c r="C62" s="192"/>
      <c r="D62" s="192"/>
      <c r="E62" s="192"/>
      <c r="F62" s="192"/>
      <c r="G62" s="192"/>
      <c r="R62" s="220"/>
      <c r="S62" s="220"/>
      <c r="T62" s="220"/>
      <c r="U62" s="258">
        <f t="shared" si="31"/>
        <v>50</v>
      </c>
      <c r="V62" s="46" t="s">
        <v>747</v>
      </c>
      <c r="W62" s="274"/>
      <c r="X62" s="275">
        <f>k_FITrate</f>
        <v>0.35</v>
      </c>
      <c r="Y62" s="519">
        <f>-Y60*X62</f>
        <v>-4517163.3689583316</v>
      </c>
      <c r="Z62" s="258">
        <f t="shared" si="10"/>
        <v>50</v>
      </c>
      <c r="AA62" s="192"/>
      <c r="AB62" s="65"/>
      <c r="AC62" s="65"/>
      <c r="AD62" s="65"/>
      <c r="AF62" s="256"/>
      <c r="AG62" s="256"/>
      <c r="AH62" s="256"/>
      <c r="AI62" s="256"/>
      <c r="AO62" s="256"/>
      <c r="AP62" s="284"/>
      <c r="AQ62" s="256"/>
      <c r="AR62" s="256"/>
      <c r="AS62" s="256"/>
      <c r="AT62" s="256"/>
      <c r="AU62" s="284"/>
      <c r="AV62" s="256"/>
      <c r="AW62" s="256"/>
      <c r="AX62" s="256"/>
      <c r="AY62" s="256"/>
      <c r="AZ62" s="284"/>
      <c r="BA62" s="192"/>
      <c r="BB62" s="192"/>
      <c r="BC62" s="192"/>
      <c r="BD62" s="256"/>
      <c r="BE62" s="256"/>
      <c r="BF62" s="256"/>
      <c r="BG62" s="256"/>
      <c r="BH62" s="256"/>
      <c r="BI62" s="279">
        <f t="shared" si="14"/>
        <v>50</v>
      </c>
      <c r="BJ62" s="260" t="s">
        <v>340</v>
      </c>
      <c r="BK62" s="162">
        <v>-113037112</v>
      </c>
      <c r="BL62" s="162">
        <f t="shared" si="33"/>
        <v>2865152</v>
      </c>
      <c r="BM62" s="162">
        <f t="shared" si="34"/>
        <v>-110171960</v>
      </c>
      <c r="BN62" s="192"/>
      <c r="BO62" s="192"/>
    </row>
    <row r="63" spans="1:85">
      <c r="A63" s="258"/>
      <c r="B63" s="192"/>
      <c r="C63" s="192"/>
      <c r="D63" s="192"/>
      <c r="E63" s="192"/>
      <c r="F63" s="192"/>
      <c r="G63" s="192"/>
      <c r="R63" s="220"/>
      <c r="S63" s="220"/>
      <c r="T63" s="220"/>
      <c r="U63" s="258">
        <f t="shared" si="31"/>
        <v>51</v>
      </c>
      <c r="V63" s="46"/>
      <c r="W63" s="274"/>
      <c r="X63" s="274"/>
      <c r="Y63" s="274"/>
      <c r="Z63" s="258">
        <f t="shared" si="10"/>
        <v>51</v>
      </c>
      <c r="AA63" s="192"/>
      <c r="AB63" s="65"/>
      <c r="AC63" s="65"/>
      <c r="AD63" s="65"/>
      <c r="AF63" s="256"/>
      <c r="AG63" s="256"/>
      <c r="AH63" s="256"/>
      <c r="AI63" s="256"/>
      <c r="AO63" s="256"/>
      <c r="AP63" s="284"/>
      <c r="AQ63" s="256"/>
      <c r="AR63" s="256"/>
      <c r="AS63" s="256"/>
      <c r="AT63" s="256"/>
      <c r="AU63" s="284"/>
      <c r="AV63" s="256"/>
      <c r="AW63" s="256"/>
      <c r="AX63" s="256"/>
      <c r="AY63" s="256"/>
      <c r="AZ63" s="284"/>
      <c r="BA63" s="256"/>
      <c r="BB63" s="256"/>
      <c r="BC63" s="256"/>
      <c r="BD63" s="256"/>
      <c r="BE63" s="256"/>
      <c r="BF63" s="256"/>
      <c r="BG63" s="256"/>
      <c r="BH63" s="256"/>
      <c r="BI63" s="279">
        <f t="shared" si="14"/>
        <v>51</v>
      </c>
      <c r="BJ63" s="340" t="s">
        <v>30</v>
      </c>
      <c r="BK63" s="231">
        <f>SUM(BK55:BK62)</f>
        <v>2426194390.6510873</v>
      </c>
      <c r="BL63" s="231">
        <f>SUM(BL55:BL62)</f>
        <v>-61496748</v>
      </c>
      <c r="BM63" s="231">
        <f>SUM(BM55:BM62)</f>
        <v>2364697642.6510873</v>
      </c>
      <c r="BN63" s="192"/>
      <c r="BO63" s="192"/>
    </row>
    <row r="64" spans="1:85" ht="14.25" thickBot="1">
      <c r="A64" s="258"/>
      <c r="B64" s="192"/>
      <c r="C64" s="192"/>
      <c r="D64" s="192"/>
      <c r="E64" s="192"/>
      <c r="F64" s="192"/>
      <c r="G64" s="192"/>
      <c r="R64" s="220"/>
      <c r="S64" s="220"/>
      <c r="T64" s="220"/>
      <c r="U64" s="258">
        <f t="shared" si="31"/>
        <v>52</v>
      </c>
      <c r="V64" s="46" t="s">
        <v>104</v>
      </c>
      <c r="W64" s="274"/>
      <c r="X64" s="274"/>
      <c r="Y64" s="520">
        <f>-Y60-Y62</f>
        <v>-8389017.6852083299</v>
      </c>
      <c r="Z64" s="258">
        <f t="shared" si="10"/>
        <v>52</v>
      </c>
      <c r="AA64" s="173" t="s">
        <v>752</v>
      </c>
      <c r="AB64" s="65"/>
      <c r="AC64" s="65"/>
      <c r="AD64" s="65"/>
      <c r="AF64" s="256"/>
      <c r="AG64" s="256"/>
      <c r="AH64" s="256"/>
      <c r="AI64" s="256"/>
      <c r="AO64" s="256"/>
      <c r="AP64" s="284"/>
      <c r="AQ64" s="256"/>
      <c r="AR64" s="256"/>
      <c r="AS64" s="256"/>
      <c r="AT64" s="256"/>
      <c r="AU64" s="284"/>
      <c r="AV64" s="256"/>
      <c r="AW64" s="256"/>
      <c r="AX64" s="256"/>
      <c r="AY64" s="256"/>
      <c r="AZ64" s="284"/>
      <c r="BA64" s="256"/>
      <c r="BB64" s="256"/>
      <c r="BC64" s="256"/>
      <c r="BD64" s="256"/>
      <c r="BE64" s="256"/>
      <c r="BF64" s="256"/>
      <c r="BG64" s="256"/>
      <c r="BH64" s="256"/>
      <c r="BI64" s="279">
        <f t="shared" si="14"/>
        <v>52</v>
      </c>
      <c r="BN64" s="192"/>
      <c r="BO64" s="192"/>
    </row>
    <row r="65" spans="1:67" ht="14.25" thickTop="1">
      <c r="A65" s="258"/>
      <c r="B65" s="192"/>
      <c r="C65" s="192"/>
      <c r="D65" s="192"/>
      <c r="E65" s="192"/>
      <c r="F65" s="192"/>
      <c r="G65" s="192"/>
      <c r="R65" s="220"/>
      <c r="S65" s="220"/>
      <c r="T65" s="220"/>
      <c r="U65" s="258"/>
      <c r="V65" s="517" t="s">
        <v>788</v>
      </c>
      <c r="W65" s="46"/>
      <c r="X65" s="46"/>
      <c r="Y65" s="46"/>
      <c r="Z65" s="258">
        <f t="shared" si="10"/>
        <v>53</v>
      </c>
      <c r="AA65" s="173" t="s">
        <v>753</v>
      </c>
      <c r="AB65" s="65"/>
      <c r="AC65" s="65"/>
      <c r="AD65" s="65"/>
      <c r="AF65" s="256"/>
      <c r="AG65" s="256"/>
      <c r="AH65" s="256"/>
      <c r="AI65" s="256"/>
      <c r="AO65" s="256"/>
      <c r="AP65" s="284"/>
      <c r="AQ65" s="256"/>
      <c r="AR65" s="256"/>
      <c r="AS65" s="256"/>
      <c r="AT65" s="256"/>
      <c r="AU65" s="284"/>
      <c r="AV65" s="256"/>
      <c r="AW65" s="256"/>
      <c r="AX65" s="256"/>
      <c r="AY65" s="256"/>
      <c r="AZ65" s="284"/>
      <c r="BA65" s="256"/>
      <c r="BB65" s="256"/>
      <c r="BC65" s="256"/>
      <c r="BD65" s="256"/>
      <c r="BE65" s="256"/>
      <c r="BF65" s="256"/>
      <c r="BG65" s="256"/>
      <c r="BH65" s="256"/>
      <c r="BI65" s="279">
        <f t="shared" si="14"/>
        <v>53</v>
      </c>
      <c r="BM65" s="1"/>
      <c r="BN65" s="192"/>
      <c r="BO65" s="192"/>
    </row>
    <row r="66" spans="1:67">
      <c r="A66" s="258"/>
      <c r="B66" s="192"/>
      <c r="C66" s="192"/>
      <c r="D66" s="192"/>
      <c r="E66" s="192"/>
      <c r="F66" s="192"/>
      <c r="G66" s="192"/>
      <c r="R66" s="220"/>
      <c r="S66" s="220"/>
      <c r="T66" s="220"/>
      <c r="U66" s="258"/>
      <c r="W66" s="46"/>
      <c r="X66" s="46"/>
      <c r="Y66" s="274"/>
      <c r="Z66" s="258">
        <f t="shared" si="10"/>
        <v>54</v>
      </c>
      <c r="AA66" s="173" t="s">
        <v>754</v>
      </c>
      <c r="AB66" s="192"/>
      <c r="AC66" s="192"/>
      <c r="AD66" s="192"/>
      <c r="AF66" s="256"/>
      <c r="AG66" s="256"/>
      <c r="AH66" s="256"/>
      <c r="AI66" s="256"/>
      <c r="AO66" s="256"/>
      <c r="AP66" s="202"/>
      <c r="AQ66" s="256"/>
      <c r="AR66" s="256"/>
      <c r="AS66" s="256"/>
      <c r="AT66" s="256"/>
      <c r="AU66" s="202"/>
      <c r="AV66" s="256"/>
      <c r="AW66" s="256"/>
      <c r="AX66" s="256"/>
      <c r="AY66" s="256"/>
      <c r="AZ66" s="202"/>
      <c r="BA66" s="256"/>
      <c r="BB66" s="256"/>
      <c r="BC66" s="256"/>
      <c r="BD66" s="256"/>
      <c r="BE66" s="256"/>
      <c r="BF66" s="256"/>
      <c r="BG66" s="256"/>
      <c r="BH66" s="256"/>
      <c r="BI66" s="279">
        <f t="shared" si="14"/>
        <v>54</v>
      </c>
      <c r="BJ66" s="280" t="s">
        <v>341</v>
      </c>
      <c r="BK66" s="299"/>
      <c r="BL66" s="299"/>
      <c r="BM66" s="340"/>
      <c r="BN66" s="192"/>
      <c r="BO66" s="192"/>
    </row>
    <row r="67" spans="1:67">
      <c r="A67" s="192"/>
      <c r="B67" s="192"/>
      <c r="C67" s="192"/>
      <c r="D67" s="192"/>
      <c r="E67" s="192"/>
      <c r="F67" s="192"/>
      <c r="G67" s="192"/>
      <c r="R67" s="220"/>
      <c r="S67" s="220"/>
      <c r="T67" s="220"/>
      <c r="Z67" s="258"/>
      <c r="AA67" s="192"/>
      <c r="AB67" s="192"/>
      <c r="AC67" s="192"/>
      <c r="AD67" s="192"/>
      <c r="AF67" s="256"/>
      <c r="AG67" s="256"/>
      <c r="AH67" s="256"/>
      <c r="AI67" s="256"/>
      <c r="AO67" s="256"/>
      <c r="AP67" s="256"/>
      <c r="AQ67" s="256"/>
      <c r="AR67" s="256"/>
      <c r="AS67" s="256"/>
      <c r="AT67" s="256"/>
      <c r="AU67" s="256"/>
      <c r="AV67" s="256"/>
      <c r="AW67" s="192"/>
      <c r="AX67" s="192"/>
      <c r="AY67" s="256"/>
      <c r="AZ67" s="256"/>
      <c r="BA67" s="256"/>
      <c r="BB67" s="192"/>
      <c r="BC67" s="192"/>
      <c r="BD67" s="192"/>
      <c r="BE67" s="192"/>
      <c r="BF67" s="192"/>
      <c r="BG67" s="192"/>
      <c r="BH67" s="192"/>
      <c r="BI67" s="279">
        <f t="shared" si="14"/>
        <v>55</v>
      </c>
      <c r="BJ67" s="286" t="s">
        <v>152</v>
      </c>
      <c r="BK67" s="299">
        <v>-513042623.97680533</v>
      </c>
      <c r="BL67" s="162">
        <f>-ROUND(BK67*$BL$13,0)</f>
        <v>13004091</v>
      </c>
      <c r="BM67" s="299">
        <f>SUM(BK67:BL67)</f>
        <v>-500038532.97680533</v>
      </c>
      <c r="BN67" s="192"/>
      <c r="BO67" s="192"/>
    </row>
    <row r="68" spans="1:67">
      <c r="A68" s="192"/>
      <c r="B68" s="192"/>
      <c r="C68" s="192"/>
      <c r="D68" s="192"/>
      <c r="E68" s="192"/>
      <c r="F68" s="192"/>
      <c r="G68" s="192"/>
      <c r="U68" s="258"/>
      <c r="V68" s="46"/>
      <c r="W68" s="46"/>
      <c r="X68" s="46"/>
      <c r="Y68" s="46"/>
      <c r="Z68" s="258"/>
      <c r="AA68" s="192"/>
      <c r="AB68" s="192"/>
      <c r="AC68" s="192"/>
      <c r="AD68" s="192"/>
      <c r="AF68" s="256"/>
      <c r="AG68" s="256"/>
      <c r="AH68" s="256"/>
      <c r="AI68" s="256"/>
      <c r="AO68" s="256"/>
      <c r="AP68" s="256"/>
      <c r="AQ68" s="256"/>
      <c r="AR68" s="256"/>
      <c r="AS68" s="256"/>
      <c r="AT68" s="256"/>
      <c r="AU68" s="256"/>
      <c r="AV68" s="256"/>
      <c r="AW68" s="192"/>
      <c r="AX68" s="192"/>
      <c r="AY68" s="256"/>
      <c r="AZ68" s="256"/>
      <c r="BA68" s="256"/>
      <c r="BB68" s="192"/>
      <c r="BC68" s="192"/>
      <c r="BD68" s="192"/>
      <c r="BE68" s="192"/>
      <c r="BF68" s="192"/>
      <c r="BG68" s="192"/>
      <c r="BH68" s="192"/>
      <c r="BI68" s="279">
        <f t="shared" si="14"/>
        <v>56</v>
      </c>
      <c r="BJ68" s="260" t="s">
        <v>342</v>
      </c>
      <c r="BK68" s="299">
        <v>48295905.063545831</v>
      </c>
      <c r="BL68" s="162">
        <f>-ROUND(BK68*$BL$13,0)</f>
        <v>-1224156</v>
      </c>
      <c r="BM68" s="299">
        <f>SUM(BK68:BL68)</f>
        <v>47071749.063545831</v>
      </c>
      <c r="BN68" s="192"/>
      <c r="BO68" s="192"/>
    </row>
    <row r="69" spans="1:67">
      <c r="A69" s="192"/>
      <c r="B69" s="192"/>
      <c r="C69" s="192"/>
      <c r="D69" s="192"/>
      <c r="E69" s="192"/>
      <c r="F69" s="192"/>
      <c r="G69" s="192"/>
      <c r="U69" s="258"/>
      <c r="V69" s="46"/>
      <c r="W69" s="46"/>
      <c r="X69" s="46"/>
      <c r="Y69" s="307"/>
      <c r="Z69" s="258"/>
      <c r="AA69" s="192"/>
      <c r="AB69" s="192"/>
      <c r="AC69" s="192"/>
      <c r="AD69" s="192"/>
      <c r="AE69" s="202"/>
      <c r="AF69" s="202"/>
      <c r="AG69" s="256"/>
      <c r="AH69" s="256"/>
      <c r="AI69" s="256"/>
      <c r="AO69" s="256"/>
      <c r="AP69" s="256"/>
      <c r="AQ69" s="256"/>
      <c r="AR69" s="256"/>
      <c r="AS69" s="256"/>
      <c r="AT69" s="256"/>
      <c r="AU69" s="256"/>
      <c r="AV69" s="256"/>
      <c r="AW69" s="192"/>
      <c r="AX69" s="192"/>
      <c r="AY69" s="256"/>
      <c r="AZ69" s="256"/>
      <c r="BA69" s="256"/>
      <c r="BB69" s="192"/>
      <c r="BC69" s="192"/>
      <c r="BD69" s="192"/>
      <c r="BE69" s="192"/>
      <c r="BF69" s="192"/>
      <c r="BG69" s="192"/>
      <c r="BH69" s="192"/>
      <c r="BI69" s="279">
        <f t="shared" si="14"/>
        <v>57</v>
      </c>
      <c r="BJ69" s="260" t="s">
        <v>343</v>
      </c>
      <c r="BK69" s="299"/>
      <c r="BL69" s="162">
        <f>-ROUND(BK69*$BL$13,0)</f>
        <v>0</v>
      </c>
      <c r="BM69" s="299">
        <f>SUM(BK69:BL69)</f>
        <v>0</v>
      </c>
      <c r="BN69" s="192"/>
      <c r="BO69" s="192"/>
    </row>
    <row r="70" spans="1:67">
      <c r="A70" s="192"/>
      <c r="B70" s="192"/>
      <c r="C70" s="192"/>
      <c r="D70" s="192"/>
      <c r="E70" s="192"/>
      <c r="F70" s="192"/>
      <c r="G70" s="192"/>
      <c r="U70" s="258"/>
      <c r="V70" s="46"/>
      <c r="W70" s="46"/>
      <c r="X70" s="46"/>
      <c r="Y70" s="46"/>
      <c r="Z70" s="258"/>
      <c r="AA70" s="192"/>
      <c r="AB70" s="192"/>
      <c r="AC70" s="192"/>
      <c r="AD70" s="192"/>
      <c r="AF70" s="256"/>
      <c r="AG70" s="256"/>
      <c r="AH70" s="256"/>
      <c r="AI70" s="256"/>
      <c r="AO70" s="256"/>
      <c r="AP70" s="256"/>
      <c r="AQ70" s="256"/>
      <c r="AR70" s="256"/>
      <c r="AS70" s="256"/>
      <c r="AT70" s="256"/>
      <c r="AU70" s="256"/>
      <c r="AV70" s="256"/>
      <c r="AW70" s="192"/>
      <c r="AX70" s="192"/>
      <c r="AY70" s="256"/>
      <c r="AZ70" s="256"/>
      <c r="BA70" s="256"/>
      <c r="BB70" s="192"/>
      <c r="BC70" s="192"/>
      <c r="BD70" s="192"/>
      <c r="BE70" s="192"/>
      <c r="BF70" s="192"/>
      <c r="BG70" s="192"/>
      <c r="BH70" s="192"/>
      <c r="BI70" s="279">
        <f t="shared" si="14"/>
        <v>58</v>
      </c>
      <c r="BJ70" s="260" t="s">
        <v>344</v>
      </c>
      <c r="BK70" s="299"/>
      <c r="BL70" s="162">
        <f>-ROUND(BK70*$BL$13,0)</f>
        <v>0</v>
      </c>
      <c r="BM70" s="299">
        <f>SUM(BK70:BL70)</f>
        <v>0</v>
      </c>
      <c r="BN70" s="192"/>
      <c r="BO70" s="192"/>
    </row>
    <row r="71" spans="1:67">
      <c r="A71" s="192"/>
      <c r="B71" s="192"/>
      <c r="C71" s="192"/>
      <c r="D71" s="192"/>
      <c r="E71" s="192"/>
      <c r="F71" s="192"/>
      <c r="G71" s="192"/>
      <c r="V71" s="46"/>
      <c r="W71" s="46"/>
      <c r="X71" s="46"/>
      <c r="Y71" s="46"/>
      <c r="Z71" s="258"/>
      <c r="AA71" s="192"/>
      <c r="AB71" s="192"/>
      <c r="AC71" s="192"/>
      <c r="AD71" s="192"/>
      <c r="AF71" s="256"/>
      <c r="AG71" s="256"/>
      <c r="AH71" s="256"/>
      <c r="AI71" s="256"/>
      <c r="AO71" s="256"/>
      <c r="AP71" s="256"/>
      <c r="AQ71" s="256"/>
      <c r="AR71" s="256"/>
      <c r="AS71" s="256"/>
      <c r="AT71" s="256"/>
      <c r="AU71" s="256"/>
      <c r="AV71" s="256"/>
      <c r="AW71" s="192"/>
      <c r="AX71" s="192"/>
      <c r="AY71" s="256"/>
      <c r="AZ71" s="256"/>
      <c r="BA71" s="256"/>
      <c r="BB71" s="192"/>
      <c r="BC71" s="192"/>
      <c r="BD71" s="192"/>
      <c r="BE71" s="192"/>
      <c r="BF71" s="192"/>
      <c r="BG71" s="192"/>
      <c r="BH71" s="192"/>
      <c r="BI71" s="279">
        <f t="shared" si="14"/>
        <v>59</v>
      </c>
      <c r="BJ71" s="248" t="s">
        <v>134</v>
      </c>
      <c r="BK71" s="231">
        <f>SUM(BK67:BK70)</f>
        <v>-464746718.91325951</v>
      </c>
      <c r="BL71" s="231">
        <f>SUM(BL67:BL70)</f>
        <v>11779935</v>
      </c>
      <c r="BM71" s="231">
        <f>SUM(BM67:BM70)</f>
        <v>-452966783.91325951</v>
      </c>
      <c r="BN71" s="192"/>
      <c r="BO71" s="192"/>
    </row>
    <row r="72" spans="1:67">
      <c r="A72" s="192"/>
      <c r="B72" s="192"/>
      <c r="C72" s="192"/>
      <c r="D72" s="192"/>
      <c r="E72" s="192"/>
      <c r="F72" s="192"/>
      <c r="G72" s="192"/>
      <c r="H72" s="256"/>
      <c r="I72" s="256"/>
      <c r="J72" s="256"/>
      <c r="Z72" s="192"/>
      <c r="AA72" s="192"/>
      <c r="AB72" s="192"/>
      <c r="AC72" s="192"/>
      <c r="AD72" s="192"/>
      <c r="AF72" s="256"/>
      <c r="AG72" s="256"/>
      <c r="AH72" s="256"/>
      <c r="AI72" s="256"/>
      <c r="AO72" s="256"/>
      <c r="AP72" s="256"/>
      <c r="AQ72" s="256"/>
      <c r="AR72" s="256"/>
      <c r="AS72" s="256"/>
      <c r="AT72" s="256"/>
      <c r="AU72" s="256"/>
      <c r="AV72" s="256"/>
      <c r="AW72" s="192"/>
      <c r="AX72" s="192"/>
      <c r="AY72" s="256"/>
      <c r="AZ72" s="256"/>
      <c r="BA72" s="256"/>
      <c r="BB72" s="192"/>
      <c r="BC72" s="192"/>
      <c r="BD72" s="192"/>
      <c r="BE72" s="192"/>
      <c r="BF72" s="192"/>
      <c r="BG72" s="192"/>
      <c r="BH72" s="192"/>
      <c r="BI72" s="279">
        <f t="shared" si="14"/>
        <v>60</v>
      </c>
      <c r="BJ72" s="286"/>
      <c r="BK72" s="231"/>
      <c r="BL72" s="231"/>
      <c r="BM72" s="231"/>
      <c r="BN72" s="192"/>
      <c r="BO72" s="192"/>
    </row>
    <row r="73" spans="1:67">
      <c r="A73" s="192"/>
      <c r="B73" s="192"/>
      <c r="C73" s="192"/>
      <c r="D73" s="192"/>
      <c r="E73" s="192"/>
      <c r="F73" s="192"/>
      <c r="G73" s="192"/>
      <c r="H73" s="256"/>
      <c r="I73" s="256"/>
      <c r="J73" s="256"/>
      <c r="Z73" s="192"/>
      <c r="AA73" s="192"/>
      <c r="AB73" s="192"/>
      <c r="AC73" s="192"/>
      <c r="AD73" s="192"/>
      <c r="AF73" s="256"/>
      <c r="AG73" s="256"/>
      <c r="AH73" s="256"/>
      <c r="AI73" s="256"/>
      <c r="AO73" s="256"/>
      <c r="AP73" s="256"/>
      <c r="AQ73" s="256"/>
      <c r="AR73" s="256"/>
      <c r="AS73" s="256"/>
      <c r="AT73" s="256"/>
      <c r="AU73" s="256"/>
      <c r="AV73" s="256"/>
      <c r="AW73" s="192"/>
      <c r="AX73" s="192"/>
      <c r="AY73" s="256"/>
      <c r="AZ73" s="256"/>
      <c r="BA73" s="256"/>
      <c r="BB73" s="192"/>
      <c r="BC73" s="192"/>
      <c r="BD73" s="192"/>
      <c r="BE73" s="192"/>
      <c r="BF73" s="192"/>
      <c r="BG73" s="192"/>
      <c r="BH73" s="192"/>
      <c r="BI73" s="279">
        <f t="shared" si="14"/>
        <v>61</v>
      </c>
      <c r="BJ73" s="248" t="s">
        <v>345</v>
      </c>
      <c r="BK73" s="162">
        <f>BK63+BK71</f>
        <v>1961447671.7378278</v>
      </c>
      <c r="BL73" s="162">
        <f>BL63+BL71</f>
        <v>-49716813</v>
      </c>
      <c r="BM73" s="162">
        <f>BM63+BM71</f>
        <v>1911730858.7378278</v>
      </c>
      <c r="BN73" s="192"/>
      <c r="BO73" s="192"/>
    </row>
    <row r="74" spans="1:67">
      <c r="A74" s="192"/>
      <c r="B74" s="192"/>
      <c r="C74" s="192"/>
      <c r="D74" s="192"/>
      <c r="E74" s="192"/>
      <c r="F74" s="192"/>
      <c r="G74" s="192"/>
      <c r="H74" s="256"/>
      <c r="I74" s="256"/>
      <c r="J74" s="256"/>
      <c r="Z74" s="192"/>
      <c r="AA74" s="192"/>
      <c r="AB74" s="192"/>
      <c r="AC74" s="192"/>
      <c r="AD74" s="192"/>
      <c r="AF74" s="256"/>
      <c r="AG74" s="256"/>
      <c r="AH74" s="256"/>
      <c r="AI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79">
        <f t="shared" si="14"/>
        <v>62</v>
      </c>
      <c r="BJ74" s="340"/>
      <c r="BK74" s="340"/>
      <c r="BL74" s="340"/>
      <c r="BM74" s="340"/>
      <c r="BN74" s="192"/>
      <c r="BO74" s="192"/>
    </row>
    <row r="75" spans="1:67">
      <c r="A75" s="192"/>
      <c r="B75" s="192"/>
      <c r="C75" s="192"/>
      <c r="D75" s="192"/>
      <c r="E75" s="192"/>
      <c r="F75" s="192"/>
      <c r="G75" s="192"/>
      <c r="H75" s="256"/>
      <c r="I75" s="256"/>
      <c r="J75" s="256"/>
      <c r="Z75" s="192"/>
      <c r="AA75" s="192"/>
      <c r="AB75" s="192"/>
      <c r="AC75" s="192"/>
      <c r="AD75" s="192"/>
      <c r="AF75" s="256"/>
      <c r="AG75" s="256"/>
      <c r="AH75" s="256"/>
      <c r="AI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79">
        <f t="shared" si="14"/>
        <v>63</v>
      </c>
      <c r="BJ75" s="280" t="s">
        <v>496</v>
      </c>
      <c r="BK75" s="340"/>
      <c r="BL75" s="340"/>
      <c r="BM75" s="340"/>
      <c r="BN75" s="192"/>
      <c r="BO75" s="192"/>
    </row>
    <row r="76" spans="1:67">
      <c r="A76" s="192"/>
      <c r="B76" s="192"/>
      <c r="C76" s="192"/>
      <c r="D76" s="192"/>
      <c r="E76" s="192"/>
      <c r="F76" s="192"/>
      <c r="G76" s="192"/>
      <c r="H76" s="256"/>
      <c r="I76" s="256"/>
      <c r="J76" s="256"/>
      <c r="Z76" s="192"/>
      <c r="AA76" s="192"/>
      <c r="AB76" s="192"/>
      <c r="AC76" s="192"/>
      <c r="AD76" s="192"/>
      <c r="AF76" s="256"/>
      <c r="AG76" s="256"/>
      <c r="AH76" s="256"/>
      <c r="AI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79">
        <f t="shared" si="14"/>
        <v>64</v>
      </c>
      <c r="BJ76" s="340" t="s">
        <v>346</v>
      </c>
      <c r="BK76" s="162">
        <f>AC29</f>
        <v>-374251.50670083519</v>
      </c>
      <c r="BL76" s="162">
        <f>-BK76*$BL$13</f>
        <v>9486.15294034607</v>
      </c>
      <c r="BM76" s="162">
        <f t="shared" ref="BM76:BM78" si="35">SUM(BK76:BL76)</f>
        <v>-364765.35376048915</v>
      </c>
      <c r="BN76" s="192"/>
      <c r="BO76" s="192"/>
    </row>
    <row r="77" spans="1:67">
      <c r="A77" s="192"/>
      <c r="B77" s="192"/>
      <c r="C77" s="192"/>
      <c r="D77" s="192"/>
      <c r="E77" s="192"/>
      <c r="F77" s="192"/>
      <c r="G77" s="192"/>
      <c r="H77" s="256"/>
      <c r="I77" s="256"/>
      <c r="J77" s="256"/>
      <c r="Z77" s="192"/>
      <c r="AA77" s="192"/>
      <c r="AB77" s="192"/>
      <c r="AC77" s="192"/>
      <c r="AD77" s="192"/>
      <c r="AF77" s="256"/>
      <c r="AG77" s="256"/>
      <c r="AH77" s="256"/>
      <c r="AI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79">
        <f t="shared" si="14"/>
        <v>65</v>
      </c>
      <c r="BJ77" s="340" t="s">
        <v>347</v>
      </c>
      <c r="BK77" s="220">
        <f>AC28</f>
        <v>-108339.16201768839</v>
      </c>
      <c r="BL77" s="200">
        <f t="shared" ref="BL77:BL93" si="36">-BK77*$BL$13</f>
        <v>2746.0727396623479</v>
      </c>
      <c r="BM77" s="162">
        <f t="shared" si="35"/>
        <v>-105593.08927802605</v>
      </c>
      <c r="BN77" s="192"/>
      <c r="BO77" s="192"/>
    </row>
    <row r="78" spans="1:67">
      <c r="A78" s="192"/>
      <c r="B78" s="192"/>
      <c r="C78" s="192"/>
      <c r="D78" s="192"/>
      <c r="E78" s="192"/>
      <c r="F78" s="192"/>
      <c r="G78" s="192"/>
      <c r="H78" s="256"/>
      <c r="I78" s="256"/>
      <c r="J78" s="256"/>
      <c r="Z78" s="192"/>
      <c r="AA78" s="192"/>
      <c r="AB78" s="192"/>
      <c r="AC78" s="192"/>
      <c r="AD78" s="192"/>
      <c r="AF78" s="256"/>
      <c r="AG78" s="256"/>
      <c r="AH78" s="256"/>
      <c r="AI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79">
        <f t="shared" si="14"/>
        <v>66</v>
      </c>
      <c r="BJ78" s="234" t="s">
        <v>200</v>
      </c>
      <c r="BK78" s="162">
        <f>AC14</f>
        <v>0</v>
      </c>
      <c r="BL78" s="200">
        <f t="shared" si="36"/>
        <v>0</v>
      </c>
      <c r="BM78" s="162">
        <f t="shared" si="35"/>
        <v>0</v>
      </c>
      <c r="BN78" s="192"/>
      <c r="BO78" s="192"/>
    </row>
    <row r="79" spans="1:67" ht="13.5">
      <c r="A79" s="192"/>
      <c r="B79" s="192"/>
      <c r="C79" s="192"/>
      <c r="D79" s="192"/>
      <c r="E79" s="192"/>
      <c r="F79" s="192"/>
      <c r="G79" s="192"/>
      <c r="H79" s="256"/>
      <c r="I79" s="256"/>
      <c r="J79" s="256"/>
      <c r="Z79" s="192"/>
      <c r="AA79" s="192"/>
      <c r="AB79" s="192"/>
      <c r="AC79" s="192"/>
      <c r="AD79" s="192"/>
      <c r="AF79" s="256"/>
      <c r="AG79" s="256"/>
      <c r="AH79" s="256"/>
      <c r="AI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79">
        <f t="shared" si="14"/>
        <v>67</v>
      </c>
      <c r="BJ79" s="234" t="s">
        <v>660</v>
      </c>
      <c r="BK79" s="481">
        <f>BB20-BB15-BB16</f>
        <v>10649666.331071053</v>
      </c>
      <c r="BL79" s="492">
        <f t="shared" ref="BL79" si="37">-BK79*$BL$13</f>
        <v>-269937.09249365801</v>
      </c>
      <c r="BM79" s="481">
        <f t="shared" ref="BM79" si="38">SUM(BK79:BL79)</f>
        <v>10379729.238577394</v>
      </c>
      <c r="BN79" s="192"/>
      <c r="BO79" s="192"/>
    </row>
    <row r="80" spans="1:67">
      <c r="A80" s="192"/>
      <c r="B80" s="192"/>
      <c r="C80" s="192"/>
      <c r="D80" s="192"/>
      <c r="E80" s="192"/>
      <c r="F80" s="192"/>
      <c r="G80" s="192"/>
      <c r="H80" s="256"/>
      <c r="I80" s="256"/>
      <c r="J80" s="256"/>
      <c r="Z80" s="192"/>
      <c r="AA80" s="192"/>
      <c r="AB80" s="192"/>
      <c r="AC80" s="192"/>
      <c r="AD80" s="192"/>
      <c r="AF80" s="256"/>
      <c r="AG80" s="256"/>
      <c r="AH80" s="256"/>
      <c r="AI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79">
        <f t="shared" si="14"/>
        <v>68</v>
      </c>
      <c r="BJ80" s="234" t="s">
        <v>117</v>
      </c>
      <c r="BK80" s="162">
        <f>AC15</f>
        <v>-88510.49771296572</v>
      </c>
      <c r="BL80" s="200">
        <f t="shared" si="36"/>
        <v>2243.475585530542</v>
      </c>
      <c r="BM80" s="162">
        <f t="shared" ref="BM80:BM93" si="39">SUM(BK80:BL80)</f>
        <v>-86267.022127435179</v>
      </c>
      <c r="BN80" s="192"/>
      <c r="BO80" s="192"/>
    </row>
    <row r="81" spans="1:67">
      <c r="A81" s="192"/>
      <c r="B81" s="192"/>
      <c r="C81" s="192"/>
      <c r="D81" s="192"/>
      <c r="E81" s="192"/>
      <c r="F81" s="192"/>
      <c r="G81" s="192"/>
      <c r="H81" s="256"/>
      <c r="I81" s="256"/>
      <c r="J81" s="256"/>
      <c r="Z81" s="192"/>
      <c r="AA81" s="192"/>
      <c r="AB81" s="192"/>
      <c r="AC81" s="192"/>
      <c r="AD81" s="192"/>
      <c r="AF81" s="256"/>
      <c r="AG81" s="256"/>
      <c r="AH81" s="256"/>
      <c r="AI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79">
        <f t="shared" si="14"/>
        <v>69</v>
      </c>
      <c r="BJ81" s="234" t="s">
        <v>116</v>
      </c>
      <c r="BK81" s="162">
        <f>AC16</f>
        <v>-121339.24959547223</v>
      </c>
      <c r="BL81" s="200">
        <f t="shared" si="36"/>
        <v>3075.5859594964345</v>
      </c>
      <c r="BM81" s="162">
        <f t="shared" si="39"/>
        <v>-118263.6636359758</v>
      </c>
      <c r="BN81" s="192"/>
      <c r="BO81" s="192"/>
    </row>
    <row r="82" spans="1:67">
      <c r="A82" s="192"/>
      <c r="B82" s="192"/>
      <c r="C82" s="192"/>
      <c r="D82" s="192"/>
      <c r="E82" s="192"/>
      <c r="F82" s="192"/>
      <c r="G82" s="192"/>
      <c r="H82" s="256"/>
      <c r="I82" s="256"/>
      <c r="J82" s="256"/>
      <c r="Z82" s="192"/>
      <c r="AA82" s="192"/>
      <c r="AB82" s="192"/>
      <c r="AC82" s="192"/>
      <c r="AD82" s="192"/>
      <c r="AF82" s="256"/>
      <c r="AG82" s="256"/>
      <c r="AH82" s="256"/>
      <c r="AI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79">
        <f t="shared" ref="BI82:BI84" si="40">+BI81+1</f>
        <v>70</v>
      </c>
      <c r="BJ82" s="234" t="s">
        <v>348</v>
      </c>
      <c r="BK82" s="162">
        <f t="shared" ref="BK82:BK87" si="41">AC18</f>
        <v>82196760.579333305</v>
      </c>
      <c r="BL82" s="200">
        <f t="shared" si="36"/>
        <v>-2083441.2904043614</v>
      </c>
      <c r="BM82" s="162">
        <f t="shared" si="39"/>
        <v>80113319.288928941</v>
      </c>
      <c r="BN82" s="192"/>
      <c r="BO82" s="192"/>
    </row>
    <row r="83" spans="1:67">
      <c r="A83" s="192"/>
      <c r="B83" s="192"/>
      <c r="C83" s="192"/>
      <c r="D83" s="192"/>
      <c r="E83" s="192"/>
      <c r="F83" s="192"/>
      <c r="G83" s="192"/>
      <c r="H83" s="256"/>
      <c r="I83" s="256"/>
      <c r="J83" s="256"/>
      <c r="Z83" s="192"/>
      <c r="AA83" s="192"/>
      <c r="AB83" s="192"/>
      <c r="AC83" s="192"/>
      <c r="AD83" s="192"/>
      <c r="AF83" s="256"/>
      <c r="AG83" s="256"/>
      <c r="AH83" s="256"/>
      <c r="AI83" s="256"/>
      <c r="AO83" s="256"/>
      <c r="AQ83" s="256"/>
      <c r="AR83" s="256"/>
      <c r="AS83" s="256"/>
      <c r="AT83" s="256"/>
      <c r="AV83" s="256"/>
      <c r="AW83" s="256"/>
      <c r="AX83" s="256"/>
      <c r="AY83" s="256"/>
      <c r="BA83" s="256"/>
      <c r="BB83" s="256"/>
      <c r="BC83" s="256"/>
      <c r="BD83" s="256"/>
      <c r="BE83" s="256"/>
      <c r="BF83" s="256"/>
      <c r="BG83" s="256"/>
      <c r="BH83" s="256"/>
      <c r="BI83" s="279">
        <f t="shared" si="40"/>
        <v>71</v>
      </c>
      <c r="BJ83" s="234" t="s">
        <v>349</v>
      </c>
      <c r="BK83" s="162">
        <f t="shared" si="41"/>
        <v>18500000</v>
      </c>
      <c r="BL83" s="200">
        <f>-BK83*$BL$13</f>
        <v>-468919.5</v>
      </c>
      <c r="BM83" s="162">
        <f t="shared" si="39"/>
        <v>18031080.5</v>
      </c>
      <c r="BN83" s="192"/>
      <c r="BO83" s="192"/>
    </row>
    <row r="84" spans="1:67">
      <c r="A84" s="192"/>
      <c r="B84" s="192"/>
      <c r="C84" s="192"/>
      <c r="D84" s="192"/>
      <c r="E84" s="192"/>
      <c r="F84" s="192"/>
      <c r="G84" s="192"/>
      <c r="H84" s="256"/>
      <c r="I84" s="256"/>
      <c r="J84" s="256"/>
      <c r="Z84" s="192"/>
      <c r="AA84" s="192"/>
      <c r="AB84" s="192"/>
      <c r="AC84" s="192"/>
      <c r="AD84" s="192"/>
      <c r="AF84" s="256"/>
      <c r="AG84" s="256"/>
      <c r="AH84" s="256"/>
      <c r="AI84" s="256"/>
      <c r="AO84" s="256"/>
      <c r="AQ84" s="256"/>
      <c r="AR84" s="256"/>
      <c r="AS84" s="256"/>
      <c r="AT84" s="256"/>
      <c r="AV84" s="256"/>
      <c r="AW84" s="256"/>
      <c r="AX84" s="256"/>
      <c r="AY84" s="256"/>
      <c r="BA84" s="256"/>
      <c r="BB84" s="256"/>
      <c r="BC84" s="256"/>
      <c r="BD84" s="256"/>
      <c r="BE84" s="256"/>
      <c r="BF84" s="256"/>
      <c r="BG84" s="256"/>
      <c r="BH84" s="256"/>
      <c r="BI84" s="279">
        <f t="shared" si="40"/>
        <v>72</v>
      </c>
      <c r="BJ84" s="234" t="s">
        <v>331</v>
      </c>
      <c r="BK84" s="162">
        <f t="shared" si="41"/>
        <v>750000.00000000524</v>
      </c>
      <c r="BL84" s="200">
        <f t="shared" si="36"/>
        <v>-19010.250000000135</v>
      </c>
      <c r="BM84" s="162">
        <f t="shared" si="39"/>
        <v>730989.75000000512</v>
      </c>
      <c r="BN84" s="192"/>
      <c r="BO84" s="192"/>
    </row>
    <row r="85" spans="1:67">
      <c r="A85" s="192"/>
      <c r="B85" s="192"/>
      <c r="C85" s="192"/>
      <c r="D85" s="192"/>
      <c r="E85" s="192"/>
      <c r="F85" s="192"/>
      <c r="G85" s="192"/>
      <c r="H85" s="256"/>
      <c r="I85" s="256"/>
      <c r="J85" s="256"/>
      <c r="Z85" s="192"/>
      <c r="AA85" s="192"/>
      <c r="AB85" s="192"/>
      <c r="AC85" s="192"/>
      <c r="AD85" s="192"/>
      <c r="AF85" s="256"/>
      <c r="AG85" s="256"/>
      <c r="AH85" s="256"/>
      <c r="AI85" s="256"/>
      <c r="AO85" s="256"/>
      <c r="AQ85" s="256"/>
      <c r="AR85" s="256"/>
      <c r="AS85" s="256"/>
      <c r="AT85" s="256"/>
      <c r="AV85" s="256"/>
      <c r="AW85" s="256"/>
      <c r="AX85" s="256"/>
      <c r="AY85" s="256"/>
      <c r="BA85" s="256"/>
      <c r="BB85" s="256"/>
      <c r="BC85" s="256"/>
      <c r="BD85" s="256"/>
      <c r="BE85" s="256"/>
      <c r="BF85" s="256"/>
      <c r="BG85" s="256"/>
      <c r="BH85" s="256"/>
      <c r="BI85" s="279">
        <f t="shared" ref="BI85:BI96" si="42">+BI84+1</f>
        <v>73</v>
      </c>
      <c r="BJ85" s="234" t="s">
        <v>192</v>
      </c>
      <c r="BK85" s="162">
        <f t="shared" si="41"/>
        <v>0</v>
      </c>
      <c r="BL85" s="200">
        <f t="shared" si="36"/>
        <v>0</v>
      </c>
      <c r="BM85" s="162">
        <f t="shared" si="39"/>
        <v>0</v>
      </c>
      <c r="BN85" s="192"/>
      <c r="BO85" s="192"/>
    </row>
    <row r="86" spans="1:67">
      <c r="A86" s="192"/>
      <c r="B86" s="192"/>
      <c r="C86" s="192"/>
      <c r="D86" s="192"/>
      <c r="E86" s="192"/>
      <c r="F86" s="192"/>
      <c r="G86" s="192"/>
      <c r="H86" s="256"/>
      <c r="I86" s="256"/>
      <c r="J86" s="256"/>
      <c r="Z86" s="192"/>
      <c r="AA86" s="192"/>
      <c r="AB86" s="192"/>
      <c r="AC86" s="192"/>
      <c r="AD86" s="192"/>
      <c r="AF86" s="256"/>
      <c r="AG86" s="256"/>
      <c r="AH86" s="256"/>
      <c r="AI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79">
        <f t="shared" si="42"/>
        <v>74</v>
      </c>
      <c r="BJ86" s="234" t="s">
        <v>350</v>
      </c>
      <c r="BK86" s="162">
        <f t="shared" si="41"/>
        <v>60863794.047865629</v>
      </c>
      <c r="BL86" s="200">
        <f t="shared" si="36"/>
        <v>-1542714.5877312501</v>
      </c>
      <c r="BM86" s="162">
        <f t="shared" si="39"/>
        <v>59321079.46013438</v>
      </c>
      <c r="BN86" s="192"/>
      <c r="BO86" s="192"/>
    </row>
    <row r="87" spans="1:67">
      <c r="A87" s="192"/>
      <c r="B87" s="192"/>
      <c r="C87" s="192"/>
      <c r="D87" s="192"/>
      <c r="E87" s="192"/>
      <c r="F87" s="192"/>
      <c r="G87" s="192"/>
      <c r="H87" s="256"/>
      <c r="I87" s="256"/>
      <c r="J87" s="256"/>
      <c r="Z87" s="192"/>
      <c r="AA87" s="192"/>
      <c r="AB87" s="192"/>
      <c r="AC87" s="192"/>
      <c r="AD87" s="192"/>
      <c r="AF87" s="256"/>
      <c r="AG87" s="256"/>
      <c r="AH87" s="256"/>
      <c r="AI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79">
        <f t="shared" si="42"/>
        <v>75</v>
      </c>
      <c r="BJ87" s="234" t="s">
        <v>351</v>
      </c>
      <c r="BK87" s="162">
        <f t="shared" si="41"/>
        <v>8466701.2744743638</v>
      </c>
      <c r="BL87" s="200">
        <f t="shared" si="36"/>
        <v>-214605.47720410171</v>
      </c>
      <c r="BM87" s="162">
        <f t="shared" si="39"/>
        <v>8252095.7972702617</v>
      </c>
      <c r="BN87" s="192"/>
      <c r="BO87" s="192"/>
    </row>
    <row r="88" spans="1:67">
      <c r="A88" s="192"/>
      <c r="B88" s="192"/>
      <c r="C88" s="192"/>
      <c r="D88" s="192"/>
      <c r="E88" s="192"/>
      <c r="F88" s="192"/>
      <c r="G88" s="192"/>
      <c r="H88" s="256"/>
      <c r="I88" s="256"/>
      <c r="J88" s="256"/>
      <c r="Z88" s="192"/>
      <c r="AA88" s="192"/>
      <c r="AB88" s="192"/>
      <c r="AC88" s="192"/>
      <c r="AD88" s="192"/>
      <c r="AF88" s="256"/>
      <c r="AG88" s="256"/>
      <c r="AH88" s="256"/>
      <c r="AI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79">
        <f t="shared" si="42"/>
        <v>76</v>
      </c>
      <c r="BJ88" s="234" t="s">
        <v>500</v>
      </c>
      <c r="BK88" s="162">
        <f>AC17</f>
        <v>12550110.290861849</v>
      </c>
      <c r="BL88" s="200">
        <f t="shared" si="36"/>
        <v>-318107.64554247528</v>
      </c>
      <c r="BM88" s="162">
        <f t="shared" si="39"/>
        <v>12232002.645319374</v>
      </c>
      <c r="BN88" s="192"/>
      <c r="BO88" s="192"/>
    </row>
    <row r="89" spans="1:67">
      <c r="A89" s="192"/>
      <c r="B89" s="192"/>
      <c r="C89" s="192"/>
      <c r="D89" s="192"/>
      <c r="E89" s="192"/>
      <c r="F89" s="192"/>
      <c r="G89" s="192"/>
      <c r="H89" s="256"/>
      <c r="I89" s="256"/>
      <c r="J89" s="256"/>
      <c r="Z89" s="192"/>
      <c r="AA89" s="192"/>
      <c r="AB89" s="192"/>
      <c r="AC89" s="192"/>
      <c r="AD89" s="192"/>
      <c r="AF89" s="256"/>
      <c r="AG89" s="256"/>
      <c r="AH89" s="256"/>
      <c r="AI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79">
        <f t="shared" si="42"/>
        <v>77</v>
      </c>
      <c r="BJ89" s="234" t="s">
        <v>501</v>
      </c>
      <c r="BK89" s="220">
        <f>AC24</f>
        <v>0.16838636322063394</v>
      </c>
      <c r="BL89" s="200">
        <f t="shared" si="36"/>
        <v>-4.2680891485534084E-3</v>
      </c>
      <c r="BM89" s="220">
        <f t="shared" si="39"/>
        <v>0.16411827407208052</v>
      </c>
      <c r="BN89" s="192"/>
      <c r="BO89" s="192"/>
    </row>
    <row r="90" spans="1:67">
      <c r="A90" s="192"/>
      <c r="B90" s="192"/>
      <c r="C90" s="192"/>
      <c r="D90" s="192"/>
      <c r="E90" s="192"/>
      <c r="F90" s="192"/>
      <c r="G90" s="192"/>
      <c r="H90" s="256"/>
      <c r="I90" s="256"/>
      <c r="J90" s="256"/>
      <c r="Z90" s="192"/>
      <c r="AA90" s="192"/>
      <c r="AB90" s="192"/>
      <c r="AC90" s="192"/>
      <c r="AD90" s="192"/>
      <c r="AF90" s="256"/>
      <c r="AG90" s="256"/>
      <c r="AH90" s="256"/>
      <c r="AI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79">
        <f t="shared" si="42"/>
        <v>78</v>
      </c>
      <c r="BJ90" s="234" t="s">
        <v>502</v>
      </c>
      <c r="BK90" s="162">
        <f>AC27</f>
        <v>3917699.507429909</v>
      </c>
      <c r="BL90" s="200">
        <f t="shared" si="36"/>
        <v>-99301.929414825907</v>
      </c>
      <c r="BM90" s="162">
        <f t="shared" si="39"/>
        <v>3818397.578015083</v>
      </c>
      <c r="BN90" s="192"/>
      <c r="BO90" s="192"/>
    </row>
    <row r="91" spans="1:67">
      <c r="A91" s="192"/>
      <c r="B91" s="192"/>
      <c r="C91" s="192"/>
      <c r="D91" s="192"/>
      <c r="E91" s="192"/>
      <c r="F91" s="192"/>
      <c r="G91" s="192"/>
      <c r="H91" s="256"/>
      <c r="I91" s="256"/>
      <c r="J91" s="256"/>
      <c r="Z91" s="192"/>
      <c r="AA91" s="192"/>
      <c r="AB91" s="192"/>
      <c r="AC91" s="192"/>
      <c r="AD91" s="192"/>
      <c r="AF91" s="256"/>
      <c r="AG91" s="256"/>
      <c r="AH91" s="256"/>
      <c r="AI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79">
        <f t="shared" si="42"/>
        <v>79</v>
      </c>
      <c r="BJ91" s="234" t="s">
        <v>503</v>
      </c>
      <c r="BK91" s="162">
        <f>AC26</f>
        <v>596763.95810137875</v>
      </c>
      <c r="BL91" s="200">
        <f t="shared" si="36"/>
        <v>-15126.176045995648</v>
      </c>
      <c r="BM91" s="162">
        <f t="shared" si="39"/>
        <v>581637.78205538308</v>
      </c>
      <c r="BN91" s="192"/>
      <c r="BO91" s="192"/>
    </row>
    <row r="92" spans="1:67">
      <c r="A92" s="192"/>
      <c r="B92" s="192"/>
      <c r="C92" s="192"/>
      <c r="D92" s="192"/>
      <c r="E92" s="192"/>
      <c r="F92" s="192"/>
      <c r="G92" s="192"/>
      <c r="H92" s="256"/>
      <c r="I92" s="256"/>
      <c r="J92" s="256"/>
      <c r="Z92" s="192"/>
      <c r="AA92" s="192"/>
      <c r="AB92" s="192"/>
      <c r="AC92" s="192"/>
      <c r="AD92" s="192"/>
      <c r="AF92" s="256"/>
      <c r="AG92" s="256"/>
      <c r="AH92" s="256"/>
      <c r="AI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79">
        <f t="shared" si="42"/>
        <v>80</v>
      </c>
      <c r="BJ92" s="234" t="s">
        <v>504</v>
      </c>
      <c r="BK92" s="162">
        <f>AC25</f>
        <v>151971.71732166281</v>
      </c>
      <c r="BL92" s="200">
        <f t="shared" si="36"/>
        <v>-3852.0271189521877</v>
      </c>
      <c r="BM92" s="132">
        <f t="shared" si="39"/>
        <v>148119.69020271063</v>
      </c>
      <c r="BN92" s="192"/>
      <c r="BO92" s="192"/>
    </row>
    <row r="93" spans="1:67">
      <c r="A93" s="192"/>
      <c r="B93" s="192"/>
      <c r="C93" s="192"/>
      <c r="D93" s="192"/>
      <c r="E93" s="192"/>
      <c r="F93" s="192"/>
      <c r="G93" s="192"/>
      <c r="H93" s="256"/>
      <c r="I93" s="256"/>
      <c r="J93" s="256"/>
      <c r="Z93" s="192"/>
      <c r="AA93" s="192"/>
      <c r="AB93" s="192"/>
      <c r="AC93" s="192"/>
      <c r="AD93" s="192"/>
      <c r="AF93" s="256"/>
      <c r="AG93" s="256"/>
      <c r="AH93" s="256"/>
      <c r="AI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256"/>
      <c r="BI93" s="279">
        <f t="shared" si="42"/>
        <v>81</v>
      </c>
      <c r="BJ93" s="234" t="s">
        <v>352</v>
      </c>
      <c r="BK93" s="132">
        <f>AC30</f>
        <v>1128003.9151666719</v>
      </c>
      <c r="BL93" s="200">
        <f t="shared" si="36"/>
        <v>-28591.515237729633</v>
      </c>
      <c r="BM93" s="132">
        <f t="shared" si="39"/>
        <v>1099412.3999289423</v>
      </c>
      <c r="BN93" s="192"/>
      <c r="BO93" s="192"/>
    </row>
    <row r="94" spans="1:67" ht="14.25" thickBot="1">
      <c r="A94" s="192"/>
      <c r="B94" s="192"/>
      <c r="C94" s="192"/>
      <c r="D94" s="192"/>
      <c r="E94" s="192"/>
      <c r="F94" s="192"/>
      <c r="G94" s="192"/>
      <c r="H94" s="256"/>
      <c r="I94" s="256"/>
      <c r="J94" s="256"/>
      <c r="Z94" s="192"/>
      <c r="AA94" s="192"/>
      <c r="AB94" s="192"/>
      <c r="AC94" s="192"/>
      <c r="AD94" s="192"/>
      <c r="AF94" s="256"/>
      <c r="AG94" s="256"/>
      <c r="AH94" s="256"/>
      <c r="AI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79">
        <f t="shared" si="42"/>
        <v>82</v>
      </c>
      <c r="BJ94" s="340" t="s">
        <v>353</v>
      </c>
      <c r="BK94" s="504">
        <f>SUM(BK76:BK93)</f>
        <v>199079031.3739852</v>
      </c>
      <c r="BL94" s="504">
        <f>SUM(BL76:BL93)</f>
        <v>-5046056.2082364038</v>
      </c>
      <c r="BM94" s="504">
        <f>SUM(BM76:BM93)</f>
        <v>194032975.16574883</v>
      </c>
      <c r="BN94" s="192"/>
      <c r="BO94" s="192"/>
    </row>
    <row r="95" spans="1:67" ht="13.5" thickTop="1">
      <c r="A95" s="192"/>
      <c r="B95" s="192"/>
      <c r="C95" s="192"/>
      <c r="D95" s="192"/>
      <c r="E95" s="192"/>
      <c r="F95" s="192"/>
      <c r="G95" s="192"/>
      <c r="H95" s="256"/>
      <c r="I95" s="256"/>
      <c r="J95" s="256"/>
      <c r="Z95" s="192"/>
      <c r="AA95" s="192"/>
      <c r="AB95" s="192"/>
      <c r="AC95" s="192"/>
      <c r="AD95" s="192"/>
      <c r="AF95" s="256"/>
      <c r="AG95" s="256"/>
      <c r="AH95" s="256"/>
      <c r="AI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  <c r="BH95" s="256"/>
      <c r="BI95" s="279">
        <f t="shared" si="42"/>
        <v>83</v>
      </c>
      <c r="BJ95" s="415" t="s">
        <v>405</v>
      </c>
      <c r="BK95" s="417">
        <f>AC33+BB20-BB15-BB16-BK94</f>
        <v>0</v>
      </c>
      <c r="BL95" s="340"/>
      <c r="BM95" s="340"/>
      <c r="BN95" s="192"/>
      <c r="BO95" s="192"/>
    </row>
    <row r="96" spans="1:67" ht="14.25" thickBot="1">
      <c r="A96" s="192"/>
      <c r="B96" s="192"/>
      <c r="C96" s="192"/>
      <c r="D96" s="192"/>
      <c r="E96" s="192"/>
      <c r="F96" s="192"/>
      <c r="G96" s="192"/>
      <c r="H96" s="256"/>
      <c r="I96" s="256"/>
      <c r="J96" s="256"/>
      <c r="Z96" s="192"/>
      <c r="AA96" s="192"/>
      <c r="AB96" s="192"/>
      <c r="AC96" s="192"/>
      <c r="AD96" s="192"/>
      <c r="AF96" s="256"/>
      <c r="AG96" s="256"/>
      <c r="AH96" s="256"/>
      <c r="AI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  <c r="BH96" s="256"/>
      <c r="BI96" s="279">
        <f t="shared" si="42"/>
        <v>84</v>
      </c>
      <c r="BJ96" s="340" t="s">
        <v>293</v>
      </c>
      <c r="BK96" s="340"/>
      <c r="BL96" s="514">
        <f>BL73+BL94</f>
        <v>-54762869.208236404</v>
      </c>
      <c r="BM96" s="340"/>
      <c r="BN96" s="192"/>
      <c r="BO96" s="192"/>
    </row>
    <row r="97" spans="1:85" s="257" customFormat="1" ht="13.5" thickTop="1">
      <c r="A97" s="192"/>
      <c r="B97" s="192"/>
      <c r="C97" s="192"/>
      <c r="D97" s="192"/>
      <c r="E97" s="192"/>
      <c r="F97" s="192"/>
      <c r="G97" s="192"/>
      <c r="H97" s="256"/>
      <c r="I97" s="256"/>
      <c r="J97" s="256"/>
      <c r="Z97" s="192"/>
      <c r="AA97" s="192"/>
      <c r="AB97" s="192"/>
      <c r="AC97" s="192"/>
      <c r="AD97" s="192"/>
      <c r="AF97" s="256"/>
      <c r="AG97" s="256"/>
      <c r="AH97" s="256"/>
      <c r="AI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79"/>
      <c r="BN97" s="192"/>
      <c r="BO97" s="192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D97" s="67"/>
      <c r="CE97" s="67"/>
      <c r="CF97" s="67"/>
      <c r="CG97" s="67"/>
    </row>
    <row r="98" spans="1:85" s="257" customFormat="1" ht="13.5">
      <c r="A98" s="192"/>
      <c r="B98" s="192"/>
      <c r="C98" s="192"/>
      <c r="D98" s="192"/>
      <c r="E98" s="192"/>
      <c r="F98" s="192"/>
      <c r="G98" s="192"/>
      <c r="H98" s="256"/>
      <c r="I98" s="256"/>
      <c r="J98" s="256"/>
      <c r="Z98" s="192"/>
      <c r="AA98" s="192"/>
      <c r="AB98" s="192"/>
      <c r="AC98" s="192"/>
      <c r="AD98" s="192"/>
      <c r="AF98" s="256"/>
      <c r="AG98" s="256"/>
      <c r="AH98" s="256"/>
      <c r="AI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79"/>
      <c r="BJ98" s="517" t="s">
        <v>788</v>
      </c>
      <c r="BK98" s="340"/>
      <c r="BL98" s="340"/>
      <c r="BM98" s="340"/>
      <c r="BN98" s="192"/>
      <c r="BO98" s="192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D98" s="67"/>
      <c r="CE98" s="67"/>
      <c r="CF98" s="67"/>
      <c r="CG98" s="67"/>
    </row>
    <row r="99" spans="1:85" s="257" customFormat="1">
      <c r="A99" s="192"/>
      <c r="B99" s="192"/>
      <c r="C99" s="192"/>
      <c r="D99" s="192"/>
      <c r="E99" s="192"/>
      <c r="F99" s="192"/>
      <c r="G99" s="192"/>
      <c r="H99" s="256"/>
      <c r="I99" s="256"/>
      <c r="J99" s="256"/>
      <c r="Z99" s="192"/>
      <c r="AA99" s="192"/>
      <c r="AB99" s="192"/>
      <c r="AC99" s="192"/>
      <c r="AD99" s="192"/>
      <c r="AF99" s="256"/>
      <c r="AG99" s="256"/>
      <c r="AH99" s="256"/>
      <c r="AI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192"/>
      <c r="BJ99" s="192"/>
      <c r="BK99" s="192"/>
      <c r="BL99" s="192"/>
      <c r="BM99" s="192"/>
      <c r="BN99" s="192"/>
      <c r="BO99" s="192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D99" s="67"/>
      <c r="CE99" s="67"/>
      <c r="CF99" s="67"/>
      <c r="CG99" s="67"/>
    </row>
    <row r="100" spans="1:85" s="257" customFormat="1">
      <c r="A100" s="192"/>
      <c r="B100" s="192"/>
      <c r="C100" s="192"/>
      <c r="D100" s="192"/>
      <c r="E100" s="192"/>
      <c r="F100" s="192"/>
      <c r="G100" s="192"/>
      <c r="H100" s="256"/>
      <c r="I100" s="256"/>
      <c r="J100" s="256"/>
      <c r="Z100" s="192"/>
      <c r="AA100" s="192"/>
      <c r="AB100" s="192"/>
      <c r="AC100" s="192"/>
      <c r="AD100" s="192"/>
      <c r="AF100" s="256"/>
      <c r="AG100" s="256"/>
      <c r="AH100" s="256"/>
      <c r="AI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192"/>
      <c r="BJ100" s="192"/>
      <c r="BK100" s="192"/>
      <c r="BL100" s="192"/>
      <c r="BM100" s="192"/>
      <c r="BN100" s="192"/>
      <c r="BO100" s="192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D100" s="67"/>
      <c r="CE100" s="67"/>
      <c r="CF100" s="67"/>
      <c r="CG100" s="67"/>
    </row>
    <row r="101" spans="1:85" s="257" customFormat="1">
      <c r="A101" s="192"/>
      <c r="B101" s="65"/>
      <c r="C101" s="65"/>
      <c r="D101" s="65"/>
      <c r="E101" s="65"/>
      <c r="G101" s="256"/>
      <c r="H101" s="256"/>
      <c r="I101" s="256"/>
      <c r="J101" s="256"/>
      <c r="Z101" s="192"/>
      <c r="AA101" s="192"/>
      <c r="AB101" s="192"/>
      <c r="AC101" s="192"/>
      <c r="AD101" s="192"/>
      <c r="AF101" s="256"/>
      <c r="AG101" s="256"/>
      <c r="AH101" s="256"/>
      <c r="AI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192"/>
      <c r="BJ101" s="192"/>
      <c r="BK101" s="192"/>
      <c r="BL101" s="192"/>
      <c r="BM101" s="192"/>
      <c r="BN101" s="192"/>
      <c r="BO101" s="192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D101" s="67"/>
      <c r="CE101" s="67"/>
      <c r="CF101" s="67"/>
      <c r="CG101" s="67"/>
    </row>
    <row r="102" spans="1:85" s="257" customFormat="1">
      <c r="A102" s="192"/>
      <c r="B102" s="65"/>
      <c r="C102" s="65"/>
      <c r="D102" s="65"/>
      <c r="E102" s="65"/>
      <c r="G102" s="256"/>
      <c r="H102" s="256"/>
      <c r="I102" s="256"/>
      <c r="J102" s="256"/>
      <c r="Z102" s="192"/>
      <c r="AA102" s="192"/>
      <c r="AB102" s="192"/>
      <c r="AC102" s="192"/>
      <c r="AD102" s="192"/>
      <c r="AF102" s="256"/>
      <c r="AG102" s="256"/>
      <c r="AH102" s="256"/>
      <c r="AI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192"/>
      <c r="BJ102" s="192"/>
      <c r="BK102" s="192"/>
      <c r="BL102" s="192"/>
      <c r="BM102" s="192"/>
      <c r="BN102" s="192"/>
      <c r="BO102" s="192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D102" s="67"/>
      <c r="CE102" s="67"/>
      <c r="CF102" s="67"/>
      <c r="CG102" s="67"/>
    </row>
    <row r="103" spans="1:85" s="257" customFormat="1">
      <c r="A103" s="192"/>
      <c r="B103" s="65"/>
      <c r="C103" s="65"/>
      <c r="D103" s="65"/>
      <c r="E103" s="65"/>
      <c r="G103" s="256"/>
      <c r="H103" s="256"/>
      <c r="I103" s="256"/>
      <c r="J103" s="256"/>
      <c r="Z103" s="192"/>
      <c r="AA103" s="192"/>
      <c r="AB103" s="192"/>
      <c r="AC103" s="192"/>
      <c r="AD103" s="192"/>
      <c r="AF103" s="256"/>
      <c r="AG103" s="256"/>
      <c r="AH103" s="256"/>
      <c r="AI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79"/>
      <c r="BJ103" s="192"/>
      <c r="BK103" s="192"/>
      <c r="BL103" s="192"/>
      <c r="BN103" s="192"/>
      <c r="BO103" s="192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D103" s="67"/>
      <c r="CE103" s="67"/>
      <c r="CF103" s="67"/>
      <c r="CG103" s="67"/>
    </row>
    <row r="104" spans="1:85" s="257" customFormat="1">
      <c r="A104" s="192"/>
      <c r="B104" s="65"/>
      <c r="C104" s="65"/>
      <c r="D104" s="65"/>
      <c r="E104" s="65"/>
      <c r="G104" s="256"/>
      <c r="H104" s="256"/>
      <c r="I104" s="256"/>
      <c r="J104" s="256"/>
      <c r="Z104" s="192"/>
      <c r="AA104" s="192"/>
      <c r="AB104" s="192"/>
      <c r="AC104" s="192"/>
      <c r="AD104" s="192"/>
      <c r="AF104" s="256"/>
      <c r="AG104" s="256"/>
      <c r="AH104" s="256"/>
      <c r="AI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N104" s="192"/>
      <c r="BO104" s="192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D104" s="67"/>
      <c r="CE104" s="67"/>
      <c r="CF104" s="67"/>
      <c r="CG104" s="67"/>
    </row>
    <row r="105" spans="1:85" s="257" customFormat="1">
      <c r="A105" s="192"/>
      <c r="B105" s="65"/>
      <c r="C105" s="65"/>
      <c r="D105" s="65"/>
      <c r="E105" s="65"/>
      <c r="G105" s="256"/>
      <c r="H105" s="256"/>
      <c r="I105" s="256"/>
      <c r="J105" s="256"/>
      <c r="Z105" s="192"/>
      <c r="AA105" s="192"/>
      <c r="AB105" s="192"/>
      <c r="AC105" s="192"/>
      <c r="AD105" s="192"/>
      <c r="AF105" s="256"/>
      <c r="AG105" s="256"/>
      <c r="AH105" s="256"/>
      <c r="AI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N105" s="192"/>
      <c r="BO105" s="192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D105" s="67"/>
      <c r="CE105" s="67"/>
      <c r="CF105" s="67"/>
      <c r="CG105" s="67"/>
    </row>
    <row r="106" spans="1:85" s="257" customFormat="1">
      <c r="A106" s="192"/>
      <c r="B106" s="65"/>
      <c r="C106" s="65"/>
      <c r="D106" s="65"/>
      <c r="E106" s="65"/>
      <c r="G106" s="256"/>
      <c r="H106" s="256"/>
      <c r="I106" s="256"/>
      <c r="J106" s="256"/>
      <c r="Z106" s="192"/>
      <c r="AA106" s="192"/>
      <c r="AB106" s="192"/>
      <c r="AC106" s="192"/>
      <c r="AD106" s="192"/>
      <c r="AF106" s="256"/>
      <c r="AG106" s="256"/>
      <c r="AH106" s="256"/>
      <c r="AI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N106" s="192"/>
      <c r="BO106" s="192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D106" s="67"/>
      <c r="CE106" s="67"/>
      <c r="CF106" s="67"/>
      <c r="CG106" s="67"/>
    </row>
    <row r="107" spans="1:85" s="257" customFormat="1">
      <c r="A107" s="192"/>
      <c r="B107" s="65"/>
      <c r="C107" s="65"/>
      <c r="D107" s="65"/>
      <c r="E107" s="65"/>
      <c r="G107" s="256"/>
      <c r="H107" s="256"/>
      <c r="I107" s="256"/>
      <c r="J107" s="256"/>
      <c r="Z107" s="192"/>
      <c r="AA107" s="192"/>
      <c r="AB107" s="192"/>
      <c r="AC107" s="192"/>
      <c r="AD107" s="192"/>
      <c r="AF107" s="256"/>
      <c r="AG107" s="256"/>
      <c r="AH107" s="256"/>
      <c r="AI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N107" s="192"/>
      <c r="BO107" s="192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1"/>
      <c r="CB107" s="221"/>
      <c r="CD107" s="67"/>
      <c r="CE107" s="67"/>
      <c r="CF107" s="67"/>
      <c r="CG107" s="67"/>
    </row>
    <row r="108" spans="1:85" s="257" customFormat="1">
      <c r="A108" s="192"/>
      <c r="B108" s="65"/>
      <c r="C108" s="65"/>
      <c r="D108" s="65"/>
      <c r="E108" s="65"/>
      <c r="G108" s="256"/>
      <c r="H108" s="256"/>
      <c r="I108" s="256"/>
      <c r="J108" s="256"/>
      <c r="Z108" s="192"/>
      <c r="AA108" s="192"/>
      <c r="AB108" s="192"/>
      <c r="AC108" s="192"/>
      <c r="AD108" s="192"/>
      <c r="AF108" s="256"/>
      <c r="AG108" s="256"/>
      <c r="AH108" s="256"/>
      <c r="AI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N108" s="192"/>
      <c r="BO108" s="192"/>
      <c r="BP108" s="221"/>
      <c r="BQ108" s="221"/>
      <c r="BR108" s="221"/>
      <c r="BS108" s="221"/>
      <c r="BT108" s="221"/>
      <c r="BU108" s="221"/>
      <c r="BV108" s="221"/>
      <c r="BW108" s="221"/>
      <c r="BX108" s="221"/>
      <c r="BY108" s="221"/>
      <c r="BZ108" s="221"/>
      <c r="CA108" s="221"/>
      <c r="CB108" s="221"/>
      <c r="CD108" s="67"/>
      <c r="CE108" s="67"/>
      <c r="CF108" s="67"/>
      <c r="CG108" s="67"/>
    </row>
    <row r="109" spans="1:85" s="257" customFormat="1">
      <c r="A109" s="192"/>
      <c r="B109" s="65"/>
      <c r="C109" s="65"/>
      <c r="D109" s="65"/>
      <c r="E109" s="65"/>
      <c r="G109" s="256"/>
      <c r="H109" s="256"/>
      <c r="I109" s="256"/>
      <c r="J109" s="256"/>
      <c r="Z109" s="192"/>
      <c r="AA109" s="192"/>
      <c r="AB109" s="192"/>
      <c r="AC109" s="192"/>
      <c r="AD109" s="192"/>
      <c r="AF109" s="256"/>
      <c r="AG109" s="256"/>
      <c r="AH109" s="256"/>
      <c r="AI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N109" s="192"/>
      <c r="BO109" s="192"/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D109" s="67"/>
      <c r="CE109" s="67"/>
      <c r="CF109" s="67"/>
      <c r="CG109" s="67"/>
    </row>
    <row r="110" spans="1:85" s="257" customFormat="1">
      <c r="A110" s="192"/>
      <c r="B110" s="65"/>
      <c r="C110" s="65"/>
      <c r="D110" s="65"/>
      <c r="E110" s="65"/>
      <c r="G110" s="256"/>
      <c r="H110" s="256"/>
      <c r="I110" s="256"/>
      <c r="J110" s="256"/>
      <c r="Z110" s="192"/>
      <c r="AA110" s="192"/>
      <c r="AB110" s="192"/>
      <c r="AC110" s="192"/>
      <c r="AD110" s="192"/>
      <c r="AF110" s="256"/>
      <c r="AG110" s="256"/>
      <c r="AH110" s="256"/>
      <c r="AI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N110" s="192"/>
      <c r="BO110" s="192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D110" s="67"/>
      <c r="CE110" s="67"/>
      <c r="CF110" s="67"/>
      <c r="CG110" s="67"/>
    </row>
    <row r="111" spans="1:85">
      <c r="A111" s="192"/>
      <c r="B111" s="65"/>
      <c r="C111" s="65"/>
      <c r="D111" s="65"/>
      <c r="E111" s="65"/>
      <c r="G111" s="256"/>
      <c r="H111" s="256"/>
      <c r="I111" s="256"/>
      <c r="J111" s="256"/>
      <c r="Z111" s="192"/>
      <c r="AA111" s="192"/>
      <c r="AB111" s="192"/>
      <c r="AC111" s="192"/>
      <c r="AD111" s="192"/>
      <c r="AF111" s="256"/>
      <c r="AG111" s="256"/>
      <c r="AH111" s="256"/>
      <c r="AI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N111" s="192"/>
      <c r="BO111" s="192"/>
    </row>
    <row r="112" spans="1:85">
      <c r="A112" s="192"/>
      <c r="B112" s="65"/>
      <c r="C112" s="65"/>
      <c r="D112" s="65"/>
      <c r="E112" s="65"/>
      <c r="G112" s="256"/>
      <c r="H112" s="256"/>
      <c r="I112" s="256"/>
      <c r="J112" s="256"/>
      <c r="Z112" s="192"/>
      <c r="AA112" s="192"/>
      <c r="AB112" s="192"/>
      <c r="AC112" s="192"/>
      <c r="AD112" s="192"/>
      <c r="AF112" s="256"/>
      <c r="AG112" s="256"/>
      <c r="AH112" s="256"/>
      <c r="AI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N112" s="192"/>
      <c r="BO112" s="192"/>
    </row>
    <row r="113" spans="1:67">
      <c r="A113" s="192"/>
      <c r="B113" s="65"/>
      <c r="C113" s="65"/>
      <c r="D113" s="65"/>
      <c r="E113" s="65"/>
      <c r="G113" s="256"/>
      <c r="H113" s="256"/>
      <c r="I113" s="256"/>
      <c r="J113" s="256"/>
      <c r="Z113" s="192"/>
      <c r="AA113" s="192"/>
      <c r="AB113" s="192"/>
      <c r="AC113" s="192"/>
      <c r="AD113" s="192"/>
      <c r="AF113" s="256"/>
      <c r="AG113" s="256"/>
      <c r="AH113" s="256"/>
      <c r="AI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N113" s="192"/>
      <c r="BO113" s="192"/>
    </row>
    <row r="114" spans="1:67">
      <c r="A114" s="192"/>
      <c r="B114" s="65"/>
      <c r="C114" s="65"/>
      <c r="D114" s="65"/>
      <c r="E114" s="65"/>
      <c r="G114" s="256"/>
      <c r="H114" s="256"/>
      <c r="I114" s="256"/>
      <c r="J114" s="256"/>
      <c r="Z114" s="192"/>
      <c r="AA114" s="192"/>
      <c r="AB114" s="192"/>
      <c r="AC114" s="192"/>
      <c r="AD114" s="192"/>
      <c r="AF114" s="256"/>
      <c r="AG114" s="256"/>
      <c r="AH114" s="256"/>
      <c r="AI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N114" s="192"/>
      <c r="BO114" s="192"/>
    </row>
    <row r="115" spans="1:67">
      <c r="A115" s="192"/>
      <c r="B115" s="65"/>
      <c r="C115" s="65"/>
      <c r="D115" s="65"/>
      <c r="E115" s="65"/>
      <c r="G115" s="256"/>
      <c r="H115" s="256"/>
      <c r="I115" s="256"/>
      <c r="J115" s="256"/>
      <c r="Z115" s="192"/>
      <c r="AA115" s="192"/>
      <c r="AB115" s="192"/>
      <c r="AC115" s="192"/>
      <c r="AD115" s="192"/>
      <c r="AF115" s="256"/>
      <c r="AG115" s="256"/>
      <c r="AH115" s="256"/>
      <c r="AI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N115" s="192"/>
      <c r="BO115" s="192"/>
    </row>
    <row r="116" spans="1:67">
      <c r="A116" s="192"/>
      <c r="B116" s="65"/>
      <c r="C116" s="65"/>
      <c r="D116" s="65"/>
      <c r="E116" s="65"/>
      <c r="G116" s="256"/>
      <c r="H116" s="256"/>
      <c r="I116" s="256"/>
      <c r="J116" s="256"/>
      <c r="Z116" s="192"/>
      <c r="AA116" s="192"/>
      <c r="AB116" s="192"/>
      <c r="AC116" s="192"/>
      <c r="AD116" s="192"/>
      <c r="AF116" s="256"/>
      <c r="AG116" s="256"/>
      <c r="AH116" s="256"/>
      <c r="AI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N116" s="192"/>
      <c r="BO116" s="192"/>
    </row>
    <row r="117" spans="1:67">
      <c r="A117" s="192"/>
      <c r="B117" s="65"/>
      <c r="C117" s="65"/>
      <c r="D117" s="65"/>
      <c r="E117" s="65"/>
      <c r="G117" s="256"/>
      <c r="H117" s="256"/>
      <c r="I117" s="256"/>
      <c r="J117" s="256"/>
      <c r="Z117" s="192"/>
      <c r="AA117" s="192"/>
      <c r="AB117" s="192"/>
      <c r="AC117" s="192"/>
      <c r="AD117" s="192"/>
      <c r="AF117" s="256"/>
      <c r="AG117" s="256"/>
      <c r="AH117" s="256"/>
      <c r="AI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N117" s="192"/>
      <c r="BO117" s="192"/>
    </row>
    <row r="118" spans="1:67">
      <c r="A118" s="192"/>
      <c r="B118" s="65"/>
      <c r="C118" s="65"/>
      <c r="D118" s="65"/>
      <c r="E118" s="65"/>
      <c r="G118" s="256"/>
      <c r="H118" s="256"/>
      <c r="I118" s="256"/>
      <c r="J118" s="256"/>
      <c r="Z118" s="192"/>
      <c r="AA118" s="192"/>
      <c r="AB118" s="192"/>
      <c r="AC118" s="192"/>
      <c r="AD118" s="192"/>
      <c r="AF118" s="256"/>
      <c r="AG118" s="256"/>
      <c r="AH118" s="256"/>
      <c r="AI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N118" s="192"/>
      <c r="BO118" s="192"/>
    </row>
    <row r="119" spans="1:67">
      <c r="G119" s="256"/>
      <c r="H119" s="256"/>
      <c r="I119" s="256"/>
      <c r="J119" s="256"/>
      <c r="Z119" s="192"/>
      <c r="AA119" s="192"/>
      <c r="AB119" s="192"/>
      <c r="AC119" s="192"/>
      <c r="AD119" s="192"/>
      <c r="AF119" s="256"/>
      <c r="AG119" s="256"/>
      <c r="AH119" s="256"/>
      <c r="AI119" s="256"/>
      <c r="BJ119" s="67"/>
      <c r="BK119" s="67"/>
      <c r="BL119" s="67"/>
      <c r="BM119" s="67"/>
      <c r="BN119" s="192"/>
      <c r="BO119" s="192"/>
    </row>
    <row r="120" spans="1:67">
      <c r="G120" s="256"/>
      <c r="H120" s="256"/>
      <c r="I120" s="256"/>
      <c r="J120" s="256"/>
      <c r="Z120" s="192"/>
      <c r="AA120" s="192"/>
      <c r="AB120" s="192"/>
      <c r="AC120" s="192"/>
      <c r="AD120" s="192"/>
      <c r="AF120" s="256"/>
      <c r="AG120" s="256"/>
      <c r="AH120" s="256"/>
      <c r="AI120" s="256"/>
      <c r="BJ120" s="67"/>
      <c r="BK120" s="67"/>
      <c r="BL120" s="67"/>
      <c r="BM120" s="67"/>
      <c r="BN120" s="192"/>
      <c r="BO120" s="192"/>
    </row>
    <row r="121" spans="1:67">
      <c r="G121" s="256"/>
      <c r="H121" s="256"/>
      <c r="I121" s="256"/>
      <c r="J121" s="256"/>
      <c r="Z121" s="192"/>
      <c r="AA121" s="192"/>
      <c r="AB121" s="192"/>
      <c r="AC121" s="192"/>
      <c r="AD121" s="192"/>
      <c r="BJ121" s="67"/>
      <c r="BK121" s="67"/>
      <c r="BL121" s="67"/>
      <c r="BM121" s="67"/>
      <c r="BN121" s="192"/>
      <c r="BO121" s="192"/>
    </row>
    <row r="122" spans="1:67">
      <c r="G122" s="256"/>
      <c r="H122" s="256"/>
      <c r="I122" s="256"/>
      <c r="J122" s="256"/>
      <c r="Z122" s="192"/>
      <c r="AA122" s="192"/>
      <c r="AB122" s="192"/>
      <c r="AC122" s="192"/>
      <c r="AD122" s="192"/>
      <c r="BJ122" s="67"/>
      <c r="BK122" s="67"/>
      <c r="BL122" s="67"/>
      <c r="BM122" s="67"/>
      <c r="BN122" s="192"/>
      <c r="BO122" s="192"/>
    </row>
    <row r="123" spans="1:67">
      <c r="G123" s="256"/>
      <c r="H123" s="256"/>
      <c r="I123" s="256"/>
      <c r="J123" s="256"/>
      <c r="Z123" s="192"/>
      <c r="AA123" s="192"/>
      <c r="AB123" s="192"/>
      <c r="AC123" s="192"/>
      <c r="AD123" s="192"/>
      <c r="BJ123" s="67"/>
      <c r="BK123" s="67"/>
      <c r="BL123" s="67"/>
      <c r="BM123" s="67"/>
      <c r="BN123" s="192"/>
      <c r="BO123" s="192"/>
    </row>
    <row r="124" spans="1:67">
      <c r="G124" s="256"/>
      <c r="H124" s="256"/>
      <c r="I124" s="256"/>
      <c r="J124" s="256"/>
      <c r="Z124" s="192"/>
      <c r="AA124" s="192"/>
      <c r="AB124" s="192"/>
      <c r="AC124" s="192"/>
      <c r="AD124" s="192"/>
      <c r="BJ124" s="67"/>
      <c r="BK124" s="67"/>
      <c r="BL124" s="67"/>
      <c r="BM124" s="67"/>
      <c r="BN124" s="192"/>
      <c r="BO124" s="192"/>
    </row>
    <row r="125" spans="1:67">
      <c r="G125" s="256"/>
      <c r="H125" s="256"/>
      <c r="I125" s="256"/>
      <c r="J125" s="256"/>
      <c r="Z125" s="192"/>
      <c r="AA125" s="192"/>
      <c r="AB125" s="192"/>
      <c r="AC125" s="192"/>
      <c r="AD125" s="192"/>
      <c r="BJ125" s="67"/>
      <c r="BK125" s="67"/>
      <c r="BL125" s="67"/>
      <c r="BM125" s="67"/>
      <c r="BN125" s="192"/>
      <c r="BO125" s="192"/>
    </row>
    <row r="126" spans="1:67">
      <c r="G126" s="256"/>
      <c r="H126" s="256"/>
      <c r="I126" s="256"/>
      <c r="J126" s="256"/>
      <c r="Z126" s="192"/>
      <c r="AA126" s="192"/>
      <c r="AB126" s="192"/>
      <c r="AC126" s="192"/>
      <c r="AD126" s="192"/>
      <c r="BJ126" s="67"/>
      <c r="BK126" s="67"/>
      <c r="BL126" s="67"/>
      <c r="BM126" s="67"/>
      <c r="BN126" s="192"/>
      <c r="BO126" s="192"/>
    </row>
    <row r="127" spans="1:67">
      <c r="G127" s="256"/>
      <c r="H127" s="256"/>
      <c r="I127" s="256"/>
      <c r="J127" s="256"/>
      <c r="Z127" s="192"/>
      <c r="AA127" s="192"/>
      <c r="AB127" s="192"/>
      <c r="AC127" s="192"/>
      <c r="AD127" s="192"/>
      <c r="BJ127" s="67"/>
      <c r="BK127" s="67"/>
      <c r="BL127" s="67"/>
      <c r="BM127" s="67"/>
      <c r="BN127" s="192"/>
      <c r="BO127" s="192"/>
    </row>
    <row r="128" spans="1:67">
      <c r="G128" s="256"/>
      <c r="H128" s="256"/>
      <c r="I128" s="256"/>
      <c r="J128" s="256"/>
      <c r="Z128" s="192"/>
      <c r="AA128" s="192"/>
      <c r="AB128" s="192"/>
      <c r="AC128" s="192"/>
      <c r="AD128" s="192"/>
      <c r="BJ128" s="67"/>
      <c r="BK128" s="67"/>
      <c r="BL128" s="67"/>
      <c r="BM128" s="67"/>
      <c r="BN128" s="192"/>
      <c r="BO128" s="192"/>
    </row>
    <row r="129" spans="26:67">
      <c r="Z129" s="192"/>
      <c r="AA129" s="192"/>
      <c r="AB129" s="192"/>
      <c r="AC129" s="192"/>
      <c r="AD129" s="192"/>
      <c r="BJ129" s="67"/>
      <c r="BK129" s="67"/>
      <c r="BL129" s="67"/>
      <c r="BM129" s="67"/>
      <c r="BN129" s="192"/>
      <c r="BO129" s="192"/>
    </row>
    <row r="130" spans="26:67">
      <c r="Z130" s="192"/>
      <c r="AA130" s="192"/>
      <c r="AB130" s="192"/>
      <c r="AC130" s="192"/>
      <c r="AD130" s="192"/>
      <c r="BN130" s="192"/>
      <c r="BO130" s="192"/>
    </row>
    <row r="131" spans="26:67">
      <c r="Z131" s="192"/>
      <c r="AA131" s="192"/>
      <c r="AB131" s="192"/>
      <c r="AC131" s="192"/>
      <c r="AD131" s="192"/>
      <c r="BJ131" s="67"/>
      <c r="BK131" s="67"/>
      <c r="BL131" s="67"/>
      <c r="BM131" s="67"/>
      <c r="BN131" s="192"/>
      <c r="BO131" s="192"/>
    </row>
    <row r="132" spans="26:67">
      <c r="Z132" s="192"/>
      <c r="AA132" s="192"/>
      <c r="AB132" s="192"/>
      <c r="AC132" s="192"/>
      <c r="AD132" s="192"/>
      <c r="BJ132" s="67"/>
      <c r="BK132" s="67"/>
      <c r="BL132" s="67"/>
      <c r="BM132" s="67"/>
      <c r="BN132" s="192"/>
      <c r="BO132" s="192"/>
    </row>
    <row r="133" spans="26:67">
      <c r="Z133" s="192"/>
      <c r="AA133" s="192"/>
      <c r="AB133" s="192"/>
      <c r="AC133" s="192"/>
      <c r="AD133" s="192"/>
      <c r="BJ133" s="67"/>
      <c r="BK133" s="67"/>
      <c r="BL133" s="67"/>
      <c r="BM133" s="67"/>
      <c r="BN133" s="192"/>
    </row>
    <row r="134" spans="26:67">
      <c r="Z134" s="192"/>
      <c r="AA134" s="192"/>
      <c r="AB134" s="192"/>
      <c r="AC134" s="192"/>
      <c r="AD134" s="192"/>
      <c r="BJ134" s="67"/>
      <c r="BK134" s="67"/>
      <c r="BL134" s="67"/>
      <c r="BM134" s="67"/>
    </row>
    <row r="135" spans="26:67">
      <c r="Z135" s="192"/>
      <c r="AA135" s="192"/>
      <c r="AB135" s="192"/>
      <c r="AC135" s="192"/>
      <c r="AD135" s="192"/>
      <c r="BJ135" s="67"/>
      <c r="BK135" s="67"/>
      <c r="BL135" s="67"/>
      <c r="BM135" s="67"/>
    </row>
    <row r="136" spans="26:67">
      <c r="Z136" s="192"/>
      <c r="AA136" s="192"/>
      <c r="AB136" s="192"/>
      <c r="AC136" s="192"/>
      <c r="AD136" s="192"/>
      <c r="BJ136" s="67"/>
      <c r="BK136" s="67"/>
      <c r="BL136" s="67"/>
      <c r="BM136" s="67"/>
    </row>
    <row r="137" spans="26:67">
      <c r="Z137" s="192"/>
      <c r="AA137" s="192"/>
      <c r="AB137" s="192"/>
      <c r="AC137" s="192"/>
      <c r="AD137" s="192"/>
      <c r="BJ137" s="67"/>
      <c r="BK137" s="67"/>
      <c r="BL137" s="67"/>
      <c r="BM137" s="67"/>
    </row>
    <row r="138" spans="26:67">
      <c r="Z138" s="192"/>
      <c r="AA138" s="192"/>
      <c r="AB138" s="192"/>
      <c r="AC138" s="192"/>
      <c r="AD138" s="192"/>
    </row>
    <row r="139" spans="26:67">
      <c r="Z139" s="192"/>
      <c r="AA139" s="192"/>
      <c r="AB139" s="192"/>
      <c r="AC139" s="192"/>
      <c r="AD139" s="192"/>
    </row>
    <row r="140" spans="26:67">
      <c r="Z140" s="192"/>
      <c r="AA140" s="192"/>
      <c r="AB140" s="192"/>
      <c r="AC140" s="192"/>
      <c r="AD140" s="192"/>
    </row>
    <row r="141" spans="26:67">
      <c r="Z141" s="192"/>
      <c r="AA141" s="192"/>
      <c r="AB141" s="192"/>
      <c r="AC141" s="192"/>
      <c r="AD141" s="192"/>
      <c r="BJ141" s="67"/>
      <c r="BK141" s="67"/>
      <c r="BL141" s="67"/>
      <c r="BM141" s="67"/>
    </row>
    <row r="142" spans="26:67">
      <c r="Z142" s="192"/>
      <c r="AA142" s="192"/>
      <c r="AB142" s="192"/>
      <c r="AC142" s="192"/>
      <c r="AD142" s="192"/>
      <c r="BJ142" s="67"/>
      <c r="BK142" s="67"/>
      <c r="BL142" s="67"/>
      <c r="BM142" s="67"/>
    </row>
    <row r="143" spans="26:67">
      <c r="Z143" s="192"/>
      <c r="AA143" s="192"/>
      <c r="AB143" s="192"/>
      <c r="AC143" s="192"/>
      <c r="AD143" s="192"/>
      <c r="BJ143" s="67"/>
      <c r="BK143" s="67"/>
      <c r="BL143" s="67"/>
      <c r="BM143" s="67"/>
    </row>
    <row r="144" spans="26:67">
      <c r="Z144" s="192"/>
      <c r="AA144" s="192"/>
      <c r="AB144" s="192"/>
      <c r="AC144" s="192"/>
      <c r="AD144" s="192"/>
      <c r="BJ144" s="67"/>
      <c r="BK144" s="67"/>
      <c r="BL144" s="67"/>
      <c r="BM144" s="67"/>
    </row>
    <row r="145" spans="26:65">
      <c r="Z145" s="192"/>
      <c r="AA145" s="192"/>
      <c r="AB145" s="192"/>
      <c r="AC145" s="192"/>
      <c r="AD145" s="192"/>
      <c r="BJ145" s="67"/>
      <c r="BK145" s="67"/>
      <c r="BL145" s="67"/>
      <c r="BM145" s="67"/>
    </row>
    <row r="146" spans="26:65">
      <c r="Z146" s="192"/>
      <c r="AA146" s="192"/>
      <c r="AB146" s="192"/>
      <c r="AC146" s="192"/>
      <c r="AD146" s="192"/>
      <c r="BJ146" s="67"/>
      <c r="BK146" s="67"/>
      <c r="BL146" s="67"/>
      <c r="BM146" s="67"/>
    </row>
    <row r="147" spans="26:65">
      <c r="Z147" s="192"/>
      <c r="AA147" s="192"/>
      <c r="AB147" s="192"/>
      <c r="AC147" s="192"/>
      <c r="AD147" s="192"/>
      <c r="BJ147" s="67"/>
      <c r="BK147" s="67"/>
      <c r="BL147" s="67"/>
      <c r="BM147" s="67"/>
    </row>
    <row r="148" spans="26:65">
      <c r="Z148" s="192"/>
      <c r="AA148" s="192"/>
      <c r="AB148" s="192"/>
      <c r="AC148" s="192"/>
      <c r="AD148" s="192"/>
      <c r="BJ148" s="67"/>
      <c r="BK148" s="67"/>
      <c r="BL148" s="67"/>
      <c r="BM148" s="67"/>
    </row>
    <row r="149" spans="26:65">
      <c r="Z149" s="192"/>
      <c r="AA149" s="192"/>
      <c r="AB149" s="192"/>
      <c r="AC149" s="192"/>
      <c r="AD149" s="192"/>
      <c r="BJ149" s="67"/>
      <c r="BK149" s="67"/>
      <c r="BL149" s="67"/>
      <c r="BM149" s="67"/>
    </row>
    <row r="150" spans="26:65">
      <c r="Z150" s="192"/>
      <c r="AA150" s="192"/>
      <c r="AB150" s="192"/>
      <c r="AC150" s="192"/>
      <c r="AD150" s="192"/>
      <c r="BJ150" s="67"/>
      <c r="BK150" s="67"/>
      <c r="BL150" s="67"/>
      <c r="BM150" s="67"/>
    </row>
    <row r="151" spans="26:65">
      <c r="Z151" s="192"/>
      <c r="AA151" s="192"/>
      <c r="AB151" s="192"/>
      <c r="AC151" s="192"/>
      <c r="AD151" s="192"/>
      <c r="BJ151" s="67"/>
      <c r="BK151" s="67"/>
      <c r="BL151" s="67"/>
      <c r="BM151" s="67"/>
    </row>
    <row r="152" spans="26:65">
      <c r="Z152" s="192"/>
      <c r="AA152" s="192"/>
      <c r="AB152" s="192"/>
      <c r="AC152" s="192"/>
      <c r="AD152" s="192"/>
      <c r="BJ152" s="67"/>
      <c r="BK152" s="67"/>
      <c r="BL152" s="67"/>
      <c r="BM152" s="67"/>
    </row>
    <row r="153" spans="26:65">
      <c r="Z153" s="192"/>
      <c r="AA153" s="192"/>
      <c r="AB153" s="192"/>
      <c r="AC153" s="192"/>
      <c r="AD153" s="192"/>
      <c r="BJ153" s="67"/>
      <c r="BK153" s="67"/>
      <c r="BL153" s="67"/>
      <c r="BM153" s="67"/>
    </row>
    <row r="154" spans="26:65">
      <c r="Z154" s="192"/>
      <c r="AA154" s="192"/>
      <c r="AB154" s="192"/>
      <c r="AC154" s="192"/>
      <c r="AD154" s="192"/>
      <c r="BJ154" s="67"/>
      <c r="BK154" s="67"/>
      <c r="BL154" s="67"/>
      <c r="BM154" s="67"/>
    </row>
    <row r="155" spans="26:65">
      <c r="Z155" s="192"/>
      <c r="AA155" s="192"/>
      <c r="AB155" s="192"/>
      <c r="AC155" s="192"/>
      <c r="AD155" s="192"/>
      <c r="BJ155" s="67"/>
      <c r="BK155" s="67"/>
      <c r="BL155" s="67"/>
      <c r="BM155" s="67"/>
    </row>
    <row r="156" spans="26:65">
      <c r="Z156" s="192"/>
      <c r="AA156" s="192"/>
      <c r="AB156" s="192"/>
      <c r="AC156" s="192"/>
      <c r="AD156" s="192"/>
      <c r="BJ156" s="67"/>
      <c r="BK156" s="67"/>
      <c r="BL156" s="67"/>
      <c r="BM156" s="67"/>
    </row>
    <row r="157" spans="26:65">
      <c r="Z157" s="192"/>
      <c r="AA157" s="192"/>
      <c r="AB157" s="192"/>
      <c r="AC157" s="192"/>
      <c r="AD157" s="192"/>
      <c r="BJ157" s="67"/>
      <c r="BK157" s="67"/>
      <c r="BL157" s="67"/>
      <c r="BM157" s="67"/>
    </row>
    <row r="158" spans="26:65">
      <c r="Z158" s="192"/>
      <c r="AA158" s="192"/>
      <c r="AB158" s="192"/>
      <c r="AC158" s="192"/>
      <c r="AD158" s="192"/>
      <c r="BJ158" s="67"/>
      <c r="BK158" s="67"/>
      <c r="BL158" s="67"/>
      <c r="BM158" s="67"/>
    </row>
    <row r="159" spans="26:65">
      <c r="Z159" s="192"/>
      <c r="AA159" s="192"/>
      <c r="AB159" s="192"/>
      <c r="AC159" s="192"/>
      <c r="AD159" s="192"/>
      <c r="BJ159" s="67"/>
      <c r="BK159" s="67"/>
      <c r="BL159" s="67"/>
      <c r="BM159" s="67"/>
    </row>
    <row r="160" spans="26:65">
      <c r="Z160" s="192"/>
      <c r="AA160" s="192"/>
      <c r="AB160" s="192"/>
      <c r="AC160" s="192"/>
      <c r="AD160" s="192"/>
      <c r="BJ160" s="67"/>
      <c r="BK160" s="67"/>
      <c r="BL160" s="67"/>
      <c r="BM160" s="67"/>
    </row>
    <row r="161" spans="26:65">
      <c r="Z161" s="192"/>
      <c r="AA161" s="192"/>
      <c r="AB161" s="192"/>
      <c r="AC161" s="192"/>
      <c r="AD161" s="192"/>
      <c r="BJ161" s="67"/>
      <c r="BK161" s="67"/>
      <c r="BL161" s="67"/>
      <c r="BM161" s="67"/>
    </row>
    <row r="162" spans="26:65">
      <c r="Z162" s="192"/>
      <c r="AA162" s="192"/>
      <c r="AB162" s="192"/>
      <c r="AC162" s="192"/>
      <c r="AD162" s="192"/>
      <c r="BJ162" s="67"/>
      <c r="BK162" s="67"/>
      <c r="BL162" s="67"/>
      <c r="BM162" s="67"/>
    </row>
    <row r="163" spans="26:65">
      <c r="Z163" s="192"/>
      <c r="AA163" s="192"/>
      <c r="AB163" s="192"/>
      <c r="AC163" s="192"/>
      <c r="AD163" s="192"/>
      <c r="BJ163" s="67"/>
      <c r="BK163" s="67"/>
      <c r="BL163" s="67"/>
      <c r="BM163" s="67"/>
    </row>
    <row r="164" spans="26:65">
      <c r="Z164" s="192"/>
      <c r="AA164" s="192"/>
      <c r="AB164" s="192"/>
      <c r="AC164" s="192"/>
      <c r="AD164" s="192"/>
      <c r="BJ164" s="67"/>
      <c r="BK164" s="67"/>
      <c r="BL164" s="67"/>
      <c r="BM164" s="67"/>
    </row>
    <row r="165" spans="26:65">
      <c r="Z165" s="192"/>
      <c r="AA165" s="192"/>
      <c r="AB165" s="192"/>
      <c r="AC165" s="192"/>
      <c r="AD165" s="192"/>
      <c r="BJ165" s="67"/>
      <c r="BK165" s="67"/>
      <c r="BL165" s="67"/>
      <c r="BM165" s="67"/>
    </row>
    <row r="166" spans="26:65">
      <c r="Z166" s="192"/>
      <c r="AA166" s="192"/>
      <c r="AB166" s="192"/>
      <c r="AC166" s="192"/>
      <c r="AD166" s="192"/>
      <c r="BJ166" s="67"/>
      <c r="BK166" s="67"/>
      <c r="BL166" s="67"/>
      <c r="BM166" s="67"/>
    </row>
    <row r="167" spans="26:65">
      <c r="Z167" s="192"/>
      <c r="AA167" s="192"/>
      <c r="AB167" s="192"/>
      <c r="AC167" s="192"/>
      <c r="AD167" s="192"/>
      <c r="BJ167" s="67"/>
      <c r="BK167" s="67"/>
      <c r="BL167" s="67"/>
      <c r="BM167" s="67"/>
    </row>
    <row r="168" spans="26:65">
      <c r="Z168" s="192"/>
      <c r="AA168" s="192"/>
      <c r="AB168" s="192"/>
      <c r="AC168" s="192"/>
      <c r="AD168" s="192"/>
      <c r="BJ168" s="67"/>
      <c r="BK168" s="67"/>
      <c r="BL168" s="67"/>
      <c r="BM168" s="67"/>
    </row>
    <row r="169" spans="26:65">
      <c r="Z169" s="192"/>
      <c r="AA169" s="192"/>
      <c r="AB169" s="192"/>
      <c r="AC169" s="192"/>
      <c r="AD169" s="192"/>
      <c r="BJ169" s="67"/>
      <c r="BK169" s="67"/>
      <c r="BL169" s="67"/>
      <c r="BM169" s="67"/>
    </row>
    <row r="170" spans="26:65">
      <c r="Z170" s="192"/>
      <c r="AA170" s="192"/>
      <c r="AB170" s="192"/>
      <c r="AC170" s="192"/>
      <c r="AD170" s="192"/>
      <c r="BJ170" s="67"/>
      <c r="BK170" s="67"/>
      <c r="BL170" s="67"/>
      <c r="BM170" s="67"/>
    </row>
    <row r="171" spans="26:65">
      <c r="Z171" s="192"/>
      <c r="AA171" s="192"/>
      <c r="AB171" s="192"/>
      <c r="AC171" s="192"/>
      <c r="AD171" s="192"/>
      <c r="BJ171" s="67"/>
      <c r="BK171" s="67"/>
      <c r="BL171" s="67"/>
      <c r="BM171" s="67"/>
    </row>
    <row r="172" spans="26:65">
      <c r="Z172" s="192"/>
      <c r="AA172" s="192"/>
      <c r="AB172" s="192"/>
      <c r="AC172" s="192"/>
      <c r="AD172" s="192"/>
      <c r="BJ172" s="67"/>
      <c r="BK172" s="67"/>
      <c r="BL172" s="67"/>
      <c r="BM172" s="67"/>
    </row>
    <row r="173" spans="26:65">
      <c r="Z173" s="192"/>
      <c r="AA173" s="192"/>
      <c r="AB173" s="192"/>
      <c r="AC173" s="192"/>
      <c r="AD173" s="192"/>
      <c r="BJ173" s="67"/>
      <c r="BK173" s="67"/>
      <c r="BL173" s="67"/>
      <c r="BM173" s="67"/>
    </row>
    <row r="174" spans="26:65">
      <c r="Z174" s="192"/>
      <c r="AA174" s="192"/>
      <c r="AB174" s="192"/>
      <c r="AC174" s="192"/>
      <c r="AD174" s="192"/>
      <c r="BJ174" s="67"/>
      <c r="BK174" s="67"/>
      <c r="BL174" s="67"/>
      <c r="BM174" s="67"/>
    </row>
    <row r="175" spans="26:65">
      <c r="Z175" s="192"/>
      <c r="AA175" s="192"/>
      <c r="AB175" s="192"/>
      <c r="AC175" s="192"/>
      <c r="AD175" s="192"/>
      <c r="BJ175" s="67"/>
      <c r="BK175" s="67"/>
      <c r="BL175" s="67"/>
      <c r="BM175" s="67"/>
    </row>
    <row r="176" spans="26:65">
      <c r="Z176" s="192"/>
      <c r="AA176" s="192"/>
      <c r="AB176" s="192"/>
      <c r="AC176" s="192"/>
      <c r="AD176" s="192"/>
      <c r="BJ176" s="67"/>
      <c r="BK176" s="67"/>
      <c r="BL176" s="67"/>
      <c r="BM176" s="67"/>
    </row>
    <row r="177" spans="26:65">
      <c r="Z177" s="192"/>
      <c r="AA177" s="192"/>
      <c r="AB177" s="192"/>
      <c r="AC177" s="192"/>
      <c r="AD177" s="192"/>
      <c r="BJ177" s="67"/>
      <c r="BK177" s="67"/>
      <c r="BL177" s="67"/>
      <c r="BM177" s="67"/>
    </row>
    <row r="178" spans="26:65">
      <c r="Z178" s="192"/>
      <c r="AA178" s="192"/>
      <c r="AB178" s="192"/>
      <c r="AC178" s="192"/>
      <c r="AD178" s="192"/>
      <c r="BJ178" s="67"/>
      <c r="BK178" s="67"/>
      <c r="BL178" s="67"/>
      <c r="BM178" s="67"/>
    </row>
    <row r="179" spans="26:65">
      <c r="Z179" s="192"/>
      <c r="AA179" s="192"/>
      <c r="AB179" s="192"/>
      <c r="AC179" s="192"/>
      <c r="AD179" s="192"/>
      <c r="BJ179" s="67"/>
      <c r="BK179" s="67"/>
      <c r="BL179" s="67"/>
      <c r="BM179" s="67"/>
    </row>
    <row r="180" spans="26:65">
      <c r="Z180" s="192"/>
      <c r="AA180" s="192"/>
      <c r="AB180" s="192"/>
      <c r="AC180" s="192"/>
      <c r="AD180" s="192"/>
      <c r="BJ180" s="67"/>
      <c r="BK180" s="67"/>
      <c r="BL180" s="67"/>
      <c r="BM180" s="67"/>
    </row>
    <row r="181" spans="26:65">
      <c r="Z181" s="192"/>
      <c r="AA181" s="192"/>
      <c r="AB181" s="192"/>
      <c r="AC181" s="192"/>
      <c r="AD181" s="192"/>
      <c r="BJ181" s="67"/>
      <c r="BK181" s="67"/>
      <c r="BL181" s="67"/>
      <c r="BM181" s="67"/>
    </row>
    <row r="182" spans="26:65">
      <c r="Z182" s="192"/>
      <c r="AA182" s="192"/>
      <c r="AB182" s="192"/>
      <c r="AC182" s="192"/>
      <c r="AD182" s="192"/>
      <c r="BJ182" s="67"/>
      <c r="BK182" s="67"/>
      <c r="BL182" s="67"/>
      <c r="BM182" s="67"/>
    </row>
    <row r="183" spans="26:65">
      <c r="Z183" s="192"/>
      <c r="AA183" s="192"/>
      <c r="AB183" s="192"/>
      <c r="AC183" s="192"/>
      <c r="AD183" s="192"/>
      <c r="BJ183" s="67"/>
      <c r="BK183" s="67"/>
      <c r="BL183" s="67"/>
      <c r="BM183" s="67"/>
    </row>
    <row r="184" spans="26:65">
      <c r="Z184" s="192"/>
      <c r="AA184" s="192"/>
      <c r="AB184" s="192"/>
      <c r="AC184" s="192"/>
      <c r="AD184" s="192"/>
      <c r="BJ184" s="67"/>
      <c r="BK184" s="67"/>
      <c r="BL184" s="67"/>
      <c r="BM184" s="67"/>
    </row>
    <row r="185" spans="26:65">
      <c r="Z185" s="192"/>
      <c r="AA185" s="192"/>
      <c r="AB185" s="192"/>
      <c r="AC185" s="192"/>
      <c r="AD185" s="192"/>
      <c r="BJ185" s="67"/>
      <c r="BK185" s="67"/>
      <c r="BL185" s="67"/>
      <c r="BM185" s="67"/>
    </row>
    <row r="186" spans="26:65">
      <c r="Z186" s="192"/>
      <c r="AA186" s="192"/>
      <c r="AB186" s="192"/>
      <c r="AC186" s="192"/>
      <c r="AD186" s="192"/>
      <c r="BJ186" s="67"/>
      <c r="BK186" s="67"/>
      <c r="BL186" s="67"/>
      <c r="BM186" s="67"/>
    </row>
    <row r="187" spans="26:65">
      <c r="Z187" s="192"/>
      <c r="AA187" s="192"/>
      <c r="AB187" s="192"/>
      <c r="AC187" s="192"/>
      <c r="AD187" s="192"/>
      <c r="BJ187" s="67"/>
      <c r="BK187" s="67"/>
      <c r="BL187" s="67"/>
      <c r="BM187" s="67"/>
    </row>
    <row r="188" spans="26:65">
      <c r="Z188" s="192"/>
      <c r="AA188" s="192"/>
      <c r="AB188" s="192"/>
      <c r="AC188" s="192"/>
      <c r="AD188" s="192"/>
      <c r="BJ188" s="67"/>
      <c r="BK188" s="67"/>
      <c r="BL188" s="67"/>
      <c r="BM188" s="67"/>
    </row>
    <row r="189" spans="26:65">
      <c r="Z189" s="192"/>
      <c r="AA189" s="192"/>
      <c r="AB189" s="192"/>
      <c r="AC189" s="192"/>
      <c r="AD189" s="192"/>
      <c r="BJ189" s="67"/>
      <c r="BK189" s="67"/>
      <c r="BL189" s="67"/>
      <c r="BM189" s="67"/>
    </row>
    <row r="190" spans="26:65">
      <c r="Z190" s="192"/>
      <c r="AA190" s="192"/>
      <c r="AB190" s="192"/>
      <c r="AC190" s="192"/>
      <c r="AD190" s="192"/>
      <c r="BJ190" s="67"/>
      <c r="BK190" s="67"/>
      <c r="BL190" s="67"/>
      <c r="BM190" s="67"/>
    </row>
    <row r="191" spans="26:65">
      <c r="Z191" s="192"/>
      <c r="AA191" s="192"/>
      <c r="AB191" s="192"/>
      <c r="AC191" s="192"/>
      <c r="AD191" s="192"/>
      <c r="BJ191" s="67"/>
      <c r="BK191" s="67"/>
      <c r="BL191" s="67"/>
      <c r="BM191" s="67"/>
    </row>
    <row r="192" spans="26:65">
      <c r="Z192" s="192"/>
      <c r="AA192" s="192"/>
      <c r="AB192" s="192"/>
      <c r="AC192" s="192"/>
      <c r="AD192" s="192"/>
      <c r="BJ192" s="67"/>
      <c r="BK192" s="67"/>
      <c r="BL192" s="67"/>
      <c r="BM192" s="67"/>
    </row>
    <row r="193" spans="26:65">
      <c r="Z193" s="192"/>
      <c r="AA193" s="192"/>
      <c r="AB193" s="192"/>
      <c r="AC193" s="192"/>
      <c r="AD193" s="192"/>
      <c r="BJ193" s="67"/>
      <c r="BK193" s="67"/>
      <c r="BL193" s="67"/>
      <c r="BM193" s="67"/>
    </row>
    <row r="194" spans="26:65">
      <c r="Z194" s="192"/>
      <c r="AA194" s="192"/>
      <c r="AB194" s="192"/>
      <c r="AC194" s="192"/>
      <c r="AD194" s="192"/>
      <c r="BJ194" s="67"/>
      <c r="BK194" s="67"/>
      <c r="BL194" s="67"/>
      <c r="BM194" s="67"/>
    </row>
    <row r="195" spans="26:65">
      <c r="Z195" s="192"/>
      <c r="AA195" s="192"/>
      <c r="AB195" s="192"/>
      <c r="AC195" s="192"/>
      <c r="AD195" s="192"/>
      <c r="BJ195" s="67"/>
      <c r="BK195" s="67"/>
      <c r="BL195" s="67"/>
      <c r="BM195" s="67"/>
    </row>
    <row r="196" spans="26:65">
      <c r="Z196" s="192"/>
      <c r="AA196" s="192"/>
      <c r="AB196" s="192"/>
      <c r="AC196" s="192"/>
      <c r="AD196" s="192"/>
      <c r="BJ196" s="67"/>
      <c r="BK196" s="67"/>
      <c r="BL196" s="67"/>
      <c r="BM196" s="67"/>
    </row>
    <row r="197" spans="26:65">
      <c r="Z197" s="192"/>
      <c r="AA197" s="192"/>
      <c r="AB197" s="192"/>
      <c r="AC197" s="192"/>
      <c r="AD197" s="192"/>
      <c r="BJ197" s="67"/>
      <c r="BK197" s="67"/>
      <c r="BL197" s="67"/>
      <c r="BM197" s="67"/>
    </row>
    <row r="198" spans="26:65">
      <c r="Z198" s="192"/>
      <c r="AA198" s="192"/>
      <c r="AB198" s="192"/>
      <c r="AC198" s="192"/>
      <c r="AD198" s="192"/>
      <c r="BK198" s="67"/>
      <c r="BL198" s="67"/>
      <c r="BM198" s="67"/>
    </row>
    <row r="199" spans="26:65">
      <c r="Z199" s="192"/>
      <c r="AA199" s="192"/>
      <c r="AB199" s="192"/>
      <c r="AC199" s="192"/>
      <c r="AD199" s="192"/>
      <c r="BK199" s="67"/>
      <c r="BL199" s="67"/>
      <c r="BM199" s="67"/>
    </row>
    <row r="200" spans="26:65">
      <c r="Z200" s="192"/>
      <c r="AA200" s="192"/>
      <c r="AB200" s="192"/>
      <c r="AC200" s="192"/>
      <c r="AD200" s="192"/>
      <c r="BK200" s="67"/>
      <c r="BL200" s="67"/>
      <c r="BM200" s="67"/>
    </row>
    <row r="201" spans="26:65">
      <c r="Z201" s="192"/>
      <c r="AA201" s="192"/>
      <c r="AB201" s="192"/>
      <c r="AC201" s="192"/>
      <c r="AD201" s="192"/>
      <c r="BK201" s="67"/>
      <c r="BL201" s="67"/>
      <c r="BM201" s="67"/>
    </row>
    <row r="202" spans="26:65">
      <c r="Z202" s="192"/>
      <c r="AA202" s="192"/>
      <c r="AB202" s="192"/>
      <c r="AC202" s="192"/>
      <c r="AD202" s="192"/>
      <c r="BK202" s="67"/>
      <c r="BL202" s="67"/>
      <c r="BM202" s="67"/>
    </row>
    <row r="203" spans="26:65">
      <c r="Z203" s="192"/>
      <c r="AA203" s="192"/>
      <c r="AB203" s="192"/>
      <c r="AC203" s="192"/>
      <c r="AD203" s="192"/>
      <c r="BK203" s="67"/>
      <c r="BL203" s="67"/>
      <c r="BM203" s="67"/>
    </row>
    <row r="204" spans="26:65">
      <c r="Z204" s="192"/>
      <c r="AA204" s="192"/>
      <c r="AB204" s="192"/>
      <c r="AC204" s="192"/>
      <c r="AD204" s="192"/>
      <c r="BK204" s="67"/>
      <c r="BL204" s="67"/>
      <c r="BM204" s="67"/>
    </row>
    <row r="205" spans="26:65">
      <c r="Z205" s="192"/>
      <c r="AA205" s="192"/>
      <c r="AB205" s="192"/>
      <c r="AC205" s="192"/>
      <c r="AD205" s="192"/>
      <c r="BK205" s="67"/>
      <c r="BL205" s="67"/>
      <c r="BM205" s="67"/>
    </row>
    <row r="206" spans="26:65">
      <c r="Z206" s="192"/>
      <c r="AA206" s="192"/>
      <c r="AB206" s="192"/>
      <c r="AC206" s="192"/>
      <c r="AD206" s="192"/>
      <c r="BK206" s="67"/>
      <c r="BL206" s="67"/>
      <c r="BM206" s="67"/>
    </row>
    <row r="207" spans="26:65">
      <c r="Z207" s="192"/>
      <c r="AA207" s="192"/>
      <c r="AB207" s="192"/>
      <c r="AC207" s="192"/>
      <c r="AD207" s="192"/>
      <c r="BK207" s="67"/>
      <c r="BL207" s="67"/>
      <c r="BM207" s="67"/>
    </row>
    <row r="208" spans="26:65">
      <c r="Z208" s="192"/>
      <c r="AA208" s="192"/>
      <c r="AB208" s="192"/>
      <c r="AC208" s="192"/>
      <c r="AD208" s="192"/>
      <c r="BK208" s="67"/>
      <c r="BL208" s="67"/>
      <c r="BM208" s="67"/>
    </row>
    <row r="209" spans="26:65">
      <c r="Z209" s="192"/>
      <c r="AA209" s="192"/>
      <c r="AB209" s="192"/>
      <c r="AC209" s="192"/>
      <c r="AD209" s="192"/>
      <c r="BK209" s="67"/>
      <c r="BL209" s="67"/>
      <c r="BM209" s="67"/>
    </row>
    <row r="210" spans="26:65">
      <c r="Z210" s="192"/>
      <c r="AA210" s="192"/>
      <c r="AB210" s="192"/>
      <c r="AC210" s="192"/>
      <c r="AD210" s="192"/>
      <c r="BK210" s="67"/>
      <c r="BL210" s="67"/>
      <c r="BM210" s="67"/>
    </row>
    <row r="211" spans="26:65">
      <c r="Z211" s="192"/>
      <c r="AA211" s="192"/>
      <c r="AB211" s="192"/>
      <c r="AC211" s="192"/>
      <c r="AD211" s="192"/>
      <c r="BK211" s="67"/>
      <c r="BL211" s="67"/>
      <c r="BM211" s="67"/>
    </row>
    <row r="212" spans="26:65">
      <c r="Z212" s="192"/>
      <c r="AA212" s="192"/>
      <c r="AB212" s="192"/>
      <c r="AC212" s="192"/>
      <c r="AD212" s="192"/>
      <c r="BK212" s="67"/>
      <c r="BL212" s="67"/>
      <c r="BM212" s="67"/>
    </row>
    <row r="213" spans="26:65">
      <c r="Z213" s="192"/>
      <c r="AA213" s="192"/>
      <c r="AB213" s="192"/>
      <c r="AC213" s="192"/>
      <c r="AD213" s="192"/>
      <c r="BK213" s="67"/>
      <c r="BL213" s="67"/>
      <c r="BM213" s="67"/>
    </row>
    <row r="214" spans="26:65">
      <c r="Z214" s="192"/>
      <c r="AA214" s="192"/>
      <c r="AB214" s="192"/>
      <c r="AC214" s="192"/>
      <c r="AD214" s="192"/>
      <c r="BK214" s="67"/>
      <c r="BL214" s="67"/>
      <c r="BM214" s="67"/>
    </row>
    <row r="215" spans="26:65">
      <c r="Z215" s="192"/>
      <c r="AA215" s="192"/>
      <c r="AB215" s="192"/>
      <c r="AC215" s="192"/>
      <c r="AD215" s="192"/>
      <c r="BK215" s="67"/>
      <c r="BL215" s="67"/>
      <c r="BM215" s="67"/>
    </row>
    <row r="216" spans="26:65">
      <c r="Z216" s="192"/>
      <c r="AA216" s="192"/>
      <c r="AB216" s="192"/>
      <c r="AC216" s="192"/>
      <c r="AD216" s="192"/>
      <c r="BK216" s="67"/>
      <c r="BL216" s="67"/>
      <c r="BM216" s="67"/>
    </row>
    <row r="217" spans="26:65">
      <c r="Z217" s="192"/>
      <c r="AA217" s="192"/>
      <c r="AB217" s="192"/>
      <c r="AC217" s="192"/>
      <c r="AD217" s="192"/>
      <c r="BK217" s="67"/>
      <c r="BL217" s="67"/>
      <c r="BM217" s="67"/>
    </row>
    <row r="218" spans="26:65">
      <c r="Z218" s="192"/>
      <c r="AA218" s="192"/>
      <c r="AB218" s="192"/>
      <c r="AC218" s="192"/>
      <c r="AD218" s="192"/>
      <c r="BK218" s="67"/>
      <c r="BL218" s="67"/>
      <c r="BM218" s="67"/>
    </row>
    <row r="219" spans="26:65">
      <c r="Z219" s="192"/>
      <c r="AA219" s="192"/>
      <c r="AB219" s="192"/>
      <c r="AC219" s="192"/>
      <c r="AD219" s="192"/>
      <c r="BK219" s="67"/>
      <c r="BL219" s="67"/>
      <c r="BM219" s="67"/>
    </row>
    <row r="220" spans="26:65">
      <c r="Z220" s="192"/>
      <c r="AA220" s="192"/>
      <c r="AB220" s="192"/>
      <c r="AC220" s="192"/>
      <c r="AD220" s="192"/>
      <c r="BK220" s="67"/>
      <c r="BL220" s="67"/>
      <c r="BM220" s="67"/>
    </row>
    <row r="221" spans="26:65">
      <c r="Z221" s="192"/>
      <c r="AA221" s="192"/>
      <c r="AB221" s="192"/>
      <c r="AC221" s="192"/>
      <c r="AD221" s="192"/>
      <c r="BK221" s="67"/>
      <c r="BL221" s="67"/>
      <c r="BM221" s="67"/>
    </row>
    <row r="222" spans="26:65">
      <c r="Z222" s="192"/>
      <c r="AA222" s="192"/>
      <c r="AB222" s="192"/>
      <c r="AC222" s="192"/>
      <c r="AD222" s="192"/>
      <c r="BK222" s="67"/>
      <c r="BL222" s="67"/>
      <c r="BM222" s="67"/>
    </row>
    <row r="223" spans="26:65">
      <c r="Z223" s="192"/>
      <c r="AA223" s="192"/>
      <c r="AB223" s="192"/>
      <c r="AC223" s="192"/>
      <c r="AD223" s="192"/>
      <c r="BK223" s="67"/>
      <c r="BL223" s="67"/>
      <c r="BM223" s="67"/>
    </row>
    <row r="224" spans="26:65">
      <c r="Z224" s="192"/>
      <c r="AA224" s="192"/>
      <c r="AB224" s="192"/>
      <c r="AC224" s="192"/>
      <c r="AD224" s="192"/>
      <c r="BK224" s="67"/>
      <c r="BL224" s="67"/>
      <c r="BM224" s="67"/>
    </row>
    <row r="225" spans="26:65">
      <c r="Z225" s="192"/>
      <c r="AA225" s="192"/>
      <c r="AB225" s="192"/>
      <c r="AC225" s="192"/>
      <c r="AD225" s="192"/>
      <c r="BK225" s="67"/>
      <c r="BL225" s="67"/>
      <c r="BM225" s="67"/>
    </row>
    <row r="226" spans="26:65">
      <c r="Z226" s="192"/>
      <c r="AA226" s="192"/>
      <c r="AB226" s="192"/>
      <c r="AC226" s="192"/>
      <c r="AD226" s="192"/>
      <c r="BK226" s="67"/>
      <c r="BL226" s="67"/>
      <c r="BM226" s="67"/>
    </row>
    <row r="227" spans="26:65">
      <c r="Z227" s="192"/>
      <c r="AA227" s="192"/>
      <c r="AB227" s="192"/>
      <c r="AC227" s="192"/>
      <c r="AD227" s="192"/>
      <c r="BK227" s="67"/>
      <c r="BL227" s="67"/>
      <c r="BM227" s="67"/>
    </row>
    <row r="228" spans="26:65">
      <c r="Z228" s="192"/>
      <c r="AA228" s="192"/>
      <c r="AB228" s="192"/>
      <c r="AC228" s="192"/>
      <c r="AD228" s="192"/>
      <c r="BK228" s="67"/>
      <c r="BL228" s="67"/>
      <c r="BM228" s="67"/>
    </row>
    <row r="229" spans="26:65">
      <c r="Z229" s="192"/>
      <c r="AA229" s="192"/>
      <c r="AB229" s="192"/>
      <c r="AC229" s="192"/>
      <c r="AD229" s="192"/>
      <c r="BK229" s="67"/>
      <c r="BL229" s="67"/>
      <c r="BM229" s="67"/>
    </row>
    <row r="230" spans="26:65">
      <c r="Z230" s="192"/>
      <c r="AA230" s="192"/>
      <c r="AB230" s="192"/>
      <c r="AC230" s="192"/>
      <c r="AD230" s="192"/>
      <c r="BK230" s="67"/>
      <c r="BL230" s="67"/>
      <c r="BM230" s="67"/>
    </row>
    <row r="231" spans="26:65">
      <c r="Z231" s="192"/>
      <c r="AA231" s="192"/>
      <c r="AB231" s="192"/>
      <c r="AC231" s="192"/>
      <c r="AD231" s="192"/>
      <c r="BK231" s="67"/>
      <c r="BL231" s="67"/>
      <c r="BM231" s="67"/>
    </row>
    <row r="232" spans="26:65">
      <c r="Z232" s="192"/>
      <c r="AA232" s="192"/>
      <c r="AB232" s="192"/>
      <c r="AC232" s="192"/>
      <c r="AD232" s="192"/>
      <c r="BK232" s="67"/>
      <c r="BL232" s="67"/>
      <c r="BM232" s="67"/>
    </row>
    <row r="233" spans="26:65">
      <c r="Z233" s="192"/>
      <c r="AA233" s="192"/>
      <c r="AB233" s="192"/>
      <c r="AC233" s="192"/>
      <c r="AD233" s="192"/>
      <c r="BK233" s="67"/>
      <c r="BL233" s="67"/>
      <c r="BM233" s="67"/>
    </row>
    <row r="234" spans="26:65">
      <c r="Z234" s="192"/>
      <c r="AA234" s="192"/>
      <c r="AB234" s="192"/>
      <c r="AC234" s="192"/>
      <c r="AD234" s="192"/>
      <c r="BK234" s="67"/>
      <c r="BL234" s="67"/>
      <c r="BM234" s="67"/>
    </row>
    <row r="235" spans="26:65">
      <c r="Z235" s="192"/>
      <c r="AA235" s="192"/>
      <c r="AB235" s="192"/>
      <c r="AC235" s="192"/>
      <c r="AD235" s="192"/>
      <c r="BK235" s="67"/>
      <c r="BL235" s="67"/>
      <c r="BM235" s="67"/>
    </row>
    <row r="236" spans="26:65">
      <c r="Z236" s="192"/>
      <c r="AA236" s="192"/>
      <c r="AB236" s="192"/>
      <c r="AC236" s="192"/>
      <c r="AD236" s="192"/>
      <c r="BK236" s="67"/>
      <c r="BL236" s="67"/>
      <c r="BM236" s="67"/>
    </row>
    <row r="237" spans="26:65">
      <c r="Z237" s="192"/>
      <c r="AA237" s="192"/>
      <c r="AB237" s="192"/>
      <c r="AC237" s="192"/>
      <c r="AD237" s="192"/>
      <c r="BK237" s="67"/>
      <c r="BL237" s="67"/>
      <c r="BM237" s="67"/>
    </row>
    <row r="238" spans="26:65">
      <c r="Z238" s="192"/>
      <c r="AA238" s="192"/>
      <c r="AB238" s="192"/>
      <c r="AC238" s="192"/>
      <c r="AD238" s="192"/>
      <c r="BK238" s="67"/>
      <c r="BL238" s="67"/>
      <c r="BM238" s="67"/>
    </row>
    <row r="239" spans="26:65">
      <c r="Z239" s="192"/>
      <c r="AA239" s="192"/>
      <c r="AB239" s="192"/>
      <c r="AC239" s="192"/>
      <c r="AD239" s="192"/>
      <c r="BK239" s="67"/>
      <c r="BL239" s="67"/>
      <c r="BM239" s="67"/>
    </row>
    <row r="240" spans="26:65">
      <c r="Z240" s="192"/>
      <c r="AA240" s="192"/>
      <c r="AB240" s="192"/>
      <c r="AC240" s="192"/>
      <c r="AD240" s="192"/>
      <c r="BK240" s="67"/>
      <c r="BL240" s="67"/>
      <c r="BM240" s="67"/>
    </row>
    <row r="241" spans="26:65">
      <c r="Z241" s="192"/>
      <c r="AA241" s="192"/>
      <c r="AB241" s="192"/>
      <c r="AC241" s="192"/>
      <c r="AD241" s="192"/>
      <c r="BK241" s="67"/>
      <c r="BL241" s="67"/>
      <c r="BM241" s="67"/>
    </row>
    <row r="242" spans="26:65">
      <c r="Z242" s="192"/>
      <c r="AA242" s="192"/>
      <c r="AB242" s="192"/>
      <c r="AC242" s="192"/>
      <c r="AD242" s="192"/>
      <c r="BK242" s="67"/>
      <c r="BL242" s="67"/>
      <c r="BM242" s="67"/>
    </row>
    <row r="243" spans="26:65">
      <c r="Z243" s="192"/>
      <c r="AA243" s="192"/>
      <c r="AB243" s="192"/>
      <c r="AC243" s="192"/>
      <c r="AD243" s="192"/>
      <c r="BK243" s="67"/>
      <c r="BL243" s="67"/>
      <c r="BM243" s="67"/>
    </row>
    <row r="244" spans="26:65">
      <c r="Z244" s="192"/>
      <c r="AA244" s="192"/>
      <c r="AB244" s="192"/>
      <c r="AC244" s="192"/>
      <c r="AD244" s="192"/>
      <c r="BK244" s="67"/>
      <c r="BL244" s="67"/>
      <c r="BM244" s="67"/>
    </row>
    <row r="245" spans="26:65">
      <c r="Z245" s="192"/>
      <c r="AA245" s="192"/>
      <c r="AB245" s="192"/>
      <c r="AC245" s="192"/>
      <c r="AD245" s="192"/>
      <c r="BK245" s="67"/>
      <c r="BL245" s="67"/>
      <c r="BM245" s="67"/>
    </row>
    <row r="246" spans="26:65">
      <c r="Z246" s="192"/>
      <c r="AA246" s="192"/>
      <c r="AB246" s="192"/>
      <c r="AC246" s="192"/>
      <c r="AD246" s="192"/>
      <c r="BK246" s="67"/>
      <c r="BL246" s="67"/>
      <c r="BM246" s="67"/>
    </row>
    <row r="247" spans="26:65">
      <c r="Z247" s="192"/>
      <c r="AA247" s="192"/>
      <c r="AB247" s="192"/>
      <c r="AC247" s="192"/>
      <c r="AD247" s="192"/>
      <c r="BK247" s="67"/>
      <c r="BL247" s="67"/>
      <c r="BM247" s="67"/>
    </row>
    <row r="248" spans="26:65">
      <c r="Z248" s="192"/>
      <c r="AA248" s="192"/>
      <c r="AB248" s="192"/>
      <c r="AC248" s="192"/>
      <c r="AD248" s="192"/>
      <c r="BK248" s="67"/>
      <c r="BL248" s="67"/>
      <c r="BM248" s="67"/>
    </row>
    <row r="249" spans="26:65">
      <c r="Z249" s="192"/>
      <c r="AA249" s="192"/>
      <c r="AB249" s="192"/>
      <c r="AC249" s="192"/>
      <c r="AD249" s="192"/>
      <c r="BK249" s="67"/>
      <c r="BL249" s="67"/>
      <c r="BM249" s="67"/>
    </row>
    <row r="250" spans="26:65">
      <c r="Z250" s="192"/>
      <c r="AA250" s="192"/>
      <c r="AB250" s="192"/>
      <c r="AC250" s="192"/>
      <c r="AD250" s="192"/>
      <c r="BK250" s="67"/>
      <c r="BL250" s="67"/>
      <c r="BM250" s="67"/>
    </row>
    <row r="251" spans="26:65">
      <c r="Z251" s="192"/>
      <c r="AA251" s="192"/>
      <c r="AB251" s="192"/>
      <c r="AC251" s="192"/>
      <c r="AD251" s="192"/>
      <c r="BK251" s="67"/>
      <c r="BL251" s="67"/>
      <c r="BM251" s="67"/>
    </row>
    <row r="252" spans="26:65">
      <c r="Z252" s="192"/>
      <c r="AA252" s="192"/>
      <c r="AB252" s="192"/>
      <c r="AC252" s="192"/>
      <c r="AD252" s="192"/>
      <c r="BK252" s="67"/>
      <c r="BL252" s="67"/>
      <c r="BM252" s="67"/>
    </row>
    <row r="253" spans="26:65">
      <c r="Z253" s="192"/>
      <c r="AA253" s="192"/>
      <c r="AB253" s="192"/>
      <c r="AC253" s="192"/>
      <c r="AD253" s="192"/>
      <c r="BK253" s="67"/>
      <c r="BL253" s="67"/>
      <c r="BM253" s="67"/>
    </row>
    <row r="254" spans="26:65">
      <c r="Z254" s="192"/>
      <c r="AA254" s="192"/>
      <c r="AB254" s="192"/>
      <c r="AC254" s="192"/>
      <c r="AD254" s="192"/>
      <c r="BK254" s="67"/>
      <c r="BL254" s="67"/>
      <c r="BM254" s="67"/>
    </row>
    <row r="255" spans="26:65">
      <c r="Z255" s="192"/>
      <c r="AA255" s="192"/>
      <c r="AB255" s="192"/>
      <c r="AC255" s="192"/>
      <c r="AD255" s="192"/>
      <c r="BK255" s="67"/>
      <c r="BL255" s="67"/>
      <c r="BM255" s="67"/>
    </row>
    <row r="256" spans="26:65">
      <c r="Z256" s="192"/>
      <c r="AA256" s="192"/>
      <c r="AB256" s="192"/>
      <c r="AC256" s="192"/>
      <c r="AD256" s="192"/>
      <c r="BK256" s="67"/>
      <c r="BL256" s="67"/>
      <c r="BM256" s="67"/>
    </row>
    <row r="257" spans="26:30">
      <c r="Z257" s="192"/>
      <c r="AA257" s="192"/>
      <c r="AB257" s="192"/>
      <c r="AC257" s="192"/>
      <c r="AD257" s="192"/>
    </row>
    <row r="258" spans="26:30">
      <c r="Z258" s="192"/>
      <c r="AA258" s="192"/>
      <c r="AB258" s="192"/>
      <c r="AC258" s="192"/>
      <c r="AD258" s="192"/>
    </row>
    <row r="259" spans="26:30">
      <c r="Z259" s="192"/>
      <c r="AA259" s="192"/>
      <c r="AB259" s="192"/>
      <c r="AC259" s="192"/>
      <c r="AD259" s="192"/>
    </row>
    <row r="260" spans="26:30">
      <c r="Z260" s="192"/>
      <c r="AA260" s="192"/>
      <c r="AB260" s="192"/>
      <c r="AC260" s="192"/>
      <c r="AD260" s="192"/>
    </row>
    <row r="261" spans="26:30">
      <c r="Z261" s="192"/>
      <c r="AA261" s="192"/>
      <c r="AB261" s="192"/>
      <c r="AC261" s="192"/>
      <c r="AD261" s="192"/>
    </row>
    <row r="262" spans="26:30">
      <c r="Z262" s="192"/>
      <c r="AA262" s="192"/>
      <c r="AB262" s="192"/>
      <c r="AC262" s="192"/>
      <c r="AD262" s="192"/>
    </row>
    <row r="263" spans="26:30">
      <c r="Z263" s="192"/>
      <c r="AA263" s="192"/>
      <c r="AB263" s="192"/>
      <c r="AC263" s="192"/>
      <c r="AD263" s="192"/>
    </row>
    <row r="264" spans="26:30">
      <c r="Z264" s="192"/>
      <c r="AA264" s="192"/>
      <c r="AB264" s="192"/>
      <c r="AC264" s="192"/>
      <c r="AD264" s="192"/>
    </row>
    <row r="265" spans="26:30">
      <c r="Z265" s="192"/>
      <c r="AA265" s="192"/>
      <c r="AB265" s="192"/>
      <c r="AC265" s="192"/>
      <c r="AD265" s="192"/>
    </row>
    <row r="266" spans="26:30">
      <c r="Z266" s="192"/>
      <c r="AA266" s="192"/>
      <c r="AB266" s="192"/>
      <c r="AC266" s="192"/>
      <c r="AD266" s="192"/>
    </row>
    <row r="267" spans="26:30">
      <c r="Z267" s="192"/>
      <c r="AA267" s="192"/>
      <c r="AB267" s="192"/>
      <c r="AC267" s="192"/>
      <c r="AD267" s="192"/>
    </row>
    <row r="268" spans="26:30">
      <c r="Z268" s="192"/>
      <c r="AA268" s="192"/>
      <c r="AB268" s="192"/>
      <c r="AC268" s="192"/>
      <c r="AD268" s="192"/>
    </row>
    <row r="269" spans="26:30">
      <c r="Z269" s="192"/>
      <c r="AA269" s="192"/>
      <c r="AB269" s="192"/>
      <c r="AC269" s="192"/>
      <c r="AD269" s="192"/>
    </row>
    <row r="270" spans="26:30">
      <c r="Z270" s="192"/>
      <c r="AA270" s="192"/>
      <c r="AB270" s="192"/>
      <c r="AC270" s="192"/>
      <c r="AD270" s="192"/>
    </row>
    <row r="271" spans="26:30">
      <c r="Z271" s="192"/>
      <c r="AA271" s="192"/>
      <c r="AB271" s="192"/>
      <c r="AC271" s="192"/>
      <c r="AD271" s="192"/>
    </row>
    <row r="272" spans="26:30">
      <c r="Z272" s="192"/>
      <c r="AA272" s="192"/>
      <c r="AB272" s="192"/>
      <c r="AC272" s="192"/>
      <c r="AD272" s="192"/>
    </row>
    <row r="273" spans="26:65">
      <c r="Z273" s="192"/>
      <c r="AA273" s="192"/>
      <c r="AB273" s="192"/>
      <c r="AC273" s="192"/>
      <c r="AD273" s="192"/>
    </row>
    <row r="274" spans="26:65">
      <c r="Z274" s="192"/>
      <c r="AA274" s="192"/>
      <c r="AB274" s="192"/>
      <c r="AC274" s="192"/>
      <c r="AD274" s="192"/>
    </row>
    <row r="275" spans="26:65">
      <c r="Z275" s="192"/>
      <c r="AA275" s="192"/>
      <c r="AB275" s="192"/>
      <c r="AC275" s="192"/>
      <c r="AD275" s="192"/>
    </row>
    <row r="276" spans="26:65">
      <c r="Z276" s="192"/>
      <c r="AA276" s="192"/>
      <c r="AB276" s="192"/>
      <c r="AC276" s="192"/>
      <c r="AD276" s="192"/>
    </row>
    <row r="277" spans="26:65">
      <c r="Z277" s="192"/>
      <c r="AA277" s="192"/>
      <c r="AB277" s="192"/>
      <c r="AC277" s="192"/>
      <c r="AD277" s="192"/>
    </row>
    <row r="278" spans="26:65">
      <c r="Z278" s="192"/>
      <c r="AA278" s="192"/>
      <c r="AB278" s="192"/>
      <c r="AC278" s="192"/>
      <c r="AD278" s="192"/>
      <c r="BK278" s="67"/>
      <c r="BL278" s="67"/>
      <c r="BM278" s="67"/>
    </row>
    <row r="279" spans="26:65">
      <c r="Z279" s="192"/>
      <c r="AA279" s="192"/>
      <c r="AB279" s="192"/>
      <c r="AC279" s="192"/>
      <c r="AD279" s="192"/>
      <c r="BK279" s="67"/>
      <c r="BL279" s="67"/>
      <c r="BM279" s="67"/>
    </row>
    <row r="280" spans="26:65">
      <c r="Z280" s="192"/>
      <c r="AA280" s="192"/>
      <c r="AB280" s="192"/>
      <c r="AC280" s="192"/>
      <c r="AD280" s="192"/>
      <c r="BK280" s="67"/>
      <c r="BL280" s="67"/>
      <c r="BM280" s="67"/>
    </row>
    <row r="281" spans="26:65">
      <c r="Z281" s="192"/>
      <c r="AA281" s="192"/>
      <c r="AB281" s="192"/>
      <c r="AC281" s="192"/>
      <c r="AD281" s="192"/>
      <c r="BK281" s="67"/>
      <c r="BL281" s="67"/>
      <c r="BM281" s="67"/>
    </row>
    <row r="282" spans="26:65">
      <c r="Z282" s="192"/>
      <c r="AA282" s="192"/>
      <c r="AB282" s="192"/>
      <c r="AC282" s="192"/>
      <c r="AD282" s="192"/>
      <c r="BK282" s="67"/>
      <c r="BL282" s="67"/>
      <c r="BM282" s="67"/>
    </row>
    <row r="283" spans="26:65">
      <c r="Z283" s="192"/>
      <c r="AA283" s="192"/>
      <c r="AB283" s="192"/>
      <c r="AC283" s="192"/>
      <c r="AD283" s="192"/>
      <c r="BK283" s="67"/>
      <c r="BL283" s="67"/>
      <c r="BM283" s="67"/>
    </row>
    <row r="284" spans="26:65">
      <c r="Z284" s="192"/>
      <c r="AA284" s="192"/>
      <c r="AB284" s="192"/>
      <c r="AC284" s="192"/>
      <c r="AD284" s="192"/>
      <c r="BK284" s="67"/>
      <c r="BL284" s="67"/>
      <c r="BM284" s="67"/>
    </row>
    <row r="285" spans="26:65">
      <c r="Z285" s="192"/>
      <c r="AA285" s="192"/>
      <c r="AB285" s="192"/>
      <c r="AC285" s="192"/>
      <c r="AD285" s="192"/>
      <c r="BK285" s="67"/>
      <c r="BL285" s="67"/>
      <c r="BM285" s="67"/>
    </row>
    <row r="286" spans="26:65">
      <c r="Z286" s="192"/>
      <c r="AA286" s="192"/>
      <c r="AB286" s="192"/>
      <c r="AC286" s="192"/>
      <c r="AD286" s="192"/>
      <c r="BK286" s="67"/>
      <c r="BL286" s="67"/>
      <c r="BM286" s="67"/>
    </row>
    <row r="287" spans="26:65">
      <c r="Z287" s="192"/>
      <c r="AA287" s="192"/>
      <c r="AB287" s="192"/>
      <c r="AC287" s="192"/>
      <c r="AD287" s="192"/>
      <c r="BK287" s="67"/>
      <c r="BL287" s="67"/>
      <c r="BM287" s="67"/>
    </row>
    <row r="288" spans="26:65">
      <c r="Z288" s="192"/>
      <c r="AA288" s="192"/>
      <c r="AB288" s="192"/>
      <c r="AC288" s="192"/>
      <c r="AD288" s="192"/>
      <c r="BK288" s="67"/>
      <c r="BL288" s="67"/>
      <c r="BM288" s="67"/>
    </row>
    <row r="289" spans="26:65">
      <c r="Z289" s="192"/>
      <c r="AA289" s="192"/>
      <c r="AB289" s="192"/>
      <c r="AC289" s="192"/>
      <c r="AD289" s="192"/>
      <c r="BK289" s="67"/>
      <c r="BL289" s="67"/>
      <c r="BM289" s="67"/>
    </row>
    <row r="290" spans="26:65">
      <c r="Z290" s="192"/>
      <c r="AA290" s="192"/>
      <c r="AB290" s="192"/>
      <c r="AC290" s="192"/>
      <c r="AD290" s="192"/>
      <c r="BK290" s="67"/>
      <c r="BL290" s="67"/>
      <c r="BM290" s="67"/>
    </row>
    <row r="291" spans="26:65">
      <c r="Z291" s="192"/>
      <c r="AA291" s="192"/>
      <c r="AB291" s="192"/>
      <c r="AC291" s="192"/>
      <c r="AD291" s="192"/>
      <c r="BK291" s="67"/>
      <c r="BL291" s="67"/>
      <c r="BM291" s="67"/>
    </row>
    <row r="292" spans="26:65">
      <c r="Z292" s="192"/>
      <c r="AA292" s="192"/>
      <c r="AB292" s="192"/>
      <c r="AC292" s="192"/>
      <c r="AD292" s="192"/>
      <c r="BK292" s="67"/>
      <c r="BL292" s="67"/>
      <c r="BM292" s="67"/>
    </row>
    <row r="293" spans="26:65">
      <c r="Z293" s="192"/>
      <c r="AA293" s="192"/>
      <c r="AB293" s="192"/>
      <c r="AC293" s="192"/>
      <c r="AD293" s="192"/>
      <c r="BK293" s="67"/>
      <c r="BL293" s="67"/>
      <c r="BM293" s="67"/>
    </row>
    <row r="294" spans="26:65">
      <c r="Z294" s="192"/>
      <c r="AA294" s="192"/>
      <c r="AB294" s="192"/>
      <c r="AC294" s="192"/>
      <c r="AD294" s="192"/>
      <c r="BK294" s="67"/>
      <c r="BL294" s="67"/>
      <c r="BM294" s="67"/>
    </row>
    <row r="295" spans="26:65">
      <c r="Z295" s="192"/>
      <c r="AA295" s="192"/>
      <c r="AB295" s="192"/>
      <c r="AC295" s="192"/>
      <c r="AD295" s="192"/>
      <c r="BK295" s="67"/>
      <c r="BL295" s="67"/>
      <c r="BM295" s="67"/>
    </row>
    <row r="296" spans="26:65">
      <c r="Z296" s="192"/>
      <c r="BK296" s="67"/>
      <c r="BL296" s="67"/>
      <c r="BM296" s="67"/>
    </row>
    <row r="297" spans="26:65">
      <c r="Z297" s="192"/>
      <c r="BK297" s="67"/>
      <c r="BL297" s="67"/>
      <c r="BM297" s="67"/>
    </row>
    <row r="298" spans="26:65">
      <c r="Z298" s="192"/>
    </row>
    <row r="299" spans="26:65">
      <c r="Z299" s="192"/>
    </row>
    <row r="300" spans="26:65">
      <c r="Z300" s="192"/>
    </row>
  </sheetData>
  <mergeCells count="17">
    <mergeCell ref="BD7:BH7"/>
    <mergeCell ref="BD8:BH8"/>
    <mergeCell ref="AO8:AS8"/>
    <mergeCell ref="AT8:AX8"/>
    <mergeCell ref="AY8:BC8"/>
    <mergeCell ref="BI5:BM5"/>
    <mergeCell ref="AO5:AS5"/>
    <mergeCell ref="AO6:AS6"/>
    <mergeCell ref="AO7:AS7"/>
    <mergeCell ref="AT5:AX5"/>
    <mergeCell ref="AT6:AX6"/>
    <mergeCell ref="AT7:AX7"/>
    <mergeCell ref="AY5:BC5"/>
    <mergeCell ref="AY6:BC6"/>
    <mergeCell ref="AY7:BC7"/>
    <mergeCell ref="BD5:BH5"/>
    <mergeCell ref="BD6:BH6"/>
  </mergeCells>
  <phoneticPr fontId="26" type="noConversion"/>
  <conditionalFormatting sqref="EH1:IP1 AJ1:AM1 B1:D1 AO1:AR1 F1:AD1 BD1:BM1">
    <cfRule type="cellIs" dxfId="10" priority="16" stopIfTrue="1" operator="notEqual">
      <formula>0</formula>
    </cfRule>
  </conditionalFormatting>
  <conditionalFormatting sqref="AT1:AW1">
    <cfRule type="cellIs" dxfId="9" priority="13" stopIfTrue="1" operator="notEqual">
      <formula>0</formula>
    </cfRule>
  </conditionalFormatting>
  <conditionalFormatting sqref="AE1:AH1">
    <cfRule type="cellIs" dxfId="8" priority="12" stopIfTrue="1" operator="notEqual">
      <formula>0</formula>
    </cfRule>
  </conditionalFormatting>
  <conditionalFormatting sqref="A1">
    <cfRule type="cellIs" dxfId="7" priority="11" stopIfTrue="1" operator="notEqual">
      <formula>0</formula>
    </cfRule>
  </conditionalFormatting>
  <conditionalFormatting sqref="E1">
    <cfRule type="cellIs" dxfId="6" priority="10" stopIfTrue="1" operator="notEqual">
      <formula>0</formula>
    </cfRule>
  </conditionalFormatting>
  <conditionalFormatting sqref="AI1">
    <cfRule type="cellIs" dxfId="5" priority="9" stopIfTrue="1" operator="notEqual">
      <formula>0</formula>
    </cfRule>
  </conditionalFormatting>
  <conditionalFormatting sqref="AS1">
    <cfRule type="cellIs" dxfId="4" priority="7" stopIfTrue="1" operator="notEqual">
      <formula>0</formula>
    </cfRule>
  </conditionalFormatting>
  <conditionalFormatting sqref="AX1">
    <cfRule type="cellIs" dxfId="3" priority="6" stopIfTrue="1" operator="notEqual">
      <formula>0</formula>
    </cfRule>
  </conditionalFormatting>
  <conditionalFormatting sqref="AN1">
    <cfRule type="cellIs" dxfId="2" priority="5" stopIfTrue="1" operator="notEqual">
      <formula>0</formula>
    </cfRule>
  </conditionalFormatting>
  <conditionalFormatting sqref="AY1:BB1">
    <cfRule type="cellIs" dxfId="1" priority="4" stopIfTrue="1" operator="notEqual">
      <formula>0</formula>
    </cfRule>
  </conditionalFormatting>
  <conditionalFormatting sqref="BC1">
    <cfRule type="cellIs" dxfId="0" priority="3" stopIfTrue="1" operator="notEqual">
      <formula>0</formula>
    </cfRule>
  </conditionalFormatting>
  <printOptions horizontalCentered="1"/>
  <pageMargins left="0.7" right="0.7" top="0.75" bottom="0.75" header="0.3" footer="0.3"/>
  <pageSetup scale="95" fitToHeight="2" orientation="portrait" r:id="rId1"/>
  <rowBreaks count="1" manualBreakCount="1">
    <brk id="51" min="60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view="pageBreakPreview" zoomScale="60" zoomScaleNormal="100" workbookViewId="0">
      <pane xSplit="3" ySplit="12" topLeftCell="D13" activePane="bottomRight" state="frozen"/>
      <selection activeCell="E41" sqref="E41"/>
      <selection pane="topRight" activeCell="E41" sqref="E41"/>
      <selection pane="bottomLeft" activeCell="E41" sqref="E41"/>
      <selection pane="bottomRight" activeCell="E49" sqref="E49"/>
    </sheetView>
  </sheetViews>
  <sheetFormatPr defaultColWidth="9.33203125" defaultRowHeight="15"/>
  <cols>
    <col min="1" max="1" width="6.6640625" style="569" customWidth="1"/>
    <col min="2" max="2" width="55.5" style="569" customWidth="1"/>
    <col min="3" max="3" width="17.5" style="569" customWidth="1"/>
    <col min="4" max="4" width="12.6640625" style="569" customWidth="1"/>
    <col min="5" max="5" width="5.1640625" style="569" bestFit="1" customWidth="1"/>
    <col min="6" max="7" width="16" style="569" customWidth="1"/>
    <col min="8" max="8" width="14.33203125" style="569" bestFit="1" customWidth="1"/>
    <col min="9" max="9" width="9.33203125" style="569"/>
    <col min="10" max="10" width="3.1640625" style="569" customWidth="1"/>
    <col min="11" max="16384" width="9.33203125" style="569"/>
  </cols>
  <sheetData>
    <row r="1" spans="1:10" ht="15.75">
      <c r="A1" s="568" t="s">
        <v>369</v>
      </c>
      <c r="B1" s="257"/>
      <c r="G1" s="1" t="s">
        <v>814</v>
      </c>
    </row>
    <row r="2" spans="1:10" ht="15.75">
      <c r="A2" s="570" t="s">
        <v>565</v>
      </c>
      <c r="B2" s="571"/>
      <c r="G2" s="1" t="s">
        <v>813</v>
      </c>
    </row>
    <row r="3" spans="1:10" ht="15.75">
      <c r="A3" s="49"/>
      <c r="B3" s="571"/>
    </row>
    <row r="4" spans="1:10">
      <c r="A4" s="572" t="s">
        <v>370</v>
      </c>
      <c r="B4" s="573"/>
      <c r="C4" s="574" t="s">
        <v>371</v>
      </c>
      <c r="D4" s="575"/>
      <c r="E4" s="575"/>
      <c r="F4" s="575"/>
      <c r="G4" s="575"/>
    </row>
    <row r="5" spans="1:10">
      <c r="A5" s="572">
        <v>3</v>
      </c>
      <c r="B5" s="576" t="s">
        <v>567</v>
      </c>
      <c r="C5" s="577">
        <f>+'KJB-14 '!BM94</f>
        <v>194032975.16574883</v>
      </c>
      <c r="D5" s="575"/>
      <c r="E5" s="575"/>
      <c r="F5" s="575"/>
      <c r="G5" s="575"/>
    </row>
    <row r="6" spans="1:10">
      <c r="A6" s="572">
        <v>4</v>
      </c>
      <c r="B6" s="576" t="s">
        <v>372</v>
      </c>
      <c r="C6" s="578">
        <v>85738601.034227908</v>
      </c>
      <c r="D6" s="575"/>
      <c r="E6" s="575"/>
      <c r="F6" s="575"/>
      <c r="G6" s="575"/>
    </row>
    <row r="7" spans="1:10">
      <c r="A7" s="572">
        <v>5</v>
      </c>
      <c r="B7" s="576" t="s">
        <v>373</v>
      </c>
      <c r="C7" s="579">
        <f>+'KJB-14 '!BM73</f>
        <v>1911730858.7378278</v>
      </c>
      <c r="D7" s="575"/>
      <c r="E7" s="575"/>
      <c r="F7" s="575"/>
      <c r="G7" s="575"/>
    </row>
    <row r="8" spans="1:10">
      <c r="A8" s="572">
        <v>6</v>
      </c>
      <c r="B8" s="580"/>
      <c r="C8" s="581">
        <f>SUM(C5:C7)</f>
        <v>2191502434.9378047</v>
      </c>
      <c r="D8" s="582"/>
      <c r="E8" s="583"/>
      <c r="F8" s="583"/>
      <c r="G8" s="575"/>
    </row>
    <row r="9" spans="1:10">
      <c r="A9" s="572">
        <v>7</v>
      </c>
      <c r="B9" s="576" t="s">
        <v>374</v>
      </c>
      <c r="C9" s="584">
        <f>+'KJB-11 '!H19</f>
        <v>6.6900000000000001E-2</v>
      </c>
      <c r="D9" s="585"/>
      <c r="E9" s="583"/>
      <c r="F9" s="583" t="s">
        <v>409</v>
      </c>
      <c r="G9" s="583" t="s">
        <v>408</v>
      </c>
    </row>
    <row r="10" spans="1:10">
      <c r="A10" s="572">
        <v>8</v>
      </c>
      <c r="B10" s="586"/>
      <c r="C10" s="575"/>
      <c r="D10" s="587" t="s">
        <v>375</v>
      </c>
      <c r="E10" s="583"/>
      <c r="F10" s="583" t="s">
        <v>571</v>
      </c>
      <c r="G10" s="583" t="s">
        <v>571</v>
      </c>
    </row>
    <row r="11" spans="1:10">
      <c r="A11" s="572">
        <v>9</v>
      </c>
      <c r="B11" s="588"/>
      <c r="C11" s="575"/>
      <c r="D11" s="574" t="s">
        <v>376</v>
      </c>
      <c r="E11" s="589" t="s">
        <v>427</v>
      </c>
      <c r="F11" s="589" t="s">
        <v>572</v>
      </c>
      <c r="G11" s="589" t="s">
        <v>573</v>
      </c>
      <c r="J11" s="590"/>
    </row>
    <row r="12" spans="1:10">
      <c r="A12" s="572" t="s">
        <v>377</v>
      </c>
      <c r="B12" s="576"/>
      <c r="C12" s="591" t="s">
        <v>378</v>
      </c>
      <c r="D12" s="574" t="s">
        <v>379</v>
      </c>
      <c r="E12" s="574" t="s">
        <v>411</v>
      </c>
      <c r="F12" s="592" t="s">
        <v>569</v>
      </c>
      <c r="G12" s="589" t="s">
        <v>570</v>
      </c>
      <c r="J12" s="590"/>
    </row>
    <row r="13" spans="1:10">
      <c r="A13" s="572">
        <v>10</v>
      </c>
      <c r="B13" s="576" t="s">
        <v>380</v>
      </c>
      <c r="C13" s="577">
        <f>C5*$C$9/0.65</f>
        <v>19970470.82859784</v>
      </c>
      <c r="D13" s="593">
        <f t="shared" ref="D13:D34" si="0">+C13/$C$39</f>
        <v>0.9636767027552513</v>
      </c>
      <c r="E13" s="594" t="s">
        <v>420</v>
      </c>
      <c r="F13" s="595">
        <f>+C13</f>
        <v>19970470.82859784</v>
      </c>
      <c r="G13" s="596">
        <v>0</v>
      </c>
      <c r="J13" s="590"/>
    </row>
    <row r="14" spans="1:10">
      <c r="A14" s="572" t="s">
        <v>381</v>
      </c>
      <c r="B14" s="576" t="s">
        <v>382</v>
      </c>
      <c r="C14" s="578">
        <f>+'KJB-14 p.2'!N28</f>
        <v>4769481.1386719989</v>
      </c>
      <c r="D14" s="597">
        <f t="shared" si="0"/>
        <v>0.23015170233177235</v>
      </c>
      <c r="E14" s="594" t="s">
        <v>419</v>
      </c>
      <c r="F14" s="575"/>
      <c r="G14" s="598">
        <f>+C14</f>
        <v>4769481.1386719989</v>
      </c>
      <c r="J14" s="590"/>
    </row>
    <row r="15" spans="1:10">
      <c r="A15" s="572">
        <v>11</v>
      </c>
      <c r="B15" s="580" t="s">
        <v>383</v>
      </c>
      <c r="C15" s="599">
        <f>+C6*C9/0.65</f>
        <v>8824480.6295228414</v>
      </c>
      <c r="D15" s="597">
        <f t="shared" si="0"/>
        <v>0.42582603432706512</v>
      </c>
      <c r="E15" s="594" t="s">
        <v>420</v>
      </c>
      <c r="F15" s="598">
        <f>+C15</f>
        <v>8824480.6295228414</v>
      </c>
      <c r="G15" s="575"/>
      <c r="J15" s="590"/>
    </row>
    <row r="16" spans="1:10">
      <c r="A16" s="572">
        <v>12</v>
      </c>
      <c r="B16" s="580" t="s">
        <v>384</v>
      </c>
      <c r="C16" s="578">
        <f>C7*$C$9/0.65</f>
        <v>196761222.23009336</v>
      </c>
      <c r="D16" s="597">
        <f t="shared" si="0"/>
        <v>9.4947288672463781</v>
      </c>
      <c r="E16" s="594" t="s">
        <v>420</v>
      </c>
      <c r="F16" s="598">
        <f>+C16</f>
        <v>196761222.23009336</v>
      </c>
      <c r="G16" s="575"/>
      <c r="J16" s="590"/>
    </row>
    <row r="17" spans="1:10">
      <c r="A17" s="572">
        <v>13</v>
      </c>
      <c r="B17" s="580" t="s">
        <v>789</v>
      </c>
      <c r="C17" s="600">
        <f>+'KJB-14 p.2'!N15</f>
        <v>77830126.592808247</v>
      </c>
      <c r="D17" s="593">
        <f t="shared" si="0"/>
        <v>3.7556991226554541</v>
      </c>
      <c r="E17" s="594" t="s">
        <v>419</v>
      </c>
      <c r="F17" s="575"/>
      <c r="G17" s="601">
        <f>+C17</f>
        <v>77830126.592808247</v>
      </c>
      <c r="J17" s="590"/>
    </row>
    <row r="18" spans="1:10">
      <c r="A18" s="572">
        <v>14</v>
      </c>
      <c r="B18" s="580" t="s">
        <v>790</v>
      </c>
      <c r="C18" s="600">
        <f>+'KJB-14 p.2'!N17</f>
        <v>432206965.37104094</v>
      </c>
      <c r="D18" s="593">
        <f t="shared" si="0"/>
        <v>20.856182454155064</v>
      </c>
      <c r="E18" s="594" t="s">
        <v>419</v>
      </c>
      <c r="F18" s="575"/>
      <c r="G18" s="601">
        <f>+C18</f>
        <v>432206965.37104094</v>
      </c>
      <c r="J18" s="590"/>
    </row>
    <row r="19" spans="1:10">
      <c r="A19" s="572">
        <v>15</v>
      </c>
      <c r="B19" s="580" t="s">
        <v>385</v>
      </c>
      <c r="C19" s="600">
        <f>+'KJB-14 p.2'!N18+'KJB-13'!AW14+'KJB-13'!CC14+'KJB-14 '!BL17</f>
        <v>9328904.4617558904</v>
      </c>
      <c r="D19" s="593">
        <f t="shared" si="0"/>
        <v>0.45016704759658766</v>
      </c>
      <c r="E19" s="594" t="s">
        <v>420</v>
      </c>
      <c r="F19" s="601">
        <f>+C19</f>
        <v>9328904.4617558904</v>
      </c>
      <c r="G19" s="575"/>
      <c r="J19" s="590"/>
    </row>
    <row r="20" spans="1:10">
      <c r="A20" s="572" t="s">
        <v>386</v>
      </c>
      <c r="B20" s="602" t="s">
        <v>387</v>
      </c>
      <c r="C20" s="600">
        <f>SUM('KJB-14 '!BK19:BL19)</f>
        <v>7998062.0946546746</v>
      </c>
      <c r="D20" s="593">
        <f t="shared" si="0"/>
        <v>0.38594714035341227</v>
      </c>
      <c r="E20" s="594" t="s">
        <v>420</v>
      </c>
      <c r="F20" s="601">
        <f>+C20</f>
        <v>7998062.0946546746</v>
      </c>
      <c r="G20" s="575"/>
      <c r="J20" s="590"/>
    </row>
    <row r="21" spans="1:10">
      <c r="A21" s="572" t="s">
        <v>388</v>
      </c>
      <c r="B21" s="602" t="s">
        <v>389</v>
      </c>
      <c r="C21" s="578">
        <f>SUM('KJB-14 '!BK21:BL21)</f>
        <v>2693723.63209977</v>
      </c>
      <c r="D21" s="597">
        <f t="shared" si="0"/>
        <v>0.12998585412410463</v>
      </c>
      <c r="E21" s="594" t="s">
        <v>420</v>
      </c>
      <c r="F21" s="598">
        <f>+C21</f>
        <v>2693723.63209977</v>
      </c>
      <c r="G21" s="575"/>
      <c r="J21" s="590"/>
    </row>
    <row r="22" spans="1:10">
      <c r="A22" s="572" t="s">
        <v>390</v>
      </c>
      <c r="B22" s="602" t="s">
        <v>391</v>
      </c>
      <c r="C22" s="600">
        <f>SUM('KJB-14 '!BK31:BL31)</f>
        <v>1391195.5940467345</v>
      </c>
      <c r="D22" s="593">
        <f t="shared" si="0"/>
        <v>6.7132257144320931E-2</v>
      </c>
      <c r="E22" s="594" t="s">
        <v>419</v>
      </c>
      <c r="F22" s="575"/>
      <c r="G22" s="601">
        <f>+C22</f>
        <v>1391195.5940467345</v>
      </c>
      <c r="J22" s="590"/>
    </row>
    <row r="23" spans="1:10">
      <c r="A23" s="572" t="s">
        <v>392</v>
      </c>
      <c r="B23" s="602" t="s">
        <v>393</v>
      </c>
      <c r="C23" s="600">
        <f>SUM('KJB-14 '!BK32:BL32)</f>
        <v>2065816.3155595041</v>
      </c>
      <c r="D23" s="593">
        <f t="shared" si="0"/>
        <v>9.9686135222489425E-2</v>
      </c>
      <c r="E23" s="594" t="s">
        <v>420</v>
      </c>
      <c r="F23" s="601">
        <f>+C23</f>
        <v>2065816.3155595041</v>
      </c>
      <c r="G23" s="575"/>
      <c r="J23" s="590"/>
    </row>
    <row r="24" spans="1:10">
      <c r="A24" s="572" t="s">
        <v>406</v>
      </c>
      <c r="B24" s="602" t="s">
        <v>434</v>
      </c>
      <c r="C24" s="578">
        <f>+'KJB-14 p.2'!N19</f>
        <v>313332.07420681993</v>
      </c>
      <c r="D24" s="597">
        <f t="shared" si="0"/>
        <v>1.5119864861007507E-2</v>
      </c>
      <c r="E24" s="594" t="s">
        <v>419</v>
      </c>
      <c r="F24" s="575"/>
      <c r="G24" s="598">
        <f>+C24</f>
        <v>313332.07420681993</v>
      </c>
      <c r="J24" s="590"/>
    </row>
    <row r="25" spans="1:10">
      <c r="A25" s="572">
        <v>16</v>
      </c>
      <c r="B25" s="580" t="s">
        <v>791</v>
      </c>
      <c r="C25" s="600">
        <f>+'KJB-14 p.2'!N16</f>
        <v>126746562.74003057</v>
      </c>
      <c r="D25" s="593">
        <f t="shared" si="0"/>
        <v>6.1161657486795518</v>
      </c>
      <c r="E25" s="594" t="s">
        <v>419</v>
      </c>
      <c r="F25" s="575"/>
      <c r="G25" s="601">
        <f>+C25</f>
        <v>126746562.74003057</v>
      </c>
      <c r="J25" s="590"/>
    </row>
    <row r="26" spans="1:10">
      <c r="A26" s="572">
        <v>17</v>
      </c>
      <c r="B26" s="580" t="s">
        <v>792</v>
      </c>
      <c r="C26" s="600">
        <f>+'KJB-14 p.2'!N20</f>
        <v>108560757.9292355</v>
      </c>
      <c r="D26" s="593">
        <f t="shared" si="0"/>
        <v>5.2386082505397811</v>
      </c>
      <c r="E26" s="594" t="s">
        <v>419</v>
      </c>
      <c r="F26" s="575"/>
      <c r="G26" s="601">
        <f>+C26</f>
        <v>108560757.9292355</v>
      </c>
      <c r="J26" s="590"/>
    </row>
    <row r="27" spans="1:10">
      <c r="A27" s="572">
        <v>18</v>
      </c>
      <c r="B27" s="580" t="s">
        <v>443</v>
      </c>
      <c r="C27" s="578">
        <f>+'KJB-14 p.2'!N27</f>
        <v>-9692025.729682086</v>
      </c>
      <c r="D27" s="597">
        <f t="shared" si="0"/>
        <v>-0.46768949407162608</v>
      </c>
      <c r="E27" s="594" t="s">
        <v>420</v>
      </c>
      <c r="F27" s="598">
        <f>+C27</f>
        <v>-9692025.729682086</v>
      </c>
      <c r="G27" s="575"/>
      <c r="J27" s="590"/>
    </row>
    <row r="28" spans="1:10">
      <c r="A28" s="572">
        <v>19</v>
      </c>
      <c r="B28" s="580" t="s">
        <v>321</v>
      </c>
      <c r="C28" s="600">
        <f>+'KJB-12 '!AQ32</f>
        <v>135811609.12364367</v>
      </c>
      <c r="D28" s="593">
        <f t="shared" si="0"/>
        <v>6.5536003031405308</v>
      </c>
      <c r="E28" s="594" t="s">
        <v>420</v>
      </c>
      <c r="F28" s="601">
        <f>+C28</f>
        <v>135811609.12364367</v>
      </c>
      <c r="G28" s="575"/>
      <c r="H28" s="603"/>
      <c r="J28" s="590"/>
    </row>
    <row r="29" spans="1:10">
      <c r="A29" s="572">
        <v>20</v>
      </c>
      <c r="B29" s="580" t="s">
        <v>394</v>
      </c>
      <c r="C29" s="600">
        <f>-'KJB-12 '!AQ19</f>
        <v>-30144357.521026254</v>
      </c>
      <c r="D29" s="593">
        <f t="shared" si="0"/>
        <v>-1.4546184369844248</v>
      </c>
      <c r="E29" s="594" t="s">
        <v>419</v>
      </c>
      <c r="F29" s="575"/>
      <c r="G29" s="601">
        <f>+C29</f>
        <v>-30144357.521026254</v>
      </c>
      <c r="H29" s="604"/>
      <c r="J29" s="590"/>
    </row>
    <row r="30" spans="1:10">
      <c r="A30" s="605">
        <v>21</v>
      </c>
      <c r="B30" s="606" t="s">
        <v>395</v>
      </c>
      <c r="C30" s="600">
        <f>+'KJB-14 p.2'!N22</f>
        <v>-16861340.101014063</v>
      </c>
      <c r="D30" s="593">
        <f t="shared" si="0"/>
        <v>-0.81364534527206178</v>
      </c>
      <c r="E30" s="594" t="s">
        <v>419</v>
      </c>
      <c r="F30" s="575"/>
      <c r="G30" s="601">
        <f>+C30</f>
        <v>-16861340.101014063</v>
      </c>
      <c r="J30" s="590"/>
    </row>
    <row r="31" spans="1:10">
      <c r="A31" s="572">
        <v>22</v>
      </c>
      <c r="B31" s="580" t="s">
        <v>396</v>
      </c>
      <c r="C31" s="578">
        <f>+'KJB-14 p.2'!N26</f>
        <v>645351.73745011003</v>
      </c>
      <c r="D31" s="597">
        <f t="shared" si="0"/>
        <v>3.1141500858994021E-2</v>
      </c>
      <c r="E31" s="594" t="s">
        <v>420</v>
      </c>
      <c r="F31" s="598">
        <f>+C31</f>
        <v>645351.73745011003</v>
      </c>
      <c r="G31" s="575"/>
      <c r="J31" s="590"/>
    </row>
    <row r="32" spans="1:10">
      <c r="A32" s="572">
        <v>23</v>
      </c>
      <c r="B32" s="607" t="s">
        <v>397</v>
      </c>
      <c r="C32" s="578">
        <f>SUM('KJB-14 '!BK28:BL28)</f>
        <v>157488027.39762798</v>
      </c>
      <c r="D32" s="597">
        <f t="shared" si="0"/>
        <v>7.5995976393627505</v>
      </c>
      <c r="E32" s="594" t="s">
        <v>420</v>
      </c>
      <c r="F32" s="598">
        <f>+C32</f>
        <v>157488027.39762798</v>
      </c>
      <c r="G32" s="575"/>
      <c r="J32" s="590"/>
    </row>
    <row r="33" spans="1:10">
      <c r="A33" s="572">
        <v>24</v>
      </c>
      <c r="B33" s="573" t="s">
        <v>398</v>
      </c>
      <c r="C33" s="578">
        <v>3490805.0455442886</v>
      </c>
      <c r="D33" s="597">
        <f t="shared" si="0"/>
        <v>0.16844908290465715</v>
      </c>
      <c r="E33" s="594" t="s">
        <v>420</v>
      </c>
      <c r="F33" s="598">
        <f>+C33</f>
        <v>3490805.0455442886</v>
      </c>
      <c r="G33" s="575"/>
      <c r="J33" s="590"/>
    </row>
    <row r="34" spans="1:10">
      <c r="A34" s="572">
        <f>+A33+1</f>
        <v>25</v>
      </c>
      <c r="B34" s="573" t="s">
        <v>793</v>
      </c>
      <c r="C34" s="600">
        <v>18923406.660374254</v>
      </c>
      <c r="D34" s="593">
        <f t="shared" si="0"/>
        <v>0.91315053570254789</v>
      </c>
      <c r="E34" s="594" t="s">
        <v>420</v>
      </c>
      <c r="F34" s="601">
        <f>+C34</f>
        <v>18923406.660374254</v>
      </c>
      <c r="G34" s="575"/>
      <c r="J34" s="590"/>
    </row>
    <row r="35" spans="1:10">
      <c r="A35" s="572">
        <f t="shared" ref="A35:A45" si="1">+A34+1</f>
        <v>26</v>
      </c>
      <c r="B35" s="608" t="s">
        <v>568</v>
      </c>
      <c r="C35" s="582"/>
      <c r="D35" s="582"/>
      <c r="E35" s="594"/>
      <c r="F35" s="582"/>
      <c r="G35" s="582"/>
      <c r="J35" s="590"/>
    </row>
    <row r="36" spans="1:10">
      <c r="A36" s="572">
        <f>+A35+1</f>
        <v>27</v>
      </c>
      <c r="B36" s="609" t="s">
        <v>399</v>
      </c>
      <c r="C36" s="610">
        <f>SUM(C13:C35)</f>
        <v>1259122578.2452426</v>
      </c>
      <c r="D36" s="611">
        <f>SUM(D13:D35)</f>
        <v>60.759062967633618</v>
      </c>
      <c r="E36" s="612"/>
      <c r="F36" s="610">
        <f>SUM(F13:F35)</f>
        <v>554309854.42724216</v>
      </c>
      <c r="G36" s="610">
        <f>SUM(G13:G35)</f>
        <v>704812723.81800044</v>
      </c>
      <c r="J36" s="590"/>
    </row>
    <row r="37" spans="1:10">
      <c r="A37" s="572">
        <f t="shared" si="1"/>
        <v>28</v>
      </c>
      <c r="B37" s="580" t="s">
        <v>400</v>
      </c>
      <c r="C37" s="613">
        <f>+'KJB-11 '!M19</f>
        <v>0.95238599999999995</v>
      </c>
      <c r="D37" s="613">
        <f>+C37</f>
        <v>0.95238599999999995</v>
      </c>
      <c r="E37" s="613"/>
      <c r="F37" s="614">
        <f>+D37</f>
        <v>0.95238599999999995</v>
      </c>
      <c r="G37" s="614">
        <f>+F37</f>
        <v>0.95238599999999995</v>
      </c>
      <c r="J37" s="590"/>
    </row>
    <row r="38" spans="1:10">
      <c r="A38" s="572">
        <f t="shared" si="1"/>
        <v>29</v>
      </c>
      <c r="B38" s="580" t="s">
        <v>410</v>
      </c>
      <c r="C38" s="610">
        <f>+C36/C37</f>
        <v>1322071700.1774938</v>
      </c>
      <c r="D38" s="611">
        <f>+D36/C37</f>
        <v>63.796677993621934</v>
      </c>
      <c r="E38" s="612"/>
      <c r="F38" s="610">
        <f>+F36/F37</f>
        <v>582022262.4306134</v>
      </c>
      <c r="G38" s="610">
        <f>+G36/G37</f>
        <v>740049437.74688041</v>
      </c>
      <c r="J38" s="590"/>
    </row>
    <row r="39" spans="1:10">
      <c r="A39" s="572">
        <f t="shared" si="1"/>
        <v>30</v>
      </c>
      <c r="B39" s="580" t="s">
        <v>433</v>
      </c>
      <c r="C39" s="599">
        <v>20723206</v>
      </c>
      <c r="D39" s="615" t="s">
        <v>520</v>
      </c>
      <c r="E39" s="615"/>
      <c r="F39" s="575"/>
      <c r="G39" s="575"/>
      <c r="J39" s="590"/>
    </row>
    <row r="40" spans="1:10">
      <c r="A40" s="572">
        <f t="shared" si="1"/>
        <v>31</v>
      </c>
      <c r="B40" s="616"/>
      <c r="C40" s="595"/>
      <c r="D40" s="617" t="s">
        <v>156</v>
      </c>
      <c r="E40" s="617"/>
      <c r="F40" s="617" t="s">
        <v>409</v>
      </c>
      <c r="G40" s="617" t="s">
        <v>574</v>
      </c>
      <c r="J40" s="590"/>
    </row>
    <row r="41" spans="1:10">
      <c r="A41" s="572">
        <f t="shared" si="1"/>
        <v>32</v>
      </c>
      <c r="B41" s="580" t="s">
        <v>432</v>
      </c>
      <c r="C41" s="575"/>
      <c r="D41" s="575"/>
      <c r="E41" s="575"/>
      <c r="F41" s="575"/>
      <c r="G41" s="575"/>
      <c r="J41" s="590"/>
    </row>
    <row r="42" spans="1:10">
      <c r="A42" s="572">
        <f t="shared" si="1"/>
        <v>33</v>
      </c>
      <c r="B42" s="580" t="s">
        <v>431</v>
      </c>
      <c r="C42" s="596"/>
      <c r="D42" s="618">
        <f>+F42+G42</f>
        <v>60.759062967633611</v>
      </c>
      <c r="E42" s="619"/>
      <c r="F42" s="618">
        <f>+F36/$C$39</f>
        <v>26.748267349523147</v>
      </c>
      <c r="G42" s="618">
        <f>+G36/$C$39</f>
        <v>34.010795618110464</v>
      </c>
      <c r="J42" s="590"/>
    </row>
    <row r="43" spans="1:10">
      <c r="A43" s="572">
        <f t="shared" si="1"/>
        <v>34</v>
      </c>
      <c r="B43" s="580" t="s">
        <v>410</v>
      </c>
      <c r="C43" s="575"/>
      <c r="D43" s="618">
        <f>+F43+G43</f>
        <v>63.796677993621927</v>
      </c>
      <c r="E43" s="619"/>
      <c r="F43" s="618">
        <f>+F38/$C$39</f>
        <v>28.085531863680426</v>
      </c>
      <c r="G43" s="618">
        <f>+G38/$C$39</f>
        <v>35.711146129941497</v>
      </c>
      <c r="J43" s="590"/>
    </row>
    <row r="44" spans="1:10">
      <c r="A44" s="572">
        <f t="shared" si="1"/>
        <v>35</v>
      </c>
      <c r="B44" s="580"/>
      <c r="C44" s="575"/>
      <c r="D44" s="575"/>
      <c r="E44" s="575"/>
      <c r="F44" s="575"/>
      <c r="G44" s="575"/>
      <c r="J44" s="590"/>
    </row>
    <row r="45" spans="1:10">
      <c r="A45" s="572">
        <f t="shared" si="1"/>
        <v>36</v>
      </c>
      <c r="B45" s="580" t="s">
        <v>661</v>
      </c>
      <c r="C45" s="575"/>
      <c r="D45" s="575"/>
      <c r="E45" s="575"/>
      <c r="F45" s="575"/>
      <c r="G45" s="575"/>
      <c r="J45" s="590"/>
    </row>
    <row r="46" spans="1:10">
      <c r="B46" s="517" t="s">
        <v>788</v>
      </c>
      <c r="J46" s="590"/>
    </row>
    <row r="47" spans="1:10">
      <c r="A47" s="192"/>
      <c r="B47" s="192"/>
      <c r="C47" s="192"/>
      <c r="D47" s="192"/>
      <c r="E47" s="192"/>
      <c r="F47" s="192"/>
      <c r="J47" s="590"/>
    </row>
    <row r="48" spans="1:10">
      <c r="A48" s="192"/>
      <c r="B48" s="192"/>
      <c r="C48" s="192"/>
      <c r="D48" s="192"/>
      <c r="E48" s="192"/>
      <c r="F48" s="192"/>
      <c r="J48" s="590"/>
    </row>
    <row r="49" spans="2:6">
      <c r="B49" s="620"/>
      <c r="C49" s="183"/>
      <c r="D49" s="183"/>
      <c r="E49" s="183"/>
      <c r="F49" s="183"/>
    </row>
  </sheetData>
  <pageMargins left="0.7" right="0.7" top="0.75" bottom="0.75" header="0.3" footer="0.3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1"/>
  <sheetViews>
    <sheetView zoomScale="77" zoomScaleNormal="77" workbookViewId="0">
      <pane xSplit="4" ySplit="13" topLeftCell="E14" activePane="bottomRight" state="frozen"/>
      <selection activeCell="E41" sqref="E41"/>
      <selection pane="topRight" activeCell="E41" sqref="E41"/>
      <selection pane="bottomLeft" activeCell="E41" sqref="E41"/>
      <selection pane="bottomRight" activeCell="D16" sqref="D16"/>
    </sheetView>
  </sheetViews>
  <sheetFormatPr defaultColWidth="9.33203125" defaultRowHeight="15" outlineLevelCol="1"/>
  <cols>
    <col min="1" max="1" width="5" style="569" customWidth="1"/>
    <col min="2" max="2" width="9.5" style="625" customWidth="1"/>
    <col min="3" max="3" width="7" style="625" customWidth="1"/>
    <col min="4" max="4" width="42.83203125" style="569" bestFit="1" customWidth="1"/>
    <col min="5" max="5" width="19.5" style="569" bestFit="1" customWidth="1"/>
    <col min="6" max="6" width="17.1640625" style="569" customWidth="1"/>
    <col min="7" max="7" width="15.5" style="569" customWidth="1"/>
    <col min="8" max="8" width="15.83203125" style="569" customWidth="1"/>
    <col min="9" max="9" width="18.1640625" style="569" customWidth="1"/>
    <col min="10" max="10" width="6.83203125" style="569" hidden="1" customWidth="1" outlineLevel="1"/>
    <col min="11" max="11" width="22.6640625" style="569" bestFit="1" customWidth="1" collapsed="1"/>
    <col min="12" max="12" width="18.83203125" style="569" bestFit="1" customWidth="1"/>
    <col min="13" max="13" width="19.5" style="569" bestFit="1" customWidth="1"/>
    <col min="14" max="14" width="18.83203125" style="569" bestFit="1" customWidth="1"/>
    <col min="15" max="15" width="18.33203125" style="569" customWidth="1"/>
    <col min="16" max="16384" width="9.33203125" style="569"/>
  </cols>
  <sheetData>
    <row r="1" spans="1:19" ht="18.75">
      <c r="A1" s="621" t="s">
        <v>212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1" t="s">
        <v>816</v>
      </c>
    </row>
    <row r="2" spans="1:19" ht="19.5">
      <c r="A2" s="622" t="s">
        <v>783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1" t="s">
        <v>817</v>
      </c>
    </row>
    <row r="3" spans="1:19" ht="18.75">
      <c r="A3" s="621" t="s">
        <v>564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3"/>
    </row>
    <row r="4" spans="1:19" ht="18.75">
      <c r="A4" s="621" t="s">
        <v>546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3"/>
    </row>
    <row r="5" spans="1:19" ht="18.75">
      <c r="A5" s="624"/>
    </row>
    <row r="6" spans="1:19">
      <c r="A6" s="569">
        <v>1</v>
      </c>
      <c r="M6" s="625" t="s">
        <v>210</v>
      </c>
      <c r="N6" s="625" t="s">
        <v>438</v>
      </c>
    </row>
    <row r="7" spans="1:19" ht="15.75" thickBot="1">
      <c r="A7" s="569">
        <f>+A6+1</f>
        <v>2</v>
      </c>
      <c r="M7" s="625"/>
      <c r="N7" s="625"/>
    </row>
    <row r="8" spans="1:19" ht="15" customHeight="1">
      <c r="A8" s="569">
        <f t="shared" ref="A8:A29" si="0">+A7+1</f>
        <v>3</v>
      </c>
      <c r="M8" s="626" t="s">
        <v>430</v>
      </c>
      <c r="N8" s="626" t="s">
        <v>430</v>
      </c>
    </row>
    <row r="9" spans="1:19" ht="15" customHeight="1" thickBot="1">
      <c r="A9" s="569">
        <f t="shared" si="0"/>
        <v>4</v>
      </c>
      <c r="M9" s="627">
        <f>+'KJB-14 '!BL13</f>
        <v>2.5347000000000001E-2</v>
      </c>
      <c r="N9" s="627">
        <f>1-M9</f>
        <v>0.97465299999999999</v>
      </c>
    </row>
    <row r="10" spans="1:19" ht="15" customHeight="1">
      <c r="A10" s="569">
        <f t="shared" si="0"/>
        <v>5</v>
      </c>
      <c r="M10" s="626" t="s">
        <v>429</v>
      </c>
      <c r="N10" s="626" t="s">
        <v>429</v>
      </c>
    </row>
    <row r="11" spans="1:19" ht="15" customHeight="1" thickBot="1">
      <c r="A11" s="569">
        <f t="shared" si="0"/>
        <v>6</v>
      </c>
      <c r="M11" s="627">
        <f>+'KJB-14 '!BL14</f>
        <v>3.8393999999999998E-2</v>
      </c>
      <c r="N11" s="627">
        <f>1-M11</f>
        <v>0.96160599999999996</v>
      </c>
    </row>
    <row r="12" spans="1:19" ht="15" customHeight="1">
      <c r="A12" s="569">
        <f t="shared" si="0"/>
        <v>7</v>
      </c>
      <c r="E12" s="625" t="s">
        <v>620</v>
      </c>
      <c r="F12" s="625" t="s">
        <v>618</v>
      </c>
      <c r="G12" s="625" t="s">
        <v>53</v>
      </c>
      <c r="H12" s="625" t="s">
        <v>53</v>
      </c>
      <c r="I12" s="625" t="s">
        <v>320</v>
      </c>
      <c r="J12" s="628" t="s">
        <v>621</v>
      </c>
      <c r="K12" s="625" t="s">
        <v>428</v>
      </c>
      <c r="L12" s="625" t="s">
        <v>46</v>
      </c>
      <c r="M12" s="625" t="s">
        <v>54</v>
      </c>
      <c r="N12" s="629" t="s">
        <v>213</v>
      </c>
    </row>
    <row r="13" spans="1:19">
      <c r="A13" s="569">
        <f t="shared" si="0"/>
        <v>8</v>
      </c>
      <c r="B13" s="625" t="s">
        <v>55</v>
      </c>
      <c r="C13" s="625" t="s">
        <v>427</v>
      </c>
      <c r="E13" s="630">
        <v>42643</v>
      </c>
      <c r="F13" s="630" t="s">
        <v>619</v>
      </c>
      <c r="G13" s="625" t="s">
        <v>514</v>
      </c>
      <c r="H13" s="625" t="s">
        <v>515</v>
      </c>
      <c r="I13" s="625" t="s">
        <v>287</v>
      </c>
      <c r="J13" s="628" t="s">
        <v>622</v>
      </c>
      <c r="K13" s="630">
        <v>43465</v>
      </c>
      <c r="L13" s="625" t="s">
        <v>426</v>
      </c>
      <c r="M13" s="625" t="s">
        <v>56</v>
      </c>
      <c r="N13" s="629" t="s">
        <v>425</v>
      </c>
    </row>
    <row r="14" spans="1:19">
      <c r="A14" s="569">
        <f t="shared" si="0"/>
        <v>9</v>
      </c>
      <c r="B14" s="625" t="s">
        <v>671</v>
      </c>
      <c r="C14" s="625" t="s">
        <v>485</v>
      </c>
      <c r="D14" s="625" t="s">
        <v>672</v>
      </c>
      <c r="E14" s="630" t="s">
        <v>673</v>
      </c>
      <c r="F14" s="630" t="s">
        <v>674</v>
      </c>
      <c r="G14" s="625" t="s">
        <v>675</v>
      </c>
      <c r="H14" s="625" t="s">
        <v>676</v>
      </c>
      <c r="I14" s="625" t="s">
        <v>677</v>
      </c>
      <c r="J14" s="628"/>
      <c r="K14" s="630" t="s">
        <v>678</v>
      </c>
      <c r="L14" s="625" t="s">
        <v>679</v>
      </c>
      <c r="M14" s="625" t="s">
        <v>680</v>
      </c>
      <c r="N14" s="629" t="s">
        <v>681</v>
      </c>
    </row>
    <row r="15" spans="1:19">
      <c r="A15" s="569">
        <f t="shared" si="0"/>
        <v>10</v>
      </c>
      <c r="B15" s="631">
        <v>501</v>
      </c>
      <c r="C15" s="631" t="s">
        <v>419</v>
      </c>
      <c r="D15" s="632" t="s">
        <v>57</v>
      </c>
      <c r="E15" s="633">
        <v>85246014.709999993</v>
      </c>
      <c r="F15" s="633">
        <v>0</v>
      </c>
      <c r="G15" s="633">
        <v>0</v>
      </c>
      <c r="H15" s="633">
        <v>0</v>
      </c>
      <c r="I15" s="633">
        <f t="shared" ref="I15:I22" si="1">SUM(E15:H15)</f>
        <v>85246014.709999993</v>
      </c>
      <c r="J15" s="633"/>
      <c r="K15" s="634">
        <v>80937646.596223667</v>
      </c>
      <c r="L15" s="633">
        <v>0</v>
      </c>
      <c r="M15" s="634">
        <f t="shared" ref="M15:M22" si="2">SUM(K15:L15)</f>
        <v>80937646.596223667</v>
      </c>
      <c r="N15" s="634">
        <f t="shared" ref="N15:N22" si="3">IF(C15="v",M15*$N$11,M15*$N$9)</f>
        <v>77830126.592808247</v>
      </c>
      <c r="O15" s="635"/>
      <c r="P15" s="635"/>
      <c r="Q15" s="635"/>
      <c r="R15" s="635"/>
      <c r="S15" s="635"/>
    </row>
    <row r="16" spans="1:19">
      <c r="A16" s="569">
        <f t="shared" si="0"/>
        <v>11</v>
      </c>
      <c r="B16" s="625">
        <v>547</v>
      </c>
      <c r="C16" s="625" t="s">
        <v>419</v>
      </c>
      <c r="D16" s="569" t="s">
        <v>424</v>
      </c>
      <c r="E16" s="635">
        <v>149756871.78999999</v>
      </c>
      <c r="F16" s="635"/>
      <c r="G16" s="635"/>
      <c r="H16" s="636"/>
      <c r="I16" s="635">
        <f t="shared" si="1"/>
        <v>149756871.78999999</v>
      </c>
      <c r="J16" s="637">
        <v>0</v>
      </c>
      <c r="K16" s="638">
        <v>131807167.11421369</v>
      </c>
      <c r="L16" s="636"/>
      <c r="M16" s="638">
        <f t="shared" si="2"/>
        <v>131807167.11421369</v>
      </c>
      <c r="N16" s="639">
        <f t="shared" si="3"/>
        <v>126746562.74003057</v>
      </c>
      <c r="O16" s="635"/>
      <c r="P16" s="635"/>
      <c r="Q16" s="635"/>
      <c r="R16" s="635"/>
      <c r="S16" s="635"/>
    </row>
    <row r="17" spans="1:19">
      <c r="A17" s="569">
        <f t="shared" si="0"/>
        <v>12</v>
      </c>
      <c r="B17" s="640">
        <v>555</v>
      </c>
      <c r="C17" s="640" t="s">
        <v>419</v>
      </c>
      <c r="D17" s="590" t="s">
        <v>58</v>
      </c>
      <c r="E17" s="636">
        <v>375700424.96000004</v>
      </c>
      <c r="F17" s="636">
        <v>147337570.84999999</v>
      </c>
      <c r="G17" s="636"/>
      <c r="H17" s="636"/>
      <c r="I17" s="636">
        <f t="shared" si="1"/>
        <v>523037995.81000006</v>
      </c>
      <c r="J17" s="637"/>
      <c r="K17" s="638">
        <v>449463673.65744489</v>
      </c>
      <c r="L17" s="636"/>
      <c r="M17" s="638">
        <f t="shared" si="2"/>
        <v>449463673.65744489</v>
      </c>
      <c r="N17" s="639">
        <f>IF(C17="v",M17*$N$11,M17*$N$9)</f>
        <v>432206965.37104094</v>
      </c>
      <c r="O17" s="635"/>
      <c r="P17" s="635"/>
      <c r="Q17" s="635"/>
      <c r="R17" s="635"/>
      <c r="S17" s="635"/>
    </row>
    <row r="18" spans="1:19">
      <c r="A18" s="569">
        <f t="shared" si="0"/>
        <v>13</v>
      </c>
      <c r="B18" s="640">
        <v>557</v>
      </c>
      <c r="C18" s="640" t="s">
        <v>420</v>
      </c>
      <c r="D18" s="590" t="s">
        <v>59</v>
      </c>
      <c r="E18" s="636">
        <v>10715287.84</v>
      </c>
      <c r="F18" s="636"/>
      <c r="G18" s="636">
        <v>-1364051.1099999999</v>
      </c>
      <c r="H18" s="636">
        <v>-368615.64</v>
      </c>
      <c r="I18" s="636">
        <f t="shared" si="1"/>
        <v>8982621.0899999999</v>
      </c>
      <c r="J18" s="637"/>
      <c r="K18" s="636">
        <v>11163253.910000002</v>
      </c>
      <c r="L18" s="636">
        <f>SUM(G18:H18)</f>
        <v>-1732666.75</v>
      </c>
      <c r="M18" s="635">
        <f t="shared" si="2"/>
        <v>9430587.160000002</v>
      </c>
      <c r="N18" s="636">
        <f>IF(C18="v",M18*$N$11,M18*$N$9)</f>
        <v>9191550.0672554821</v>
      </c>
      <c r="O18" s="635"/>
      <c r="P18" s="635"/>
      <c r="Q18" s="635"/>
      <c r="R18" s="635"/>
      <c r="S18" s="635"/>
    </row>
    <row r="19" spans="1:19">
      <c r="A19" s="569">
        <f t="shared" si="0"/>
        <v>14</v>
      </c>
      <c r="B19" s="640">
        <v>557</v>
      </c>
      <c r="C19" s="640" t="s">
        <v>419</v>
      </c>
      <c r="D19" s="590" t="s">
        <v>407</v>
      </c>
      <c r="E19" s="636">
        <v>325842.46999999997</v>
      </c>
      <c r="F19" s="636"/>
      <c r="G19" s="636"/>
      <c r="H19" s="636"/>
      <c r="I19" s="636">
        <f t="shared" si="1"/>
        <v>325842.46999999997</v>
      </c>
      <c r="J19" s="637">
        <v>0</v>
      </c>
      <c r="K19" s="636">
        <f>+I19</f>
        <v>325842.46999999997</v>
      </c>
      <c r="L19" s="636"/>
      <c r="M19" s="635">
        <f t="shared" si="2"/>
        <v>325842.46999999997</v>
      </c>
      <c r="N19" s="636">
        <f>IF(C19="v",M19*$N$11,M19*$N$9)</f>
        <v>313332.07420681993</v>
      </c>
      <c r="O19" s="635"/>
      <c r="P19" s="635"/>
      <c r="Q19" s="635"/>
      <c r="R19" s="635"/>
      <c r="S19" s="635"/>
    </row>
    <row r="20" spans="1:19">
      <c r="A20" s="569">
        <f t="shared" si="0"/>
        <v>15</v>
      </c>
      <c r="B20" s="640">
        <v>565</v>
      </c>
      <c r="C20" s="640" t="s">
        <v>419</v>
      </c>
      <c r="D20" s="590" t="s">
        <v>60</v>
      </c>
      <c r="E20" s="636">
        <v>113800193.22</v>
      </c>
      <c r="F20" s="636"/>
      <c r="G20" s="636"/>
      <c r="H20" s="636"/>
      <c r="I20" s="636">
        <f t="shared" si="1"/>
        <v>113800193.22</v>
      </c>
      <c r="J20" s="641">
        <v>-9.9837779998779297E-7</v>
      </c>
      <c r="K20" s="639">
        <v>112895258.48344906</v>
      </c>
      <c r="L20" s="636"/>
      <c r="M20" s="638">
        <f t="shared" si="2"/>
        <v>112895258.48344906</v>
      </c>
      <c r="N20" s="639">
        <f t="shared" si="3"/>
        <v>108560757.9292355</v>
      </c>
      <c r="O20" s="635"/>
      <c r="P20" s="635"/>
      <c r="Q20" s="635"/>
      <c r="R20" s="635"/>
      <c r="S20" s="635"/>
    </row>
    <row r="21" spans="1:19">
      <c r="A21" s="569">
        <f t="shared" si="0"/>
        <v>16</v>
      </c>
      <c r="B21" s="640">
        <v>447</v>
      </c>
      <c r="C21" s="640" t="s">
        <v>419</v>
      </c>
      <c r="D21" s="590" t="s">
        <v>64</v>
      </c>
      <c r="E21" s="636">
        <v>-53788170.890000015</v>
      </c>
      <c r="F21" s="636">
        <v>-147337570.84999999</v>
      </c>
      <c r="G21" s="636"/>
      <c r="H21" s="636"/>
      <c r="I21" s="636">
        <f t="shared" si="1"/>
        <v>-201125741.74000001</v>
      </c>
      <c r="J21" s="641">
        <v>1.0132789611816406E-6</v>
      </c>
      <c r="K21" s="639">
        <v>-31347929.943269141</v>
      </c>
      <c r="L21" s="636"/>
      <c r="M21" s="638">
        <f t="shared" si="2"/>
        <v>-31347929.943269141</v>
      </c>
      <c r="N21" s="639">
        <f t="shared" si="3"/>
        <v>-30144357.521027263</v>
      </c>
      <c r="O21" s="635"/>
      <c r="P21" s="635"/>
      <c r="Q21" s="635"/>
      <c r="R21" s="635"/>
      <c r="S21" s="635"/>
    </row>
    <row r="22" spans="1:19">
      <c r="A22" s="569">
        <f t="shared" si="0"/>
        <v>17</v>
      </c>
      <c r="B22" s="640">
        <v>456</v>
      </c>
      <c r="C22" s="640" t="s">
        <v>419</v>
      </c>
      <c r="D22" s="590" t="s">
        <v>423</v>
      </c>
      <c r="E22" s="636">
        <v>18023677.969999999</v>
      </c>
      <c r="F22" s="636"/>
      <c r="G22" s="636"/>
      <c r="H22" s="636"/>
      <c r="I22" s="636">
        <f t="shared" si="1"/>
        <v>18023677.969999999</v>
      </c>
      <c r="J22" s="637">
        <v>0</v>
      </c>
      <c r="K22" s="639">
        <v>-17534562.077414308</v>
      </c>
      <c r="L22" s="636"/>
      <c r="M22" s="638">
        <f t="shared" si="2"/>
        <v>-17534562.077414308</v>
      </c>
      <c r="N22" s="639">
        <f t="shared" si="3"/>
        <v>-16861340.101014063</v>
      </c>
      <c r="O22" s="635"/>
      <c r="P22" s="635"/>
      <c r="Q22" s="635"/>
      <c r="R22" s="635"/>
      <c r="S22" s="635"/>
    </row>
    <row r="23" spans="1:19">
      <c r="A23" s="569">
        <f t="shared" si="0"/>
        <v>18</v>
      </c>
      <c r="B23" s="642" t="s">
        <v>422</v>
      </c>
      <c r="C23" s="640"/>
      <c r="D23" s="590"/>
      <c r="E23" s="643">
        <f>SUM(E15:E22)</f>
        <v>699780142.07000017</v>
      </c>
      <c r="F23" s="643">
        <f>SUM(F15:F22)</f>
        <v>0</v>
      </c>
      <c r="G23" s="643">
        <f>SUM(G15:G22)</f>
        <v>-1364051.1099999999</v>
      </c>
      <c r="H23" s="643">
        <f>SUM(H15:H22)</f>
        <v>-368615.64</v>
      </c>
      <c r="I23" s="643">
        <f>SUM(I15:I22)</f>
        <v>698047475.32000017</v>
      </c>
      <c r="J23" s="644"/>
      <c r="K23" s="645">
        <f>SUM(K15:K22)</f>
        <v>737710350.21064794</v>
      </c>
      <c r="L23" s="643">
        <f>SUM(L15:L22)</f>
        <v>-1732666.75</v>
      </c>
      <c r="M23" s="646">
        <f>SUM(M15:M22)</f>
        <v>735977683.46064794</v>
      </c>
      <c r="N23" s="645">
        <f>SUM(N15:N22)</f>
        <v>707843597.15253639</v>
      </c>
      <c r="O23" s="635"/>
      <c r="P23" s="635"/>
      <c r="Q23" s="635"/>
      <c r="R23" s="635"/>
      <c r="S23" s="635"/>
    </row>
    <row r="24" spans="1:19">
      <c r="A24" s="569">
        <f t="shared" si="0"/>
        <v>19</v>
      </c>
      <c r="B24" s="640"/>
      <c r="C24" s="640"/>
      <c r="D24" s="647"/>
      <c r="E24" s="641"/>
      <c r="F24" s="641"/>
      <c r="G24" s="641"/>
      <c r="H24" s="647"/>
      <c r="I24" s="641"/>
      <c r="J24" s="635"/>
      <c r="K24" s="635"/>
      <c r="L24" s="635"/>
      <c r="M24" s="648"/>
      <c r="N24" s="641"/>
      <c r="O24" s="635"/>
      <c r="P24" s="635"/>
      <c r="Q24" s="635"/>
      <c r="R24" s="635"/>
      <c r="S24" s="635"/>
    </row>
    <row r="25" spans="1:19">
      <c r="A25" s="569">
        <f t="shared" si="0"/>
        <v>20</v>
      </c>
      <c r="B25" s="640" t="s">
        <v>211</v>
      </c>
      <c r="C25" s="640" t="s">
        <v>420</v>
      </c>
      <c r="D25" s="590" t="s">
        <v>321</v>
      </c>
      <c r="E25" s="636">
        <v>133910147</v>
      </c>
      <c r="F25" s="636"/>
      <c r="G25" s="636">
        <v>-6304989.3199999994</v>
      </c>
      <c r="H25" s="636">
        <v>-1707720.6600000001</v>
      </c>
      <c r="I25" s="636">
        <f>SUM(E25:H25)</f>
        <v>125897437.02000001</v>
      </c>
      <c r="J25" s="644">
        <v>0</v>
      </c>
      <c r="K25" s="636">
        <v>147018434.04146132</v>
      </c>
      <c r="L25" s="636">
        <f>SUM(G25:H25)</f>
        <v>-8012709.9799999995</v>
      </c>
      <c r="M25" s="635">
        <f>SUM(K25:L25)</f>
        <v>139005724.06146133</v>
      </c>
      <c r="N25" s="636">
        <f>IF(C25="v",M25*$N$11,M25*$N$9)</f>
        <v>135482345.97367546</v>
      </c>
      <c r="O25" s="635"/>
      <c r="P25" s="635"/>
      <c r="Q25" s="635"/>
      <c r="R25" s="635"/>
      <c r="S25" s="635"/>
    </row>
    <row r="26" spans="1:19">
      <c r="A26" s="569">
        <f t="shared" si="0"/>
        <v>21</v>
      </c>
      <c r="B26" s="640" t="s">
        <v>211</v>
      </c>
      <c r="C26" s="640" t="s">
        <v>420</v>
      </c>
      <c r="D26" s="590" t="s">
        <v>421</v>
      </c>
      <c r="E26" s="636">
        <v>662134.87</v>
      </c>
      <c r="F26" s="636"/>
      <c r="G26" s="636"/>
      <c r="H26" s="636"/>
      <c r="I26" s="636">
        <f>SUM(E26:H26)</f>
        <v>662134.87</v>
      </c>
      <c r="J26" s="644">
        <v>0</v>
      </c>
      <c r="K26" s="636">
        <f>+I26</f>
        <v>662134.87</v>
      </c>
      <c r="L26" s="636"/>
      <c r="M26" s="635">
        <f>SUM(K26:L26)</f>
        <v>662134.87</v>
      </c>
      <c r="N26" s="636">
        <f>IF(C26="v",M26*$N$11,M26*$N$9)</f>
        <v>645351.73745011003</v>
      </c>
      <c r="O26" s="635"/>
      <c r="P26" s="635"/>
      <c r="Q26" s="635"/>
      <c r="R26" s="635"/>
      <c r="S26" s="635"/>
    </row>
    <row r="27" spans="1:19">
      <c r="A27" s="569">
        <f t="shared" si="0"/>
        <v>22</v>
      </c>
      <c r="B27" s="640" t="s">
        <v>322</v>
      </c>
      <c r="C27" s="640" t="s">
        <v>420</v>
      </c>
      <c r="D27" s="590" t="s">
        <v>566</v>
      </c>
      <c r="E27" s="636">
        <v>-8228548.5899999999</v>
      </c>
      <c r="F27" s="636"/>
      <c r="G27" s="636"/>
      <c r="H27" s="636"/>
      <c r="I27" s="636">
        <f>SUM(E27:H27)</f>
        <v>-8228548.5899999999</v>
      </c>
      <c r="J27" s="644">
        <v>0</v>
      </c>
      <c r="K27" s="635">
        <v>-9944078.2818932347</v>
      </c>
      <c r="L27" s="636"/>
      <c r="M27" s="635">
        <f>SUM(K27:L27)</f>
        <v>-9944078.2818932347</v>
      </c>
      <c r="N27" s="636">
        <f>IF(C27="v",M27*$N$11,M27*$N$9)</f>
        <v>-9692025.729682086</v>
      </c>
      <c r="O27" s="635"/>
      <c r="P27" s="635"/>
      <c r="Q27" s="635"/>
      <c r="R27" s="635"/>
      <c r="S27" s="635"/>
    </row>
    <row r="28" spans="1:19">
      <c r="A28" s="569">
        <f t="shared" si="0"/>
        <v>23</v>
      </c>
      <c r="B28" s="640" t="s">
        <v>323</v>
      </c>
      <c r="C28" s="640" t="s">
        <v>419</v>
      </c>
      <c r="D28" s="590" t="s">
        <v>324</v>
      </c>
      <c r="E28" s="636"/>
      <c r="F28" s="636"/>
      <c r="G28" s="636"/>
      <c r="H28" s="636"/>
      <c r="I28" s="636">
        <f>SUM(E28:H28)</f>
        <v>0</v>
      </c>
      <c r="J28" s="644"/>
      <c r="K28" s="635">
        <v>4959911.9999999991</v>
      </c>
      <c r="L28" s="636"/>
      <c r="M28" s="635">
        <f>SUM(K28:L28)</f>
        <v>4959911.9999999991</v>
      </c>
      <c r="N28" s="636">
        <f>IF(C28="v",M28*$N$11,M28*$N$9)</f>
        <v>4769481.1386719989</v>
      </c>
      <c r="O28" s="635"/>
      <c r="P28" s="635"/>
      <c r="Q28" s="635"/>
      <c r="R28" s="635"/>
      <c r="S28" s="635"/>
    </row>
    <row r="29" spans="1:19" ht="15.75" thickBot="1">
      <c r="A29" s="569">
        <f t="shared" si="0"/>
        <v>24</v>
      </c>
      <c r="B29" s="649" t="s">
        <v>418</v>
      </c>
      <c r="E29" s="650">
        <f>SUM(E23:E28)</f>
        <v>826123875.35000014</v>
      </c>
      <c r="F29" s="650">
        <f>SUM(F23:F28)</f>
        <v>0</v>
      </c>
      <c r="G29" s="650">
        <f>SUM(G23:G28)</f>
        <v>-7669040.4299999997</v>
      </c>
      <c r="H29" s="650">
        <f>SUM(H23:H28)</f>
        <v>-2076336.3000000003</v>
      </c>
      <c r="I29" s="650">
        <f>SUM(I23:I28)</f>
        <v>816378498.62000012</v>
      </c>
      <c r="J29" s="650"/>
      <c r="K29" s="651">
        <f>SUM(K23:K28)</f>
        <v>880406752.84021604</v>
      </c>
      <c r="L29" s="650">
        <f>SUM(L23:L28)</f>
        <v>-9745376.7300000004</v>
      </c>
      <c r="M29" s="651">
        <f>SUM(M23:M28)</f>
        <v>870661376.11021602</v>
      </c>
      <c r="N29" s="651">
        <f>SUM(N23:N28)</f>
        <v>839048750.27265191</v>
      </c>
      <c r="O29" s="635"/>
      <c r="P29" s="635"/>
      <c r="Q29" s="635"/>
      <c r="R29" s="635"/>
      <c r="S29" s="635"/>
    </row>
    <row r="30" spans="1:19" ht="15.75" thickTop="1">
      <c r="D30" s="647"/>
      <c r="E30" s="641"/>
      <c r="F30" s="641"/>
      <c r="G30" s="641"/>
      <c r="H30" s="647"/>
      <c r="I30" s="641"/>
      <c r="J30" s="635"/>
      <c r="K30" s="635"/>
      <c r="L30" s="635"/>
      <c r="M30" s="648"/>
      <c r="N30" s="641"/>
      <c r="O30" s="635"/>
      <c r="P30" s="635"/>
      <c r="Q30" s="635"/>
      <c r="R30" s="635"/>
      <c r="S30" s="635"/>
    </row>
    <row r="31" spans="1:19">
      <c r="D31" s="517" t="s">
        <v>788</v>
      </c>
      <c r="E31" s="641"/>
      <c r="F31" s="641"/>
      <c r="G31" s="641"/>
      <c r="H31" s="647"/>
      <c r="I31" s="641"/>
      <c r="J31" s="635"/>
      <c r="K31" s="635"/>
      <c r="L31" s="635"/>
      <c r="M31" s="648"/>
      <c r="N31" s="641"/>
      <c r="O31" s="635"/>
      <c r="P31" s="635"/>
      <c r="Q31" s="635"/>
      <c r="R31" s="635"/>
      <c r="S31" s="635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2017-04-03T07:00:00+00:00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286A8B4-D381-469B-8A26-2FB8308392E5}"/>
</file>

<file path=customXml/itemProps2.xml><?xml version="1.0" encoding="utf-8"?>
<ds:datastoreItem xmlns:ds="http://schemas.openxmlformats.org/officeDocument/2006/customXml" ds:itemID="{B967F092-80C8-442F-98E3-B59C025CFE96}"/>
</file>

<file path=customXml/itemProps3.xml><?xml version="1.0" encoding="utf-8"?>
<ds:datastoreItem xmlns:ds="http://schemas.openxmlformats.org/officeDocument/2006/customXml" ds:itemID="{EE3E6927-5008-41CE-AC0B-CCDD3DACC721}"/>
</file>

<file path=customXml/itemProps4.xml><?xml version="1.0" encoding="utf-8"?>
<ds:datastoreItem xmlns:ds="http://schemas.openxmlformats.org/officeDocument/2006/customXml" ds:itemID="{778B3F02-B694-484E-B5A5-967A9A01C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61</vt:i4>
      </vt:variant>
    </vt:vector>
  </HeadingPairs>
  <TitlesOfParts>
    <vt:vector size="67" baseType="lpstr">
      <vt:lpstr>KJB-11 </vt:lpstr>
      <vt:lpstr>KJB-12 </vt:lpstr>
      <vt:lpstr>KJB-13</vt:lpstr>
      <vt:lpstr>KJB-14 </vt:lpstr>
      <vt:lpstr>KJB-15</vt:lpstr>
      <vt:lpstr>KJB-14 p.2</vt:lpstr>
      <vt:lpstr>Case_Name</vt:lpstr>
      <vt:lpstr>'KJB-11 '!k_3.01_Deficiency</vt:lpstr>
      <vt:lpstr>'KJB-11 '!k_3.02_COC</vt:lpstr>
      <vt:lpstr>k_3.03_ConvFact</vt:lpstr>
      <vt:lpstr>k_6.01_RevAndExp</vt:lpstr>
      <vt:lpstr>k_6.02_Temp_Norm</vt:lpstr>
      <vt:lpstr>k_6.03_Pass_through_Rev_Exp</vt:lpstr>
      <vt:lpstr>k_6.04_Federal_Income_Tax</vt:lpstr>
      <vt:lpstr>k_6.05_Tax_Benefit_Interest</vt:lpstr>
      <vt:lpstr>k_6.06_Depreciation_Study</vt:lpstr>
      <vt:lpstr>k_6.07_Norm_Injuries_Damages</vt:lpstr>
      <vt:lpstr>k_6.08_Bad_Debts</vt:lpstr>
      <vt:lpstr>k_6.09_Incentive_Pay</vt:lpstr>
      <vt:lpstr>k_6.10_Directors_Officers_Insurance</vt:lpstr>
      <vt:lpstr>k_6.11_Int_Customer_Deposits</vt:lpstr>
      <vt:lpstr>k_6.12_Rate_Case_Expenses</vt:lpstr>
      <vt:lpstr>k_6.13_Defferred_Gains_Losses</vt:lpstr>
      <vt:lpstr>k_6.14_Property_Liability_Insurance</vt:lpstr>
      <vt:lpstr>k_6.15_Pension_Plan</vt:lpstr>
      <vt:lpstr>k_6.16_Wage_Increase</vt:lpstr>
      <vt:lpstr>k_6.17_Investment_Plan</vt:lpstr>
      <vt:lpstr>k_6.18_Employee_Insurance</vt:lpstr>
      <vt:lpstr>k_6.19_EnvironmRemediation</vt:lpstr>
      <vt:lpstr>k_6.20_PaymentProc_Cost</vt:lpstr>
      <vt:lpstr>k_6.21_SoKservCent</vt:lpstr>
      <vt:lpstr>k_6.22_ExcTax</vt:lpstr>
      <vt:lpstr>k_7.01_Power_Costs</vt:lpstr>
      <vt:lpstr>k_7.01_Power_Costs_p2</vt:lpstr>
      <vt:lpstr>k_7.02_Montana</vt:lpstr>
      <vt:lpstr>k_7.03_Wild_Hors_Sol</vt:lpstr>
      <vt:lpstr>k_7.04_ASC_815</vt:lpstr>
      <vt:lpstr>k_7.05_storm</vt:lpstr>
      <vt:lpstr>k_7.06_Reg_Asset</vt:lpstr>
      <vt:lpstr>k_7.07_Glacier_Bat_St</vt:lpstr>
      <vt:lpstr>k_7.08_EIM</vt:lpstr>
      <vt:lpstr>k_7.09_GoldendaleCU</vt:lpstr>
      <vt:lpstr>k_7.10_MintFarm_CU</vt:lpstr>
      <vt:lpstr>k_7.11_White_River</vt:lpstr>
      <vt:lpstr>k_7.12_Hydro_Grants</vt:lpstr>
      <vt:lpstr>k_7.13_Productn_Adj</vt:lpstr>
      <vt:lpstr>k_A_1</vt:lpstr>
      <vt:lpstr>k_Docket_Number</vt:lpstr>
      <vt:lpstr>k_FITrate</vt:lpstr>
      <vt:lpstr>keep_KJB_4_Electric_Summary</vt:lpstr>
      <vt:lpstr>keep_STATE_UTILITY_TAX</vt:lpstr>
      <vt:lpstr>keep_TESTYEAR</vt:lpstr>
      <vt:lpstr>keep_WUTC_FILING_FEE</vt:lpstr>
      <vt:lpstr>kp_Summary</vt:lpstr>
      <vt:lpstr>kp_SumPg1</vt:lpstr>
      <vt:lpstr>kp_SumPg2</vt:lpstr>
      <vt:lpstr>kp_SumPg3</vt:lpstr>
      <vt:lpstr>kp_SumPg4</vt:lpstr>
      <vt:lpstr>kp_SumPg5</vt:lpstr>
      <vt:lpstr>'KJB-11 '!Print_Area</vt:lpstr>
      <vt:lpstr>'KJB-12 '!Print_Area</vt:lpstr>
      <vt:lpstr>'KJB-13'!Print_Area</vt:lpstr>
      <vt:lpstr>'KJB-14 '!Print_Area</vt:lpstr>
      <vt:lpstr>'KJB-14 p.2'!Print_Area</vt:lpstr>
      <vt:lpstr>'KJB-15'!Print_Area</vt:lpstr>
      <vt:lpstr>'KJB-12 '!Print_Titles</vt:lpstr>
      <vt:lpstr>'KJB-14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PACCAR.com Job Description</dc:title>
  <dc:subject>TWELVE MOS. ENDED 6/30/95</dc:subject>
  <dc:creator>Janna D. Greif</dc:creator>
  <cp:lastModifiedBy>No Name</cp:lastModifiedBy>
  <cp:lastPrinted>2017-04-03T06:19:52Z</cp:lastPrinted>
  <dcterms:created xsi:type="dcterms:W3CDTF">1997-10-13T22:59:17Z</dcterms:created>
  <dcterms:modified xsi:type="dcterms:W3CDTF">2017-04-03T06:21:45Z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