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290" windowWidth="28830" windowHeight="7350" tabRatio="875"/>
  </bookViews>
  <sheets>
    <sheet name="Lead E" sheetId="33" r:id="rId1"/>
    <sheet name="Pro-forma Plant Additions=&gt;" sheetId="56" r:id="rId2"/>
    <sheet name="Electric AMI Additions" sheetId="34" r:id="rId3"/>
    <sheet name="DFIT " sheetId="38" r:id="rId4"/>
    <sheet name="MACRS" sheetId="50" r:id="rId5"/>
    <sheet name="AMI Additions" sheetId="63" r:id="rId6"/>
    <sheet name="AMI Forecasted Additions" sheetId="67" r:id="rId7"/>
    <sheet name="AMR Retirements" sheetId="54" r:id="rId8"/>
    <sheet name="AMI Depr and Tax lives" sheetId="51" r:id="rId9"/>
    <sheet name="Amort of Def'd Return=&gt;" sheetId="55" r:id="rId10"/>
    <sheet name="Amort Electric Return on RB" sheetId="57" r:id="rId11"/>
    <sheet name="Return Def'd Mar19-Apr20" sheetId="58" r:id="rId12"/>
    <sheet name="Amort of Def'd Deprec=&gt;" sheetId="60" r:id="rId13"/>
    <sheet name="Amort of Elec Def'd Deprec" sheetId="61" r:id="rId14"/>
    <sheet name="Depreciation Def'd Mar19-Apr20" sheetId="62" r:id="rId15"/>
    <sheet name="Deprec Plant" sheetId="65" r:id="rId16"/>
    <sheet name="Deprec Misc Intangible" sheetId="64" r:id="rId17"/>
    <sheet name="Deprec Other" sheetId="66" r:id="rId18"/>
  </sheets>
  <externalReferences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G39" i="62" l="1"/>
  <c r="F39" i="62"/>
  <c r="E39" i="62"/>
  <c r="Q39" i="62"/>
  <c r="P39" i="62"/>
  <c r="O39" i="62"/>
  <c r="N39" i="62"/>
  <c r="M39" i="62"/>
  <c r="L39" i="62"/>
  <c r="K39" i="62"/>
  <c r="J39" i="62"/>
  <c r="I39" i="62"/>
  <c r="H39" i="62"/>
  <c r="B28" i="38" l="1"/>
  <c r="B27" i="38"/>
  <c r="B26" i="38"/>
  <c r="B25" i="38"/>
  <c r="B24" i="38"/>
  <c r="B23" i="38"/>
  <c r="B22" i="38"/>
  <c r="B21" i="38"/>
  <c r="B20" i="38"/>
  <c r="B19" i="38"/>
  <c r="B18" i="38"/>
  <c r="B17" i="38"/>
  <c r="G16" i="54" l="1"/>
  <c r="G40" i="62" s="1"/>
  <c r="F16" i="54"/>
  <c r="F40" i="62" s="1"/>
  <c r="E16" i="54"/>
  <c r="C4" i="62"/>
  <c r="C3" i="62"/>
  <c r="E40" i="62" l="1"/>
  <c r="N40" i="62"/>
  <c r="J40" i="62"/>
  <c r="Q40" i="62"/>
  <c r="M40" i="62"/>
  <c r="I40" i="62"/>
  <c r="P40" i="62"/>
  <c r="L40" i="62"/>
  <c r="H40" i="62"/>
  <c r="O40" i="62"/>
  <c r="K40" i="62"/>
  <c r="A31" i="33"/>
  <c r="A30" i="33"/>
  <c r="D40" i="62"/>
  <c r="D39" i="62"/>
  <c r="D16" i="54"/>
  <c r="D14" i="54"/>
  <c r="H14" i="54" s="1"/>
  <c r="H16" i="54" l="1"/>
  <c r="E66" i="34"/>
  <c r="N5" i="67" l="1"/>
  <c r="N6" i="67"/>
  <c r="N7" i="67"/>
  <c r="N8" i="67"/>
  <c r="N9" i="67"/>
  <c r="N10" i="67"/>
  <c r="N11" i="67"/>
  <c r="N12" i="67"/>
  <c r="N13" i="67"/>
  <c r="N14" i="67"/>
  <c r="N15" i="67"/>
  <c r="N16" i="67"/>
  <c r="N17" i="67"/>
  <c r="N18" i="67"/>
  <c r="N19" i="67"/>
  <c r="N20" i="67"/>
  <c r="N21" i="67"/>
  <c r="N22" i="67"/>
  <c r="N4" i="67"/>
  <c r="S22" i="67"/>
  <c r="S21" i="67"/>
  <c r="S20" i="67"/>
  <c r="S19" i="67"/>
  <c r="S18" i="67"/>
  <c r="S17" i="67"/>
  <c r="S16" i="67"/>
  <c r="S15" i="67"/>
  <c r="S14" i="67"/>
  <c r="S13" i="67"/>
  <c r="S12" i="67"/>
  <c r="S11" i="67"/>
  <c r="S10" i="67"/>
  <c r="S9" i="67"/>
  <c r="S8" i="67"/>
  <c r="S7" i="67"/>
  <c r="S6" i="67"/>
  <c r="S5" i="67"/>
  <c r="S4" i="67"/>
  <c r="P13" i="67"/>
  <c r="R10" i="67"/>
  <c r="R9" i="67"/>
  <c r="R4" i="67"/>
  <c r="M9" i="67"/>
  <c r="M10" i="67"/>
  <c r="M4" i="67"/>
  <c r="K13" i="67"/>
  <c r="O24" i="67" l="1"/>
  <c r="P24" i="67" s="1"/>
  <c r="J8" i="54"/>
  <c r="J7" i="54"/>
  <c r="G6" i="54"/>
  <c r="H6" i="54"/>
  <c r="I6" i="54"/>
  <c r="K6" i="54" s="1"/>
  <c r="J6" i="54"/>
  <c r="G7" i="54"/>
  <c r="H7" i="54"/>
  <c r="I7" i="54"/>
  <c r="G8" i="54"/>
  <c r="H8" i="54"/>
  <c r="I8" i="54"/>
  <c r="G9" i="54"/>
  <c r="Q24" i="67" l="1"/>
  <c r="K8" i="54"/>
  <c r="J10" i="54"/>
  <c r="K7" i="54"/>
  <c r="G10" i="54"/>
  <c r="C38" i="67"/>
  <c r="G10" i="67" s="1"/>
  <c r="C36" i="67"/>
  <c r="G11" i="67" s="1"/>
  <c r="C35" i="67"/>
  <c r="G12" i="67" s="1"/>
  <c r="C34" i="67"/>
  <c r="G9" i="67" s="1"/>
  <c r="C33" i="67"/>
  <c r="G8" i="67" s="1"/>
  <c r="C32" i="67"/>
  <c r="G7" i="67" s="1"/>
  <c r="C31" i="67"/>
  <c r="C30" i="67"/>
  <c r="XEZ23" i="67"/>
  <c r="H22" i="67"/>
  <c r="H21" i="67"/>
  <c r="H20" i="67"/>
  <c r="H19" i="67"/>
  <c r="H18" i="67"/>
  <c r="H16" i="67"/>
  <c r="H15" i="67"/>
  <c r="H14" i="67"/>
  <c r="K23" i="67" l="1"/>
  <c r="O25" i="67" s="1"/>
  <c r="E14" i="54" s="1"/>
  <c r="P23" i="67"/>
  <c r="Q13" i="63" s="1"/>
  <c r="L23" i="67"/>
  <c r="P25" i="67" s="1"/>
  <c r="F14" i="54" s="1"/>
  <c r="I10" i="54"/>
  <c r="H8" i="67"/>
  <c r="M23" i="67"/>
  <c r="Q25" i="67" s="1"/>
  <c r="G14" i="54" s="1"/>
  <c r="Q23" i="67"/>
  <c r="R13" i="63" s="1"/>
  <c r="C29" i="67"/>
  <c r="G4" i="67" s="1"/>
  <c r="C37" i="67"/>
  <c r="G13" i="67" s="1"/>
  <c r="R23" i="67" l="1"/>
  <c r="S13" i="63" s="1"/>
  <c r="H17" i="67"/>
  <c r="H9" i="67"/>
  <c r="N23" i="67"/>
  <c r="S23" i="67"/>
  <c r="H5" i="67"/>
  <c r="H6" i="67"/>
  <c r="H12" i="67"/>
  <c r="H11" i="67"/>
  <c r="H7" i="67"/>
  <c r="H10" i="67"/>
  <c r="G23" i="67" l="1"/>
  <c r="H4" i="67"/>
  <c r="H13" i="67"/>
  <c r="H23" i="67" l="1"/>
  <c r="D14" i="66" l="1"/>
  <c r="P15" i="63" l="1"/>
  <c r="O15" i="63"/>
  <c r="N15" i="63"/>
  <c r="P14" i="63"/>
  <c r="O14" i="63"/>
  <c r="N14" i="63"/>
  <c r="P13" i="63"/>
  <c r="O13" i="63"/>
  <c r="N13" i="63"/>
  <c r="F24" i="33" l="1"/>
  <c r="E24" i="33"/>
  <c r="D24" i="33"/>
  <c r="F19" i="33"/>
  <c r="E19" i="33"/>
  <c r="D19" i="33"/>
  <c r="A15" i="33"/>
  <c r="A16" i="33" s="1"/>
  <c r="A17" i="33" s="1"/>
  <c r="A18" i="33" s="1"/>
  <c r="F26" i="33" l="1"/>
  <c r="E26" i="33"/>
  <c r="D26" i="33"/>
  <c r="A19" i="33"/>
  <c r="A20" i="33" s="1"/>
  <c r="E33" i="33"/>
  <c r="E35" i="33" s="1"/>
  <c r="D33" i="33"/>
  <c r="D35" i="33" s="1"/>
  <c r="E37" i="33" l="1"/>
  <c r="E38" i="33" s="1"/>
  <c r="D37" i="33"/>
  <c r="D38" i="33" s="1"/>
  <c r="A21" i="33"/>
  <c r="A22" i="33" s="1"/>
  <c r="A23" i="33" s="1"/>
  <c r="A24" i="33" s="1"/>
  <c r="A25" i="33" s="1"/>
  <c r="A26" i="33" s="1"/>
  <c r="A27" i="33" s="1"/>
  <c r="A28" i="33" s="1"/>
  <c r="A29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D41" i="62" l="1"/>
  <c r="B36" i="66"/>
  <c r="B28" i="66"/>
  <c r="B20" i="66"/>
  <c r="B12" i="66"/>
  <c r="D23" i="62" l="1"/>
  <c r="D24" i="62"/>
  <c r="D17" i="62"/>
  <c r="D25" i="62"/>
  <c r="D9" i="62"/>
  <c r="D21" i="62"/>
  <c r="D19" i="62"/>
  <c r="D15" i="62"/>
  <c r="D18" i="62"/>
  <c r="D22" i="62"/>
  <c r="D26" i="62"/>
  <c r="D10" i="62"/>
  <c r="E10" i="62" s="1"/>
  <c r="D16" i="62"/>
  <c r="D20" i="62"/>
  <c r="F10" i="62" l="1"/>
  <c r="G10" i="62" l="1"/>
  <c r="H10" i="62" l="1"/>
  <c r="I10" i="62" l="1"/>
  <c r="J10" i="62" l="1"/>
  <c r="K10" i="62" l="1"/>
  <c r="L10" i="62" l="1"/>
  <c r="M10" i="62" l="1"/>
  <c r="N10" i="62" l="1"/>
  <c r="O10" i="62" l="1"/>
  <c r="P10" i="62" l="1"/>
  <c r="R40" i="62"/>
  <c r="Q10" i="62" l="1"/>
  <c r="R10" i="62" s="1"/>
  <c r="D8" i="62"/>
  <c r="D7" i="62"/>
  <c r="D6" i="62"/>
  <c r="E16" i="62"/>
  <c r="E17" i="62"/>
  <c r="F17" i="62" s="1"/>
  <c r="G17" i="62" s="1"/>
  <c r="H17" i="62" s="1"/>
  <c r="I17" i="62" s="1"/>
  <c r="J17" i="62" s="1"/>
  <c r="K17" i="62" s="1"/>
  <c r="L17" i="62" s="1"/>
  <c r="M17" i="62" s="1"/>
  <c r="N17" i="62" s="1"/>
  <c r="O17" i="62" s="1"/>
  <c r="P17" i="62" s="1"/>
  <c r="Q17" i="62" s="1"/>
  <c r="E18" i="62"/>
  <c r="F18" i="62" s="1"/>
  <c r="G18" i="62" s="1"/>
  <c r="H18" i="62" s="1"/>
  <c r="I18" i="62" s="1"/>
  <c r="J18" i="62" s="1"/>
  <c r="K18" i="62" s="1"/>
  <c r="L18" i="62" s="1"/>
  <c r="M18" i="62" s="1"/>
  <c r="N18" i="62" s="1"/>
  <c r="O18" i="62" s="1"/>
  <c r="P18" i="62" s="1"/>
  <c r="Q18" i="62" s="1"/>
  <c r="E20" i="62"/>
  <c r="F20" i="62" s="1"/>
  <c r="G20" i="62" s="1"/>
  <c r="H20" i="62" s="1"/>
  <c r="I20" i="62" s="1"/>
  <c r="J20" i="62" s="1"/>
  <c r="K20" i="62" s="1"/>
  <c r="L20" i="62" s="1"/>
  <c r="M20" i="62" s="1"/>
  <c r="N20" i="62" s="1"/>
  <c r="O20" i="62" s="1"/>
  <c r="P20" i="62" s="1"/>
  <c r="Q20" i="62" s="1"/>
  <c r="E22" i="62"/>
  <c r="F22" i="62" s="1"/>
  <c r="G22" i="62" s="1"/>
  <c r="H22" i="62" s="1"/>
  <c r="I22" i="62" s="1"/>
  <c r="J22" i="62" s="1"/>
  <c r="K22" i="62" s="1"/>
  <c r="L22" i="62" s="1"/>
  <c r="M22" i="62" s="1"/>
  <c r="N22" i="62" s="1"/>
  <c r="O22" i="62" s="1"/>
  <c r="P22" i="62" s="1"/>
  <c r="Q22" i="62" s="1"/>
  <c r="E23" i="62"/>
  <c r="F23" i="62" s="1"/>
  <c r="G23" i="62" s="1"/>
  <c r="H23" i="62" s="1"/>
  <c r="I23" i="62" s="1"/>
  <c r="J23" i="62" s="1"/>
  <c r="K23" i="62" s="1"/>
  <c r="L23" i="62" s="1"/>
  <c r="M23" i="62" s="1"/>
  <c r="N23" i="62" s="1"/>
  <c r="O23" i="62" s="1"/>
  <c r="P23" i="62" s="1"/>
  <c r="Q23" i="62" s="1"/>
  <c r="E24" i="62"/>
  <c r="F24" i="62" s="1"/>
  <c r="G24" i="62" s="1"/>
  <c r="H24" i="62" s="1"/>
  <c r="I24" i="62" s="1"/>
  <c r="J24" i="62" s="1"/>
  <c r="K24" i="62" s="1"/>
  <c r="L24" i="62" s="1"/>
  <c r="M24" i="62" s="1"/>
  <c r="N24" i="62" s="1"/>
  <c r="O24" i="62" s="1"/>
  <c r="P24" i="62" s="1"/>
  <c r="Q24" i="62" s="1"/>
  <c r="E25" i="62"/>
  <c r="F25" i="62" s="1"/>
  <c r="G25" i="62" s="1"/>
  <c r="H25" i="62" s="1"/>
  <c r="I25" i="62" s="1"/>
  <c r="J25" i="62" s="1"/>
  <c r="K25" i="62" s="1"/>
  <c r="L25" i="62" s="1"/>
  <c r="M25" i="62" s="1"/>
  <c r="N25" i="62" s="1"/>
  <c r="O25" i="62" s="1"/>
  <c r="P25" i="62" s="1"/>
  <c r="Q25" i="62" s="1"/>
  <c r="E26" i="62"/>
  <c r="E15" i="62"/>
  <c r="E21" i="62"/>
  <c r="F21" i="62" s="1"/>
  <c r="G21" i="62" s="1"/>
  <c r="H21" i="62" s="1"/>
  <c r="I21" i="62" s="1"/>
  <c r="J21" i="62" s="1"/>
  <c r="K21" i="62" s="1"/>
  <c r="L21" i="62" s="1"/>
  <c r="M21" i="62" s="1"/>
  <c r="N21" i="62" s="1"/>
  <c r="O21" i="62" s="1"/>
  <c r="P21" i="62" s="1"/>
  <c r="Q21" i="62" s="1"/>
  <c r="E19" i="62"/>
  <c r="F19" i="62" s="1"/>
  <c r="G19" i="62" s="1"/>
  <c r="H19" i="62" s="1"/>
  <c r="I19" i="62" s="1"/>
  <c r="J19" i="62" s="1"/>
  <c r="K19" i="62" s="1"/>
  <c r="L19" i="62" s="1"/>
  <c r="M19" i="62" s="1"/>
  <c r="N19" i="62" s="1"/>
  <c r="O19" i="62" s="1"/>
  <c r="P19" i="62" s="1"/>
  <c r="Q19" i="62" s="1"/>
  <c r="D8" i="66"/>
  <c r="D22" i="66"/>
  <c r="D30" i="66"/>
  <c r="D38" i="66"/>
  <c r="C45" i="66"/>
  <c r="D45" i="66" s="1"/>
  <c r="C46" i="66"/>
  <c r="D46" i="66" s="1"/>
  <c r="E46" i="66" s="1"/>
  <c r="F46" i="66" s="1"/>
  <c r="C47" i="66"/>
  <c r="D47" i="66" s="1"/>
  <c r="E47" i="66" s="1"/>
  <c r="F47" i="66" s="1"/>
  <c r="C48" i="66"/>
  <c r="D48" i="66" s="1"/>
  <c r="E48" i="66" s="1"/>
  <c r="F48" i="66" s="1"/>
  <c r="R24" i="62" l="1"/>
  <c r="R18" i="62"/>
  <c r="F26" i="62"/>
  <c r="G26" i="62" s="1"/>
  <c r="H26" i="62" s="1"/>
  <c r="I26" i="62" s="1"/>
  <c r="J26" i="62" s="1"/>
  <c r="K26" i="62" s="1"/>
  <c r="L26" i="62" s="1"/>
  <c r="M26" i="62" s="1"/>
  <c r="N26" i="62" s="1"/>
  <c r="O26" i="62" s="1"/>
  <c r="P26" i="62" s="1"/>
  <c r="Q26" i="62" s="1"/>
  <c r="F16" i="62"/>
  <c r="R20" i="62"/>
  <c r="R22" i="62"/>
  <c r="D27" i="62"/>
  <c r="C50" i="66"/>
  <c r="D50" i="66"/>
  <c r="E45" i="66"/>
  <c r="G16" i="62" l="1"/>
  <c r="R26" i="62"/>
  <c r="E50" i="66"/>
  <c r="F45" i="66"/>
  <c r="F50" i="66" s="1"/>
  <c r="E7" i="62"/>
  <c r="F7" i="62" s="1"/>
  <c r="G7" i="62" s="1"/>
  <c r="H7" i="62" s="1"/>
  <c r="I7" i="62" s="1"/>
  <c r="J7" i="62" s="1"/>
  <c r="E8" i="62"/>
  <c r="E9" i="62"/>
  <c r="E6" i="62"/>
  <c r="H16" i="62" l="1"/>
  <c r="E27" i="62"/>
  <c r="F9" i="62"/>
  <c r="F6" i="62"/>
  <c r="G6" i="62" s="1"/>
  <c r="H6" i="62" s="1"/>
  <c r="I6" i="62" s="1"/>
  <c r="J6" i="62" s="1"/>
  <c r="K6" i="62" s="1"/>
  <c r="L6" i="62" s="1"/>
  <c r="M6" i="62" s="1"/>
  <c r="F8" i="62"/>
  <c r="G8" i="62" s="1"/>
  <c r="H8" i="62" s="1"/>
  <c r="I8" i="62" s="1"/>
  <c r="J8" i="62" s="1"/>
  <c r="K8" i="62" s="1"/>
  <c r="L8" i="62" s="1"/>
  <c r="M8" i="62" s="1"/>
  <c r="N8" i="62" s="1"/>
  <c r="O8" i="62" s="1"/>
  <c r="P8" i="62" s="1"/>
  <c r="Q8" i="62" s="1"/>
  <c r="F15" i="62"/>
  <c r="K7" i="62"/>
  <c r="G9" i="62" l="1"/>
  <c r="I16" i="62"/>
  <c r="R25" i="62"/>
  <c r="R17" i="62"/>
  <c r="F27" i="62"/>
  <c r="R8" i="62"/>
  <c r="G15" i="62"/>
  <c r="L7" i="62"/>
  <c r="N6" i="62"/>
  <c r="J11" i="61"/>
  <c r="K11" i="61" s="1"/>
  <c r="D11" i="61"/>
  <c r="F33" i="33"/>
  <c r="F35" i="33" s="1"/>
  <c r="F37" i="33" s="1"/>
  <c r="C10" i="58"/>
  <c r="D10" i="58"/>
  <c r="E10" i="58"/>
  <c r="F10" i="58"/>
  <c r="G10" i="58"/>
  <c r="H10" i="58"/>
  <c r="I10" i="58"/>
  <c r="J10" i="58"/>
  <c r="K10" i="58"/>
  <c r="L10" i="58"/>
  <c r="M10" i="58"/>
  <c r="N10" i="58"/>
  <c r="O10" i="58"/>
  <c r="P10" i="58"/>
  <c r="C11" i="58"/>
  <c r="D11" i="58"/>
  <c r="E11" i="58"/>
  <c r="F11" i="58"/>
  <c r="G11" i="58"/>
  <c r="H11" i="58"/>
  <c r="I11" i="58"/>
  <c r="J11" i="58"/>
  <c r="K11" i="58"/>
  <c r="L11" i="58"/>
  <c r="M11" i="58"/>
  <c r="N11" i="58"/>
  <c r="O11" i="58"/>
  <c r="P11" i="58"/>
  <c r="C12" i="58"/>
  <c r="D12" i="58"/>
  <c r="E12" i="58"/>
  <c r="F12" i="58"/>
  <c r="G12" i="58"/>
  <c r="H12" i="58"/>
  <c r="I12" i="58"/>
  <c r="J12" i="58"/>
  <c r="K12" i="58"/>
  <c r="L12" i="58"/>
  <c r="M12" i="58"/>
  <c r="N12" i="58"/>
  <c r="O12" i="58"/>
  <c r="P12" i="58"/>
  <c r="C13" i="58"/>
  <c r="D13" i="58"/>
  <c r="E13" i="58"/>
  <c r="F13" i="58"/>
  <c r="G13" i="58"/>
  <c r="H13" i="58"/>
  <c r="I13" i="58"/>
  <c r="J13" i="58"/>
  <c r="K13" i="58"/>
  <c r="L13" i="58"/>
  <c r="M13" i="58"/>
  <c r="N13" i="58"/>
  <c r="O13" i="58"/>
  <c r="P13" i="58"/>
  <c r="C14" i="58"/>
  <c r="D14" i="58"/>
  <c r="E14" i="58"/>
  <c r="F14" i="58"/>
  <c r="G14" i="58"/>
  <c r="H14" i="58"/>
  <c r="I14" i="58"/>
  <c r="J14" i="58"/>
  <c r="K14" i="58"/>
  <c r="L14" i="58"/>
  <c r="M14" i="58"/>
  <c r="N14" i="58"/>
  <c r="O14" i="58"/>
  <c r="P14" i="58"/>
  <c r="C15" i="58"/>
  <c r="D15" i="58"/>
  <c r="E15" i="58"/>
  <c r="F15" i="58"/>
  <c r="G15" i="58"/>
  <c r="H15" i="58"/>
  <c r="I15" i="58"/>
  <c r="J15" i="58"/>
  <c r="K15" i="58"/>
  <c r="L15" i="58"/>
  <c r="M15" i="58"/>
  <c r="N15" i="58"/>
  <c r="O15" i="58"/>
  <c r="P15" i="58"/>
  <c r="C16" i="58"/>
  <c r="D16" i="58"/>
  <c r="E16" i="58"/>
  <c r="F16" i="58"/>
  <c r="G16" i="58"/>
  <c r="H16" i="58"/>
  <c r="I16" i="58"/>
  <c r="J16" i="58"/>
  <c r="K16" i="58"/>
  <c r="L16" i="58"/>
  <c r="M16" i="58"/>
  <c r="N16" i="58"/>
  <c r="O16" i="58"/>
  <c r="P16" i="58"/>
  <c r="C17" i="58"/>
  <c r="D17" i="58"/>
  <c r="E17" i="58"/>
  <c r="F17" i="58"/>
  <c r="G17" i="58"/>
  <c r="H17" i="58"/>
  <c r="I17" i="58"/>
  <c r="J17" i="58"/>
  <c r="K17" i="58"/>
  <c r="L17" i="58"/>
  <c r="M17" i="58"/>
  <c r="N17" i="58"/>
  <c r="O17" i="58"/>
  <c r="P17" i="58"/>
  <c r="C18" i="58"/>
  <c r="D18" i="58"/>
  <c r="E18" i="58"/>
  <c r="F18" i="58"/>
  <c r="G18" i="58"/>
  <c r="H18" i="58"/>
  <c r="I18" i="58"/>
  <c r="J18" i="58"/>
  <c r="K18" i="58"/>
  <c r="L18" i="58"/>
  <c r="M18" i="58"/>
  <c r="N18" i="58"/>
  <c r="O18" i="58"/>
  <c r="P18" i="58"/>
  <c r="C19" i="58"/>
  <c r="D19" i="58"/>
  <c r="E19" i="58"/>
  <c r="F19" i="58"/>
  <c r="G19" i="58"/>
  <c r="H19" i="58"/>
  <c r="I19" i="58"/>
  <c r="J19" i="58"/>
  <c r="K19" i="58"/>
  <c r="L19" i="58"/>
  <c r="M19" i="58"/>
  <c r="N19" i="58"/>
  <c r="O19" i="58"/>
  <c r="P19" i="58"/>
  <c r="C21" i="58"/>
  <c r="D21" i="58"/>
  <c r="E21" i="58"/>
  <c r="F21" i="58"/>
  <c r="G21" i="58"/>
  <c r="H21" i="58"/>
  <c r="I21" i="58"/>
  <c r="J21" i="58"/>
  <c r="K21" i="58"/>
  <c r="L21" i="58"/>
  <c r="M21" i="58"/>
  <c r="N21" i="58"/>
  <c r="O21" i="58"/>
  <c r="P21" i="58"/>
  <c r="Q21" i="58"/>
  <c r="C23" i="58"/>
  <c r="D23" i="58"/>
  <c r="E23" i="58"/>
  <c r="F23" i="58"/>
  <c r="G23" i="58"/>
  <c r="H23" i="58"/>
  <c r="I23" i="58"/>
  <c r="J23" i="58"/>
  <c r="K23" i="58"/>
  <c r="L23" i="58"/>
  <c r="M23" i="58"/>
  <c r="N23" i="58"/>
  <c r="O23" i="58"/>
  <c r="P23" i="58"/>
  <c r="C29" i="58"/>
  <c r="D29" i="58"/>
  <c r="E29" i="58"/>
  <c r="F29" i="58"/>
  <c r="G29" i="58"/>
  <c r="H29" i="58"/>
  <c r="I29" i="58"/>
  <c r="J29" i="58"/>
  <c r="K29" i="58"/>
  <c r="L29" i="58"/>
  <c r="M29" i="58"/>
  <c r="N29" i="58"/>
  <c r="O29" i="58"/>
  <c r="P29" i="58"/>
  <c r="C30" i="58"/>
  <c r="D30" i="58"/>
  <c r="E30" i="58"/>
  <c r="F30" i="58"/>
  <c r="G30" i="58"/>
  <c r="H30" i="58"/>
  <c r="I30" i="58"/>
  <c r="J30" i="58"/>
  <c r="K30" i="58"/>
  <c r="L30" i="58"/>
  <c r="M30" i="58"/>
  <c r="N30" i="58"/>
  <c r="O30" i="58"/>
  <c r="P30" i="58"/>
  <c r="C31" i="58"/>
  <c r="D31" i="58"/>
  <c r="E31" i="58"/>
  <c r="F31" i="58"/>
  <c r="G31" i="58"/>
  <c r="H31" i="58"/>
  <c r="I31" i="58"/>
  <c r="J31" i="58"/>
  <c r="K31" i="58"/>
  <c r="L31" i="58"/>
  <c r="M31" i="58"/>
  <c r="N31" i="58"/>
  <c r="O31" i="58"/>
  <c r="P31" i="58"/>
  <c r="C32" i="58"/>
  <c r="D32" i="58"/>
  <c r="E32" i="58"/>
  <c r="F32" i="58"/>
  <c r="G32" i="58"/>
  <c r="H32" i="58"/>
  <c r="I32" i="58"/>
  <c r="J32" i="58"/>
  <c r="K32" i="58"/>
  <c r="L32" i="58"/>
  <c r="M32" i="58"/>
  <c r="N32" i="58"/>
  <c r="O32" i="58"/>
  <c r="P32" i="58"/>
  <c r="C33" i="58"/>
  <c r="D33" i="58"/>
  <c r="E33" i="58"/>
  <c r="F33" i="58"/>
  <c r="G33" i="58"/>
  <c r="H33" i="58"/>
  <c r="I33" i="58"/>
  <c r="J33" i="58"/>
  <c r="K33" i="58"/>
  <c r="L33" i="58"/>
  <c r="M33" i="58"/>
  <c r="N33" i="58"/>
  <c r="O33" i="58"/>
  <c r="P33" i="58"/>
  <c r="C34" i="58"/>
  <c r="D34" i="58"/>
  <c r="E34" i="58"/>
  <c r="F34" i="58"/>
  <c r="G34" i="58"/>
  <c r="H34" i="58"/>
  <c r="I34" i="58"/>
  <c r="J34" i="58"/>
  <c r="K34" i="58"/>
  <c r="L34" i="58"/>
  <c r="M34" i="58"/>
  <c r="N34" i="58"/>
  <c r="O34" i="58"/>
  <c r="P34" i="58"/>
  <c r="C35" i="58"/>
  <c r="D35" i="58"/>
  <c r="E35" i="58"/>
  <c r="F35" i="58"/>
  <c r="G35" i="58"/>
  <c r="H35" i="58"/>
  <c r="I35" i="58"/>
  <c r="J35" i="58"/>
  <c r="K35" i="58"/>
  <c r="L35" i="58"/>
  <c r="M35" i="58"/>
  <c r="N35" i="58"/>
  <c r="O35" i="58"/>
  <c r="P35" i="58"/>
  <c r="C37" i="58"/>
  <c r="D37" i="58"/>
  <c r="E37" i="58"/>
  <c r="F37" i="58"/>
  <c r="G37" i="58"/>
  <c r="H37" i="58"/>
  <c r="I37" i="58"/>
  <c r="J37" i="58"/>
  <c r="K37" i="58"/>
  <c r="L37" i="58"/>
  <c r="M37" i="58"/>
  <c r="N37" i="58"/>
  <c r="O37" i="58"/>
  <c r="P37" i="58"/>
  <c r="C39" i="58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C45" i="58"/>
  <c r="D45" i="58"/>
  <c r="E45" i="58"/>
  <c r="F45" i="58"/>
  <c r="G45" i="58"/>
  <c r="H45" i="58"/>
  <c r="I45" i="58"/>
  <c r="J45" i="58"/>
  <c r="K45" i="58"/>
  <c r="L45" i="58"/>
  <c r="M45" i="58"/>
  <c r="N45" i="58"/>
  <c r="O45" i="58"/>
  <c r="P45" i="58"/>
  <c r="C46" i="58"/>
  <c r="D46" i="58"/>
  <c r="E46" i="58"/>
  <c r="F46" i="58"/>
  <c r="G46" i="58"/>
  <c r="H46" i="58"/>
  <c r="I46" i="58"/>
  <c r="J46" i="58"/>
  <c r="K46" i="58"/>
  <c r="L46" i="58"/>
  <c r="M46" i="58"/>
  <c r="N46" i="58"/>
  <c r="O46" i="58"/>
  <c r="P46" i="58"/>
  <c r="C47" i="58"/>
  <c r="D47" i="58"/>
  <c r="E47" i="58"/>
  <c r="F47" i="58"/>
  <c r="G47" i="58"/>
  <c r="H47" i="58"/>
  <c r="I47" i="58"/>
  <c r="J47" i="58"/>
  <c r="K47" i="58"/>
  <c r="L47" i="58"/>
  <c r="M47" i="58"/>
  <c r="N47" i="58"/>
  <c r="O47" i="58"/>
  <c r="P47" i="58"/>
  <c r="C48" i="58"/>
  <c r="D48" i="58"/>
  <c r="E48" i="58"/>
  <c r="F48" i="58"/>
  <c r="G48" i="58"/>
  <c r="H48" i="58"/>
  <c r="I48" i="58"/>
  <c r="J48" i="58"/>
  <c r="K48" i="58"/>
  <c r="L48" i="58"/>
  <c r="M48" i="58"/>
  <c r="N48" i="58"/>
  <c r="O48" i="58"/>
  <c r="P48" i="58"/>
  <c r="C49" i="58"/>
  <c r="D49" i="58"/>
  <c r="E49" i="58"/>
  <c r="F49" i="58"/>
  <c r="G49" i="58"/>
  <c r="H49" i="58"/>
  <c r="I49" i="58"/>
  <c r="J49" i="58"/>
  <c r="K49" i="58"/>
  <c r="L49" i="58"/>
  <c r="M49" i="58"/>
  <c r="N49" i="58"/>
  <c r="O49" i="58"/>
  <c r="P49" i="58"/>
  <c r="C50" i="58"/>
  <c r="D50" i="58"/>
  <c r="E50" i="58"/>
  <c r="F50" i="58"/>
  <c r="G50" i="58"/>
  <c r="H50" i="58"/>
  <c r="I50" i="58"/>
  <c r="J50" i="58"/>
  <c r="K50" i="58"/>
  <c r="L50" i="58"/>
  <c r="M50" i="58"/>
  <c r="N50" i="58"/>
  <c r="O50" i="58"/>
  <c r="P50" i="58"/>
  <c r="C51" i="58"/>
  <c r="D51" i="58"/>
  <c r="E51" i="58"/>
  <c r="F51" i="58"/>
  <c r="F53" i="58" s="1"/>
  <c r="F57" i="58" s="1"/>
  <c r="G51" i="58"/>
  <c r="H51" i="58"/>
  <c r="I51" i="58"/>
  <c r="J51" i="58"/>
  <c r="J53" i="58" s="1"/>
  <c r="J57" i="58" s="1"/>
  <c r="K51" i="58"/>
  <c r="L51" i="58"/>
  <c r="M51" i="58"/>
  <c r="N51" i="58"/>
  <c r="N53" i="58" s="1"/>
  <c r="N57" i="58" s="1"/>
  <c r="O51" i="58"/>
  <c r="P51" i="58"/>
  <c r="C53" i="58"/>
  <c r="D53" i="58"/>
  <c r="E53" i="58"/>
  <c r="G53" i="58"/>
  <c r="H53" i="58"/>
  <c r="I53" i="58"/>
  <c r="K53" i="58"/>
  <c r="L53" i="58"/>
  <c r="M53" i="58"/>
  <c r="O53" i="58"/>
  <c r="P53" i="58"/>
  <c r="P57" i="58" s="1"/>
  <c r="C55" i="58"/>
  <c r="J55" i="58"/>
  <c r="J58" i="58" s="1"/>
  <c r="K55" i="58"/>
  <c r="K58" i="58" s="1"/>
  <c r="C57" i="58"/>
  <c r="D57" i="58"/>
  <c r="E57" i="58"/>
  <c r="G57" i="58"/>
  <c r="H57" i="58"/>
  <c r="I57" i="58"/>
  <c r="K57" i="58"/>
  <c r="L57" i="58"/>
  <c r="M57" i="58"/>
  <c r="O57" i="58"/>
  <c r="C58" i="58"/>
  <c r="D11" i="57"/>
  <c r="J11" i="57"/>
  <c r="K11" i="57"/>
  <c r="N11" i="57"/>
  <c r="C12" i="57" a="1"/>
  <c r="C12" i="57" s="1"/>
  <c r="F38" i="33" l="1"/>
  <c r="J16" i="62"/>
  <c r="H9" i="62"/>
  <c r="D12" i="57"/>
  <c r="J12" i="57"/>
  <c r="K12" i="57" s="1"/>
  <c r="C21" i="57"/>
  <c r="J21" i="57" s="1"/>
  <c r="C15" i="57"/>
  <c r="J15" i="57" s="1"/>
  <c r="C25" i="57"/>
  <c r="J25" i="57" s="1"/>
  <c r="C23" i="57"/>
  <c r="J23" i="57" s="1"/>
  <c r="C19" i="57"/>
  <c r="J19" i="57" s="1"/>
  <c r="C17" i="57"/>
  <c r="J17" i="57" s="1"/>
  <c r="C13" i="57"/>
  <c r="J13" i="57" s="1"/>
  <c r="C24" i="57"/>
  <c r="J24" i="57" s="1"/>
  <c r="C22" i="57"/>
  <c r="J22" i="57" s="1"/>
  <c r="C20" i="57"/>
  <c r="J20" i="57" s="1"/>
  <c r="C18" i="57"/>
  <c r="J18" i="57" s="1"/>
  <c r="C16" i="57"/>
  <c r="J16" i="57" s="1"/>
  <c r="C14" i="57"/>
  <c r="J14" i="57" s="1"/>
  <c r="R23" i="62"/>
  <c r="G27" i="62"/>
  <c r="R21" i="62"/>
  <c r="R19" i="62"/>
  <c r="H15" i="62"/>
  <c r="H27" i="62" s="1"/>
  <c r="M7" i="62"/>
  <c r="O6" i="62"/>
  <c r="N11" i="61"/>
  <c r="D55" i="58"/>
  <c r="D58" i="58" s="1"/>
  <c r="H55" i="58"/>
  <c r="H58" i="58" s="1"/>
  <c r="L55" i="58"/>
  <c r="L58" i="58" s="1"/>
  <c r="P55" i="58"/>
  <c r="P58" i="58" s="1"/>
  <c r="E55" i="58"/>
  <c r="E58" i="58" s="1"/>
  <c r="I55" i="58"/>
  <c r="I58" i="58" s="1"/>
  <c r="M55" i="58"/>
  <c r="M58" i="58" s="1"/>
  <c r="F55" i="58"/>
  <c r="F58" i="58" s="1"/>
  <c r="N55" i="58"/>
  <c r="N58" i="58" s="1"/>
  <c r="G55" i="58"/>
  <c r="G58" i="58" s="1"/>
  <c r="D13" i="57"/>
  <c r="E12" i="57" s="1"/>
  <c r="K13" i="57"/>
  <c r="O55" i="58"/>
  <c r="O58" i="58" s="1"/>
  <c r="K16" i="62" l="1"/>
  <c r="I9" i="62"/>
  <c r="E13" i="57"/>
  <c r="I14" i="57" s="1"/>
  <c r="N12" i="57"/>
  <c r="I15" i="62"/>
  <c r="I27" i="62" s="1"/>
  <c r="N7" i="62"/>
  <c r="P6" i="62"/>
  <c r="D14" i="57"/>
  <c r="N13" i="57"/>
  <c r="K14" i="57"/>
  <c r="J9" i="62" l="1"/>
  <c r="L16" i="62"/>
  <c r="I12" i="57"/>
  <c r="I13" i="57"/>
  <c r="L14" i="57" s="1"/>
  <c r="M14" i="57" s="1"/>
  <c r="J15" i="62"/>
  <c r="J27" i="62" s="1"/>
  <c r="O7" i="62"/>
  <c r="Q6" i="62"/>
  <c r="R6" i="62" s="1"/>
  <c r="K15" i="57"/>
  <c r="N14" i="57"/>
  <c r="D15" i="57"/>
  <c r="E14" i="57"/>
  <c r="M16" i="62" l="1"/>
  <c r="K9" i="62"/>
  <c r="L13" i="57"/>
  <c r="M13" i="57" s="1"/>
  <c r="L12" i="57"/>
  <c r="M12" i="57" s="1"/>
  <c r="K15" i="62"/>
  <c r="K27" i="62" s="1"/>
  <c r="P7" i="62"/>
  <c r="I15" i="57"/>
  <c r="N15" i="57"/>
  <c r="D16" i="57"/>
  <c r="E15" i="57"/>
  <c r="I16" i="57" s="1"/>
  <c r="K16" i="57"/>
  <c r="L15" i="57"/>
  <c r="N16" i="62" l="1"/>
  <c r="L9" i="62"/>
  <c r="L15" i="62"/>
  <c r="L27" i="62" s="1"/>
  <c r="Q7" i="62"/>
  <c r="R7" i="62" s="1"/>
  <c r="K17" i="57"/>
  <c r="L16" i="57"/>
  <c r="M16" i="57" s="1"/>
  <c r="M15" i="57"/>
  <c r="D17" i="57"/>
  <c r="N16" i="57"/>
  <c r="E16" i="57"/>
  <c r="I17" i="57" s="1"/>
  <c r="O16" i="62" l="1"/>
  <c r="M9" i="62"/>
  <c r="D39" i="66"/>
  <c r="D40" i="66" s="1"/>
  <c r="M15" i="62"/>
  <c r="M27" i="62" s="1"/>
  <c r="K18" i="57"/>
  <c r="L17" i="57"/>
  <c r="M17" i="57" s="1"/>
  <c r="D18" i="57"/>
  <c r="N17" i="57"/>
  <c r="E17" i="57"/>
  <c r="I18" i="57" s="1"/>
  <c r="D35" i="62" l="1"/>
  <c r="D34" i="62"/>
  <c r="N9" i="62"/>
  <c r="P16" i="62"/>
  <c r="N15" i="62"/>
  <c r="N27" i="62" s="1"/>
  <c r="K19" i="57"/>
  <c r="L18" i="57"/>
  <c r="M18" i="57" s="1"/>
  <c r="N18" i="57"/>
  <c r="D19" i="57"/>
  <c r="E18" i="57"/>
  <c r="C15" i="34"/>
  <c r="E35" i="51"/>
  <c r="E34" i="62" l="1"/>
  <c r="F34" i="62" s="1"/>
  <c r="G34" i="62" s="1"/>
  <c r="H34" i="62" s="1"/>
  <c r="I34" i="62" s="1"/>
  <c r="J34" i="62" s="1"/>
  <c r="K34" i="62" s="1"/>
  <c r="L34" i="62" s="1"/>
  <c r="M34" i="62" s="1"/>
  <c r="N34" i="62" s="1"/>
  <c r="O34" i="62" s="1"/>
  <c r="P34" i="62" s="1"/>
  <c r="Q34" i="62" s="1"/>
  <c r="E35" i="62"/>
  <c r="F35" i="62" s="1"/>
  <c r="G35" i="62" s="1"/>
  <c r="H35" i="62" s="1"/>
  <c r="I35" i="62" s="1"/>
  <c r="J35" i="62" s="1"/>
  <c r="K35" i="62" s="1"/>
  <c r="L35" i="62" s="1"/>
  <c r="M35" i="62" s="1"/>
  <c r="N35" i="62" s="1"/>
  <c r="O35" i="62" s="1"/>
  <c r="P35" i="62" s="1"/>
  <c r="Q35" i="62" s="1"/>
  <c r="O9" i="62"/>
  <c r="Q16" i="62"/>
  <c r="D31" i="66"/>
  <c r="D32" i="66" s="1"/>
  <c r="D33" i="62" s="1"/>
  <c r="O15" i="62"/>
  <c r="O27" i="62" s="1"/>
  <c r="E15" i="34"/>
  <c r="G15" i="34" s="1"/>
  <c r="C16" i="34"/>
  <c r="C17" i="34" s="1"/>
  <c r="C18" i="34" s="1"/>
  <c r="C19" i="34" s="1"/>
  <c r="C20" i="34" s="1"/>
  <c r="N19" i="57"/>
  <c r="D20" i="57"/>
  <c r="E19" i="57"/>
  <c r="I19" i="57" s="1"/>
  <c r="K20" i="57"/>
  <c r="L19" i="57"/>
  <c r="B6" i="34" a="1"/>
  <c r="B6" i="34" s="1"/>
  <c r="Y13" i="50"/>
  <c r="Y14" i="50" s="1"/>
  <c r="Y15" i="50" s="1"/>
  <c r="Y16" i="50" s="1"/>
  <c r="Y17" i="50" s="1"/>
  <c r="AJ10" i="50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Y9" i="50"/>
  <c r="Y10" i="50" s="1"/>
  <c r="Y11" i="50" s="1"/>
  <c r="Y12" i="50" s="1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K8" i="50"/>
  <c r="AK9" i="50" s="1"/>
  <c r="AK10" i="50" s="1"/>
  <c r="AJ8" i="50"/>
  <c r="AH8" i="50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B8" i="50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V8" i="50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P8" i="50"/>
  <c r="P9" i="50" s="1"/>
  <c r="P10" i="50" s="1"/>
  <c r="P11" i="50" s="1"/>
  <c r="P12" i="50" s="1"/>
  <c r="P13" i="50" s="1"/>
  <c r="P14" i="50" s="1"/>
  <c r="P15" i="50" s="1"/>
  <c r="P16" i="50" s="1"/>
  <c r="P17" i="50" s="1"/>
  <c r="J8" i="50"/>
  <c r="J9" i="50" s="1"/>
  <c r="J10" i="50" s="1"/>
  <c r="J11" i="50" s="1"/>
  <c r="J12" i="50" s="1"/>
  <c r="J13" i="50" s="1"/>
  <c r="J14" i="50" s="1"/>
  <c r="D8" i="50"/>
  <c r="D9" i="50" s="1"/>
  <c r="D10" i="50" s="1"/>
  <c r="A8" i="50"/>
  <c r="AN7" i="50"/>
  <c r="AN8" i="50" s="1"/>
  <c r="AJ7" i="50"/>
  <c r="AK7" i="50" s="1"/>
  <c r="AH7" i="50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Y7" i="50"/>
  <c r="Y8" i="50" s="1"/>
  <c r="V7" i="50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G7" i="50"/>
  <c r="G8" i="50" s="1"/>
  <c r="G9" i="50" s="1"/>
  <c r="G10" i="50" s="1"/>
  <c r="G11" i="50" s="1"/>
  <c r="G12" i="50" s="1"/>
  <c r="D7" i="50"/>
  <c r="G6" i="50"/>
  <c r="J6" i="50" s="1"/>
  <c r="P6" i="50" s="1"/>
  <c r="V6" i="50" s="1"/>
  <c r="AB6" i="50" s="1"/>
  <c r="AE6" i="50" s="1"/>
  <c r="R35" i="62" l="1"/>
  <c r="R34" i="62"/>
  <c r="E33" i="62"/>
  <c r="F33" i="62" s="1"/>
  <c r="G33" i="62" s="1"/>
  <c r="H33" i="62" s="1"/>
  <c r="I33" i="62" s="1"/>
  <c r="J33" i="62" s="1"/>
  <c r="K33" i="62" s="1"/>
  <c r="L33" i="62" s="1"/>
  <c r="M33" i="62" s="1"/>
  <c r="N33" i="62" s="1"/>
  <c r="O33" i="62" s="1"/>
  <c r="P33" i="62" s="1"/>
  <c r="Q33" i="62" s="1"/>
  <c r="P9" i="62"/>
  <c r="R16" i="62"/>
  <c r="P15" i="62"/>
  <c r="P27" i="62" s="1"/>
  <c r="L20" i="57"/>
  <c r="K21" i="57"/>
  <c r="M19" i="57"/>
  <c r="E20" i="57"/>
  <c r="I20" i="57" s="1"/>
  <c r="D21" i="57"/>
  <c r="N20" i="57"/>
  <c r="E6" i="34"/>
  <c r="E16" i="34"/>
  <c r="G16" i="34" s="1"/>
  <c r="D6" i="34"/>
  <c r="G6" i="34"/>
  <c r="C6" i="34"/>
  <c r="F6" i="34"/>
  <c r="AH6" i="50"/>
  <c r="AN6" i="50"/>
  <c r="M6" i="50"/>
  <c r="S6" i="50"/>
  <c r="Y6" i="50" s="1"/>
  <c r="R33" i="62" l="1"/>
  <c r="Q9" i="62"/>
  <c r="Q15" i="62"/>
  <c r="Q27" i="62" s="1"/>
  <c r="M20" i="57"/>
  <c r="E21" i="57"/>
  <c r="I21" i="57" s="1"/>
  <c r="D22" i="57"/>
  <c r="N21" i="57"/>
  <c r="K22" i="57"/>
  <c r="L21" i="57"/>
  <c r="E17" i="34"/>
  <c r="A4" i="38"/>
  <c r="A1" i="34"/>
  <c r="R9" i="62" l="1"/>
  <c r="M21" i="57"/>
  <c r="R15" i="62"/>
  <c r="R27" i="62" s="1"/>
  <c r="G17" i="34"/>
  <c r="N22" i="57"/>
  <c r="E22" i="57"/>
  <c r="I22" i="57" s="1"/>
  <c r="D23" i="57"/>
  <c r="K23" i="57"/>
  <c r="L22" i="57"/>
  <c r="M22" i="57" s="1"/>
  <c r="E18" i="34"/>
  <c r="B19" i="34"/>
  <c r="H6" i="34"/>
  <c r="A32" i="38"/>
  <c r="A31" i="38"/>
  <c r="A30" i="38"/>
  <c r="B29" i="38"/>
  <c r="G17" i="38" s="1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D15" i="66" l="1"/>
  <c r="D16" i="66" s="1"/>
  <c r="G18" i="34"/>
  <c r="N23" i="57"/>
  <c r="D24" i="57"/>
  <c r="E23" i="57"/>
  <c r="I23" i="57" s="1"/>
  <c r="K24" i="57"/>
  <c r="L23" i="57"/>
  <c r="E19" i="34"/>
  <c r="G18" i="38"/>
  <c r="F17" i="38"/>
  <c r="D31" i="62" l="1"/>
  <c r="G19" i="34"/>
  <c r="K25" i="57"/>
  <c r="L24" i="57"/>
  <c r="D25" i="57"/>
  <c r="N24" i="57"/>
  <c r="E24" i="57"/>
  <c r="I24" i="57" s="1"/>
  <c r="M23" i="57"/>
  <c r="C21" i="34"/>
  <c r="E20" i="34"/>
  <c r="G19" i="38"/>
  <c r="F18" i="38"/>
  <c r="E31" i="62" l="1"/>
  <c r="G20" i="34"/>
  <c r="D26" i="57"/>
  <c r="F28" i="57"/>
  <c r="J28" i="57" s="1"/>
  <c r="F32" i="57"/>
  <c r="J32" i="57" s="1"/>
  <c r="F36" i="57"/>
  <c r="J36" i="57" s="1"/>
  <c r="F40" i="57"/>
  <c r="J40" i="57" s="1"/>
  <c r="F27" i="57"/>
  <c r="J27" i="57" s="1"/>
  <c r="F31" i="57"/>
  <c r="J31" i="57" s="1"/>
  <c r="F35" i="57"/>
  <c r="J35" i="57" s="1"/>
  <c r="F39" i="57"/>
  <c r="J39" i="57" s="1"/>
  <c r="F43" i="57"/>
  <c r="J43" i="57" s="1"/>
  <c r="N25" i="57"/>
  <c r="F33" i="57"/>
  <c r="J33" i="57" s="1"/>
  <c r="F41" i="57"/>
  <c r="J41" i="57" s="1"/>
  <c r="F47" i="57"/>
  <c r="J47" i="57" s="1"/>
  <c r="F51" i="57"/>
  <c r="J51" i="57" s="1"/>
  <c r="F55" i="57"/>
  <c r="J55" i="57" s="1"/>
  <c r="F59" i="57"/>
  <c r="J59" i="57" s="1"/>
  <c r="F37" i="57"/>
  <c r="J37" i="57" s="1"/>
  <c r="F38" i="57"/>
  <c r="J38" i="57" s="1"/>
  <c r="F42" i="57"/>
  <c r="J42" i="57" s="1"/>
  <c r="F52" i="57"/>
  <c r="J52" i="57" s="1"/>
  <c r="F53" i="57"/>
  <c r="J53" i="57" s="1"/>
  <c r="F54" i="57"/>
  <c r="J54" i="57" s="1"/>
  <c r="F26" i="57"/>
  <c r="G31" i="33" s="1"/>
  <c r="F45" i="57"/>
  <c r="J45" i="57" s="1"/>
  <c r="F46" i="57"/>
  <c r="J46" i="57" s="1"/>
  <c r="F29" i="57"/>
  <c r="J29" i="57" s="1"/>
  <c r="F34" i="57"/>
  <c r="J34" i="57" s="1"/>
  <c r="F60" i="57"/>
  <c r="J60" i="57" s="1"/>
  <c r="F56" i="57"/>
  <c r="J56" i="57" s="1"/>
  <c r="F57" i="57"/>
  <c r="J57" i="57" s="1"/>
  <c r="F58" i="57"/>
  <c r="J58" i="57" s="1"/>
  <c r="F44" i="57"/>
  <c r="J44" i="57" s="1"/>
  <c r="F61" i="57"/>
  <c r="J61" i="57" s="1"/>
  <c r="F30" i="57"/>
  <c r="J30" i="57" s="1"/>
  <c r="F48" i="57"/>
  <c r="J48" i="57" s="1"/>
  <c r="F49" i="57"/>
  <c r="J49" i="57" s="1"/>
  <c r="F50" i="57"/>
  <c r="J50" i="57" s="1"/>
  <c r="E25" i="57"/>
  <c r="I25" i="57" s="1"/>
  <c r="M24" i="57"/>
  <c r="L25" i="57"/>
  <c r="C22" i="34"/>
  <c r="E21" i="34"/>
  <c r="G20" i="38"/>
  <c r="F19" i="38"/>
  <c r="H31" i="33" l="1"/>
  <c r="F31" i="62"/>
  <c r="D23" i="66"/>
  <c r="D24" i="66" s="1"/>
  <c r="G21" i="34"/>
  <c r="D27" i="57"/>
  <c r="E26" i="57"/>
  <c r="M25" i="57"/>
  <c r="J26" i="57"/>
  <c r="K26" i="57" s="1"/>
  <c r="G26" i="57"/>
  <c r="C23" i="34"/>
  <c r="E22" i="34"/>
  <c r="G21" i="38"/>
  <c r="F20" i="38"/>
  <c r="B18" i="34"/>
  <c r="B17" i="34"/>
  <c r="B16" i="34"/>
  <c r="B15" i="34"/>
  <c r="C5" i="34"/>
  <c r="D5" i="34" s="1"/>
  <c r="E5" i="34" s="1"/>
  <c r="F5" i="34" s="1"/>
  <c r="G5" i="34" s="1"/>
  <c r="G31" i="62" l="1"/>
  <c r="D32" i="62"/>
  <c r="G22" i="34"/>
  <c r="K27" i="57"/>
  <c r="L26" i="57"/>
  <c r="N26" i="57"/>
  <c r="H26" i="57"/>
  <c r="I26" i="57" s="1"/>
  <c r="G27" i="57"/>
  <c r="N27" i="57"/>
  <c r="D28" i="57"/>
  <c r="E27" i="57"/>
  <c r="C24" i="34"/>
  <c r="E23" i="34"/>
  <c r="G22" i="38"/>
  <c r="F21" i="38"/>
  <c r="I15" i="34"/>
  <c r="E32" i="62" l="1"/>
  <c r="D36" i="62"/>
  <c r="D47" i="62"/>
  <c r="H31" i="62"/>
  <c r="G23" i="34"/>
  <c r="K28" i="57"/>
  <c r="L27" i="57"/>
  <c r="G28" i="57"/>
  <c r="H27" i="57"/>
  <c r="I27" i="57" s="1"/>
  <c r="D29" i="57"/>
  <c r="E28" i="57"/>
  <c r="M26" i="57"/>
  <c r="C25" i="34"/>
  <c r="E24" i="34"/>
  <c r="G23" i="38"/>
  <c r="F22" i="38"/>
  <c r="I16" i="34"/>
  <c r="I31" i="62" l="1"/>
  <c r="F32" i="62"/>
  <c r="E36" i="62"/>
  <c r="E47" i="62"/>
  <c r="G24" i="34"/>
  <c r="D30" i="57"/>
  <c r="E29" i="57"/>
  <c r="G29" i="57"/>
  <c r="H28" i="57"/>
  <c r="K29" i="57"/>
  <c r="L28" i="57"/>
  <c r="M28" i="57" s="1"/>
  <c r="N28" i="57"/>
  <c r="I28" i="57"/>
  <c r="M27" i="57"/>
  <c r="C26" i="34"/>
  <c r="E25" i="34"/>
  <c r="G24" i="38"/>
  <c r="F23" i="38"/>
  <c r="I17" i="34"/>
  <c r="G32" i="62" l="1"/>
  <c r="F36" i="62"/>
  <c r="F47" i="62"/>
  <c r="J31" i="62"/>
  <c r="G25" i="34"/>
  <c r="H29" i="57"/>
  <c r="I29" i="57" s="1"/>
  <c r="G30" i="57"/>
  <c r="N30" i="57" s="1"/>
  <c r="D31" i="57"/>
  <c r="E30" i="57"/>
  <c r="K30" i="57"/>
  <c r="L29" i="57"/>
  <c r="N29" i="57"/>
  <c r="C27" i="34"/>
  <c r="D15" i="34"/>
  <c r="F15" i="34" s="1"/>
  <c r="E26" i="34"/>
  <c r="G25" i="38"/>
  <c r="F24" i="38"/>
  <c r="I18" i="34"/>
  <c r="K31" i="62" l="1"/>
  <c r="H32" i="62"/>
  <c r="G36" i="62"/>
  <c r="G47" i="62"/>
  <c r="G26" i="34"/>
  <c r="M29" i="57"/>
  <c r="K31" i="57"/>
  <c r="L30" i="57"/>
  <c r="N31" i="57"/>
  <c r="D32" i="57"/>
  <c r="E31" i="57"/>
  <c r="H30" i="57"/>
  <c r="I30" i="57" s="1"/>
  <c r="G31" i="57"/>
  <c r="C28" i="34"/>
  <c r="D16" i="34"/>
  <c r="F16" i="34" s="1"/>
  <c r="E27" i="34"/>
  <c r="G26" i="38"/>
  <c r="F25" i="38"/>
  <c r="I19" i="34"/>
  <c r="I32" i="62" l="1"/>
  <c r="H36" i="62"/>
  <c r="H47" i="62"/>
  <c r="L31" i="62"/>
  <c r="G27" i="34"/>
  <c r="G32" i="57"/>
  <c r="H31" i="57"/>
  <c r="I31" i="57" s="1"/>
  <c r="M30" i="57"/>
  <c r="D33" i="57"/>
  <c r="E32" i="57"/>
  <c r="K32" i="57"/>
  <c r="L31" i="57"/>
  <c r="C29" i="34"/>
  <c r="D17" i="34"/>
  <c r="F17" i="34" s="1"/>
  <c r="E28" i="34"/>
  <c r="G27" i="38"/>
  <c r="F26" i="38"/>
  <c r="M31" i="62" l="1"/>
  <c r="J32" i="62"/>
  <c r="I36" i="62"/>
  <c r="I47" i="62"/>
  <c r="G28" i="34"/>
  <c r="K33" i="57"/>
  <c r="N33" i="57" s="1"/>
  <c r="L32" i="57"/>
  <c r="N32" i="57"/>
  <c r="G33" i="57"/>
  <c r="H32" i="57"/>
  <c r="I32" i="57" s="1"/>
  <c r="M31" i="57"/>
  <c r="D34" i="57"/>
  <c r="E33" i="57"/>
  <c r="C30" i="34"/>
  <c r="E29" i="34"/>
  <c r="D18" i="34"/>
  <c r="F18" i="34" s="1"/>
  <c r="G28" i="38"/>
  <c r="F28" i="38" s="1"/>
  <c r="F27" i="38"/>
  <c r="K32" i="62" l="1"/>
  <c r="J36" i="62"/>
  <c r="J47" i="62"/>
  <c r="N31" i="62"/>
  <c r="G29" i="34"/>
  <c r="K34" i="57"/>
  <c r="L33" i="57"/>
  <c r="M32" i="57"/>
  <c r="D35" i="57"/>
  <c r="E34" i="57"/>
  <c r="H33" i="57"/>
  <c r="I33" i="57" s="1"/>
  <c r="G34" i="57"/>
  <c r="C31" i="34"/>
  <c r="D19" i="34"/>
  <c r="F19" i="34" s="1"/>
  <c r="E30" i="34"/>
  <c r="E11" i="62" s="1" a="1"/>
  <c r="B20" i="34"/>
  <c r="O31" i="62" l="1"/>
  <c r="L32" i="62"/>
  <c r="K36" i="62"/>
  <c r="K47" i="62"/>
  <c r="E11" i="62"/>
  <c r="L11" i="62"/>
  <c r="P11" i="62"/>
  <c r="H11" i="62"/>
  <c r="G11" i="62"/>
  <c r="Q11" i="62"/>
  <c r="N11" i="62"/>
  <c r="M11" i="62"/>
  <c r="O11" i="62"/>
  <c r="J11" i="62"/>
  <c r="I11" i="62"/>
  <c r="K11" i="62"/>
  <c r="F11" i="62"/>
  <c r="G30" i="34"/>
  <c r="H34" i="57"/>
  <c r="I34" i="57" s="1"/>
  <c r="G35" i="57"/>
  <c r="D36" i="57"/>
  <c r="E35" i="57"/>
  <c r="M33" i="57"/>
  <c r="N34" i="57"/>
  <c r="K35" i="57"/>
  <c r="N35" i="57" s="1"/>
  <c r="L34" i="57"/>
  <c r="C32" i="34"/>
  <c r="D20" i="34"/>
  <c r="F20" i="34" s="1"/>
  <c r="E31" i="34"/>
  <c r="I20" i="34"/>
  <c r="M32" i="62" l="1"/>
  <c r="L36" i="62"/>
  <c r="L47" i="62"/>
  <c r="P31" i="62"/>
  <c r="M34" i="57"/>
  <c r="O12" i="62"/>
  <c r="M12" i="62"/>
  <c r="P12" i="62"/>
  <c r="N12" i="62"/>
  <c r="K12" i="62"/>
  <c r="I12" i="62"/>
  <c r="H12" i="62"/>
  <c r="J12" i="62"/>
  <c r="G12" i="62"/>
  <c r="F12" i="62"/>
  <c r="Q12" i="62"/>
  <c r="K36" i="57"/>
  <c r="L35" i="57"/>
  <c r="D37" i="57"/>
  <c r="E36" i="57"/>
  <c r="G36" i="57"/>
  <c r="H35" i="57"/>
  <c r="I35" i="57" s="1"/>
  <c r="G31" i="34"/>
  <c r="C33" i="34"/>
  <c r="D21" i="34"/>
  <c r="F21" i="34" s="1"/>
  <c r="E32" i="34"/>
  <c r="B21" i="34"/>
  <c r="Q31" i="62" l="1"/>
  <c r="N32" i="62"/>
  <c r="M36" i="62"/>
  <c r="M47" i="62"/>
  <c r="D12" i="62"/>
  <c r="D43" i="62" s="1"/>
  <c r="D46" i="62"/>
  <c r="E12" i="62"/>
  <c r="R11" i="62"/>
  <c r="L12" i="62"/>
  <c r="G37" i="57"/>
  <c r="H36" i="57"/>
  <c r="I36" i="57" s="1"/>
  <c r="N36" i="57"/>
  <c r="K37" i="57"/>
  <c r="L36" i="57"/>
  <c r="M35" i="57"/>
  <c r="D38" i="57"/>
  <c r="E37" i="57"/>
  <c r="G32" i="34"/>
  <c r="C34" i="34"/>
  <c r="E33" i="34"/>
  <c r="D22" i="34"/>
  <c r="F22" i="34" s="1"/>
  <c r="B22" i="34"/>
  <c r="I21" i="34"/>
  <c r="O32" i="62" l="1"/>
  <c r="N36" i="62"/>
  <c r="N47" i="62"/>
  <c r="R31" i="62"/>
  <c r="R12" i="62"/>
  <c r="D48" i="62"/>
  <c r="D49" i="62" s="1"/>
  <c r="G33" i="34"/>
  <c r="D39" i="57"/>
  <c r="E38" i="57"/>
  <c r="K38" i="57"/>
  <c r="L37" i="57"/>
  <c r="H37" i="57"/>
  <c r="I37" i="57" s="1"/>
  <c r="G38" i="57"/>
  <c r="N37" i="57"/>
  <c r="M36" i="57"/>
  <c r="C35" i="34"/>
  <c r="D23" i="34"/>
  <c r="F23" i="34" s="1"/>
  <c r="E34" i="34"/>
  <c r="B23" i="34"/>
  <c r="I22" i="34"/>
  <c r="P32" i="62" l="1"/>
  <c r="O47" i="62"/>
  <c r="O36" i="62"/>
  <c r="G34" i="34"/>
  <c r="G39" i="57"/>
  <c r="H38" i="57"/>
  <c r="D40" i="57"/>
  <c r="E39" i="57"/>
  <c r="M37" i="57"/>
  <c r="I38" i="57"/>
  <c r="K39" i="57"/>
  <c r="L38" i="57"/>
  <c r="N38" i="57"/>
  <c r="C36" i="34"/>
  <c r="D24" i="34"/>
  <c r="F24" i="34" s="1"/>
  <c r="E35" i="34"/>
  <c r="B24" i="34"/>
  <c r="I23" i="34"/>
  <c r="Q32" i="62" l="1"/>
  <c r="P36" i="62"/>
  <c r="P47" i="62"/>
  <c r="G35" i="34"/>
  <c r="D41" i="57"/>
  <c r="E40" i="57"/>
  <c r="G40" i="57"/>
  <c r="H39" i="57"/>
  <c r="I39" i="57" s="1"/>
  <c r="M38" i="57"/>
  <c r="N39" i="57"/>
  <c r="K40" i="57"/>
  <c r="L39" i="57"/>
  <c r="C37" i="34"/>
  <c r="E36" i="34"/>
  <c r="H15" i="34"/>
  <c r="J15" i="34" s="1"/>
  <c r="K15" i="34" s="1"/>
  <c r="L15" i="34" s="1"/>
  <c r="B25" i="34"/>
  <c r="D25" i="34" s="1"/>
  <c r="F25" i="34" s="1"/>
  <c r="I24" i="34"/>
  <c r="R32" i="62" l="1"/>
  <c r="Q47" i="62"/>
  <c r="Q36" i="62"/>
  <c r="G36" i="34"/>
  <c r="G41" i="57"/>
  <c r="H40" i="57"/>
  <c r="N40" i="57"/>
  <c r="M39" i="57"/>
  <c r="I40" i="57"/>
  <c r="K41" i="57"/>
  <c r="L40" i="57"/>
  <c r="D42" i="57"/>
  <c r="E41" i="57"/>
  <c r="C38" i="34"/>
  <c r="E37" i="34"/>
  <c r="H16" i="34"/>
  <c r="J16" i="34" s="1"/>
  <c r="K16" i="34" s="1"/>
  <c r="L16" i="34" s="1"/>
  <c r="B26" i="34"/>
  <c r="D26" i="34" s="1"/>
  <c r="F26" i="34" s="1"/>
  <c r="I25" i="34"/>
  <c r="R36" i="62" l="1"/>
  <c r="R47" i="62"/>
  <c r="G37" i="34"/>
  <c r="D43" i="57"/>
  <c r="E42" i="57"/>
  <c r="M40" i="57"/>
  <c r="G42" i="57"/>
  <c r="N42" i="57" s="1"/>
  <c r="H41" i="57"/>
  <c r="I41" i="57" s="1"/>
  <c r="N41" i="57"/>
  <c r="K42" i="57"/>
  <c r="L41" i="57"/>
  <c r="C39" i="34"/>
  <c r="E38" i="34"/>
  <c r="H17" i="34"/>
  <c r="J17" i="34" s="1"/>
  <c r="K17" i="34" s="1"/>
  <c r="L17" i="34" s="1"/>
  <c r="B27" i="34"/>
  <c r="I26" i="34"/>
  <c r="G38" i="34" l="1"/>
  <c r="M41" i="57"/>
  <c r="G43" i="57"/>
  <c r="H42" i="57"/>
  <c r="I42" i="57"/>
  <c r="K43" i="57"/>
  <c r="L42" i="57"/>
  <c r="D44" i="57"/>
  <c r="E43" i="57"/>
  <c r="C40" i="34"/>
  <c r="E39" i="34"/>
  <c r="H18" i="34"/>
  <c r="J18" i="34" s="1"/>
  <c r="K18" i="34" s="1"/>
  <c r="L18" i="34" s="1"/>
  <c r="B28" i="34"/>
  <c r="D28" i="34" s="1"/>
  <c r="D27" i="34"/>
  <c r="F27" i="34" s="1"/>
  <c r="I27" i="34"/>
  <c r="G39" i="34" l="1"/>
  <c r="D45" i="57"/>
  <c r="E44" i="57"/>
  <c r="K44" i="57"/>
  <c r="L43" i="57"/>
  <c r="N43" i="57"/>
  <c r="M42" i="57"/>
  <c r="G44" i="57"/>
  <c r="H43" i="57"/>
  <c r="I43" i="57" s="1"/>
  <c r="F28" i="34"/>
  <c r="C41" i="34"/>
  <c r="E40" i="34"/>
  <c r="G40" i="34" s="1"/>
  <c r="H19" i="34"/>
  <c r="B29" i="34"/>
  <c r="I28" i="34"/>
  <c r="K45" i="57" l="1"/>
  <c r="L44" i="57"/>
  <c r="D46" i="57"/>
  <c r="E45" i="57"/>
  <c r="G45" i="57"/>
  <c r="N45" i="57" s="1"/>
  <c r="H44" i="57"/>
  <c r="I44" i="57" s="1"/>
  <c r="M43" i="57"/>
  <c r="N44" i="57"/>
  <c r="D29" i="34"/>
  <c r="F29" i="34" s="1"/>
  <c r="B30" i="34"/>
  <c r="D30" i="34" s="1"/>
  <c r="C42" i="34"/>
  <c r="C70" i="34" s="1"/>
  <c r="G16" i="33" s="1"/>
  <c r="E41" i="34"/>
  <c r="G41" i="34" s="1"/>
  <c r="H20" i="34"/>
  <c r="J20" i="34" s="1"/>
  <c r="K20" i="34" s="1"/>
  <c r="J19" i="34"/>
  <c r="K19" i="34" s="1"/>
  <c r="L19" i="34" s="1"/>
  <c r="I29" i="34"/>
  <c r="F30" i="34" l="1"/>
  <c r="M44" i="57"/>
  <c r="G46" i="57"/>
  <c r="H45" i="57"/>
  <c r="I45" i="57" s="1"/>
  <c r="D47" i="57"/>
  <c r="E46" i="57"/>
  <c r="K46" i="57"/>
  <c r="L45" i="57"/>
  <c r="B31" i="34"/>
  <c r="B32" i="34" s="1"/>
  <c r="B33" i="34" s="1"/>
  <c r="L20" i="34"/>
  <c r="C43" i="34"/>
  <c r="E42" i="34"/>
  <c r="G42" i="34" s="1"/>
  <c r="H21" i="34"/>
  <c r="J21" i="34" s="1"/>
  <c r="K21" i="34" s="1"/>
  <c r="L21" i="34" s="1"/>
  <c r="I30" i="34"/>
  <c r="D31" i="34" l="1"/>
  <c r="F31" i="34" s="1"/>
  <c r="M45" i="57"/>
  <c r="D48" i="57"/>
  <c r="E47" i="57"/>
  <c r="G47" i="57"/>
  <c r="H46" i="57"/>
  <c r="I46" i="57" s="1"/>
  <c r="K47" i="57"/>
  <c r="L46" i="57"/>
  <c r="N46" i="57"/>
  <c r="G70" i="34"/>
  <c r="G17" i="33" s="1"/>
  <c r="E69" i="34"/>
  <c r="G29" i="33" s="1"/>
  <c r="C44" i="34"/>
  <c r="E43" i="34"/>
  <c r="G43" i="34" s="1"/>
  <c r="H22" i="34"/>
  <c r="J22" i="34" s="1"/>
  <c r="K22" i="34" s="1"/>
  <c r="L22" i="34" s="1"/>
  <c r="D32" i="34"/>
  <c r="I31" i="34"/>
  <c r="F32" i="34" l="1"/>
  <c r="M46" i="57"/>
  <c r="G48" i="57"/>
  <c r="H47" i="57"/>
  <c r="D49" i="57"/>
  <c r="N48" i="57"/>
  <c r="E48" i="57"/>
  <c r="N47" i="57"/>
  <c r="K48" i="57"/>
  <c r="L47" i="57"/>
  <c r="I47" i="57"/>
  <c r="C45" i="34"/>
  <c r="E44" i="34"/>
  <c r="G44" i="34" s="1"/>
  <c r="H23" i="34"/>
  <c r="J23" i="34" s="1"/>
  <c r="K23" i="34" s="1"/>
  <c r="L23" i="34" s="1"/>
  <c r="D33" i="34"/>
  <c r="I32" i="34"/>
  <c r="N49" i="57" l="1"/>
  <c r="D50" i="57"/>
  <c r="E49" i="57"/>
  <c r="M47" i="57"/>
  <c r="K49" i="57"/>
  <c r="L48" i="57"/>
  <c r="G49" i="57"/>
  <c r="H48" i="57"/>
  <c r="I48" i="57" s="1"/>
  <c r="F33" i="34"/>
  <c r="C46" i="34"/>
  <c r="E45" i="34"/>
  <c r="G45" i="34" s="1"/>
  <c r="H24" i="34"/>
  <c r="J24" i="34" s="1"/>
  <c r="K24" i="34" s="1"/>
  <c r="L24" i="34" s="1"/>
  <c r="B34" i="34"/>
  <c r="D34" i="34" s="1"/>
  <c r="I33" i="34"/>
  <c r="M48" i="57" l="1"/>
  <c r="K50" i="57"/>
  <c r="L49" i="57"/>
  <c r="D51" i="57"/>
  <c r="E50" i="57"/>
  <c r="G50" i="57"/>
  <c r="H49" i="57"/>
  <c r="I49" i="57" s="1"/>
  <c r="F34" i="34"/>
  <c r="C47" i="34"/>
  <c r="E46" i="34"/>
  <c r="G46" i="34" s="1"/>
  <c r="H25" i="34"/>
  <c r="J25" i="34" s="1"/>
  <c r="K25" i="34" s="1"/>
  <c r="L25" i="34" s="1"/>
  <c r="B35" i="34"/>
  <c r="D35" i="34" s="1"/>
  <c r="F35" i="34" s="1"/>
  <c r="I34" i="34"/>
  <c r="G51" i="57" l="1"/>
  <c r="H50" i="57"/>
  <c r="I50" i="57" s="1"/>
  <c r="M49" i="57"/>
  <c r="K51" i="57"/>
  <c r="L50" i="57"/>
  <c r="D52" i="57"/>
  <c r="E51" i="57"/>
  <c r="N50" i="57"/>
  <c r="C48" i="34"/>
  <c r="E47" i="34"/>
  <c r="G47" i="34" s="1"/>
  <c r="H26" i="34"/>
  <c r="J26" i="34" s="1"/>
  <c r="K26" i="34" s="1"/>
  <c r="L26" i="34" s="1"/>
  <c r="B36" i="34"/>
  <c r="D36" i="34" s="1"/>
  <c r="F36" i="34" s="1"/>
  <c r="I35" i="34"/>
  <c r="K52" i="57" l="1"/>
  <c r="L51" i="57"/>
  <c r="G52" i="57"/>
  <c r="H51" i="57"/>
  <c r="I51" i="57" s="1"/>
  <c r="D53" i="57"/>
  <c r="E52" i="57"/>
  <c r="N51" i="57"/>
  <c r="M50" i="57"/>
  <c r="C49" i="34"/>
  <c r="E48" i="34"/>
  <c r="G48" i="34" s="1"/>
  <c r="H27" i="34"/>
  <c r="J27" i="34" s="1"/>
  <c r="K27" i="34" s="1"/>
  <c r="L27" i="34" s="1"/>
  <c r="B37" i="34"/>
  <c r="D37" i="34" s="1"/>
  <c r="F37" i="34" s="1"/>
  <c r="I36" i="34"/>
  <c r="I52" i="57" l="1"/>
  <c r="G53" i="57"/>
  <c r="H52" i="57"/>
  <c r="N52" i="57"/>
  <c r="M51" i="57"/>
  <c r="D54" i="57"/>
  <c r="E53" i="57"/>
  <c r="K53" i="57"/>
  <c r="L52" i="57"/>
  <c r="C50" i="34"/>
  <c r="E49" i="34"/>
  <c r="G49" i="34" s="1"/>
  <c r="H28" i="34"/>
  <c r="J28" i="34" s="1"/>
  <c r="K28" i="34" s="1"/>
  <c r="L28" i="34" s="1"/>
  <c r="B38" i="34"/>
  <c r="D38" i="34" s="1"/>
  <c r="F38" i="34" s="1"/>
  <c r="I37" i="34"/>
  <c r="K54" i="57" l="1"/>
  <c r="L53" i="57"/>
  <c r="N53" i="57"/>
  <c r="M52" i="57"/>
  <c r="D55" i="57"/>
  <c r="E54" i="57"/>
  <c r="G54" i="57"/>
  <c r="H53" i="57"/>
  <c r="I53" i="57" s="1"/>
  <c r="C51" i="34"/>
  <c r="E50" i="34"/>
  <c r="G50" i="34" s="1"/>
  <c r="H29" i="34"/>
  <c r="J29" i="34" s="1"/>
  <c r="K29" i="34" s="1"/>
  <c r="L29" i="34" s="1"/>
  <c r="B39" i="34"/>
  <c r="G55" i="57" l="1"/>
  <c r="H54" i="57"/>
  <c r="K55" i="57"/>
  <c r="L54" i="57"/>
  <c r="I54" i="57"/>
  <c r="D56" i="57"/>
  <c r="E55" i="57"/>
  <c r="N54" i="57"/>
  <c r="M53" i="57"/>
  <c r="C52" i="34"/>
  <c r="E51" i="34"/>
  <c r="G51" i="34" s="1"/>
  <c r="H30" i="34"/>
  <c r="D39" i="34"/>
  <c r="F39" i="34" s="1"/>
  <c r="B40" i="34"/>
  <c r="D40" i="34" s="1"/>
  <c r="I39" i="34"/>
  <c r="I38" i="34"/>
  <c r="K56" i="57" l="1"/>
  <c r="L55" i="57"/>
  <c r="G56" i="57"/>
  <c r="H55" i="57"/>
  <c r="I55" i="57" s="1"/>
  <c r="M54" i="57"/>
  <c r="D57" i="57"/>
  <c r="N56" i="57"/>
  <c r="E56" i="57"/>
  <c r="N55" i="57"/>
  <c r="J30" i="34"/>
  <c r="K30" i="34" s="1"/>
  <c r="L30" i="34" s="1"/>
  <c r="C53" i="34"/>
  <c r="E52" i="34"/>
  <c r="G52" i="34" s="1"/>
  <c r="F40" i="34"/>
  <c r="H31" i="34"/>
  <c r="J31" i="34" s="1"/>
  <c r="K31" i="34" s="1"/>
  <c r="B41" i="34"/>
  <c r="D41" i="34" s="1"/>
  <c r="G57" i="57" l="1"/>
  <c r="N57" i="57" s="1"/>
  <c r="H56" i="57"/>
  <c r="I56" i="57" s="1"/>
  <c r="D58" i="57"/>
  <c r="E57" i="57"/>
  <c r="M55" i="57"/>
  <c r="K57" i="57"/>
  <c r="L56" i="57"/>
  <c r="L31" i="34"/>
  <c r="D17" i="38" s="1"/>
  <c r="E16" i="38"/>
  <c r="C54" i="34"/>
  <c r="E53" i="34"/>
  <c r="G53" i="34" s="1"/>
  <c r="F41" i="34"/>
  <c r="H32" i="34"/>
  <c r="J32" i="34" s="1"/>
  <c r="K32" i="34" s="1"/>
  <c r="B42" i="34"/>
  <c r="I41" i="34"/>
  <c r="I40" i="34"/>
  <c r="M56" i="57" l="1"/>
  <c r="K58" i="57"/>
  <c r="L57" i="57"/>
  <c r="D59" i="57"/>
  <c r="E58" i="57"/>
  <c r="G58" i="57"/>
  <c r="H57" i="57"/>
  <c r="I57" i="57" s="1"/>
  <c r="E17" i="38"/>
  <c r="D42" i="34"/>
  <c r="D69" i="34" s="1"/>
  <c r="B70" i="34"/>
  <c r="L32" i="34"/>
  <c r="C55" i="34"/>
  <c r="E54" i="34"/>
  <c r="G54" i="34" s="1"/>
  <c r="H33" i="34"/>
  <c r="J33" i="34" s="1"/>
  <c r="K33" i="34" s="1"/>
  <c r="B43" i="34"/>
  <c r="D43" i="34" s="1"/>
  <c r="K59" i="57" l="1"/>
  <c r="L58" i="57"/>
  <c r="N58" i="57"/>
  <c r="G59" i="57"/>
  <c r="H58" i="57"/>
  <c r="I58" i="57" s="1"/>
  <c r="D60" i="57"/>
  <c r="E59" i="57"/>
  <c r="M57" i="57"/>
  <c r="F42" i="34"/>
  <c r="F70" i="34" s="1"/>
  <c r="D18" i="38"/>
  <c r="E18" i="38" s="1"/>
  <c r="L33" i="34"/>
  <c r="D19" i="38" s="1"/>
  <c r="C56" i="34"/>
  <c r="E55" i="34"/>
  <c r="G55" i="34" s="1"/>
  <c r="H34" i="34"/>
  <c r="J34" i="34" s="1"/>
  <c r="K34" i="34" s="1"/>
  <c r="B44" i="34"/>
  <c r="D44" i="34" s="1"/>
  <c r="I42" i="34"/>
  <c r="I70" i="34" s="1"/>
  <c r="F43" i="34" l="1"/>
  <c r="F44" i="34" s="1"/>
  <c r="G60" i="57"/>
  <c r="H59" i="57"/>
  <c r="I59" i="57" s="1"/>
  <c r="D61" i="57"/>
  <c r="E60" i="57"/>
  <c r="N59" i="57"/>
  <c r="M58" i="57"/>
  <c r="K60" i="57"/>
  <c r="L59" i="57"/>
  <c r="E19" i="38"/>
  <c r="L34" i="34"/>
  <c r="D20" i="38" s="1"/>
  <c r="C57" i="34"/>
  <c r="E56" i="34"/>
  <c r="G56" i="34" s="1"/>
  <c r="H35" i="34"/>
  <c r="J35" i="34" s="1"/>
  <c r="I16" i="38"/>
  <c r="B45" i="34"/>
  <c r="D45" i="34" s="1"/>
  <c r="I43" i="34"/>
  <c r="F45" i="34" l="1"/>
  <c r="K61" i="57"/>
  <c r="L61" i="57" s="1"/>
  <c r="L60" i="57"/>
  <c r="N60" i="57"/>
  <c r="E61" i="57"/>
  <c r="I61" i="57" s="1"/>
  <c r="M59" i="57"/>
  <c r="G61" i="57"/>
  <c r="H61" i="57" s="1"/>
  <c r="H60" i="57"/>
  <c r="I60" i="57" s="1"/>
  <c r="E20" i="38"/>
  <c r="C58" i="34"/>
  <c r="E57" i="34"/>
  <c r="G57" i="34" s="1"/>
  <c r="K35" i="34"/>
  <c r="H36" i="34"/>
  <c r="J36" i="34" s="1"/>
  <c r="B46" i="34"/>
  <c r="D46" i="34" s="1"/>
  <c r="I44" i="34"/>
  <c r="I45" i="34"/>
  <c r="F46" i="34" l="1"/>
  <c r="M61" i="57"/>
  <c r="N61" i="57"/>
  <c r="M60" i="57"/>
  <c r="C59" i="34"/>
  <c r="E58" i="34"/>
  <c r="G58" i="34" s="1"/>
  <c r="L35" i="34"/>
  <c r="D21" i="38" s="1"/>
  <c r="E21" i="38" s="1"/>
  <c r="K36" i="34"/>
  <c r="H17" i="38"/>
  <c r="I17" i="38" s="1"/>
  <c r="H37" i="34"/>
  <c r="J37" i="34" s="1"/>
  <c r="B47" i="34"/>
  <c r="D47" i="34" s="1"/>
  <c r="F47" i="34" l="1"/>
  <c r="L36" i="34"/>
  <c r="D22" i="38" s="1"/>
  <c r="E22" i="38" s="1"/>
  <c r="C60" i="34"/>
  <c r="E59" i="34"/>
  <c r="G59" i="34" s="1"/>
  <c r="K37" i="34"/>
  <c r="H18" i="38"/>
  <c r="I18" i="38" s="1"/>
  <c r="H38" i="34"/>
  <c r="J38" i="34" s="1"/>
  <c r="B48" i="34"/>
  <c r="D48" i="34" s="1"/>
  <c r="F48" i="34" l="1"/>
  <c r="L37" i="34"/>
  <c r="D23" i="38" s="1"/>
  <c r="E23" i="38" s="1"/>
  <c r="C61" i="34"/>
  <c r="E60" i="34"/>
  <c r="G60" i="34" s="1"/>
  <c r="H19" i="38"/>
  <c r="I19" i="38" s="1"/>
  <c r="K38" i="34"/>
  <c r="L38" i="34" s="1"/>
  <c r="H16" i="33"/>
  <c r="H29" i="33"/>
  <c r="H39" i="34"/>
  <c r="J39" i="34" s="1"/>
  <c r="B49" i="34"/>
  <c r="D49" i="34" s="1"/>
  <c r="I46" i="34"/>
  <c r="I47" i="34"/>
  <c r="F49" i="34" l="1"/>
  <c r="C62" i="34"/>
  <c r="E61" i="34"/>
  <c r="G61" i="34" s="1"/>
  <c r="K39" i="34"/>
  <c r="H40" i="34"/>
  <c r="J40" i="34" s="1"/>
  <c r="B50" i="34"/>
  <c r="D50" i="34" s="1"/>
  <c r="H17" i="33"/>
  <c r="I48" i="34"/>
  <c r="F50" i="34" l="1"/>
  <c r="C63" i="34"/>
  <c r="E62" i="34"/>
  <c r="G62" i="34" s="1"/>
  <c r="L39" i="34"/>
  <c r="D25" i="38" s="1"/>
  <c r="H20" i="38"/>
  <c r="I20" i="38" s="1"/>
  <c r="D24" i="38"/>
  <c r="E24" i="38" s="1"/>
  <c r="H21" i="38"/>
  <c r="K40" i="34"/>
  <c r="H41" i="34"/>
  <c r="J41" i="34" s="1"/>
  <c r="B51" i="34"/>
  <c r="D51" i="34" s="1"/>
  <c r="I49" i="34"/>
  <c r="F51" i="34" l="1"/>
  <c r="E25" i="38"/>
  <c r="C64" i="34"/>
  <c r="E63" i="34"/>
  <c r="G63" i="34" s="1"/>
  <c r="L40" i="34"/>
  <c r="D26" i="38" s="1"/>
  <c r="I21" i="38"/>
  <c r="K41" i="34"/>
  <c r="H22" i="38"/>
  <c r="I50" i="34"/>
  <c r="H42" i="34"/>
  <c r="B52" i="34"/>
  <c r="D52" i="34" s="1"/>
  <c r="F52" i="34" l="1"/>
  <c r="J42" i="34"/>
  <c r="K42" i="34" s="1"/>
  <c r="K70" i="34" s="1"/>
  <c r="H70" i="34"/>
  <c r="E26" i="38"/>
  <c r="C65" i="34"/>
  <c r="E64" i="34"/>
  <c r="G64" i="34" s="1"/>
  <c r="L41" i="34"/>
  <c r="D27" i="38" s="1"/>
  <c r="I22" i="38"/>
  <c r="H23" i="38"/>
  <c r="H43" i="34"/>
  <c r="J43" i="34" s="1"/>
  <c r="B53" i="34"/>
  <c r="D53" i="34" s="1"/>
  <c r="F53" i="34" l="1"/>
  <c r="F54" i="34" s="1"/>
  <c r="F55" i="34" s="1"/>
  <c r="F56" i="34" s="1"/>
  <c r="F57" i="34" s="1"/>
  <c r="F58" i="34" s="1"/>
  <c r="F59" i="34" s="1"/>
  <c r="F60" i="34" s="1"/>
  <c r="F61" i="34" s="1"/>
  <c r="F62" i="34" s="1"/>
  <c r="F63" i="34" s="1"/>
  <c r="F64" i="34" s="1"/>
  <c r="F65" i="34" s="1"/>
  <c r="F66" i="34" s="1"/>
  <c r="F67" i="34" s="1"/>
  <c r="E27" i="38"/>
  <c r="C66" i="34"/>
  <c r="C67" i="34" s="1"/>
  <c r="E65" i="34"/>
  <c r="G65" i="34" s="1"/>
  <c r="L42" i="34"/>
  <c r="I23" i="38"/>
  <c r="H24" i="38"/>
  <c r="K43" i="34"/>
  <c r="L43" i="34" s="1"/>
  <c r="I51" i="34"/>
  <c r="H44" i="34"/>
  <c r="J44" i="34" s="1"/>
  <c r="B54" i="34"/>
  <c r="I52" i="34"/>
  <c r="G66" i="34" l="1"/>
  <c r="G67" i="34" s="1"/>
  <c r="I67" i="34" s="1"/>
  <c r="J67" i="34" s="1"/>
  <c r="K67" i="34" s="1"/>
  <c r="D28" i="38"/>
  <c r="E28" i="38" s="1"/>
  <c r="E29" i="38" s="1"/>
  <c r="L69" i="34"/>
  <c r="I24" i="38"/>
  <c r="H25" i="38"/>
  <c r="K44" i="34"/>
  <c r="L44" i="34" s="1"/>
  <c r="H45" i="34"/>
  <c r="J45" i="34" s="1"/>
  <c r="B55" i="34"/>
  <c r="I53" i="34"/>
  <c r="I25" i="38" l="1"/>
  <c r="K45" i="34"/>
  <c r="L45" i="34" s="1"/>
  <c r="H26" i="38"/>
  <c r="H46" i="34"/>
  <c r="B56" i="34"/>
  <c r="I54" i="34"/>
  <c r="I26" i="38" l="1"/>
  <c r="H27" i="38"/>
  <c r="H47" i="34"/>
  <c r="J47" i="34" s="1"/>
  <c r="K47" i="34" s="1"/>
  <c r="J46" i="34"/>
  <c r="K46" i="34" s="1"/>
  <c r="L46" i="34" s="1"/>
  <c r="B57" i="34"/>
  <c r="I55" i="34"/>
  <c r="L47" i="34" l="1"/>
  <c r="E31" i="38"/>
  <c r="H48" i="34"/>
  <c r="J48" i="34" s="1"/>
  <c r="I27" i="38"/>
  <c r="B58" i="34"/>
  <c r="I56" i="34"/>
  <c r="K48" i="34" l="1"/>
  <c r="L48" i="34" s="1"/>
  <c r="H49" i="34"/>
  <c r="J49" i="34" s="1"/>
  <c r="B59" i="34"/>
  <c r="I57" i="34"/>
  <c r="K49" i="34" l="1"/>
  <c r="L49" i="34" s="1"/>
  <c r="H28" i="38"/>
  <c r="D29" i="38"/>
  <c r="H50" i="34"/>
  <c r="J50" i="34" s="1"/>
  <c r="B60" i="34"/>
  <c r="I58" i="34"/>
  <c r="K50" i="34" l="1"/>
  <c r="L50" i="34" s="1"/>
  <c r="H51" i="34"/>
  <c r="J51" i="34" s="1"/>
  <c r="H29" i="38"/>
  <c r="I28" i="38"/>
  <c r="I31" i="38" s="1"/>
  <c r="G18" i="33" s="1"/>
  <c r="B61" i="34"/>
  <c r="I59" i="34"/>
  <c r="G19" i="33" l="1"/>
  <c r="K51" i="34"/>
  <c r="L51" i="34" s="1"/>
  <c r="H18" i="33"/>
  <c r="H52" i="34"/>
  <c r="J52" i="34" s="1"/>
  <c r="B62" i="34"/>
  <c r="I60" i="34"/>
  <c r="H19" i="33" l="1"/>
  <c r="K52" i="34"/>
  <c r="L52" i="34" s="1"/>
  <c r="H53" i="34"/>
  <c r="J53" i="34" s="1"/>
  <c r="B63" i="34"/>
  <c r="I61" i="34"/>
  <c r="K53" i="34" l="1"/>
  <c r="L53" i="34" s="1"/>
  <c r="H54" i="34"/>
  <c r="J54" i="34" s="1"/>
  <c r="B64" i="34"/>
  <c r="I62" i="34"/>
  <c r="K54" i="34" l="1"/>
  <c r="L54" i="34" s="1"/>
  <c r="H55" i="34"/>
  <c r="J55" i="34" s="1"/>
  <c r="B65" i="34"/>
  <c r="I63" i="34"/>
  <c r="K55" i="34" l="1"/>
  <c r="L55" i="34" s="1"/>
  <c r="H56" i="34"/>
  <c r="J56" i="34" s="1"/>
  <c r="B66" i="34"/>
  <c r="B67" i="34" s="1"/>
  <c r="H67" i="34" s="1"/>
  <c r="I64" i="34"/>
  <c r="K56" i="34" l="1"/>
  <c r="L56" i="34" s="1"/>
  <c r="H57" i="34"/>
  <c r="J57" i="34" s="1"/>
  <c r="I65" i="34"/>
  <c r="K57" i="34" l="1"/>
  <c r="L57" i="34" s="1"/>
  <c r="H58" i="34"/>
  <c r="J58" i="34" s="1"/>
  <c r="I66" i="34"/>
  <c r="K58" i="34" l="1"/>
  <c r="L58" i="34" s="1"/>
  <c r="H59" i="34"/>
  <c r="J59" i="34" s="1"/>
  <c r="K59" i="34" l="1"/>
  <c r="L59" i="34" s="1"/>
  <c r="H60" i="34"/>
  <c r="J60" i="34" s="1"/>
  <c r="K60" i="34" l="1"/>
  <c r="L60" i="34" s="1"/>
  <c r="H61" i="34"/>
  <c r="J61" i="34" s="1"/>
  <c r="K61" i="34" l="1"/>
  <c r="L61" i="34" s="1"/>
  <c r="H62" i="34"/>
  <c r="J62" i="34" s="1"/>
  <c r="K62" i="34" l="1"/>
  <c r="L62" i="34" s="1"/>
  <c r="H63" i="34"/>
  <c r="J63" i="34" s="1"/>
  <c r="K63" i="34" l="1"/>
  <c r="L63" i="34" s="1"/>
  <c r="H64" i="34"/>
  <c r="J64" i="34" s="1"/>
  <c r="K64" i="34" l="1"/>
  <c r="L64" i="34" s="1"/>
  <c r="H65" i="34"/>
  <c r="J65" i="34" s="1"/>
  <c r="K65" i="34" l="1"/>
  <c r="L65" i="34" s="1"/>
  <c r="H66" i="34"/>
  <c r="J66" i="34" s="1"/>
  <c r="K66" i="34" l="1"/>
  <c r="L66" i="34" l="1"/>
  <c r="L67" i="34"/>
  <c r="E46" i="62"/>
  <c r="E41" i="62"/>
  <c r="E43" i="62" s="1"/>
  <c r="G46" i="62" l="1"/>
  <c r="F46" i="62"/>
  <c r="F48" i="62" s="1"/>
  <c r="E48" i="62"/>
  <c r="E49" i="62" s="1"/>
  <c r="F41" i="62"/>
  <c r="G41" i="62" l="1"/>
  <c r="F43" i="62"/>
  <c r="F49" i="62" s="1"/>
  <c r="H41" i="62"/>
  <c r="H46" i="62"/>
  <c r="G48" i="62"/>
  <c r="G43" i="62" l="1"/>
  <c r="G49" i="62" s="1"/>
  <c r="H43" i="62"/>
  <c r="H48" i="62"/>
  <c r="I41" i="62"/>
  <c r="I46" i="62"/>
  <c r="H49" i="62" l="1"/>
  <c r="I43" i="62"/>
  <c r="I48" i="62"/>
  <c r="J41" i="62"/>
  <c r="J46" i="62"/>
  <c r="I49" i="62" l="1"/>
  <c r="J48" i="62"/>
  <c r="K41" i="62"/>
  <c r="K46" i="62"/>
  <c r="J43" i="62"/>
  <c r="L46" i="62" l="1"/>
  <c r="L41" i="62"/>
  <c r="J49" i="62"/>
  <c r="K48" i="62"/>
  <c r="K43" i="62"/>
  <c r="L48" i="62" l="1"/>
  <c r="K49" i="62"/>
  <c r="M41" i="62"/>
  <c r="M46" i="62"/>
  <c r="L43" i="62"/>
  <c r="L49" i="62" l="1"/>
  <c r="N41" i="62"/>
  <c r="N46" i="62"/>
  <c r="M43" i="62"/>
  <c r="M48" i="62"/>
  <c r="N48" i="62" l="1"/>
  <c r="N43" i="62"/>
  <c r="M49" i="62"/>
  <c r="O41" i="62"/>
  <c r="O46" i="62"/>
  <c r="O48" i="62" l="1"/>
  <c r="O43" i="62"/>
  <c r="P41" i="62"/>
  <c r="P46" i="62"/>
  <c r="N49" i="62"/>
  <c r="Q46" i="62" l="1"/>
  <c r="C12" i="61" s="1" a="1"/>
  <c r="C24" i="61" s="1"/>
  <c r="J24" i="61" s="1"/>
  <c r="Q41" i="62"/>
  <c r="G30" i="33"/>
  <c r="P48" i="62"/>
  <c r="P43" i="62"/>
  <c r="O49" i="62"/>
  <c r="R39" i="62"/>
  <c r="C12" i="61" l="1"/>
  <c r="C14" i="61"/>
  <c r="J14" i="61" s="1"/>
  <c r="C13" i="61"/>
  <c r="J13" i="61" s="1"/>
  <c r="C15" i="61"/>
  <c r="J15" i="61" s="1"/>
  <c r="C16" i="61"/>
  <c r="J16" i="61" s="1"/>
  <c r="C17" i="61"/>
  <c r="J17" i="61" s="1"/>
  <c r="C18" i="61"/>
  <c r="J18" i="61" s="1"/>
  <c r="C19" i="61"/>
  <c r="J19" i="61" s="1"/>
  <c r="C20" i="61"/>
  <c r="J20" i="61" s="1"/>
  <c r="C21" i="61"/>
  <c r="J21" i="61" s="1"/>
  <c r="C22" i="61"/>
  <c r="J22" i="61" s="1"/>
  <c r="C23" i="61"/>
  <c r="J23" i="61" s="1"/>
  <c r="Q43" i="62"/>
  <c r="Q48" i="62"/>
  <c r="C25" i="61"/>
  <c r="J25" i="61" s="1"/>
  <c r="H30" i="33"/>
  <c r="R41" i="62"/>
  <c r="R46" i="62"/>
  <c r="R48" i="62" s="1"/>
  <c r="P49" i="62"/>
  <c r="Q49" i="62" l="1"/>
  <c r="D12" i="61"/>
  <c r="J12" i="61"/>
  <c r="K12" i="61" s="1"/>
  <c r="K13" i="61" s="1"/>
  <c r="K14" i="61" s="1"/>
  <c r="K15" i="61" s="1"/>
  <c r="K16" i="61" s="1"/>
  <c r="K17" i="61" s="1"/>
  <c r="K18" i="61" s="1"/>
  <c r="K19" i="61" s="1"/>
  <c r="K20" i="61" s="1"/>
  <c r="R43" i="62"/>
  <c r="R49" i="62" s="1"/>
  <c r="N12" i="61" l="1"/>
  <c r="D13" i="61"/>
  <c r="E13" i="61" s="1"/>
  <c r="L20" i="61"/>
  <c r="K21" i="61"/>
  <c r="K22" i="61" s="1"/>
  <c r="L19" i="61"/>
  <c r="L21" i="61" l="1"/>
  <c r="I14" i="61"/>
  <c r="E12" i="61"/>
  <c r="K23" i="61"/>
  <c r="L22" i="61"/>
  <c r="N13" i="61"/>
  <c r="D14" i="61"/>
  <c r="I13" i="61" l="1"/>
  <c r="L14" i="61" s="1"/>
  <c r="M14" i="61" s="1"/>
  <c r="I12" i="61"/>
  <c r="L23" i="61"/>
  <c r="K24" i="61"/>
  <c r="N14" i="61"/>
  <c r="D15" i="61"/>
  <c r="E14" i="61"/>
  <c r="L12" i="61" l="1"/>
  <c r="M12" i="61" s="1"/>
  <c r="L13" i="61"/>
  <c r="M13" i="61" s="1"/>
  <c r="L15" i="61"/>
  <c r="I15" i="61"/>
  <c r="L24" i="61"/>
  <c r="K25" i="61"/>
  <c r="L25" i="61" s="1"/>
  <c r="D16" i="61"/>
  <c r="N15" i="61"/>
  <c r="E15" i="61"/>
  <c r="M15" i="61" l="1"/>
  <c r="L16" i="61"/>
  <c r="I16" i="61"/>
  <c r="N16" i="61"/>
  <c r="D17" i="61"/>
  <c r="E16" i="61"/>
  <c r="I17" i="61" s="1"/>
  <c r="M16" i="61" l="1"/>
  <c r="L17" i="61"/>
  <c r="M17" i="61" s="1"/>
  <c r="N17" i="61"/>
  <c r="D18" i="61"/>
  <c r="E17" i="61"/>
  <c r="I18" i="61" s="1"/>
  <c r="N18" i="61" l="1"/>
  <c r="D19" i="61"/>
  <c r="E18" i="61"/>
  <c r="L18" i="61"/>
  <c r="M18" i="61" s="1"/>
  <c r="N19" i="61" l="1"/>
  <c r="D20" i="61"/>
  <c r="E19" i="61"/>
  <c r="I19" i="61" s="1"/>
  <c r="M19" i="61" s="1"/>
  <c r="D21" i="61" l="1"/>
  <c r="E20" i="61"/>
  <c r="I20" i="61" s="1"/>
  <c r="M20" i="61" s="1"/>
  <c r="N20" i="61"/>
  <c r="N21" i="61" l="1"/>
  <c r="D22" i="61"/>
  <c r="E21" i="61"/>
  <c r="I21" i="61" s="1"/>
  <c r="M21" i="61" s="1"/>
  <c r="D23" i="61" l="1"/>
  <c r="N22" i="61"/>
  <c r="E22" i="61"/>
  <c r="I22" i="61" s="1"/>
  <c r="M22" i="61" s="1"/>
  <c r="D24" i="61" l="1"/>
  <c r="N23" i="61"/>
  <c r="E23" i="61"/>
  <c r="I23" i="61" s="1"/>
  <c r="M23" i="61" s="1"/>
  <c r="D25" i="61" l="1"/>
  <c r="E24" i="61"/>
  <c r="I24" i="61" s="1"/>
  <c r="M24" i="61" s="1"/>
  <c r="N24" i="61"/>
  <c r="F48" i="61" l="1"/>
  <c r="J48" i="61" s="1"/>
  <c r="F43" i="61"/>
  <c r="J43" i="61" s="1"/>
  <c r="F40" i="61"/>
  <c r="J40" i="61" s="1"/>
  <c r="F45" i="61"/>
  <c r="J45" i="61" s="1"/>
  <c r="F60" i="61"/>
  <c r="J60" i="61" s="1"/>
  <c r="F42" i="61"/>
  <c r="J42" i="61" s="1"/>
  <c r="F51" i="61"/>
  <c r="J51" i="61" s="1"/>
  <c r="F36" i="61"/>
  <c r="J36" i="61" s="1"/>
  <c r="F31" i="61"/>
  <c r="J31" i="61" s="1"/>
  <c r="F49" i="61"/>
  <c r="J49" i="61" s="1"/>
  <c r="F56" i="61"/>
  <c r="J56" i="61" s="1"/>
  <c r="F61" i="61"/>
  <c r="J61" i="61" s="1"/>
  <c r="E25" i="61"/>
  <c r="I25" i="61" s="1"/>
  <c r="M25" i="61" s="1"/>
  <c r="F55" i="61"/>
  <c r="J55" i="61" s="1"/>
  <c r="F57" i="61"/>
  <c r="J57" i="61" s="1"/>
  <c r="F53" i="61"/>
  <c r="J53" i="61" s="1"/>
  <c r="F34" i="61"/>
  <c r="J34" i="61" s="1"/>
  <c r="F27" i="61"/>
  <c r="J27" i="61" s="1"/>
  <c r="F33" i="61"/>
  <c r="J33" i="61" s="1"/>
  <c r="F39" i="61"/>
  <c r="J39" i="61" s="1"/>
  <c r="F26" i="61"/>
  <c r="D26" i="61"/>
  <c r="F47" i="61"/>
  <c r="J47" i="61" s="1"/>
  <c r="F44" i="61"/>
  <c r="J44" i="61" s="1"/>
  <c r="F29" i="61"/>
  <c r="J29" i="61" s="1"/>
  <c r="F54" i="61"/>
  <c r="J54" i="61" s="1"/>
  <c r="F50" i="61"/>
  <c r="J50" i="61" s="1"/>
  <c r="N25" i="61"/>
  <c r="F58" i="61"/>
  <c r="J58" i="61" s="1"/>
  <c r="F38" i="61"/>
  <c r="J38" i="61" s="1"/>
  <c r="F32" i="61"/>
  <c r="J32" i="61" s="1"/>
  <c r="F46" i="61"/>
  <c r="J46" i="61" s="1"/>
  <c r="F30" i="61"/>
  <c r="J30" i="61" s="1"/>
  <c r="F59" i="61"/>
  <c r="J59" i="61" s="1"/>
  <c r="F35" i="61"/>
  <c r="J35" i="61" s="1"/>
  <c r="F28" i="61"/>
  <c r="J28" i="61" s="1"/>
  <c r="F37" i="61"/>
  <c r="J37" i="61" s="1"/>
  <c r="F41" i="61"/>
  <c r="J41" i="61" s="1"/>
  <c r="F52" i="61"/>
  <c r="J52" i="61" s="1"/>
  <c r="E26" i="61" l="1"/>
  <c r="D27" i="61"/>
  <c r="J26" i="61"/>
  <c r="K26" i="61" s="1"/>
  <c r="G26" i="61"/>
  <c r="G32" i="33"/>
  <c r="K27" i="61" l="1"/>
  <c r="L26" i="61"/>
  <c r="N26" i="61"/>
  <c r="H32" i="33"/>
  <c r="G33" i="33"/>
  <c r="D28" i="61"/>
  <c r="E27" i="61"/>
  <c r="H26" i="61"/>
  <c r="I26" i="61" s="1"/>
  <c r="G27" i="61"/>
  <c r="D29" i="61" l="1"/>
  <c r="E28" i="61"/>
  <c r="H33" i="33"/>
  <c r="H27" i="61"/>
  <c r="I27" i="61" s="1"/>
  <c r="G28" i="61"/>
  <c r="M26" i="61"/>
  <c r="N27" i="61"/>
  <c r="G35" i="33"/>
  <c r="K28" i="61"/>
  <c r="L27" i="61"/>
  <c r="L28" i="61" l="1"/>
  <c r="K29" i="61"/>
  <c r="H35" i="33"/>
  <c r="G37" i="33"/>
  <c r="H28" i="61"/>
  <c r="I28" i="61" s="1"/>
  <c r="G29" i="61"/>
  <c r="N28" i="61"/>
  <c r="M27" i="61"/>
  <c r="D30" i="61"/>
  <c r="E29" i="61"/>
  <c r="G38" i="33" l="1"/>
  <c r="E30" i="61"/>
  <c r="D31" i="61"/>
  <c r="H37" i="33"/>
  <c r="K30" i="61"/>
  <c r="L29" i="61"/>
  <c r="N29" i="61"/>
  <c r="H29" i="61"/>
  <c r="I29" i="61" s="1"/>
  <c r="G30" i="61"/>
  <c r="M28" i="61"/>
  <c r="H30" i="61" l="1"/>
  <c r="I30" i="61" s="1"/>
  <c r="G31" i="61"/>
  <c r="K31" i="61"/>
  <c r="L30" i="61"/>
  <c r="H38" i="33"/>
  <c r="M29" i="61"/>
  <c r="D32" i="61"/>
  <c r="E31" i="61"/>
  <c r="N30" i="61"/>
  <c r="M30" i="61" l="1"/>
  <c r="D33" i="61"/>
  <c r="E32" i="61"/>
  <c r="K32" i="61"/>
  <c r="L31" i="61"/>
  <c r="H31" i="61"/>
  <c r="I31" i="61" s="1"/>
  <c r="G32" i="61"/>
  <c r="N31" i="61"/>
  <c r="K33" i="61" l="1"/>
  <c r="L32" i="61"/>
  <c r="G33" i="61"/>
  <c r="H32" i="61"/>
  <c r="I32" i="61" s="1"/>
  <c r="N32" i="61"/>
  <c r="M31" i="61"/>
  <c r="D34" i="61"/>
  <c r="E33" i="61"/>
  <c r="M32" i="61" l="1"/>
  <c r="E34" i="61"/>
  <c r="D35" i="61"/>
  <c r="H33" i="61"/>
  <c r="I33" i="61" s="1"/>
  <c r="G34" i="61"/>
  <c r="N33" i="61"/>
  <c r="L33" i="61"/>
  <c r="K34" i="61"/>
  <c r="N34" i="61" l="1"/>
  <c r="M33" i="61"/>
  <c r="E35" i="61"/>
  <c r="D36" i="61"/>
  <c r="K35" i="61"/>
  <c r="L34" i="61"/>
  <c r="H34" i="61"/>
  <c r="I34" i="61" s="1"/>
  <c r="G35" i="61"/>
  <c r="G36" i="61" l="1"/>
  <c r="H35" i="61"/>
  <c r="I35" i="61" s="1"/>
  <c r="N35" i="61"/>
  <c r="D37" i="61"/>
  <c r="E36" i="61"/>
  <c r="M34" i="61"/>
  <c r="K36" i="61"/>
  <c r="L35" i="61"/>
  <c r="N36" i="61" l="1"/>
  <c r="E37" i="61"/>
  <c r="D38" i="61"/>
  <c r="M35" i="61"/>
  <c r="L36" i="61"/>
  <c r="K37" i="61"/>
  <c r="G37" i="61"/>
  <c r="H36" i="61"/>
  <c r="I36" i="61" s="1"/>
  <c r="N37" i="61" l="1"/>
  <c r="K38" i="61"/>
  <c r="L37" i="61"/>
  <c r="G23" i="33" s="1"/>
  <c r="E38" i="61"/>
  <c r="D39" i="61"/>
  <c r="G21" i="33"/>
  <c r="H37" i="61"/>
  <c r="G22" i="33" s="1"/>
  <c r="G38" i="61"/>
  <c r="M36" i="61"/>
  <c r="H22" i="33" l="1"/>
  <c r="E39" i="61"/>
  <c r="D40" i="61"/>
  <c r="I37" i="61"/>
  <c r="M37" i="61" s="1"/>
  <c r="H21" i="33"/>
  <c r="G24" i="33"/>
  <c r="H23" i="33"/>
  <c r="G39" i="61"/>
  <c r="H38" i="61"/>
  <c r="I38" i="61" s="1"/>
  <c r="N38" i="61"/>
  <c r="L38" i="61"/>
  <c r="K39" i="61"/>
  <c r="N39" i="61" l="1"/>
  <c r="M38" i="61"/>
  <c r="G26" i="33"/>
  <c r="L39" i="61"/>
  <c r="K40" i="61"/>
  <c r="G40" i="61"/>
  <c r="H39" i="61"/>
  <c r="I39" i="61" s="1"/>
  <c r="H24" i="33"/>
  <c r="D41" i="61"/>
  <c r="E40" i="61"/>
  <c r="N40" i="61" l="1"/>
  <c r="M39" i="61"/>
  <c r="E41" i="61"/>
  <c r="D42" i="61"/>
  <c r="G41" i="61"/>
  <c r="H40" i="61"/>
  <c r="I40" i="61" s="1"/>
  <c r="H26" i="33"/>
  <c r="K41" i="61"/>
  <c r="L40" i="61"/>
  <c r="M40" i="61" l="1"/>
  <c r="N41" i="61"/>
  <c r="D43" i="61"/>
  <c r="E42" i="61"/>
  <c r="K42" i="61"/>
  <c r="L41" i="61"/>
  <c r="H41" i="61"/>
  <c r="I41" i="61" s="1"/>
  <c r="G42" i="61"/>
  <c r="N42" i="61" l="1"/>
  <c r="M41" i="61"/>
  <c r="D44" i="61"/>
  <c r="E43" i="61"/>
  <c r="H42" i="61"/>
  <c r="I42" i="61" s="1"/>
  <c r="G43" i="61"/>
  <c r="L42" i="61"/>
  <c r="K43" i="61"/>
  <c r="M42" i="61" l="1"/>
  <c r="K44" i="61"/>
  <c r="L43" i="61"/>
  <c r="N43" i="61"/>
  <c r="G44" i="61"/>
  <c r="H43" i="61"/>
  <c r="I43" i="61" s="1"/>
  <c r="D45" i="61"/>
  <c r="E44" i="61"/>
  <c r="N44" i="61" l="1"/>
  <c r="D46" i="61"/>
  <c r="E45" i="61"/>
  <c r="M43" i="61"/>
  <c r="H44" i="61"/>
  <c r="I44" i="61" s="1"/>
  <c r="G45" i="61"/>
  <c r="L44" i="61"/>
  <c r="K45" i="61"/>
  <c r="M44" i="61" l="1"/>
  <c r="K46" i="61"/>
  <c r="L45" i="61"/>
  <c r="N45" i="61"/>
  <c r="G46" i="61"/>
  <c r="H45" i="61"/>
  <c r="I45" i="61" s="1"/>
  <c r="D47" i="61"/>
  <c r="E46" i="61"/>
  <c r="H46" i="61" l="1"/>
  <c r="I46" i="61" s="1"/>
  <c r="G47" i="61"/>
  <c r="E47" i="61"/>
  <c r="D48" i="61"/>
  <c r="M45" i="61"/>
  <c r="N46" i="61"/>
  <c r="K47" i="61"/>
  <c r="L46" i="61"/>
  <c r="M46" i="61" l="1"/>
  <c r="L47" i="61"/>
  <c r="K48" i="61"/>
  <c r="E48" i="61"/>
  <c r="D49" i="61"/>
  <c r="G48" i="61"/>
  <c r="H47" i="61"/>
  <c r="I47" i="61" s="1"/>
  <c r="N47" i="61"/>
  <c r="D50" i="61" l="1"/>
  <c r="E49" i="61"/>
  <c r="G49" i="61"/>
  <c r="H48" i="61"/>
  <c r="I48" i="61" s="1"/>
  <c r="K49" i="61"/>
  <c r="L48" i="61"/>
  <c r="N48" i="61"/>
  <c r="M47" i="61"/>
  <c r="M48" i="61" l="1"/>
  <c r="N49" i="61"/>
  <c r="K50" i="61"/>
  <c r="L49" i="61"/>
  <c r="G50" i="61"/>
  <c r="H49" i="61"/>
  <c r="I49" i="61" s="1"/>
  <c r="E50" i="61"/>
  <c r="D51" i="61"/>
  <c r="N50" i="61" l="1"/>
  <c r="H50" i="61"/>
  <c r="I50" i="61" s="1"/>
  <c r="G51" i="61"/>
  <c r="E51" i="61"/>
  <c r="D52" i="61"/>
  <c r="M49" i="61"/>
  <c r="K51" i="61"/>
  <c r="L50" i="61"/>
  <c r="M50" i="61" l="1"/>
  <c r="K52" i="61"/>
  <c r="L51" i="61"/>
  <c r="N51" i="61"/>
  <c r="G52" i="61"/>
  <c r="H51" i="61"/>
  <c r="I51" i="61" s="1"/>
  <c r="D53" i="61"/>
  <c r="E52" i="61"/>
  <c r="N52" i="61" l="1"/>
  <c r="D54" i="61"/>
  <c r="E53" i="61"/>
  <c r="M51" i="61"/>
  <c r="K53" i="61"/>
  <c r="L52" i="61"/>
  <c r="G53" i="61"/>
  <c r="H52" i="61"/>
  <c r="I52" i="61" s="1"/>
  <c r="G54" i="61" l="1"/>
  <c r="H53" i="61"/>
  <c r="I53" i="61" s="1"/>
  <c r="M52" i="61"/>
  <c r="D55" i="61"/>
  <c r="E54" i="61"/>
  <c r="K54" i="61"/>
  <c r="L53" i="61"/>
  <c r="N53" i="61"/>
  <c r="M53" i="61" l="1"/>
  <c r="D56" i="61"/>
  <c r="E55" i="61"/>
  <c r="K55" i="61"/>
  <c r="L54" i="61"/>
  <c r="N54" i="61"/>
  <c r="H54" i="61"/>
  <c r="I54" i="61" s="1"/>
  <c r="G55" i="61"/>
  <c r="K56" i="61" l="1"/>
  <c r="L55" i="61"/>
  <c r="N55" i="61"/>
  <c r="G56" i="61"/>
  <c r="H55" i="61"/>
  <c r="I55" i="61" s="1"/>
  <c r="M54" i="61"/>
  <c r="D57" i="61"/>
  <c r="E56" i="61"/>
  <c r="N56" i="61" l="1"/>
  <c r="D58" i="61"/>
  <c r="E57" i="61"/>
  <c r="M55" i="61"/>
  <c r="G57" i="61"/>
  <c r="H56" i="61"/>
  <c r="I56" i="61" s="1"/>
  <c r="K57" i="61"/>
  <c r="L56" i="61"/>
  <c r="M56" i="61" l="1"/>
  <c r="N57" i="61"/>
  <c r="K58" i="61"/>
  <c r="L57" i="61"/>
  <c r="G58" i="61"/>
  <c r="H57" i="61"/>
  <c r="I57" i="61" s="1"/>
  <c r="D59" i="61"/>
  <c r="E58" i="61"/>
  <c r="G59" i="61" l="1"/>
  <c r="H58" i="61"/>
  <c r="I58" i="61" s="1"/>
  <c r="D60" i="61"/>
  <c r="E59" i="61"/>
  <c r="N58" i="61"/>
  <c r="M57" i="61"/>
  <c r="K59" i="61"/>
  <c r="L58" i="61"/>
  <c r="E60" i="61" l="1"/>
  <c r="D61" i="61"/>
  <c r="M58" i="61"/>
  <c r="K60" i="61"/>
  <c r="L59" i="61"/>
  <c r="N59" i="61"/>
  <c r="G60" i="61"/>
  <c r="H59" i="61"/>
  <c r="I59" i="61" s="1"/>
  <c r="N60" i="61" l="1"/>
  <c r="M59" i="61"/>
  <c r="E61" i="61"/>
  <c r="G61" i="61"/>
  <c r="H61" i="61" s="1"/>
  <c r="H60" i="61"/>
  <c r="I60" i="61" s="1"/>
  <c r="K61" i="61"/>
  <c r="L61" i="61" s="1"/>
  <c r="L60" i="61"/>
  <c r="M60" i="61" l="1"/>
  <c r="N61" i="61"/>
  <c r="I61" i="61"/>
  <c r="M61" i="61" s="1"/>
</calcChain>
</file>

<file path=xl/sharedStrings.xml><?xml version="1.0" encoding="utf-8"?>
<sst xmlns="http://schemas.openxmlformats.org/spreadsheetml/2006/main" count="828" uniqueCount="415">
  <si>
    <t>Net Book Value</t>
  </si>
  <si>
    <t>Year</t>
  </si>
  <si>
    <t>Total</t>
  </si>
  <si>
    <t>Taxes</t>
  </si>
  <si>
    <t>Rate Year</t>
  </si>
  <si>
    <t>PUGET SOUND ENERGY-ELECTRIC</t>
  </si>
  <si>
    <t>GENERAL RATE CASE</t>
  </si>
  <si>
    <t>LINE</t>
  </si>
  <si>
    <t>NO.</t>
  </si>
  <si>
    <t>DESCRIPTION</t>
  </si>
  <si>
    <t>ACTUAL</t>
  </si>
  <si>
    <t>PROFORMA</t>
  </si>
  <si>
    <t>ADJUSTMENT</t>
  </si>
  <si>
    <t>RATEBASE (AMA) UTILITY PLANT RATEBASE</t>
  </si>
  <si>
    <t>OPERATING EXPENSE</t>
  </si>
  <si>
    <t>INCREASE (DECREASE ) EXPENSE</t>
  </si>
  <si>
    <t>INCREASE (DECREASE) FIT @</t>
  </si>
  <si>
    <t>INCREASE (DECREASE) NOI</t>
  </si>
  <si>
    <t>TOTAL OPERATING EXPENSES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</si>
  <si>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</si>
  <si>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</si>
  <si>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</si>
  <si>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</si>
  <si>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</si>
  <si>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</si>
  <si>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</si>
  <si>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</si>
  <si>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</si>
  <si>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</si>
  <si>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</si>
  <si>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</si>
  <si>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</si>
  <si>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</si>
  <si>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</si>
  <si>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</si>
  <si>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</si>
  <si>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</si>
  <si>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</si>
  <si>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</si>
  <si>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</si>
  <si>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</si>
  <si>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</si>
  <si>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</si>
  <si>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</si>
  <si>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</si>
  <si>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</si>
  <si>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</si>
  <si>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</si>
  <si>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</si>
  <si>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</si>
  <si>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</si>
  <si>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</si>
  <si>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</si>
  <si>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</si>
  <si>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</si>
  <si>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</si>
  <si>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</si>
  <si>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</si>
  <si>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</si>
  <si>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</si>
  <si>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</si>
  <si>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</si>
  <si>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</si>
  <si>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</si>
  <si>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</si>
  <si>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</si>
  <si>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</si>
  <si>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</si>
  <si>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</si>
  <si>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</si>
  <si>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</si>
  <si>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</si>
  <si>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</si>
  <si>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</si>
  <si>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</si>
  <si>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</si>
  <si>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</si>
  <si>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</si>
  <si>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</si>
  <si>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</si>
  <si>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</si>
  <si>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</si>
  <si>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 xml:space="preserve">DETERMINATION OF RATE YEAR DEFERRED FEDERAL INCOME TAX  </t>
  </si>
  <si>
    <t>Current</t>
  </si>
  <si>
    <t>New</t>
  </si>
  <si>
    <t>FERC</t>
  </si>
  <si>
    <t xml:space="preserve"> </t>
  </si>
  <si>
    <t>FOR THE TWELVE MONTHS ENDED DECEMBER 31, 2018</t>
  </si>
  <si>
    <t>RATE YEAR MAY 2020 to APRIL 30, 2021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</si>
  <si>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</si>
  <si>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</si>
  <si>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</si>
  <si>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</si>
  <si>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</si>
  <si>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</si>
  <si>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</si>
  <si>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</si>
  <si>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</si>
  <si>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</si>
  <si>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</si>
  <si>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</si>
  <si>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</si>
  <si>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</si>
  <si>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</si>
  <si>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FERC Description</t>
  </si>
  <si>
    <t>Energy</t>
  </si>
  <si>
    <t>Dep Rate</t>
  </si>
  <si>
    <t>Tax Life</t>
  </si>
  <si>
    <t>Naomi Notes</t>
  </si>
  <si>
    <t>DST Poles/Towers/Fixtures</t>
  </si>
  <si>
    <t>Electric</t>
  </si>
  <si>
    <t>20 Year MACRS</t>
  </si>
  <si>
    <t>DST O/H Conductor/Devices</t>
  </si>
  <si>
    <t>DST U/G Conduit</t>
  </si>
  <si>
    <t>DST U/G Conductor/Devices</t>
  </si>
  <si>
    <t>E368 DST Line Transformers</t>
  </si>
  <si>
    <t>DST Meters AMI</t>
  </si>
  <si>
    <t>5 Year MACRS</t>
  </si>
  <si>
    <t>DST Street Lighting &amp; Signal</t>
  </si>
  <si>
    <t>DST Structures &amp; Improvements</t>
  </si>
  <si>
    <t>Gas</t>
  </si>
  <si>
    <t>DST Meters (AMR)</t>
  </si>
  <si>
    <t>G3812 DST Modules, AMI</t>
  </si>
  <si>
    <t>G3822 DST Module Installations, AMI</t>
  </si>
  <si>
    <t>GEN Office Furn &amp; Eq, new</t>
  </si>
  <si>
    <t>7 Year MACRS</t>
  </si>
  <si>
    <t>GEN Computer Eq, new</t>
  </si>
  <si>
    <t>GEN Comm Equip, new</t>
  </si>
  <si>
    <t>INT Misc Intangible Plant</t>
  </si>
  <si>
    <t>Common</t>
  </si>
  <si>
    <t>3 Year MACRS</t>
  </si>
  <si>
    <t>CMN Computer Eq, new</t>
  </si>
  <si>
    <t>CMN Comm Equip, AMI Network</t>
  </si>
  <si>
    <t>C3974 CMN Comm Equip, AMI Network</t>
  </si>
  <si>
    <t>Order</t>
  </si>
  <si>
    <t>Asset Id</t>
  </si>
  <si>
    <t>MACRS 3</t>
  </si>
  <si>
    <t>36029567- minor add</t>
  </si>
  <si>
    <t>E370 DST Meters AMR</t>
  </si>
  <si>
    <t>G3810 DST Meters (AMR)</t>
  </si>
  <si>
    <t>G3813 DST Modules, AMR</t>
  </si>
  <si>
    <t>G3820 DST Meter Installations (AMR)</t>
  </si>
  <si>
    <t>G3823 DST Module Installations, AMR</t>
  </si>
  <si>
    <t>Column Labels</t>
  </si>
  <si>
    <t>Grand Total</t>
  </si>
  <si>
    <t>Row Labels</t>
  </si>
  <si>
    <t>C3970 CMN Comm Equip, AMI Network</t>
  </si>
  <si>
    <t>E3701 DST Meters AMI</t>
  </si>
  <si>
    <t>In service Date Jan, 2019</t>
  </si>
  <si>
    <t>Total - 12ME APR '21</t>
  </si>
  <si>
    <t>AMA - 12ME APR '21</t>
  </si>
  <si>
    <t>AMR Retirement Costs</t>
  </si>
  <si>
    <t>Sum of Retirement Costs</t>
  </si>
  <si>
    <t>Jan-19</t>
  </si>
  <si>
    <t>Feb-19</t>
  </si>
  <si>
    <t>Mar-19</t>
  </si>
  <si>
    <t>Depreciation Avoided</t>
  </si>
  <si>
    <t>Electric AMR Meter Retirement Quantities</t>
  </si>
  <si>
    <t>Gas AMR Meter Retirement Quantities</t>
  </si>
  <si>
    <t>long_description</t>
  </si>
  <si>
    <t>Electric Meters - Purchase</t>
  </si>
  <si>
    <t>(Multiple Items)</t>
  </si>
  <si>
    <t>Sum of activity_quantity</t>
  </si>
  <si>
    <t>E370 DST Meters (AMR)</t>
  </si>
  <si>
    <t>Gas AMR Module Retirement Quantities</t>
  </si>
  <si>
    <t>Gas AMR Module, Purchases</t>
  </si>
  <si>
    <t>G3813 DST Modules (AMR)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</si>
  <si>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There is a 1:1 ratio between meters and installation retirements and therefore only the meter data is used to avoid double counting.</t>
    </r>
  </si>
  <si>
    <t>Depr Group Id</t>
  </si>
  <si>
    <t>Gl Post Mo Yr</t>
  </si>
  <si>
    <t>Life Rate</t>
  </si>
  <si>
    <t>COR Rate</t>
  </si>
  <si>
    <t>Total Rate</t>
  </si>
  <si>
    <t>TAX DEPRECIATION</t>
  </si>
  <si>
    <t>MACRS 5 YEAR</t>
  </si>
  <si>
    <t>CAPITAL RECOVERY</t>
  </si>
  <si>
    <t>TAX DEPRECIATION RATES</t>
  </si>
  <si>
    <t>Rate Yr</t>
  </si>
  <si>
    <t>Beginning</t>
  </si>
  <si>
    <t>+ ((d) * 21%)</t>
  </si>
  <si>
    <t>36mos.(3yrs.)</t>
  </si>
  <si>
    <t>AA &amp; ADFIT</t>
  </si>
  <si>
    <t>(k) = (g) + (j)</t>
  </si>
  <si>
    <t>(j)</t>
  </si>
  <si>
    <t xml:space="preserve"> (i) = prior mo - (h) </t>
  </si>
  <si>
    <t>(h) = (-(a) * 21%)</t>
  </si>
  <si>
    <t>(g) = (c) + (f)</t>
  </si>
  <si>
    <t>(f)</t>
  </si>
  <si>
    <t>(e) = prior mo - (d)</t>
  </si>
  <si>
    <t xml:space="preserve">(d) = (b) / </t>
  </si>
  <si>
    <t xml:space="preserve">(c) </t>
  </si>
  <si>
    <t xml:space="preserve">(a) </t>
  </si>
  <si>
    <t>Period</t>
  </si>
  <si>
    <t>net of</t>
  </si>
  <si>
    <t>Accum DFIT</t>
  </si>
  <si>
    <t>AMA</t>
  </si>
  <si>
    <t>Net</t>
  </si>
  <si>
    <t>Amortization</t>
  </si>
  <si>
    <t>Activity</t>
  </si>
  <si>
    <t>Month/</t>
  </si>
  <si>
    <t>AMA net of</t>
  </si>
  <si>
    <t>Monthly</t>
  </si>
  <si>
    <t>AMA Accum.</t>
  </si>
  <si>
    <t>AMA Gross</t>
  </si>
  <si>
    <t xml:space="preserve">Monthly </t>
  </si>
  <si>
    <t>#2830xxxx</t>
  </si>
  <si>
    <t>#1823xxxx</t>
  </si>
  <si>
    <t>Actual Deferral</t>
  </si>
  <si>
    <t>#4073xxxx</t>
  </si>
  <si>
    <t>Amortization starts May 1, 2020 and ends Apr 30, 2023 (36 months)</t>
  </si>
  <si>
    <t>AMI - Eletric Return on June 2018 Rate Base</t>
  </si>
  <si>
    <t>Puget Sound Energy</t>
  </si>
  <si>
    <t>Check</t>
  </si>
  <si>
    <t>Cumulative Deferral</t>
  </si>
  <si>
    <t>Amount to Defer</t>
  </si>
  <si>
    <t>Convert to Monthly</t>
  </si>
  <si>
    <t>Annual Return</t>
  </si>
  <si>
    <t>Gross Up for Federal Income Tax</t>
  </si>
  <si>
    <t>Subtotal Before Gross-Up</t>
  </si>
  <si>
    <t>Tax Benefit of Interest</t>
  </si>
  <si>
    <t>Net Operating Income Requirement</t>
  </si>
  <si>
    <t>Rate of Return</t>
  </si>
  <si>
    <t>Net Plant Rate Base</t>
  </si>
  <si>
    <t>Deferred Income Taxes</t>
  </si>
  <si>
    <t>Plant Balance</t>
  </si>
  <si>
    <t>COMMON ALLOCATED TO ELECTRIC</t>
  </si>
  <si>
    <t>DIRECT ELECTRIC</t>
  </si>
  <si>
    <t>TOTAL ELECTRIC</t>
  </si>
  <si>
    <t>Deferral Balance</t>
  </si>
  <si>
    <t>Description</t>
  </si>
  <si>
    <t>No.</t>
  </si>
  <si>
    <t xml:space="preserve">Line </t>
  </si>
  <si>
    <t>Federal Tax Rate</t>
  </si>
  <si>
    <t>Weighted Average Cost of Debt</t>
  </si>
  <si>
    <t>Attachment A to 2018 ERF Accounting Instructions - Determination of Return on Electric AMI Plant</t>
  </si>
  <si>
    <t>Actual</t>
  </si>
  <si>
    <t xml:space="preserve"> Forecast</t>
  </si>
  <si>
    <t>Meters and Modules</t>
  </si>
  <si>
    <t>Misc Intangibles</t>
  </si>
  <si>
    <t>RESTATED</t>
  </si>
  <si>
    <t>Depreciation Deferral - March 2019 Actuals + Additions Based on April - June Estimates</t>
  </si>
  <si>
    <t>Total Deferred</t>
  </si>
  <si>
    <t xml:space="preserve">     Total Meters and Modules</t>
  </si>
  <si>
    <t xml:space="preserve">     Total Intangibles</t>
  </si>
  <si>
    <t>Mar</t>
  </si>
  <si>
    <t>Feb</t>
  </si>
  <si>
    <t>Jan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</si>
  <si>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</si>
  <si>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</si>
  <si>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</si>
  <si>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</si>
  <si>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</si>
  <si>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</si>
  <si>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</si>
  <si>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</si>
  <si>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</si>
  <si>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2019</t>
  </si>
  <si>
    <t>2018</t>
  </si>
  <si>
    <t>Sum of End Balance</t>
  </si>
  <si>
    <t>E</t>
  </si>
  <si>
    <t>G</t>
  </si>
  <si>
    <t>Sum of Total Depr Expense</t>
  </si>
  <si>
    <t>Sum of Total Depr Exp</t>
  </si>
  <si>
    <t>AMI PROJECT - HW.3YR</t>
  </si>
  <si>
    <t>REMODEL SPACE @ NOB METER LAB HW.CE</t>
  </si>
  <si>
    <t>OFE- REMODEL SPACE @ NOB FOR THE NEW MET</t>
  </si>
  <si>
    <t xml:space="preserve">STR-REMODEL SPACE </t>
  </si>
  <si>
    <t>Work Order</t>
  </si>
  <si>
    <t>Ending Balance</t>
  </si>
  <si>
    <t>Total Depr Expense</t>
  </si>
  <si>
    <t>Full Month Depr</t>
  </si>
  <si>
    <t>1/2 Month Depr</t>
  </si>
  <si>
    <t>Depr Rate</t>
  </si>
  <si>
    <t>Net Additions</t>
  </si>
  <si>
    <t>Beginning Balance</t>
  </si>
  <si>
    <t>G3750 DST Structures &amp; Improvements</t>
  </si>
  <si>
    <t>Activity Cost</t>
  </si>
  <si>
    <t>Month Number</t>
  </si>
  <si>
    <t>Act Work Order Number</t>
  </si>
  <si>
    <t>Depr Group</t>
  </si>
  <si>
    <t>143002450 E</t>
  </si>
  <si>
    <t>143002450 G</t>
  </si>
  <si>
    <t>143002516 E</t>
  </si>
  <si>
    <t>143002516 G</t>
  </si>
  <si>
    <t>143002517 E</t>
  </si>
  <si>
    <t>143002517 G</t>
  </si>
  <si>
    <t>143003176 E</t>
  </si>
  <si>
    <t>143003176 G</t>
  </si>
  <si>
    <t>143003178 E</t>
  </si>
  <si>
    <t>143003178 G</t>
  </si>
  <si>
    <t>143003226 E</t>
  </si>
  <si>
    <t>143003226 G</t>
  </si>
  <si>
    <t>142000986 G</t>
  </si>
  <si>
    <t>142000987 G</t>
  </si>
  <si>
    <t>142000988 G</t>
  </si>
  <si>
    <t>143003060 E</t>
  </si>
  <si>
    <t>143003060 G</t>
  </si>
  <si>
    <t>4 Factor Elec</t>
  </si>
  <si>
    <t>4 Factor Gas</t>
  </si>
  <si>
    <t xml:space="preserve">     Total Other Misc</t>
  </si>
  <si>
    <t>&lt;= Plant is not increasing</t>
  </si>
  <si>
    <t>Less Avoided Deprec Fr AMR Reiterments</t>
  </si>
  <si>
    <t>Grand Total Depreciation Net of AMR Retirement Depreciation</t>
  </si>
  <si>
    <t>Grand Total Net Depreciation by Business</t>
  </si>
  <si>
    <t>Electric Depreciation Net of AMR Retirements</t>
  </si>
  <si>
    <t>Gas Depreciation Net of AMR Retirements</t>
  </si>
  <si>
    <t>TY</t>
  </si>
  <si>
    <t>%'s</t>
  </si>
  <si>
    <t>(c)=(b)-(a)</t>
  </si>
  <si>
    <t>(d)</t>
  </si>
  <si>
    <t>(e)=(d)-(b)</t>
  </si>
  <si>
    <t>NET RATEBASE</t>
  </si>
  <si>
    <t>PLANT ADDITIONS JAN-JUN 2019  (1)</t>
  </si>
  <si>
    <t>ACCUM DEPRECIATION  (1)</t>
  </si>
  <si>
    <t>DEFERRED INCOME TAX LIABILITY  (1)</t>
  </si>
  <si>
    <t>DEPRECIATION EXPENSE  (1)</t>
  </si>
  <si>
    <t>ACCUM AMORT ON DEPRECIATION DEFERRAL  (2)</t>
  </si>
  <si>
    <t>DFIT ON DEPRECIATION DEFERRAL  (2)</t>
  </si>
  <si>
    <t>AMORT OF DEF'D RETURN THROUGH APR 2020:  3YRS MAY '20 - APR '23  (2)</t>
  </si>
  <si>
    <t>DEPRECIATION DEFERRAL  (3)</t>
  </si>
  <si>
    <t>AMORT OF DEF'D DEPREC THROUGH APR 2020:  3YRS MAY '20 - APR '23  (3)</t>
  </si>
  <si>
    <t>(1)  Pro forma Plant Additions</t>
  </si>
  <si>
    <t xml:space="preserve">(2)  Amort of Deferral of Return on Investment </t>
  </si>
  <si>
    <t>(3)  Amort of Deferral of Derpreciation</t>
  </si>
  <si>
    <t>Utility Plant</t>
  </si>
  <si>
    <t>Deferrals</t>
  </si>
  <si>
    <t>Total Utility Plant</t>
  </si>
  <si>
    <t>Total Deferred Depreciation</t>
  </si>
  <si>
    <t>the Change in AMI plant balance = Additions</t>
  </si>
  <si>
    <t>Forecast period April - June</t>
  </si>
  <si>
    <t>MDV &amp; EMO</t>
  </si>
  <si>
    <t xml:space="preserve">April </t>
  </si>
  <si>
    <t>June</t>
  </si>
  <si>
    <t>Total Count Apr-June</t>
  </si>
  <si>
    <t>Total Investment Apr-June</t>
  </si>
  <si>
    <t>Totals</t>
  </si>
  <si>
    <t>MID</t>
  </si>
  <si>
    <t>Style</t>
  </si>
  <si>
    <t xml:space="preserve">Form </t>
  </si>
  <si>
    <t xml:space="preserve">Program ID </t>
  </si>
  <si>
    <t>Available Status</t>
  </si>
  <si>
    <t>Price</t>
  </si>
  <si>
    <t>Count</t>
  </si>
  <si>
    <t>Total Costs</t>
  </si>
  <si>
    <t>Focus AXe</t>
  </si>
  <si>
    <t>1S-SD</t>
  </si>
  <si>
    <t>Active</t>
  </si>
  <si>
    <t>2S-SD CL200</t>
  </si>
  <si>
    <t>2S CL320</t>
  </si>
  <si>
    <t>3S CL20 120V</t>
  </si>
  <si>
    <t>4S CL20</t>
  </si>
  <si>
    <t xml:space="preserve">12S-SD </t>
  </si>
  <si>
    <t>S4x</t>
  </si>
  <si>
    <t>12S CL200</t>
  </si>
  <si>
    <t xml:space="preserve">9S </t>
  </si>
  <si>
    <t>16S CL200</t>
  </si>
  <si>
    <t>5S</t>
  </si>
  <si>
    <t xml:space="preserve">KYZ S4x </t>
  </si>
  <si>
    <t>2S KYZ</t>
  </si>
  <si>
    <t>4S KYZ</t>
  </si>
  <si>
    <t>9S KYZ</t>
  </si>
  <si>
    <t>16S KYZ</t>
  </si>
  <si>
    <t>Opt-Out Focus AXe</t>
  </si>
  <si>
    <t>1S</t>
  </si>
  <si>
    <t>2S CL200</t>
  </si>
  <si>
    <t>2S CL 320</t>
  </si>
  <si>
    <t>4S</t>
  </si>
  <si>
    <t>12S</t>
  </si>
  <si>
    <t>Total Electric 2019</t>
  </si>
  <si>
    <t>Receipt of Shipments</t>
  </si>
  <si>
    <t>Material ID</t>
  </si>
  <si>
    <t>Meter Form</t>
  </si>
  <si>
    <t>2019 MDV Totals</t>
  </si>
  <si>
    <t>MID 9999755</t>
  </si>
  <si>
    <t>MID 9999756</t>
  </si>
  <si>
    <t>2S</t>
  </si>
  <si>
    <t>MID 9999757</t>
  </si>
  <si>
    <t>2SE</t>
  </si>
  <si>
    <t>MID 9999758</t>
  </si>
  <si>
    <t>3S</t>
  </si>
  <si>
    <t>MID 9999759</t>
  </si>
  <si>
    <t>MID 9999760</t>
  </si>
  <si>
    <t>MID 9999763</t>
  </si>
  <si>
    <t>16S</t>
  </si>
  <si>
    <t>MID 9999764</t>
  </si>
  <si>
    <t>9S</t>
  </si>
  <si>
    <t>MID 9999762</t>
  </si>
  <si>
    <t>MID 9999761</t>
  </si>
  <si>
    <t>25S</t>
  </si>
  <si>
    <t>AUTOMATED METER INFRASTRUCTURE ("AMI") - ELECTRIC</t>
  </si>
  <si>
    <t>A</t>
  </si>
  <si>
    <t>B</t>
  </si>
  <si>
    <t>C</t>
  </si>
  <si>
    <t>D</t>
  </si>
  <si>
    <t>F</t>
  </si>
  <si>
    <t>Depr</t>
  </si>
  <si>
    <t>March</t>
  </si>
  <si>
    <t># of units</t>
  </si>
  <si>
    <t>$ / units</t>
  </si>
  <si>
    <t>AMR Reitired Plant</t>
  </si>
  <si>
    <t>Rate</t>
  </si>
  <si>
    <t>Depr Expense</t>
  </si>
  <si>
    <t>GRC DR</t>
  </si>
  <si>
    <t>ave $/AMR Meter Retired</t>
  </si>
  <si>
    <t>Forecast</t>
  </si>
  <si>
    <t>Avoided Depr</t>
  </si>
  <si>
    <r>
      <t xml:space="preserve">Additions </t>
    </r>
    <r>
      <rPr>
        <i/>
        <sz val="11"/>
        <color theme="1"/>
        <rFont val="Calibri"/>
        <family val="2"/>
      </rPr>
      <t>after March</t>
    </r>
    <r>
      <rPr>
        <sz val="11"/>
        <color theme="1"/>
        <rFont val="Calibri"/>
        <family val="2"/>
        <scheme val="minor"/>
      </rPr>
      <t xml:space="preserve"> 2019 (Apr-June)</t>
    </r>
  </si>
  <si>
    <t>in above</t>
  </si>
  <si>
    <t>Depreciation Expense Avoided</t>
  </si>
  <si>
    <t>Note A:  Support to Depreciation Deferral Entry</t>
  </si>
  <si>
    <t>E370 DST Meters   Note A</t>
  </si>
  <si>
    <t>G3813 DST Modules    Note A</t>
  </si>
  <si>
    <t>Tot Mar-June</t>
  </si>
  <si>
    <t>LESS AVOIDED DPERECIATION FROM AMR RETIREMENTS IN RATE YR (1)</t>
  </si>
  <si>
    <t>Forecast ===================================================================================================================================================&gt;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</si>
</sst>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  <numFmt numFmtId="167" formatCode="0.000%"/>
    <numFmt numFmtId="168" formatCode="0.0"/>
    <numFmt numFmtId="169" formatCode="[$-409]mmm\-yy;@"/>
    <numFmt numFmtId="170" formatCode="&quot;PAGE&quot;\ 0.00"/>
    <numFmt numFmtId="171" formatCode="0.000000"/>
    <numFmt numFmtId="172" formatCode="[$-409]mmmm\ d\,\ yyyy;@"/>
    <numFmt numFmtId="173" formatCode="#,##0.0"/>
    <numFmt numFmtId="174" formatCode="&quot;$&quot;#,##0.00"/>
    <numFmt numFmtId="175" formatCode="&quot;Check=&gt;&quot;\ 0.00"/>
    <numFmt numFmtId="176" formatCode="0.0000"/>
    <numFmt numFmtId="177" formatCode="&quot;$&quot;#,##0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8"/>
      <name val="Helv"/>
    </font>
    <font>
      <i/>
      <sz val="10"/>
      <name val="Arial"/>
      <family val="2"/>
    </font>
    <font>
      <sz val="11"/>
      <color theme="1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rgb="FF0000FF"/>
      <name val="Arial"/>
      <family val="2"/>
    </font>
    <font>
      <sz val="12"/>
      <name val="Arial"/>
      <family val="2"/>
    </font>
    <font>
      <sz val="8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i/>
      <sz val="11"/>
      <color theme="1"/>
      <name val="Calibri"/>
      <family val="2"/>
    </font>
    <font>
      <sz val="10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33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2">
    <xf numFmtId="0" fontId="0" fillId="0" borderId="0" xfId="0"/>
    <xf numFmtId="0" fontId="0" fillId="0" borderId="0" xfId="0" applyFill="1"/>
    <xf numFmtId="0" fontId="5" fillId="0" borderId="0" xfId="0" applyNumberFormat="1" applyFont="1" applyFill="1" applyAlignment="1">
      <alignment horizontal="right"/>
    </xf>
    <xf numFmtId="170" fontId="5" fillId="0" borderId="0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protection locked="0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7" fillId="0" borderId="0" xfId="0" applyNumberFormat="1" applyFont="1" applyFill="1" applyAlignment="1" applyProtection="1">
      <alignment horizontal="fill"/>
      <protection locked="0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/>
    <xf numFmtId="41" fontId="7" fillId="0" borderId="0" xfId="0" applyNumberFormat="1" applyFont="1" applyFill="1" applyBorder="1" applyAlignment="1"/>
    <xf numFmtId="0" fontId="8" fillId="0" borderId="0" xfId="0" applyFont="1" applyFill="1" applyAlignment="1">
      <alignment horizontal="left"/>
    </xf>
    <xf numFmtId="165" fontId="7" fillId="0" borderId="0" xfId="0" applyNumberFormat="1" applyFont="1" applyFill="1" applyBorder="1" applyAlignment="1"/>
    <xf numFmtId="0" fontId="7" fillId="0" borderId="0" xfId="0" applyFont="1" applyFill="1" applyAlignment="1">
      <alignment horizontal="left" indent="2"/>
    </xf>
    <xf numFmtId="42" fontId="7" fillId="0" borderId="0" xfId="0" applyNumberFormat="1" applyFont="1" applyFill="1" applyBorder="1" applyAlignme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/>
    </xf>
    <xf numFmtId="42" fontId="7" fillId="0" borderId="2" xfId="0" applyNumberFormat="1" applyFont="1" applyFill="1" applyBorder="1" applyAlignme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7" fillId="0" borderId="0" xfId="0" applyNumberFormat="1" applyFont="1" applyFill="1" applyBorder="1" applyAlignment="1">
      <alignment horizontal="left"/>
    </xf>
    <xf numFmtId="171" fontId="2" fillId="0" borderId="0" xfId="0" applyNumberFormat="1" applyFont="1" applyFill="1" applyAlignment="1">
      <alignment horizontal="left"/>
    </xf>
    <xf numFmtId="0" fontId="10" fillId="0" borderId="0" xfId="0" applyFont="1"/>
    <xf numFmtId="171" fontId="2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left"/>
    </xf>
    <xf numFmtId="13" fontId="2" fillId="0" borderId="0" xfId="0" applyNumberFormat="1" applyFont="1" applyFill="1"/>
    <xf numFmtId="0" fontId="2" fillId="0" borderId="0" xfId="0" applyFont="1" applyFill="1" applyAlignment="1">
      <alignment horizontal="right"/>
    </xf>
    <xf numFmtId="44" fontId="11" fillId="0" borderId="0" xfId="0" applyNumberFormat="1" applyFont="1" applyFill="1" applyAlignment="1"/>
    <xf numFmtId="6" fontId="11" fillId="0" borderId="0" xfId="0" applyNumberFormat="1" applyFont="1" applyFill="1" applyAlignment="1"/>
    <xf numFmtId="165" fontId="2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2" fillId="0" borderId="0" xfId="0" applyNumberFormat="1" applyFont="1" applyFill="1" applyAlignment="1"/>
    <xf numFmtId="42" fontId="12" fillId="0" borderId="0" xfId="0" applyNumberFormat="1" applyFont="1" applyFill="1" applyAlignment="1">
      <alignment horizontal="center"/>
    </xf>
    <xf numFmtId="0" fontId="9" fillId="0" borderId="7" xfId="0" applyNumberFormat="1" applyFont="1" applyFill="1" applyBorder="1" applyAlignment="1"/>
    <xf numFmtId="0" fontId="9" fillId="0" borderId="7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/>
    <xf numFmtId="167" fontId="9" fillId="0" borderId="9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167" fontId="9" fillId="0" borderId="0" xfId="0" applyNumberFormat="1" applyFont="1" applyFill="1" applyBorder="1" applyAlignment="1">
      <alignment horizontal="center"/>
    </xf>
    <xf numFmtId="0" fontId="2" fillId="0" borderId="0" xfId="0" applyNumberFormat="1" applyFont="1" applyAlignment="1"/>
    <xf numFmtId="0" fontId="9" fillId="0" borderId="18" xfId="0" applyNumberFormat="1" applyFont="1" applyFill="1" applyBorder="1" applyAlignment="1">
      <alignment horizontal="centerContinuous" vertical="center"/>
    </xf>
    <xf numFmtId="0" fontId="9" fillId="0" borderId="19" xfId="0" applyNumberFormat="1" applyFont="1" applyFill="1" applyBorder="1" applyAlignment="1">
      <alignment horizontal="centerContinuous" vertical="center"/>
    </xf>
    <xf numFmtId="0" fontId="9" fillId="0" borderId="0" xfId="0" applyNumberFormat="1" applyFont="1" applyFill="1" applyBorder="1" applyAlignment="1">
      <alignment horizontal="centerContinuous" vertical="center"/>
    </xf>
    <xf numFmtId="0" fontId="9" fillId="0" borderId="18" xfId="0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/>
    </xf>
    <xf numFmtId="171" fontId="9" fillId="0" borderId="22" xfId="0" applyNumberFormat="1" applyFont="1" applyFill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center"/>
    </xf>
    <xf numFmtId="171" fontId="9" fillId="0" borderId="22" xfId="0" applyNumberFormat="1" applyFont="1" applyBorder="1" applyAlignment="1">
      <alignment horizontal="center"/>
    </xf>
    <xf numFmtId="9" fontId="9" fillId="0" borderId="22" xfId="0" applyNumberFormat="1" applyFont="1" applyBorder="1" applyAlignment="1">
      <alignment horizontal="center"/>
    </xf>
    <xf numFmtId="0" fontId="9" fillId="0" borderId="24" xfId="0" applyNumberFormat="1" applyFont="1" applyBorder="1" applyAlignment="1">
      <alignment horizontal="center"/>
    </xf>
    <xf numFmtId="0" fontId="9" fillId="0" borderId="25" xfId="0" applyNumberFormat="1" applyFont="1" applyBorder="1" applyAlignment="1">
      <alignment horizontal="center"/>
    </xf>
    <xf numFmtId="0" fontId="9" fillId="0" borderId="24" xfId="0" applyNumberFormat="1" applyFont="1" applyFill="1" applyBorder="1" applyAlignment="1">
      <alignment horizontal="center"/>
    </xf>
    <xf numFmtId="0" fontId="9" fillId="0" borderId="25" xfId="0" applyNumberFormat="1" applyFont="1" applyFill="1" applyBorder="1" applyAlignment="1">
      <alignment horizontal="center"/>
    </xf>
    <xf numFmtId="171" fontId="9" fillId="0" borderId="23" xfId="0" applyNumberFormat="1" applyFont="1" applyBorder="1" applyAlignment="1">
      <alignment horizontal="center"/>
    </xf>
    <xf numFmtId="9" fontId="9" fillId="0" borderId="23" xfId="0" applyNumberFormat="1" applyFont="1" applyBorder="1" applyAlignment="1">
      <alignment horizontal="center"/>
    </xf>
    <xf numFmtId="41" fontId="2" fillId="0" borderId="0" xfId="0" applyNumberFormat="1" applyFont="1" applyAlignment="1"/>
    <xf numFmtId="41" fontId="2" fillId="0" borderId="21" xfId="0" applyNumberFormat="1" applyFont="1" applyFill="1" applyBorder="1" applyAlignment="1"/>
    <xf numFmtId="41" fontId="2" fillId="0" borderId="27" xfId="0" applyNumberFormat="1" applyFont="1" applyFill="1" applyBorder="1" applyAlignment="1"/>
    <xf numFmtId="41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169" fontId="9" fillId="0" borderId="28" xfId="0" applyNumberFormat="1" applyFont="1" applyBorder="1" applyAlignment="1">
      <alignment horizontal="center"/>
    </xf>
    <xf numFmtId="169" fontId="9" fillId="0" borderId="26" xfId="0" applyNumberFormat="1" applyFont="1" applyBorder="1" applyAlignment="1">
      <alignment horizontal="center"/>
    </xf>
    <xf numFmtId="41" fontId="2" fillId="3" borderId="21" xfId="0" applyNumberFormat="1" applyFont="1" applyFill="1" applyBorder="1" applyAlignment="1"/>
    <xf numFmtId="41" fontId="9" fillId="0" borderId="21" xfId="0" applyNumberFormat="1" applyFont="1" applyBorder="1" applyAlignment="1"/>
    <xf numFmtId="41" fontId="9" fillId="0" borderId="29" xfId="0" applyNumberFormat="1" applyFont="1" applyBorder="1" applyAlignment="1"/>
    <xf numFmtId="41" fontId="2" fillId="3" borderId="29" xfId="0" applyNumberFormat="1" applyFont="1" applyFill="1" applyBorder="1" applyAlignment="1"/>
    <xf numFmtId="41" fontId="9" fillId="3" borderId="29" xfId="0" applyNumberFormat="1" applyFont="1" applyFill="1" applyBorder="1" applyAlignment="1"/>
    <xf numFmtId="41" fontId="9" fillId="3" borderId="30" xfId="0" applyNumberFormat="1" applyFont="1" applyFill="1" applyBorder="1" applyAlignment="1"/>
    <xf numFmtId="169" fontId="9" fillId="0" borderId="31" xfId="0" applyNumberFormat="1" applyFont="1" applyBorder="1" applyAlignment="1">
      <alignment horizontal="center"/>
    </xf>
    <xf numFmtId="41" fontId="2" fillId="0" borderId="32" xfId="0" applyNumberFormat="1" applyFont="1" applyBorder="1" applyAlignment="1"/>
    <xf numFmtId="41" fontId="10" fillId="0" borderId="0" xfId="0" applyNumberFormat="1" applyFont="1"/>
    <xf numFmtId="0" fontId="15" fillId="0" borderId="0" xfId="0" applyFont="1"/>
    <xf numFmtId="0" fontId="0" fillId="0" borderId="0" xfId="0" applyNumberFormat="1" applyAlignment="1"/>
    <xf numFmtId="171" fontId="9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71" fontId="2" fillId="0" borderId="0" xfId="0" applyNumberFormat="1" applyFont="1" applyFill="1" applyAlignment="1">
      <alignment horizontal="left"/>
    </xf>
    <xf numFmtId="171" fontId="14" fillId="0" borderId="0" xfId="0" applyNumberFormat="1" applyFont="1" applyFill="1" applyAlignment="1">
      <alignment horizontal="left"/>
    </xf>
    <xf numFmtId="0" fontId="0" fillId="0" borderId="7" xfId="0" applyNumberFormat="1" applyFill="1" applyBorder="1" applyAlignment="1">
      <alignment horizontal="center"/>
    </xf>
    <xf numFmtId="171" fontId="2" fillId="0" borderId="5" xfId="0" applyNumberFormat="1" applyFont="1" applyFill="1" applyBorder="1" applyAlignment="1">
      <alignment horizontal="centerContinuous"/>
    </xf>
    <xf numFmtId="171" fontId="2" fillId="0" borderId="4" xfId="0" applyNumberFormat="1" applyFont="1" applyFill="1" applyBorder="1" applyAlignment="1">
      <alignment horizontal="centerContinuous"/>
    </xf>
    <xf numFmtId="171" fontId="2" fillId="0" borderId="6" xfId="0" applyNumberFormat="1" applyFont="1" applyFill="1" applyBorder="1" applyAlignment="1">
      <alignment horizontal="centerContinuous"/>
    </xf>
    <xf numFmtId="0" fontId="0" fillId="0" borderId="8" xfId="0" applyNumberFormat="1" applyFill="1" applyBorder="1" applyAlignment="1">
      <alignment horizontal="center"/>
    </xf>
    <xf numFmtId="171" fontId="2" fillId="0" borderId="16" xfId="0" applyNumberFormat="1" applyFont="1" applyFill="1" applyBorder="1" applyAlignment="1">
      <alignment horizontal="left"/>
    </xf>
    <xf numFmtId="171" fontId="2" fillId="0" borderId="4" xfId="0" applyNumberFormat="1" applyFont="1" applyFill="1" applyBorder="1" applyAlignment="1">
      <alignment horizontal="centerContinuous"/>
    </xf>
    <xf numFmtId="171" fontId="2" fillId="0" borderId="6" xfId="0" applyNumberFormat="1" applyFont="1" applyFill="1" applyBorder="1" applyAlignment="1">
      <alignment horizontal="centerContinuous"/>
    </xf>
    <xf numFmtId="171" fontId="2" fillId="0" borderId="5" xfId="0" applyNumberFormat="1" applyFont="1" applyFill="1" applyBorder="1" applyAlignment="1">
      <alignment horizontal="centerContinuous"/>
    </xf>
    <xf numFmtId="171" fontId="2" fillId="0" borderId="14" xfId="0" applyNumberFormat="1" applyFont="1" applyFill="1" applyBorder="1" applyAlignment="1">
      <alignment horizontal="left"/>
    </xf>
    <xf numFmtId="171" fontId="2" fillId="0" borderId="13" xfId="0" applyNumberFormat="1" applyFont="1" applyFill="1" applyBorder="1" applyAlignment="1">
      <alignment horizontal="left"/>
    </xf>
    <xf numFmtId="171" fontId="2" fillId="0" borderId="0" xfId="0" applyNumberFormat="1" applyFont="1" applyFill="1" applyBorder="1" applyAlignment="1">
      <alignment horizontal="left"/>
    </xf>
    <xf numFmtId="171" fontId="2" fillId="0" borderId="12" xfId="0" applyNumberFormat="1" applyFont="1" applyFill="1" applyBorder="1" applyAlignment="1">
      <alignment horizontal="center"/>
    </xf>
    <xf numFmtId="171" fontId="2" fillId="0" borderId="13" xfId="0" applyNumberFormat="1" applyFont="1" applyFill="1" applyBorder="1" applyAlignment="1">
      <alignment horizontal="centerContinuous"/>
    </xf>
    <xf numFmtId="171" fontId="2" fillId="0" borderId="0" xfId="0" applyNumberFormat="1" applyFont="1" applyFill="1" applyBorder="1" applyAlignment="1">
      <alignment horizontal="centerContinuous"/>
    </xf>
    <xf numFmtId="171" fontId="2" fillId="0" borderId="12" xfId="0" applyNumberFormat="1" applyFont="1" applyFill="1" applyBorder="1" applyAlignment="1">
      <alignment horizontal="left"/>
    </xf>
    <xf numFmtId="171" fontId="2" fillId="0" borderId="13" xfId="0" applyNumberFormat="1" applyFont="1" applyFill="1" applyBorder="1" applyAlignment="1">
      <alignment horizontal="center"/>
    </xf>
    <xf numFmtId="171" fontId="2" fillId="0" borderId="0" xfId="0" applyNumberFormat="1" applyFont="1" applyFill="1" applyBorder="1" applyAlignment="1">
      <alignment horizontal="center"/>
    </xf>
    <xf numFmtId="171" fontId="2" fillId="0" borderId="11" xfId="0" applyNumberFormat="1" applyFont="1" applyFill="1" applyBorder="1" applyAlignment="1">
      <alignment horizontal="center"/>
    </xf>
    <xf numFmtId="171" fontId="2" fillId="0" borderId="1" xfId="0" applyNumberFormat="1" applyFont="1" applyFill="1" applyBorder="1" applyAlignment="1">
      <alignment horizontal="center"/>
    </xf>
    <xf numFmtId="171" fontId="2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top"/>
    </xf>
    <xf numFmtId="17" fontId="2" fillId="0" borderId="0" xfId="0" applyNumberFormat="1" applyFont="1" applyFill="1" applyBorder="1" applyAlignment="1">
      <alignment horizontal="center" vertical="top"/>
    </xf>
    <xf numFmtId="41" fontId="2" fillId="0" borderId="0" xfId="0" applyNumberFormat="1" applyFont="1" applyFill="1" applyBorder="1" applyAlignment="1">
      <alignment horizontal="center" vertical="top"/>
    </xf>
    <xf numFmtId="41" fontId="2" fillId="0" borderId="12" xfId="0" applyNumberFormat="1" applyFont="1" applyFill="1" applyBorder="1" applyAlignment="1">
      <alignment horizontal="center" vertical="top"/>
    </xf>
    <xf numFmtId="37" fontId="2" fillId="0" borderId="0" xfId="0" applyNumberFormat="1" applyFont="1" applyFill="1" applyBorder="1" applyAlignment="1">
      <alignment horizontal="center" vertical="top"/>
    </xf>
    <xf numFmtId="171" fontId="2" fillId="0" borderId="0" xfId="0" applyNumberFormat="1" applyFont="1" applyFill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center"/>
    </xf>
    <xf numFmtId="41" fontId="2" fillId="0" borderId="10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left"/>
    </xf>
    <xf numFmtId="0" fontId="2" fillId="0" borderId="13" xfId="0" applyNumberFormat="1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left"/>
    </xf>
    <xf numFmtId="41" fontId="2" fillId="0" borderId="12" xfId="0" applyNumberFormat="1" applyFont="1" applyFill="1" applyBorder="1" applyAlignment="1">
      <alignment horizontal="left"/>
    </xf>
    <xf numFmtId="37" fontId="2" fillId="0" borderId="13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42" fontId="2" fillId="0" borderId="12" xfId="0" applyNumberFormat="1" applyFont="1" applyFill="1" applyBorder="1" applyAlignment="1">
      <alignment horizontal="left"/>
    </xf>
    <xf numFmtId="0" fontId="2" fillId="0" borderId="17" xfId="0" applyNumberFormat="1" applyFont="1" applyFill="1" applyBorder="1" applyAlignment="1">
      <alignment horizontal="center"/>
    </xf>
    <xf numFmtId="41" fontId="2" fillId="0" borderId="2" xfId="0" applyNumberFormat="1" applyFont="1" applyFill="1" applyBorder="1" applyAlignment="1">
      <alignment horizontal="left"/>
    </xf>
    <xf numFmtId="37" fontId="2" fillId="0" borderId="0" xfId="0" applyNumberFormat="1" applyFont="1" applyFill="1" applyBorder="1" applyAlignment="1">
      <alignment horizontal="left"/>
    </xf>
    <xf numFmtId="171" fontId="17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Border="1" applyAlignment="1">
      <alignment horizontal="left"/>
    </xf>
    <xf numFmtId="41" fontId="9" fillId="0" borderId="0" xfId="0" applyNumberFormat="1" applyFont="1" applyFill="1" applyBorder="1" applyAlignment="1">
      <alignment horizontal="left"/>
    </xf>
    <xf numFmtId="42" fontId="2" fillId="0" borderId="35" xfId="0" applyNumberFormat="1" applyFont="1" applyFill="1" applyBorder="1" applyAlignment="1">
      <alignment horizontal="left"/>
    </xf>
    <xf numFmtId="42" fontId="9" fillId="0" borderId="20" xfId="0" applyNumberFormat="1" applyFont="1" applyFill="1" applyBorder="1" applyAlignment="1">
      <alignment horizontal="left"/>
    </xf>
    <xf numFmtId="171" fontId="2" fillId="0" borderId="11" xfId="0" applyNumberFormat="1" applyFont="1" applyFill="1" applyBorder="1" applyAlignment="1">
      <alignment horizontal="left"/>
    </xf>
    <xf numFmtId="171" fontId="2" fillId="0" borderId="1" xfId="0" applyNumberFormat="1" applyFont="1" applyFill="1" applyBorder="1" applyAlignment="1">
      <alignment horizontal="left"/>
    </xf>
    <xf numFmtId="171" fontId="17" fillId="0" borderId="1" xfId="0" applyNumberFormat="1" applyFont="1" applyFill="1" applyBorder="1" applyAlignment="1">
      <alignment horizontal="right"/>
    </xf>
    <xf numFmtId="164" fontId="17" fillId="0" borderId="10" xfId="0" applyNumberFormat="1" applyFont="1" applyFill="1" applyBorder="1" applyAlignment="1">
      <alignment horizontal="left"/>
    </xf>
    <xf numFmtId="171" fontId="2" fillId="0" borderId="10" xfId="0" applyNumberFormat="1" applyFont="1" applyFill="1" applyBorder="1" applyAlignment="1">
      <alignment horizontal="left"/>
    </xf>
    <xf numFmtId="0" fontId="18" fillId="0" borderId="0" xfId="0" applyFont="1"/>
    <xf numFmtId="10" fontId="0" fillId="0" borderId="0" xfId="0" applyNumberFormat="1"/>
    <xf numFmtId="41" fontId="0" fillId="0" borderId="0" xfId="0" applyNumberFormat="1"/>
    <xf numFmtId="43" fontId="2" fillId="0" borderId="0" xfId="0" applyNumberFormat="1" applyFont="1" applyAlignment="1"/>
    <xf numFmtId="0" fontId="19" fillId="0" borderId="0" xfId="0" applyNumberFormat="1" applyFont="1" applyFill="1" applyAlignment="1">
      <alignment horizontal="left" indent="2"/>
    </xf>
    <xf numFmtId="42" fontId="19" fillId="0" borderId="0" xfId="0" applyNumberFormat="1" applyFont="1" applyFill="1" applyBorder="1" applyAlignment="1"/>
    <xf numFmtId="0" fontId="6" fillId="0" borderId="0" xfId="0" applyFont="1" applyFill="1" applyAlignment="1">
      <alignment horizontal="left"/>
    </xf>
    <xf numFmtId="10" fontId="9" fillId="0" borderId="36" xfId="0" applyNumberFormat="1" applyFont="1" applyFill="1" applyBorder="1" applyAlignment="1">
      <alignment horizontal="center"/>
    </xf>
    <xf numFmtId="10" fontId="9" fillId="0" borderId="20" xfId="0" applyNumberFormat="1" applyFont="1" applyFill="1" applyBorder="1" applyAlignment="1">
      <alignment horizontal="center"/>
    </xf>
    <xf numFmtId="41" fontId="20" fillId="0" borderId="0" xfId="0" applyNumberFormat="1" applyFont="1"/>
    <xf numFmtId="41" fontId="19" fillId="0" borderId="0" xfId="0" applyNumberFormat="1" applyFont="1" applyFill="1" applyBorder="1" applyAlignment="1"/>
    <xf numFmtId="0" fontId="0" fillId="0" borderId="0" xfId="0" applyAlignment="1">
      <alignment horizontal="left"/>
    </xf>
    <xf numFmtId="9" fontId="9" fillId="0" borderId="22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/>
    <xf numFmtId="41" fontId="7" fillId="0" borderId="1" xfId="0" applyNumberFormat="1" applyFont="1" applyFill="1" applyBorder="1" applyAlignment="1" applyProtection="1">
      <protection locked="0"/>
    </xf>
    <xf numFmtId="165" fontId="7" fillId="0" borderId="2" xfId="0" applyNumberFormat="1" applyFont="1" applyFill="1" applyBorder="1" applyAlignment="1"/>
    <xf numFmtId="0" fontId="2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21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167" fontId="2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8" fontId="0" fillId="0" borderId="0" xfId="0" applyNumberFormat="1" applyAlignment="1">
      <alignment horizontal="left"/>
    </xf>
    <xf numFmtId="168" fontId="0" fillId="0" borderId="0" xfId="0" applyNumberFormat="1"/>
    <xf numFmtId="10" fontId="0" fillId="0" borderId="0" xfId="0" applyNumberFormat="1" applyFont="1"/>
    <xf numFmtId="168" fontId="0" fillId="2" borderId="0" xfId="0" applyNumberFormat="1" applyFill="1" applyAlignment="1">
      <alignment horizontal="left"/>
    </xf>
    <xf numFmtId="0" fontId="0" fillId="2" borderId="0" xfId="0" applyFill="1"/>
    <xf numFmtId="10" fontId="0" fillId="2" borderId="0" xfId="0" applyNumberFormat="1" applyFill="1"/>
    <xf numFmtId="4" fontId="0" fillId="0" borderId="0" xfId="0" applyNumberFormat="1"/>
    <xf numFmtId="0" fontId="0" fillId="4" borderId="0" xfId="0" applyFill="1"/>
    <xf numFmtId="0" fontId="1" fillId="5" borderId="37" xfId="0" applyFont="1" applyFill="1" applyBorder="1" applyAlignment="1">
      <alignment horizontal="left"/>
    </xf>
    <xf numFmtId="164" fontId="2" fillId="0" borderId="21" xfId="0" applyNumberFormat="1" applyFont="1" applyFill="1" applyBorder="1" applyAlignment="1"/>
    <xf numFmtId="165" fontId="2" fillId="0" borderId="12" xfId="0" applyNumberFormat="1" applyFont="1" applyFill="1" applyBorder="1" applyAlignment="1">
      <alignment horizontal="left"/>
    </xf>
    <xf numFmtId="175" fontId="17" fillId="0" borderId="12" xfId="0" applyNumberFormat="1" applyFont="1" applyFill="1" applyBorder="1" applyAlignment="1">
      <alignment horizontal="right"/>
    </xf>
    <xf numFmtId="169" fontId="0" fillId="0" borderId="0" xfId="0" applyNumberFormat="1"/>
    <xf numFmtId="3" fontId="0" fillId="0" borderId="0" xfId="0" applyNumberFormat="1"/>
    <xf numFmtId="43" fontId="0" fillId="0" borderId="0" xfId="0" applyNumberFormat="1" applyFont="1"/>
    <xf numFmtId="164" fontId="0" fillId="0" borderId="0" xfId="0" applyNumberFormat="1" applyFont="1"/>
    <xf numFmtId="164" fontId="0" fillId="0" borderId="0" xfId="0" applyNumberFormat="1"/>
    <xf numFmtId="164" fontId="0" fillId="4" borderId="0" xfId="0" applyNumberFormat="1" applyFill="1"/>
    <xf numFmtId="49" fontId="1" fillId="0" borderId="3" xfId="0" applyNumberFormat="1" applyFont="1" applyBorder="1"/>
    <xf numFmtId="0" fontId="1" fillId="0" borderId="3" xfId="0" applyFont="1" applyBorder="1"/>
    <xf numFmtId="49" fontId="0" fillId="0" borderId="3" xfId="0" applyNumberFormat="1" applyBorder="1"/>
    <xf numFmtId="17" fontId="0" fillId="0" borderId="3" xfId="0" applyNumberFormat="1" applyBorder="1"/>
    <xf numFmtId="10" fontId="0" fillId="0" borderId="3" xfId="0" applyNumberFormat="1" applyFont="1" applyBorder="1"/>
    <xf numFmtId="171" fontId="9" fillId="0" borderId="0" xfId="0" applyNumberFormat="1" applyFont="1" applyFill="1" applyAlignment="1">
      <alignment horizontal="left"/>
    </xf>
    <xf numFmtId="172" fontId="9" fillId="0" borderId="21" xfId="0" applyNumberFormat="1" applyFont="1" applyFill="1" applyBorder="1" applyAlignment="1">
      <alignment horizontal="left"/>
    </xf>
    <xf numFmtId="164" fontId="2" fillId="0" borderId="0" xfId="0" applyNumberFormat="1" applyFont="1" applyAlignment="1"/>
    <xf numFmtId="0" fontId="1" fillId="5" borderId="38" xfId="0" applyFont="1" applyFill="1" applyBorder="1"/>
    <xf numFmtId="0" fontId="13" fillId="0" borderId="0" xfId="0" applyNumberFormat="1" applyFont="1" applyAlignment="1"/>
    <xf numFmtId="164" fontId="4" fillId="0" borderId="0" xfId="0" applyNumberFormat="1" applyFont="1" applyFill="1"/>
    <xf numFmtId="0" fontId="25" fillId="0" borderId="0" xfId="0" applyNumberFormat="1" applyFont="1" applyAlignment="1"/>
    <xf numFmtId="164" fontId="3" fillId="0" borderId="0" xfId="0" applyNumberFormat="1" applyFont="1" applyFill="1"/>
    <xf numFmtId="164" fontId="2" fillId="0" borderId="0" xfId="0" applyNumberFormat="1" applyFont="1" applyFill="1" applyBorder="1"/>
    <xf numFmtId="17" fontId="9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0" fontId="26" fillId="0" borderId="0" xfId="0" applyNumberFormat="1" applyFont="1" applyAlignment="1"/>
    <xf numFmtId="0" fontId="26" fillId="0" borderId="9" xfId="0" applyNumberFormat="1" applyFont="1" applyBorder="1" applyAlignment="1"/>
    <xf numFmtId="0" fontId="26" fillId="0" borderId="10" xfId="0" applyNumberFormat="1" applyFont="1" applyBorder="1" applyAlignment="1"/>
    <xf numFmtId="0" fontId="26" fillId="0" borderId="1" xfId="0" applyNumberFormat="1" applyFont="1" applyBorder="1" applyAlignment="1"/>
    <xf numFmtId="164" fontId="3" fillId="0" borderId="1" xfId="0" applyNumberFormat="1" applyFont="1" applyFill="1" applyBorder="1"/>
    <xf numFmtId="164" fontId="26" fillId="0" borderId="8" xfId="0" applyNumberFormat="1" applyFont="1" applyBorder="1" applyAlignment="1"/>
    <xf numFmtId="164" fontId="26" fillId="0" borderId="12" xfId="0" applyNumberFormat="1" applyFont="1" applyFill="1" applyBorder="1"/>
    <xf numFmtId="164" fontId="26" fillId="0" borderId="0" xfId="0" applyNumberFormat="1" applyFont="1" applyFill="1" applyBorder="1"/>
    <xf numFmtId="41" fontId="26" fillId="0" borderId="0" xfId="0" applyNumberFormat="1" applyFont="1" applyFill="1" applyBorder="1"/>
    <xf numFmtId="164" fontId="3" fillId="0" borderId="0" xfId="0" applyNumberFormat="1" applyFont="1" applyFill="1" applyBorder="1"/>
    <xf numFmtId="0" fontId="26" fillId="0" borderId="0" xfId="0" applyNumberFormat="1" applyFont="1" applyBorder="1" applyAlignment="1"/>
    <xf numFmtId="17" fontId="26" fillId="0" borderId="0" xfId="0" applyNumberFormat="1" applyFont="1" applyFill="1" applyBorder="1"/>
    <xf numFmtId="164" fontId="26" fillId="0" borderId="8" xfId="0" applyNumberFormat="1" applyFont="1" applyFill="1" applyBorder="1" applyAlignment="1"/>
    <xf numFmtId="164" fontId="26" fillId="6" borderId="8" xfId="0" applyNumberFormat="1" applyFont="1" applyFill="1" applyBorder="1" applyAlignment="1"/>
    <xf numFmtId="164" fontId="26" fillId="6" borderId="12" xfId="0" applyNumberFormat="1" applyFont="1" applyFill="1" applyBorder="1"/>
    <xf numFmtId="164" fontId="26" fillId="6" borderId="0" xfId="0" applyNumberFormat="1" applyFont="1" applyFill="1" applyBorder="1"/>
    <xf numFmtId="164" fontId="3" fillId="6" borderId="0" xfId="0" applyNumberFormat="1" applyFont="1" applyFill="1" applyBorder="1"/>
    <xf numFmtId="17" fontId="27" fillId="6" borderId="0" xfId="0" applyNumberFormat="1" applyFont="1" applyFill="1" applyBorder="1"/>
    <xf numFmtId="17" fontId="26" fillId="6" borderId="0" xfId="0" applyNumberFormat="1" applyFont="1" applyFill="1" applyBorder="1"/>
    <xf numFmtId="6" fontId="26" fillId="0" borderId="0" xfId="0" applyNumberFormat="1" applyFont="1" applyFill="1" applyBorder="1"/>
    <xf numFmtId="14" fontId="26" fillId="0" borderId="0" xfId="0" applyNumberFormat="1" applyFont="1" applyFill="1" applyBorder="1"/>
    <xf numFmtId="5" fontId="26" fillId="0" borderId="12" xfId="0" applyNumberFormat="1" applyFont="1" applyFill="1" applyBorder="1"/>
    <xf numFmtId="38" fontId="26" fillId="0" borderId="0" xfId="0" applyNumberFormat="1" applyFont="1" applyFill="1" applyBorder="1"/>
    <xf numFmtId="0" fontId="26" fillId="0" borderId="8" xfId="0" applyNumberFormat="1" applyFont="1" applyBorder="1" applyAlignment="1"/>
    <xf numFmtId="5" fontId="26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6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right"/>
    </xf>
    <xf numFmtId="0" fontId="26" fillId="0" borderId="9" xfId="0" applyNumberFormat="1" applyFont="1" applyFill="1" applyBorder="1" applyAlignment="1"/>
    <xf numFmtId="0" fontId="26" fillId="0" borderId="10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quotePrefix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Continuous"/>
    </xf>
    <xf numFmtId="0" fontId="26" fillId="0" borderId="8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Continuous"/>
    </xf>
    <xf numFmtId="0" fontId="26" fillId="0" borderId="7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5" xfId="0" applyFont="1" applyFill="1" applyBorder="1"/>
    <xf numFmtId="0" fontId="2" fillId="0" borderId="0" xfId="0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2" fillId="0" borderId="0" xfId="0" applyFont="1" applyFill="1" applyBorder="1"/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4" fontId="11" fillId="0" borderId="0" xfId="0" applyNumberFormat="1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11" fillId="0" borderId="0" xfId="0" applyFont="1" applyFill="1"/>
    <xf numFmtId="41" fontId="31" fillId="0" borderId="0" xfId="0" applyNumberFormat="1" applyFont="1"/>
    <xf numFmtId="0" fontId="31" fillId="0" borderId="0" xfId="0" applyFont="1" applyAlignment="1">
      <alignment horizontal="right"/>
    </xf>
    <xf numFmtId="42" fontId="0" fillId="0" borderId="39" xfId="0" applyNumberFormat="1" applyBorder="1"/>
    <xf numFmtId="42" fontId="0" fillId="0" borderId="34" xfId="0" applyNumberFormat="1" applyBorder="1"/>
    <xf numFmtId="42" fontId="0" fillId="0" borderId="2" xfId="0" applyNumberFormat="1" applyBorder="1"/>
    <xf numFmtId="41" fontId="0" fillId="0" borderId="15" xfId="0" applyNumberFormat="1" applyBorder="1"/>
    <xf numFmtId="9" fontId="0" fillId="0" borderId="0" xfId="0" applyNumberFormat="1"/>
    <xf numFmtId="42" fontId="0" fillId="0" borderId="0" xfId="0" applyNumberFormat="1"/>
    <xf numFmtId="41" fontId="0" fillId="0" borderId="0" xfId="0" applyNumberFormat="1" applyFill="1"/>
    <xf numFmtId="42" fontId="0" fillId="0" borderId="0" xfId="0" applyNumberFormat="1" applyFill="1"/>
    <xf numFmtId="42" fontId="0" fillId="0" borderId="39" xfId="0" applyNumberFormat="1" applyFill="1" applyBorder="1"/>
    <xf numFmtId="42" fontId="0" fillId="0" borderId="34" xfId="0" applyNumberFormat="1" applyFill="1" applyBorder="1"/>
    <xf numFmtId="42" fontId="0" fillId="0" borderId="2" xfId="0" applyNumberFormat="1" applyFill="1" applyBorder="1"/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9" fontId="0" fillId="0" borderId="40" xfId="0" applyNumberFormat="1" applyFont="1" applyBorder="1"/>
    <xf numFmtId="0" fontId="0" fillId="0" borderId="41" xfId="0" applyBorder="1"/>
    <xf numFmtId="10" fontId="0" fillId="0" borderId="33" xfId="0" applyNumberFormat="1" applyBorder="1"/>
    <xf numFmtId="0" fontId="0" fillId="0" borderId="42" xfId="0" applyBorder="1"/>
    <xf numFmtId="10" fontId="0" fillId="0" borderId="43" xfId="0" applyNumberFormat="1" applyBorder="1"/>
    <xf numFmtId="0" fontId="0" fillId="0" borderId="44" xfId="0" applyBorder="1"/>
    <xf numFmtId="0" fontId="0" fillId="0" borderId="0" xfId="0" applyBorder="1" applyAlignment="1"/>
    <xf numFmtId="0" fontId="1" fillId="0" borderId="0" xfId="0" applyFont="1"/>
    <xf numFmtId="0" fontId="7" fillId="0" borderId="0" xfId="0" quotePrefix="1" applyNumberFormat="1" applyFont="1" applyFill="1" applyBorder="1" applyAlignment="1">
      <alignment horizontal="left"/>
    </xf>
    <xf numFmtId="164" fontId="32" fillId="6" borderId="0" xfId="0" applyNumberFormat="1" applyFont="1" applyFill="1" applyBorder="1"/>
    <xf numFmtId="42" fontId="0" fillId="2" borderId="20" xfId="0" applyNumberFormat="1" applyFill="1" applyBorder="1"/>
    <xf numFmtId="164" fontId="2" fillId="0" borderId="32" xfId="0" applyNumberFormat="1" applyFont="1" applyBorder="1" applyAlignment="1"/>
    <xf numFmtId="164" fontId="2" fillId="3" borderId="21" xfId="0" applyNumberFormat="1" applyFont="1" applyFill="1" applyBorder="1" applyAlignment="1"/>
    <xf numFmtId="17" fontId="1" fillId="0" borderId="0" xfId="0" applyNumberFormat="1" applyFont="1"/>
    <xf numFmtId="0" fontId="0" fillId="0" borderId="0" xfId="0" applyAlignment="1">
      <alignment horizontal="center"/>
    </xf>
    <xf numFmtId="164" fontId="0" fillId="0" borderId="4" xfId="0" applyNumberFormat="1" applyFont="1" applyBorder="1"/>
    <xf numFmtId="164" fontId="0" fillId="0" borderId="0" xfId="0" applyNumberFormat="1" applyFont="1" applyBorder="1"/>
    <xf numFmtId="164" fontId="0" fillId="0" borderId="2" xfId="0" applyNumberFormat="1" applyFont="1" applyBorder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" fillId="5" borderId="0" xfId="0" applyFont="1" applyFill="1"/>
    <xf numFmtId="4" fontId="1" fillId="5" borderId="37" xfId="0" applyNumberFormat="1" applyFont="1" applyFill="1" applyBorder="1"/>
    <xf numFmtId="4" fontId="0" fillId="4" borderId="0" xfId="0" applyNumberFormat="1" applyFill="1"/>
    <xf numFmtId="0" fontId="0" fillId="4" borderId="0" xfId="0" applyFill="1" applyAlignment="1">
      <alignment horizontal="left"/>
    </xf>
    <xf numFmtId="43" fontId="0" fillId="0" borderId="2" xfId="0" applyNumberFormat="1" applyFont="1" applyFill="1" applyBorder="1"/>
    <xf numFmtId="0" fontId="1" fillId="0" borderId="37" xfId="0" applyFont="1" applyFill="1" applyBorder="1" applyAlignment="1">
      <alignment horizontal="left"/>
    </xf>
    <xf numFmtId="43" fontId="0" fillId="0" borderId="0" xfId="0" applyNumberFormat="1" applyFont="1" applyFill="1"/>
    <xf numFmtId="0" fontId="0" fillId="0" borderId="0" xfId="0" applyFill="1" applyAlignment="1">
      <alignment horizontal="left"/>
    </xf>
    <xf numFmtId="43" fontId="0" fillId="4" borderId="0" xfId="0" applyNumberFormat="1" applyFont="1" applyFill="1"/>
    <xf numFmtId="4" fontId="0" fillId="0" borderId="0" xfId="0" applyNumberFormat="1" applyFill="1"/>
    <xf numFmtId="8" fontId="0" fillId="0" borderId="0" xfId="0" applyNumberForma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4" fontId="0" fillId="0" borderId="0" xfId="0" applyNumberFormat="1" applyFont="1" applyFill="1" applyBorder="1"/>
    <xf numFmtId="0" fontId="0" fillId="0" borderId="0" xfId="0" applyFont="1" applyBorder="1"/>
    <xf numFmtId="8" fontId="0" fillId="0" borderId="2" xfId="0" applyNumberFormat="1" applyBorder="1"/>
    <xf numFmtId="8" fontId="0" fillId="0" borderId="0" xfId="0" applyNumberFormat="1"/>
    <xf numFmtId="49" fontId="1" fillId="0" borderId="0" xfId="0" applyNumberFormat="1" applyFont="1"/>
    <xf numFmtId="49" fontId="1" fillId="7" borderId="0" xfId="0" applyNumberFormat="1" applyFont="1" applyFill="1" applyAlignment="1">
      <alignment horizontal="center"/>
    </xf>
    <xf numFmtId="0" fontId="35" fillId="0" borderId="0" xfId="0" applyFont="1"/>
    <xf numFmtId="9" fontId="0" fillId="0" borderId="0" xfId="0" applyNumberFormat="1" applyFont="1"/>
    <xf numFmtId="8" fontId="0" fillId="0" borderId="0" xfId="0" applyNumberFormat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34" fillId="0" borderId="0" xfId="0" applyFont="1" applyAlignment="1">
      <alignment horizontal="right"/>
    </xf>
    <xf numFmtId="17" fontId="1" fillId="4" borderId="0" xfId="0" applyNumberFormat="1" applyFont="1" applyFill="1"/>
    <xf numFmtId="164" fontId="0" fillId="0" borderId="0" xfId="0" quotePrefix="1" applyNumberFormat="1" applyFont="1"/>
    <xf numFmtId="175" fontId="31" fillId="0" borderId="0" xfId="0" applyNumberFormat="1" applyFont="1"/>
    <xf numFmtId="164" fontId="0" fillId="4" borderId="0" xfId="0" applyNumberFormat="1" applyFont="1" applyFill="1"/>
    <xf numFmtId="0" fontId="36" fillId="0" borderId="0" xfId="0" applyFont="1"/>
    <xf numFmtId="0" fontId="5" fillId="0" borderId="0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/>
    <xf numFmtId="0" fontId="5" fillId="0" borderId="1" xfId="0" quotePrefix="1" applyFont="1" applyFill="1" applyBorder="1" applyAlignment="1" applyProtection="1">
      <alignment horizontal="center"/>
      <protection locked="0"/>
    </xf>
    <xf numFmtId="0" fontId="37" fillId="0" borderId="1" xfId="0" applyFont="1" applyBorder="1" applyAlignment="1">
      <alignment horizontal="center"/>
    </xf>
    <xf numFmtId="41" fontId="7" fillId="0" borderId="15" xfId="0" applyNumberFormat="1" applyFont="1" applyFill="1" applyBorder="1" applyAlignment="1"/>
    <xf numFmtId="42" fontId="7" fillId="0" borderId="39" xfId="0" applyNumberFormat="1" applyFont="1" applyFill="1" applyBorder="1" applyAlignment="1"/>
    <xf numFmtId="41" fontId="2" fillId="4" borderId="21" xfId="0" applyNumberFormat="1" applyFont="1" applyFill="1" applyBorder="1" applyAlignment="1"/>
    <xf numFmtId="164" fontId="2" fillId="4" borderId="21" xfId="0" applyNumberFormat="1" applyFont="1" applyFill="1" applyBorder="1" applyAlignment="1"/>
    <xf numFmtId="41" fontId="2" fillId="4" borderId="27" xfId="0" applyNumberFormat="1" applyFont="1" applyFill="1" applyBorder="1" applyAlignment="1"/>
    <xf numFmtId="41" fontId="2" fillId="4" borderId="0" xfId="0" applyNumberFormat="1" applyFont="1" applyFill="1" applyBorder="1" applyAlignment="1"/>
    <xf numFmtId="0" fontId="1" fillId="8" borderId="38" xfId="0" applyFont="1" applyFill="1" applyBorder="1"/>
    <xf numFmtId="43" fontId="1" fillId="5" borderId="0" xfId="0" applyNumberFormat="1" applyFont="1" applyFill="1"/>
    <xf numFmtId="0" fontId="1" fillId="0" borderId="0" xfId="0" applyFont="1" applyFill="1"/>
    <xf numFmtId="3" fontId="0" fillId="0" borderId="0" xfId="0" applyNumberFormat="1" applyFill="1"/>
    <xf numFmtId="164" fontId="0" fillId="0" borderId="0" xfId="0" applyNumberFormat="1" applyFill="1"/>
    <xf numFmtId="8" fontId="0" fillId="4" borderId="0" xfId="0" applyNumberFormat="1" applyFill="1"/>
    <xf numFmtId="14" fontId="38" fillId="0" borderId="0" xfId="0" applyNumberFormat="1" applyFont="1"/>
    <xf numFmtId="0" fontId="38" fillId="0" borderId="0" xfId="0" applyFont="1"/>
    <xf numFmtId="0" fontId="39" fillId="0" borderId="0" xfId="0" applyFont="1" applyAlignment="1">
      <alignment horizontal="center"/>
    </xf>
    <xf numFmtId="0" fontId="39" fillId="9" borderId="0" xfId="0" applyFont="1" applyFill="1" applyAlignment="1">
      <alignment horizontal="center" wrapText="1"/>
    </xf>
    <xf numFmtId="0" fontId="39" fillId="0" borderId="0" xfId="0" applyFont="1"/>
    <xf numFmtId="0" fontId="38" fillId="9" borderId="15" xfId="0" applyFont="1" applyFill="1" applyBorder="1"/>
    <xf numFmtId="0" fontId="40" fillId="0" borderId="3" xfId="0" applyFont="1" applyBorder="1" applyAlignment="1">
      <alignment horizontal="left" vertical="center"/>
    </xf>
    <xf numFmtId="0" fontId="40" fillId="0" borderId="3" xfId="0" applyFont="1" applyFill="1" applyBorder="1" applyAlignment="1">
      <alignment horizontal="left" vertical="center"/>
    </xf>
    <xf numFmtId="0" fontId="38" fillId="0" borderId="0" xfId="0" applyFont="1" applyBorder="1"/>
    <xf numFmtId="0" fontId="38" fillId="9" borderId="0" xfId="0" applyFont="1" applyFill="1"/>
    <xf numFmtId="5" fontId="38" fillId="9" borderId="0" xfId="0" applyNumberFormat="1" applyFont="1" applyFill="1"/>
    <xf numFmtId="0" fontId="41" fillId="0" borderId="3" xfId="0" applyFont="1" applyBorder="1" applyAlignment="1">
      <alignment horizontal="left" vertical="center"/>
    </xf>
    <xf numFmtId="1" fontId="38" fillId="0" borderId="0" xfId="0" applyNumberFormat="1" applyFont="1"/>
    <xf numFmtId="177" fontId="38" fillId="0" borderId="0" xfId="0" applyNumberFormat="1" applyFont="1"/>
    <xf numFmtId="164" fontId="38" fillId="0" borderId="0" xfId="0" applyNumberFormat="1" applyFont="1"/>
    <xf numFmtId="164" fontId="38" fillId="9" borderId="0" xfId="0" applyNumberFormat="1" applyFont="1" applyFill="1"/>
    <xf numFmtId="177" fontId="38" fillId="9" borderId="0" xfId="0" applyNumberFormat="1" applyFont="1" applyFill="1"/>
    <xf numFmtId="5" fontId="38" fillId="9" borderId="0" xfId="0" applyNumberFormat="1" applyFont="1" applyFill="1"/>
    <xf numFmtId="0" fontId="41" fillId="0" borderId="0" xfId="0" applyFont="1" applyBorder="1" applyAlignment="1">
      <alignment horizontal="left" vertical="center"/>
    </xf>
    <xf numFmtId="0" fontId="39" fillId="0" borderId="0" xfId="0" applyFont="1" applyAlignment="1"/>
    <xf numFmtId="164" fontId="38" fillId="0" borderId="15" xfId="0" applyNumberFormat="1" applyFont="1" applyBorder="1"/>
    <xf numFmtId="164" fontId="38" fillId="0" borderId="0" xfId="0" applyNumberFormat="1" applyFont="1"/>
    <xf numFmtId="164" fontId="38" fillId="9" borderId="15" xfId="0" applyNumberFormat="1" applyFont="1" applyFill="1" applyBorder="1"/>
    <xf numFmtId="174" fontId="38" fillId="0" borderId="0" xfId="0" applyNumberFormat="1" applyFont="1" applyFill="1" applyBorder="1" applyAlignment="1">
      <alignment horizontal="left"/>
    </xf>
    <xf numFmtId="174" fontId="38" fillId="0" borderId="0" xfId="0" applyNumberFormat="1" applyFont="1"/>
    <xf numFmtId="14" fontId="38" fillId="9" borderId="0" xfId="0" applyNumberFormat="1" applyFont="1" applyFill="1"/>
    <xf numFmtId="0" fontId="42" fillId="10" borderId="3" xfId="0" applyFont="1" applyFill="1" applyBorder="1" applyAlignment="1">
      <alignment horizontal="center" vertical="center" wrapText="1"/>
    </xf>
    <xf numFmtId="1" fontId="42" fillId="0" borderId="0" xfId="0" applyNumberFormat="1" applyFont="1" applyFill="1" applyBorder="1" applyAlignment="1">
      <alignment horizontal="center" vertical="center" wrapText="1"/>
    </xf>
    <xf numFmtId="0" fontId="43" fillId="0" borderId="3" xfId="0" applyFont="1" applyBorder="1"/>
    <xf numFmtId="0" fontId="38" fillId="0" borderId="3" xfId="0" applyFont="1" applyBorder="1" applyAlignment="1">
      <alignment horizontal="center" vertical="center"/>
    </xf>
    <xf numFmtId="164" fontId="38" fillId="9" borderId="0" xfId="0" applyNumberFormat="1" applyFont="1" applyFill="1"/>
    <xf numFmtId="0" fontId="30" fillId="0" borderId="3" xfId="0" applyFont="1" applyBorder="1" applyAlignment="1">
      <alignment horizontal="center" vertical="center"/>
    </xf>
    <xf numFmtId="0" fontId="43" fillId="0" borderId="0" xfId="0" applyFont="1" applyFill="1" applyBorder="1"/>
    <xf numFmtId="0" fontId="30" fillId="0" borderId="0" xfId="0" applyFont="1" applyFill="1" applyBorder="1" applyAlignment="1">
      <alignment horizontal="center" vertical="center"/>
    </xf>
    <xf numFmtId="0" fontId="38" fillId="0" borderId="0" xfId="0" applyFont="1" applyFill="1" applyBorder="1"/>
    <xf numFmtId="43" fontId="0" fillId="0" borderId="0" xfId="0" applyNumberFormat="1" applyFill="1"/>
    <xf numFmtId="173" fontId="0" fillId="0" borderId="0" xfId="0" applyNumberFormat="1"/>
    <xf numFmtId="17" fontId="0" fillId="0" borderId="5" xfId="0" applyNumberFormat="1" applyBorder="1" applyAlignment="1">
      <alignment horizontal="centerContinuous"/>
    </xf>
    <xf numFmtId="0" fontId="0" fillId="0" borderId="4" xfId="0" applyBorder="1" applyAlignment="1">
      <alignment horizontal="centerContinuous"/>
    </xf>
    <xf numFmtId="165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164" fontId="0" fillId="2" borderId="0" xfId="0" applyNumberFormat="1" applyFont="1" applyFill="1"/>
    <xf numFmtId="166" fontId="0" fillId="2" borderId="0" xfId="0" applyNumberFormat="1" applyFill="1"/>
    <xf numFmtId="166" fontId="0" fillId="0" borderId="0" xfId="0" applyNumberFormat="1"/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38" fillId="0" borderId="0" xfId="0" applyFont="1" applyAlignment="1">
      <alignment horizontal="right"/>
    </xf>
    <xf numFmtId="165" fontId="38" fillId="0" borderId="0" xfId="0" applyNumberFormat="1" applyFont="1"/>
    <xf numFmtId="0" fontId="0" fillId="0" borderId="0" xfId="0" applyAlignment="1">
      <alignment horizontal="right"/>
    </xf>
    <xf numFmtId="176" fontId="38" fillId="0" borderId="0" xfId="0" applyNumberFormat="1" applyFont="1"/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left"/>
    </xf>
    <xf numFmtId="0" fontId="0" fillId="12" borderId="0" xfId="0" applyFill="1"/>
    <xf numFmtId="164" fontId="0" fillId="0" borderId="0" xfId="0" applyNumberFormat="1" applyFont="1" applyAlignment="1">
      <alignment horizontal="center"/>
    </xf>
    <xf numFmtId="0" fontId="40" fillId="0" borderId="1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64" fontId="42" fillId="0" borderId="0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 applyFill="1" applyBorder="1" applyAlignment="1">
      <alignment horizontal="center" vertical="center"/>
    </xf>
    <xf numFmtId="174" fontId="38" fillId="0" borderId="3" xfId="0" applyNumberFormat="1" applyFont="1" applyFill="1" applyBorder="1" applyAlignment="1"/>
    <xf numFmtId="174" fontId="41" fillId="0" borderId="0" xfId="0" applyNumberFormat="1" applyFont="1" applyBorder="1" applyAlignment="1">
      <alignment vertical="center"/>
    </xf>
    <xf numFmtId="43" fontId="38" fillId="0" borderId="0" xfId="0" applyNumberFormat="1" applyFont="1"/>
    <xf numFmtId="41" fontId="2" fillId="0" borderId="45" xfId="0" applyNumberFormat="1" applyFont="1" applyBorder="1" applyAlignment="1"/>
    <xf numFmtId="41" fontId="2" fillId="0" borderId="46" xfId="0" applyNumberFormat="1" applyFont="1" applyBorder="1" applyAlignment="1"/>
    <xf numFmtId="0" fontId="9" fillId="0" borderId="47" xfId="0" applyNumberFormat="1" applyFont="1" applyBorder="1" applyAlignment="1">
      <alignment horizontal="center"/>
    </xf>
    <xf numFmtId="0" fontId="9" fillId="0" borderId="48" xfId="0" applyNumberFormat="1" applyFont="1" applyBorder="1" applyAlignment="1">
      <alignment horizontal="centerContinuous" vertical="center"/>
    </xf>
    <xf numFmtId="0" fontId="9" fillId="0" borderId="49" xfId="0" applyNumberFormat="1" applyFont="1" applyBorder="1" applyAlignment="1">
      <alignment horizontal="centerContinuous" vertical="center"/>
    </xf>
    <xf numFmtId="0" fontId="9" fillId="0" borderId="50" xfId="0" applyNumberFormat="1" applyFont="1" applyBorder="1" applyAlignment="1">
      <alignment horizontal="centerContinuous" vertical="center"/>
    </xf>
    <xf numFmtId="171" fontId="9" fillId="0" borderId="51" xfId="0" applyNumberFormat="1" applyFont="1" applyBorder="1" applyAlignment="1">
      <alignment horizontal="center"/>
    </xf>
    <xf numFmtId="171" fontId="9" fillId="0" borderId="52" xfId="0" applyNumberFormat="1" applyFont="1" applyBorder="1" applyAlignment="1">
      <alignment horizontal="center"/>
    </xf>
    <xf numFmtId="0" fontId="9" fillId="0" borderId="53" xfId="0" applyNumberFormat="1" applyFont="1" applyBorder="1" applyAlignment="1">
      <alignment horizontal="center"/>
    </xf>
    <xf numFmtId="171" fontId="9" fillId="0" borderId="54" xfId="0" applyNumberFormat="1" applyFont="1" applyFill="1" applyBorder="1" applyAlignment="1">
      <alignment horizontal="center"/>
    </xf>
    <xf numFmtId="0" fontId="2" fillId="0" borderId="53" xfId="0" applyNumberFormat="1" applyFont="1" applyBorder="1" applyAlignment="1"/>
    <xf numFmtId="0" fontId="9" fillId="0" borderId="55" xfId="0" applyNumberFormat="1" applyFont="1" applyBorder="1" applyAlignment="1">
      <alignment horizontal="center"/>
    </xf>
    <xf numFmtId="171" fontId="9" fillId="0" borderId="56" xfId="0" quotePrefix="1" applyNumberFormat="1" applyFont="1" applyFill="1" applyBorder="1" applyAlignment="1">
      <alignment horizontal="center"/>
    </xf>
    <xf numFmtId="172" fontId="2" fillId="0" borderId="13" xfId="0" applyNumberFormat="1" applyFont="1" applyFill="1" applyBorder="1" applyAlignment="1">
      <alignment horizontal="right"/>
    </xf>
    <xf numFmtId="41" fontId="45" fillId="0" borderId="0" xfId="0" applyNumberFormat="1" applyFont="1" applyBorder="1" applyAlignment="1"/>
    <xf numFmtId="164" fontId="45" fillId="0" borderId="0" xfId="0" applyNumberFormat="1" applyFont="1" applyBorder="1" applyAlignment="1"/>
    <xf numFmtId="41" fontId="45" fillId="0" borderId="0" xfId="0" applyNumberFormat="1" applyFont="1" applyFill="1" applyBorder="1" applyAlignment="1"/>
    <xf numFmtId="41" fontId="2" fillId="0" borderId="0" xfId="0" applyNumberFormat="1" applyFont="1" applyBorder="1" applyAlignment="1"/>
    <xf numFmtId="172" fontId="2" fillId="4" borderId="13" xfId="0" applyNumberFormat="1" applyFont="1" applyFill="1" applyBorder="1" applyAlignment="1">
      <alignment horizontal="right"/>
    </xf>
    <xf numFmtId="41" fontId="2" fillId="0" borderId="57" xfId="0" applyNumberFormat="1" applyFont="1" applyBorder="1" applyAlignment="1"/>
    <xf numFmtId="41" fontId="9" fillId="0" borderId="27" xfId="0" applyNumberFormat="1" applyFont="1" applyBorder="1" applyAlignment="1"/>
    <xf numFmtId="172" fontId="2" fillId="0" borderId="58" xfId="0" applyNumberFormat="1" applyFont="1" applyFill="1" applyBorder="1" applyAlignment="1">
      <alignment horizontal="right"/>
    </xf>
    <xf numFmtId="177" fontId="38" fillId="0" borderId="15" xfId="0" applyNumberFormat="1" applyFont="1" applyFill="1" applyBorder="1"/>
    <xf numFmtId="177" fontId="38" fillId="4" borderId="15" xfId="0" applyNumberFormat="1" applyFont="1" applyFill="1" applyBorder="1" applyAlignment="1">
      <alignment horizontal="center"/>
    </xf>
    <xf numFmtId="41" fontId="11" fillId="0" borderId="0" xfId="0" applyNumberFormat="1" applyFont="1" applyFill="1" applyAlignment="1"/>
    <xf numFmtId="0" fontId="34" fillId="0" borderId="0" xfId="0" applyFont="1" applyAlignment="1">
      <alignment horizontal="left"/>
    </xf>
    <xf numFmtId="164" fontId="39" fillId="4" borderId="0" xfId="0" applyNumberFormat="1" applyFont="1" applyFill="1"/>
    <xf numFmtId="177" fontId="39" fillId="4" borderId="0" xfId="0" applyNumberFormat="1" applyFont="1" applyFill="1"/>
    <xf numFmtId="17" fontId="1" fillId="0" borderId="0" xfId="0" applyNumberFormat="1" applyFont="1" applyFill="1"/>
    <xf numFmtId="49" fontId="1" fillId="7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0000FF"/>
      <color rgb="FFFFCCFF"/>
      <color rgb="FFCCFF99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51</xdr:row>
      <xdr:rowOff>123825</xdr:rowOff>
    </xdr:from>
    <xdr:to>
      <xdr:col>16</xdr:col>
      <xdr:colOff>179297</xdr:colOff>
      <xdr:row>59</xdr:row>
      <xdr:rowOff>142682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9915525"/>
          <a:ext cx="13428572" cy="15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388620</xdr:colOff>
      <xdr:row>49</xdr:row>
      <xdr:rowOff>99060</xdr:rowOff>
    </xdr:from>
    <xdr:ext cx="184731" cy="264560"/>
    <xdr:sp macro="" textlink="">
      <xdr:nvSpPr>
        <xdr:cNvPr id="2" name="TextBox 1"/>
        <xdr:cNvSpPr txBox="1"/>
      </xdr:nvSpPr>
      <xdr:spPr>
        <a:xfrm>
          <a:off x="1664970" y="943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G-AMI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Gas Return on RB"/>
      <sheetName val="Return Def'd Mar19-Apr20"/>
      <sheetName val="Amort of Def'd Deprec=&gt;"/>
      <sheetName val="Amort of Gas Def'd Deprec"/>
      <sheetName val="Depreciation Def'd Mar19-Apr20"/>
      <sheetName val="Deprec Plant"/>
      <sheetName val="Deprec Misc Intangible"/>
      <sheetName val="Deprec Other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E16">
            <v>0</v>
          </cell>
          <cell r="F16">
            <v>0</v>
          </cell>
          <cell r="G16">
            <v>-14437.644701464713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2"/>
  <sheetViews>
    <sheetView tabSelected="1" topLeftCell="A9" zoomScale="85" zoomScaleNormal="85" workbookViewId="0">
      <selection activeCell="C38" sqref="C38"/>
    </sheetView>
  </sheetViews>
  <sheetFormatPr defaultRowHeight="15" x14ac:dyDescent="0.25"/>
  <cols>
    <col min="1" max="1" width="5" bestFit="1" customWidth="1"/>
    <col min="2" max="2" width="64.42578125" bestFit="1" customWidth="1"/>
    <col min="3" max="3" width="4.28515625" customWidth="1"/>
    <col min="4" max="4" width="8.28515625" bestFit="1" customWidth="1"/>
    <col min="5" max="8" width="18.42578125" bestFit="1" customWidth="1"/>
    <col min="9" max="9" width="1.7109375" customWidth="1"/>
    <col min="10" max="10" width="10.7109375" bestFit="1" customWidth="1"/>
    <col min="11" max="12" width="12.140625" bestFit="1" customWidth="1"/>
    <col min="13" max="14" width="8.28515625" bestFit="1" customWidth="1"/>
  </cols>
  <sheetData>
    <row r="2" spans="1:8" x14ac:dyDescent="0.25">
      <c r="A2" s="2"/>
      <c r="B2" s="2"/>
      <c r="C2" s="2"/>
    </row>
    <row r="3" spans="1:8" x14ac:dyDescent="0.25">
      <c r="A3" s="2"/>
      <c r="B3" s="2"/>
      <c r="C3" s="2"/>
    </row>
    <row r="4" spans="1:8" x14ac:dyDescent="0.25">
      <c r="A4" s="3"/>
      <c r="B4" s="3"/>
      <c r="C4" s="3"/>
    </row>
    <row r="5" spans="1:8" x14ac:dyDescent="0.25">
      <c r="A5" s="4" t="s">
        <v>5</v>
      </c>
      <c r="B5" s="5"/>
      <c r="C5" s="5"/>
      <c r="D5" s="5"/>
      <c r="E5" s="5"/>
      <c r="F5" s="5"/>
      <c r="G5" s="5"/>
      <c r="H5" s="5"/>
    </row>
    <row r="6" spans="1:8" x14ac:dyDescent="0.25">
      <c r="A6" s="5" t="s">
        <v>389</v>
      </c>
      <c r="B6" s="5"/>
      <c r="C6" s="5"/>
      <c r="D6" s="5"/>
      <c r="E6" s="5"/>
      <c r="F6" s="5"/>
      <c r="G6" s="5"/>
      <c r="H6" s="5"/>
    </row>
    <row r="7" spans="1:8" x14ac:dyDescent="0.25">
      <c r="A7" s="5" t="s">
        <v>87</v>
      </c>
      <c r="B7" s="5"/>
      <c r="C7" s="5"/>
      <c r="D7" s="5"/>
      <c r="E7" s="5"/>
      <c r="F7" s="5"/>
      <c r="G7" s="5"/>
      <c r="H7" s="5"/>
    </row>
    <row r="8" spans="1:8" x14ac:dyDescent="0.25">
      <c r="A8" s="5" t="s">
        <v>6</v>
      </c>
      <c r="B8" s="5"/>
      <c r="C8" s="5"/>
      <c r="D8" s="5"/>
      <c r="E8" s="5"/>
      <c r="F8" s="5"/>
      <c r="G8" s="5"/>
      <c r="H8" s="5"/>
    </row>
    <row r="9" spans="1:8" x14ac:dyDescent="0.25">
      <c r="A9" s="6"/>
      <c r="B9" s="6"/>
      <c r="C9" s="334"/>
      <c r="D9" s="335" t="s">
        <v>306</v>
      </c>
      <c r="E9" s="335"/>
      <c r="F9" s="335" t="s">
        <v>239</v>
      </c>
      <c r="G9" s="335"/>
      <c r="H9" s="335" t="s">
        <v>11</v>
      </c>
    </row>
    <row r="10" spans="1:8" x14ac:dyDescent="0.25">
      <c r="A10" s="7" t="s">
        <v>7</v>
      </c>
      <c r="B10" s="8"/>
      <c r="C10" s="336"/>
      <c r="D10" s="335" t="s">
        <v>10</v>
      </c>
      <c r="E10" s="335" t="s">
        <v>239</v>
      </c>
      <c r="F10" s="335" t="s">
        <v>12</v>
      </c>
      <c r="G10" s="335" t="s">
        <v>11</v>
      </c>
      <c r="H10" s="335" t="s">
        <v>12</v>
      </c>
    </row>
    <row r="11" spans="1:8" x14ac:dyDescent="0.25">
      <c r="A11" s="9" t="s">
        <v>8</v>
      </c>
      <c r="B11" s="10" t="s">
        <v>9</v>
      </c>
      <c r="C11" s="337" t="s">
        <v>307</v>
      </c>
      <c r="D11" s="338" t="s">
        <v>40</v>
      </c>
      <c r="E11" s="338" t="s">
        <v>41</v>
      </c>
      <c r="F11" s="338" t="s">
        <v>308</v>
      </c>
      <c r="G11" s="338" t="s">
        <v>309</v>
      </c>
      <c r="H11" s="338" t="s">
        <v>310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1"/>
    </row>
    <row r="13" spans="1:8" x14ac:dyDescent="0.25">
      <c r="A13" s="11"/>
      <c r="B13" s="11"/>
      <c r="C13" s="11"/>
      <c r="D13" s="11"/>
      <c r="E13" s="11"/>
      <c r="F13" s="11"/>
      <c r="G13" s="11"/>
      <c r="H13" s="11"/>
    </row>
    <row r="14" spans="1:8" x14ac:dyDescent="0.25">
      <c r="A14" s="12">
        <v>1</v>
      </c>
      <c r="B14" s="15" t="s">
        <v>13</v>
      </c>
      <c r="C14" s="15"/>
      <c r="D14" s="16"/>
      <c r="E14" s="16"/>
      <c r="F14" s="16"/>
      <c r="G14" s="16"/>
      <c r="H14" s="16"/>
    </row>
    <row r="15" spans="1:8" x14ac:dyDescent="0.25">
      <c r="A15" s="12">
        <f>A14+1</f>
        <v>2</v>
      </c>
      <c r="B15" s="15" t="s">
        <v>324</v>
      </c>
      <c r="C15" s="15"/>
      <c r="D15" s="16"/>
      <c r="E15" s="16"/>
      <c r="F15" s="16"/>
      <c r="G15" s="16"/>
      <c r="H15" s="16"/>
    </row>
    <row r="16" spans="1:8" x14ac:dyDescent="0.25">
      <c r="A16" s="12">
        <f t="shared" ref="A16:A42" si="0">A15+1</f>
        <v>3</v>
      </c>
      <c r="B16" s="17" t="s">
        <v>312</v>
      </c>
      <c r="C16" s="17"/>
      <c r="D16" s="18">
        <v>0</v>
      </c>
      <c r="E16" s="18">
        <v>0</v>
      </c>
      <c r="F16" s="18">
        <v>0</v>
      </c>
      <c r="G16" s="18">
        <f>+'Electric AMI Additions'!C70</f>
        <v>24644867.610000003</v>
      </c>
      <c r="H16" s="18">
        <f t="shared" ref="H16:H23" si="1">+G16-F16</f>
        <v>24644867.610000003</v>
      </c>
    </row>
    <row r="17" spans="1:8" x14ac:dyDescent="0.25">
      <c r="A17" s="12">
        <f t="shared" si="0"/>
        <v>4</v>
      </c>
      <c r="B17" s="19" t="s">
        <v>313</v>
      </c>
      <c r="C17" s="19"/>
      <c r="D17" s="14">
        <v>0</v>
      </c>
      <c r="E17" s="14">
        <v>0</v>
      </c>
      <c r="F17" s="14">
        <v>0</v>
      </c>
      <c r="G17" s="14">
        <f>+'Electric AMI Additions'!G70</f>
        <v>-2140347.6892875</v>
      </c>
      <c r="H17" s="14">
        <f t="shared" si="1"/>
        <v>-2140347.6892875</v>
      </c>
    </row>
    <row r="18" spans="1:8" x14ac:dyDescent="0.25">
      <c r="A18" s="12">
        <f t="shared" si="0"/>
        <v>5</v>
      </c>
      <c r="B18" s="19" t="s">
        <v>314</v>
      </c>
      <c r="C18" s="19"/>
      <c r="D18" s="14">
        <v>0</v>
      </c>
      <c r="E18" s="14">
        <v>0</v>
      </c>
      <c r="F18" s="14">
        <v>0</v>
      </c>
      <c r="G18" s="14">
        <f>'DFIT '!I31</f>
        <v>-1701440.8697030814</v>
      </c>
      <c r="H18" s="14">
        <f t="shared" si="1"/>
        <v>-1701440.8697030814</v>
      </c>
    </row>
    <row r="19" spans="1:8" x14ac:dyDescent="0.25">
      <c r="A19" s="12">
        <f t="shared" si="0"/>
        <v>6</v>
      </c>
      <c r="B19" s="20" t="s">
        <v>326</v>
      </c>
      <c r="C19" s="19"/>
      <c r="D19" s="339">
        <f>SUM(D16:D18)</f>
        <v>0</v>
      </c>
      <c r="E19" s="339">
        <f>SUM(E16:E18)</f>
        <v>0</v>
      </c>
      <c r="F19" s="339">
        <f>SUM(F16:F18)</f>
        <v>0</v>
      </c>
      <c r="G19" s="339">
        <f>SUM(G16:G18)</f>
        <v>20803079.051009424</v>
      </c>
      <c r="H19" s="339">
        <f>SUM(H16:H18)</f>
        <v>20803079.051009424</v>
      </c>
    </row>
    <row r="20" spans="1:8" x14ac:dyDescent="0.25">
      <c r="A20" s="12">
        <f t="shared" si="0"/>
        <v>7</v>
      </c>
      <c r="B20" s="15" t="s">
        <v>325</v>
      </c>
      <c r="C20" s="19"/>
      <c r="D20" s="339"/>
      <c r="E20" s="339"/>
      <c r="F20" s="339"/>
      <c r="G20" s="339"/>
      <c r="H20" s="339"/>
    </row>
    <row r="21" spans="1:8" x14ac:dyDescent="0.25">
      <c r="A21" s="12">
        <f t="shared" si="0"/>
        <v>8</v>
      </c>
      <c r="B21" s="19" t="s">
        <v>319</v>
      </c>
      <c r="C21" s="19"/>
      <c r="D21" s="14">
        <v>0</v>
      </c>
      <c r="E21" s="14">
        <v>0</v>
      </c>
      <c r="F21" s="14">
        <v>0</v>
      </c>
      <c r="G21" s="14">
        <f>+'Amort of Elec Def''d Deprec'!E37</f>
        <v>11304151.202868855</v>
      </c>
      <c r="H21" s="14">
        <f t="shared" si="1"/>
        <v>11304151.202868855</v>
      </c>
    </row>
    <row r="22" spans="1:8" x14ac:dyDescent="0.25">
      <c r="A22" s="12">
        <f t="shared" si="0"/>
        <v>9</v>
      </c>
      <c r="B22" s="19" t="s">
        <v>316</v>
      </c>
      <c r="C22" s="19"/>
      <c r="D22" s="14">
        <v>0</v>
      </c>
      <c r="E22" s="14">
        <v>0</v>
      </c>
      <c r="F22" s="14">
        <v>0</v>
      </c>
      <c r="G22" s="14">
        <f>+'Amort of Elec Def''d Deprec'!H37</f>
        <v>-1884025.2004781428</v>
      </c>
      <c r="H22" s="14">
        <f t="shared" si="1"/>
        <v>-1884025.2004781428</v>
      </c>
    </row>
    <row r="23" spans="1:8" x14ac:dyDescent="0.25">
      <c r="A23" s="12">
        <f t="shared" si="0"/>
        <v>10</v>
      </c>
      <c r="B23" s="19" t="s">
        <v>317</v>
      </c>
      <c r="C23" s="19"/>
      <c r="D23" s="14">
        <v>0</v>
      </c>
      <c r="E23" s="14">
        <v>0</v>
      </c>
      <c r="F23" s="14">
        <v>0</v>
      </c>
      <c r="G23" s="14">
        <f>+'Amort of Elec Def''d Deprec'!L37</f>
        <v>-1978226.4605020492</v>
      </c>
      <c r="H23" s="14">
        <f t="shared" si="1"/>
        <v>-1978226.4605020492</v>
      </c>
    </row>
    <row r="24" spans="1:8" x14ac:dyDescent="0.25">
      <c r="A24" s="12">
        <f t="shared" si="0"/>
        <v>11</v>
      </c>
      <c r="B24" s="19" t="s">
        <v>327</v>
      </c>
      <c r="C24" s="19"/>
      <c r="D24" s="339">
        <f>SUM(D21:D23)</f>
        <v>0</v>
      </c>
      <c r="E24" s="339">
        <f t="shared" ref="E24" si="2">SUM(E21:E23)</f>
        <v>0</v>
      </c>
      <c r="F24" s="339">
        <f t="shared" ref="F24" si="3">SUM(F21:F23)</f>
        <v>0</v>
      </c>
      <c r="G24" s="339">
        <f t="shared" ref="G24" si="4">SUM(G21:G23)</f>
        <v>7441899.5418886635</v>
      </c>
      <c r="H24" s="339">
        <f t="shared" ref="H24" si="5">SUM(H21:H23)</f>
        <v>7441899.5418886635</v>
      </c>
    </row>
    <row r="25" spans="1:8" x14ac:dyDescent="0.25">
      <c r="A25" s="12">
        <f t="shared" si="0"/>
        <v>12</v>
      </c>
      <c r="B25" s="19"/>
      <c r="C25" s="19"/>
      <c r="D25" s="339"/>
      <c r="E25" s="339"/>
      <c r="F25" s="339"/>
      <c r="G25" s="339"/>
      <c r="H25" s="339"/>
    </row>
    <row r="26" spans="1:8" ht="15.75" thickBot="1" x14ac:dyDescent="0.3">
      <c r="A26" s="12">
        <f t="shared" si="0"/>
        <v>13</v>
      </c>
      <c r="B26" s="20" t="s">
        <v>311</v>
      </c>
      <c r="C26" s="20"/>
      <c r="D26" s="340">
        <f>D19+D24</f>
        <v>0</v>
      </c>
      <c r="E26" s="340">
        <f t="shared" ref="E26:H26" si="6">E19+E24</f>
        <v>0</v>
      </c>
      <c r="F26" s="340">
        <f t="shared" si="6"/>
        <v>0</v>
      </c>
      <c r="G26" s="340">
        <f t="shared" si="6"/>
        <v>28244978.592898086</v>
      </c>
      <c r="H26" s="340">
        <f t="shared" si="6"/>
        <v>28244978.592898086</v>
      </c>
    </row>
    <row r="27" spans="1:8" ht="16.5" thickTop="1" x14ac:dyDescent="0.25">
      <c r="A27" s="12">
        <f t="shared" si="0"/>
        <v>14</v>
      </c>
      <c r="B27" s="145"/>
      <c r="C27" s="145"/>
      <c r="D27" s="146"/>
      <c r="E27" s="146"/>
      <c r="F27" s="146"/>
      <c r="G27" s="146"/>
      <c r="H27" s="146"/>
    </row>
    <row r="28" spans="1:8" x14ac:dyDescent="0.25">
      <c r="A28" s="12">
        <f t="shared" si="0"/>
        <v>15</v>
      </c>
      <c r="B28" s="22" t="s">
        <v>14</v>
      </c>
      <c r="C28" s="22"/>
      <c r="D28" s="13"/>
      <c r="E28" s="13"/>
      <c r="F28" s="13"/>
      <c r="G28" s="13"/>
      <c r="H28" s="13"/>
    </row>
    <row r="29" spans="1:8" x14ac:dyDescent="0.25">
      <c r="A29" s="12">
        <f t="shared" si="0"/>
        <v>16</v>
      </c>
      <c r="B29" s="23" t="s">
        <v>315</v>
      </c>
      <c r="C29" s="23"/>
      <c r="D29" s="18">
        <v>0</v>
      </c>
      <c r="E29" s="18">
        <v>0</v>
      </c>
      <c r="F29" s="18">
        <v>0</v>
      </c>
      <c r="G29" s="18">
        <f>+'Electric AMI Additions'!E69</f>
        <v>1355467.7185500001</v>
      </c>
      <c r="H29" s="18">
        <f>+G29-F29</f>
        <v>1355467.7185500001</v>
      </c>
    </row>
    <row r="30" spans="1:8" x14ac:dyDescent="0.25">
      <c r="A30" s="12">
        <f t="shared" si="0"/>
        <v>17</v>
      </c>
      <c r="B30" s="23" t="s">
        <v>413</v>
      </c>
      <c r="C30" s="23"/>
      <c r="D30" s="14">
        <v>0</v>
      </c>
      <c r="E30" s="14">
        <v>0</v>
      </c>
      <c r="F30" s="14">
        <v>0</v>
      </c>
      <c r="G30" s="18">
        <f>+'Depreciation Def''d Mar19-Apr20'!Q39*12</f>
        <v>-66474.208822265355</v>
      </c>
      <c r="H30" s="14">
        <f>+G30-F30</f>
        <v>-66474.208822265355</v>
      </c>
    </row>
    <row r="31" spans="1:8" x14ac:dyDescent="0.25">
      <c r="A31" s="12">
        <f t="shared" si="0"/>
        <v>18</v>
      </c>
      <c r="B31" s="23" t="s">
        <v>318</v>
      </c>
      <c r="C31" s="23"/>
      <c r="D31" s="14">
        <v>0</v>
      </c>
      <c r="E31" s="14">
        <v>0</v>
      </c>
      <c r="F31" s="14">
        <v>0</v>
      </c>
      <c r="G31" s="14">
        <f>SUM('Amort Electric Return on RB'!F26:F37)</f>
        <v>1100394.6870659131</v>
      </c>
      <c r="H31" s="14">
        <f>+G31-F31</f>
        <v>1100394.6870659131</v>
      </c>
    </row>
    <row r="32" spans="1:8" x14ac:dyDescent="0.25">
      <c r="A32" s="12">
        <f t="shared" si="0"/>
        <v>19</v>
      </c>
      <c r="B32" s="23" t="s">
        <v>320</v>
      </c>
      <c r="C32" s="23"/>
      <c r="D32" s="14">
        <v>0</v>
      </c>
      <c r="E32" s="14">
        <v>0</v>
      </c>
      <c r="F32" s="14">
        <v>0</v>
      </c>
      <c r="G32" s="14">
        <f>SUM('Amort of Elec Def''d Deprec'!F26:F37)</f>
        <v>3768050.4009562861</v>
      </c>
      <c r="H32" s="14">
        <f>+G32-F32</f>
        <v>3768050.4009562861</v>
      </c>
    </row>
    <row r="33" spans="1:8" ht="15.75" thickBot="1" x14ac:dyDescent="0.3">
      <c r="A33" s="12">
        <f t="shared" si="0"/>
        <v>20</v>
      </c>
      <c r="B33" s="23" t="s">
        <v>18</v>
      </c>
      <c r="C33" s="23"/>
      <c r="D33" s="21">
        <f>SUM(D29:D32)</f>
        <v>0</v>
      </c>
      <c r="E33" s="21">
        <f>SUM(E29:E32)</f>
        <v>0</v>
      </c>
      <c r="F33" s="21">
        <f>SUM(F29:F32)</f>
        <v>0</v>
      </c>
      <c r="G33" s="21">
        <f>SUM(G29:G32)</f>
        <v>6157438.5977499336</v>
      </c>
      <c r="H33" s="21">
        <f>SUM(H29:H32)</f>
        <v>6157438.5977499336</v>
      </c>
    </row>
    <row r="34" spans="1:8" ht="16.5" thickTop="1" x14ac:dyDescent="0.25">
      <c r="A34" s="12">
        <f t="shared" si="0"/>
        <v>21</v>
      </c>
      <c r="B34" s="147"/>
      <c r="C34" s="147"/>
      <c r="D34" s="151"/>
      <c r="E34" s="151"/>
      <c r="F34" s="151"/>
      <c r="G34" s="151"/>
      <c r="H34" s="151"/>
    </row>
    <row r="35" spans="1:8" x14ac:dyDescent="0.25">
      <c r="A35" s="12">
        <f t="shared" si="0"/>
        <v>22</v>
      </c>
      <c r="B35" s="24" t="s">
        <v>15</v>
      </c>
      <c r="C35" s="24"/>
      <c r="D35" s="14">
        <f t="shared" ref="D35:F35" si="7">+D33</f>
        <v>0</v>
      </c>
      <c r="E35" s="14">
        <f t="shared" si="7"/>
        <v>0</v>
      </c>
      <c r="F35" s="14">
        <f t="shared" si="7"/>
        <v>0</v>
      </c>
      <c r="G35" s="14">
        <f>+G33</f>
        <v>6157438.5977499336</v>
      </c>
      <c r="H35" s="14">
        <f>H33</f>
        <v>6157438.5977499336</v>
      </c>
    </row>
    <row r="36" spans="1:8" x14ac:dyDescent="0.25">
      <c r="A36" s="12">
        <f t="shared" si="0"/>
        <v>23</v>
      </c>
      <c r="B36" s="24"/>
      <c r="C36" s="24"/>
      <c r="D36" s="14"/>
      <c r="E36" s="14"/>
      <c r="F36" s="14"/>
      <c r="G36" s="14"/>
      <c r="H36" s="14"/>
    </row>
    <row r="37" spans="1:8" x14ac:dyDescent="0.25">
      <c r="A37" s="12">
        <f t="shared" si="0"/>
        <v>24</v>
      </c>
      <c r="B37" s="24" t="s">
        <v>16</v>
      </c>
      <c r="C37" s="154">
        <v>0.21</v>
      </c>
      <c r="D37" s="155">
        <f t="shared" ref="D37:F37" si="8">-D35*$C$37</f>
        <v>0</v>
      </c>
      <c r="E37" s="155">
        <f t="shared" si="8"/>
        <v>0</v>
      </c>
      <c r="F37" s="155">
        <f t="shared" si="8"/>
        <v>0</v>
      </c>
      <c r="G37" s="155">
        <f>-G35*$C$37</f>
        <v>-1293062.105527486</v>
      </c>
      <c r="H37" s="155">
        <f>-H35*$C$37</f>
        <v>-1293062.105527486</v>
      </c>
    </row>
    <row r="38" spans="1:8" ht="15.75" thickBot="1" x14ac:dyDescent="0.3">
      <c r="A38" s="12">
        <f t="shared" si="0"/>
        <v>25</v>
      </c>
      <c r="B38" s="24" t="s">
        <v>17</v>
      </c>
      <c r="C38" s="24"/>
      <c r="D38" s="156">
        <f t="shared" ref="D38:F38" si="9">-D35-D37</f>
        <v>0</v>
      </c>
      <c r="E38" s="156">
        <f t="shared" si="9"/>
        <v>0</v>
      </c>
      <c r="F38" s="156">
        <f t="shared" si="9"/>
        <v>0</v>
      </c>
      <c r="G38" s="156">
        <f>-G35-G37</f>
        <v>-4864376.4922224479</v>
      </c>
      <c r="H38" s="156">
        <f>-H35-H37</f>
        <v>-4864376.4922224479</v>
      </c>
    </row>
    <row r="39" spans="1:8" ht="15.75" thickTop="1" x14ac:dyDescent="0.25">
      <c r="A39" s="12">
        <f t="shared" si="0"/>
        <v>26</v>
      </c>
      <c r="D39" s="150"/>
      <c r="E39" s="150"/>
      <c r="F39" s="150"/>
      <c r="G39" s="150"/>
      <c r="H39" s="150"/>
    </row>
    <row r="40" spans="1:8" x14ac:dyDescent="0.25">
      <c r="A40" s="12">
        <f t="shared" si="0"/>
        <v>27</v>
      </c>
      <c r="B40" s="291" t="s">
        <v>321</v>
      </c>
      <c r="C40" s="291"/>
      <c r="D40" s="13"/>
      <c r="E40" s="13"/>
      <c r="F40" s="13"/>
      <c r="G40" s="13"/>
      <c r="H40" s="13"/>
    </row>
    <row r="41" spans="1:8" x14ac:dyDescent="0.25">
      <c r="A41" s="12">
        <f t="shared" si="0"/>
        <v>28</v>
      </c>
      <c r="B41" s="291" t="s">
        <v>322</v>
      </c>
      <c r="C41" s="291"/>
      <c r="D41" s="13"/>
      <c r="E41" s="13"/>
      <c r="F41" s="13"/>
      <c r="G41" s="13"/>
      <c r="H41" s="13"/>
    </row>
    <row r="42" spans="1:8" x14ac:dyDescent="0.25">
      <c r="A42" s="12">
        <f t="shared" si="0"/>
        <v>29</v>
      </c>
      <c r="B42" s="291" t="s">
        <v>323</v>
      </c>
      <c r="C42" s="291"/>
    </row>
  </sheetData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E21" sqref="E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pane xSplit="1" ySplit="13" topLeftCell="B62" activePane="bottomRight" state="frozen"/>
      <selection sqref="A1:A3"/>
      <selection pane="topRight" sqref="A1:A3"/>
      <selection pane="bottomLeft" sqref="A1:A3"/>
      <selection pane="bottomRight" activeCell="B6" sqref="B6"/>
    </sheetView>
  </sheetViews>
  <sheetFormatPr defaultColWidth="8.85546875" defaultRowHeight="12.75" outlineLevelRow="1" x14ac:dyDescent="0.2"/>
  <cols>
    <col min="1" max="1" width="24.42578125" style="48" customWidth="1"/>
    <col min="2" max="2" width="11.7109375" style="48" bestFit="1" customWidth="1"/>
    <col min="3" max="3" width="15.140625" style="48" bestFit="1" customWidth="1"/>
    <col min="4" max="4" width="11.7109375" style="48" bestFit="1" customWidth="1"/>
    <col min="5" max="5" width="13.28515625" style="48" bestFit="1" customWidth="1"/>
    <col min="6" max="6" width="12.140625" style="48" bestFit="1" customWidth="1"/>
    <col min="7" max="7" width="14.5703125" style="48" bestFit="1" customWidth="1"/>
    <col min="8" max="8" width="12.5703125" style="48" bestFit="1" customWidth="1"/>
    <col min="9" max="9" width="12.28515625" style="48" bestFit="1" customWidth="1"/>
    <col min="10" max="10" width="11.7109375" style="48" bestFit="1" customWidth="1"/>
    <col min="11" max="11" width="11.140625" style="48" bestFit="1" customWidth="1"/>
    <col min="12" max="12" width="13.140625" style="48" bestFit="1" customWidth="1"/>
    <col min="13" max="13" width="7.28515625" style="48" bestFit="1" customWidth="1"/>
    <col min="14" max="14" width="12.85546875" style="48" bestFit="1" customWidth="1"/>
    <col min="15" max="15" width="8.85546875" style="48"/>
    <col min="16" max="16" width="9.28515625" style="48" bestFit="1" customWidth="1"/>
    <col min="17" max="16384" width="8.85546875" style="48"/>
  </cols>
  <sheetData>
    <row r="1" spans="1:16" s="30" customFormat="1" x14ac:dyDescent="0.2">
      <c r="A1" s="192" t="str">
        <f>+'Lead E'!A6</f>
        <v>AUTOMATED METER INFRASTRUCTURE ("AMI") - ELECTRIC</v>
      </c>
      <c r="B1" s="25"/>
      <c r="C1" s="25"/>
      <c r="D1" s="25"/>
      <c r="E1" s="25"/>
      <c r="F1" s="26"/>
      <c r="G1" s="26"/>
      <c r="H1" s="26"/>
      <c r="I1" s="26"/>
      <c r="J1" s="25"/>
      <c r="K1" s="25"/>
      <c r="L1" s="27"/>
      <c r="M1" s="28"/>
      <c r="N1" s="27"/>
      <c r="O1" s="29"/>
      <c r="P1" s="29"/>
    </row>
    <row r="2" spans="1:16" s="30" customFormat="1" ht="9" customHeight="1" x14ac:dyDescent="0.2">
      <c r="A2" s="192"/>
      <c r="B2" s="32"/>
      <c r="C2" s="31"/>
      <c r="D2" s="32"/>
      <c r="E2" s="29"/>
      <c r="F2" s="25"/>
      <c r="G2" s="33"/>
      <c r="H2" s="34"/>
      <c r="I2" s="25"/>
      <c r="J2" s="25"/>
      <c r="K2" s="25"/>
      <c r="L2" s="35"/>
      <c r="M2" s="28"/>
      <c r="N2" s="27"/>
      <c r="O2" s="29"/>
      <c r="P2" s="29"/>
    </row>
    <row r="3" spans="1:16" s="30" customFormat="1" x14ac:dyDescent="0.2">
      <c r="A3" s="193" t="s">
        <v>148</v>
      </c>
      <c r="B3" s="37"/>
      <c r="C3" s="36"/>
      <c r="D3" s="37"/>
      <c r="E3" s="436"/>
      <c r="F3" s="25"/>
      <c r="G3" s="38"/>
      <c r="H3" s="29"/>
      <c r="I3" s="29"/>
      <c r="J3" s="39"/>
      <c r="K3" s="39"/>
      <c r="L3" s="35"/>
      <c r="M3" s="28"/>
      <c r="N3" s="33"/>
      <c r="O3" s="29"/>
      <c r="P3" s="29"/>
    </row>
    <row r="4" spans="1:16" s="30" customFormat="1" ht="6.6" customHeight="1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6" s="30" customFormat="1" x14ac:dyDescent="0.2">
      <c r="A5" s="42" t="s">
        <v>174</v>
      </c>
      <c r="B5" s="43">
        <v>2019</v>
      </c>
      <c r="C5" s="43">
        <f>+B5+1</f>
        <v>2020</v>
      </c>
      <c r="D5" s="43">
        <f t="shared" ref="D5:E5" si="0">+C5+1</f>
        <v>2021</v>
      </c>
      <c r="E5" s="43">
        <f t="shared" si="0"/>
        <v>2022</v>
      </c>
      <c r="F5" s="43">
        <f>+E5+1</f>
        <v>2023</v>
      </c>
      <c r="G5" s="43">
        <f t="shared" ref="G5" si="1">+F5+1</f>
        <v>2024</v>
      </c>
      <c r="H5" s="43" t="s">
        <v>2</v>
      </c>
      <c r="I5" s="43"/>
      <c r="J5" s="43"/>
      <c r="K5" s="43"/>
      <c r="L5" s="43"/>
    </row>
    <row r="6" spans="1:16" s="30" customFormat="1" x14ac:dyDescent="0.2">
      <c r="A6" s="44" t="s">
        <v>173</v>
      </c>
      <c r="B6" s="45">
        <f t="array" ref="B6:G6">TRANSPOSE(MACRS!F7:F12)</f>
        <v>0.2</v>
      </c>
      <c r="C6" s="45">
        <v>0.32</v>
      </c>
      <c r="D6" s="45">
        <v>0.192</v>
      </c>
      <c r="E6" s="45">
        <v>0.1152</v>
      </c>
      <c r="F6" s="45">
        <v>0.1152</v>
      </c>
      <c r="G6" s="45">
        <v>5.7599999999999998E-2</v>
      </c>
      <c r="H6" s="45">
        <f>B6+C6+D6+E6+F6+G6</f>
        <v>0.99999999999999989</v>
      </c>
      <c r="I6" s="45"/>
      <c r="J6" s="45"/>
      <c r="K6" s="45"/>
      <c r="L6" s="45"/>
    </row>
    <row r="7" spans="1:16" s="30" customFormat="1" ht="7.15" customHeight="1" x14ac:dyDescent="0.2">
      <c r="A7" s="46"/>
      <c r="B7" s="41"/>
      <c r="C7" s="41"/>
      <c r="D7" s="41"/>
      <c r="E7" s="41"/>
      <c r="F7" s="41"/>
      <c r="G7" s="41"/>
      <c r="H7" s="47"/>
      <c r="I7" s="47"/>
      <c r="J7" s="47"/>
      <c r="K7" s="26"/>
      <c r="L7" s="26"/>
      <c r="M7" s="26"/>
      <c r="N7" s="26"/>
    </row>
    <row r="8" spans="1:16" ht="13.5" thickBot="1" x14ac:dyDescent="0.25">
      <c r="A8" s="414" t="s">
        <v>19</v>
      </c>
      <c r="B8" s="415" t="s">
        <v>20</v>
      </c>
      <c r="C8" s="416"/>
      <c r="D8" s="415" t="s">
        <v>21</v>
      </c>
      <c r="E8" s="417"/>
      <c r="F8" s="415" t="s">
        <v>22</v>
      </c>
      <c r="G8" s="416"/>
      <c r="H8" s="415" t="s">
        <v>0</v>
      </c>
      <c r="I8" s="416"/>
      <c r="J8" s="418" t="s">
        <v>23</v>
      </c>
      <c r="K8" s="418" t="s">
        <v>24</v>
      </c>
      <c r="L8" s="419" t="s">
        <v>25</v>
      </c>
    </row>
    <row r="9" spans="1:16" ht="14.25" thickTop="1" thickBot="1" x14ac:dyDescent="0.25">
      <c r="A9" s="420"/>
      <c r="B9" s="49"/>
      <c r="C9" s="50"/>
      <c r="D9" s="49" t="s">
        <v>83</v>
      </c>
      <c r="E9" s="148">
        <v>5.5E-2</v>
      </c>
      <c r="F9" s="51"/>
      <c r="G9" s="50"/>
      <c r="H9" s="52"/>
      <c r="I9" s="53"/>
      <c r="J9" s="54"/>
      <c r="K9" s="54"/>
      <c r="L9" s="421" t="s">
        <v>26</v>
      </c>
    </row>
    <row r="10" spans="1:16" ht="13.5" thickBot="1" x14ac:dyDescent="0.25">
      <c r="A10" s="420"/>
      <c r="B10" s="49"/>
      <c r="C10" s="50"/>
      <c r="D10" s="49" t="s">
        <v>84</v>
      </c>
      <c r="E10" s="149"/>
      <c r="F10" s="51"/>
      <c r="G10" s="50"/>
      <c r="H10" s="52"/>
      <c r="I10" s="53"/>
      <c r="J10" s="54"/>
      <c r="K10" s="153" t="s">
        <v>86</v>
      </c>
      <c r="L10" s="421"/>
    </row>
    <row r="11" spans="1:16" x14ac:dyDescent="0.2">
      <c r="A11" s="422"/>
      <c r="B11" s="55" t="s">
        <v>27</v>
      </c>
      <c r="C11" s="56" t="s">
        <v>28</v>
      </c>
      <c r="D11" s="55" t="s">
        <v>29</v>
      </c>
      <c r="E11" s="56" t="s">
        <v>30</v>
      </c>
      <c r="F11" s="52" t="s">
        <v>27</v>
      </c>
      <c r="G11" s="53" t="s">
        <v>28</v>
      </c>
      <c r="H11" s="52" t="s">
        <v>27</v>
      </c>
      <c r="I11" s="53" t="s">
        <v>31</v>
      </c>
      <c r="J11" s="57" t="s">
        <v>32</v>
      </c>
      <c r="K11" s="58">
        <v>0.21</v>
      </c>
      <c r="L11" s="421" t="s">
        <v>33</v>
      </c>
    </row>
    <row r="12" spans="1:16" x14ac:dyDescent="0.2">
      <c r="A12" s="422"/>
      <c r="B12" s="55"/>
      <c r="C12" s="56"/>
      <c r="D12" s="55" t="s">
        <v>34</v>
      </c>
      <c r="E12" s="53" t="s">
        <v>35</v>
      </c>
      <c r="F12" s="52" t="s">
        <v>36</v>
      </c>
      <c r="G12" s="53" t="s">
        <v>37</v>
      </c>
      <c r="H12" s="52"/>
      <c r="I12" s="53"/>
      <c r="J12" s="57"/>
      <c r="K12" s="58" t="s">
        <v>38</v>
      </c>
      <c r="L12" s="421" t="s">
        <v>39</v>
      </c>
    </row>
    <row r="13" spans="1:16" x14ac:dyDescent="0.2">
      <c r="A13" s="423"/>
      <c r="B13" s="59" t="s">
        <v>40</v>
      </c>
      <c r="C13" s="60" t="s">
        <v>41</v>
      </c>
      <c r="D13" s="59"/>
      <c r="E13" s="60" t="s">
        <v>42</v>
      </c>
      <c r="F13" s="61" t="s">
        <v>43</v>
      </c>
      <c r="G13" s="62" t="s">
        <v>44</v>
      </c>
      <c r="H13" s="61" t="s">
        <v>45</v>
      </c>
      <c r="I13" s="62" t="s">
        <v>46</v>
      </c>
      <c r="J13" s="63" t="s">
        <v>47</v>
      </c>
      <c r="K13" s="64">
        <v>0.21</v>
      </c>
      <c r="L13" s="424" t="s">
        <v>48</v>
      </c>
    </row>
    <row r="14" spans="1:16" outlineLevel="1" x14ac:dyDescent="0.2">
      <c r="A14" s="433">
        <v>43465</v>
      </c>
      <c r="B14" s="412">
        <v>0</v>
      </c>
      <c r="C14" s="412">
        <v>0</v>
      </c>
      <c r="D14" s="412">
        <v>0</v>
      </c>
      <c r="E14" s="412">
        <v>0</v>
      </c>
      <c r="F14" s="412">
        <v>0</v>
      </c>
      <c r="G14" s="412">
        <v>0</v>
      </c>
      <c r="H14" s="412">
        <v>0</v>
      </c>
      <c r="I14" s="412">
        <v>0</v>
      </c>
      <c r="J14" s="412">
        <v>0</v>
      </c>
      <c r="K14" s="412">
        <v>0</v>
      </c>
      <c r="L14" s="413">
        <v>0</v>
      </c>
    </row>
    <row r="15" spans="1:16" ht="15" x14ac:dyDescent="0.25">
      <c r="A15" s="425">
        <v>43496</v>
      </c>
      <c r="B15" s="66">
        <f t="shared" ref="B15:B20" si="2">C15</f>
        <v>3209844.1099999994</v>
      </c>
      <c r="C15" s="426">
        <f>+'AMI Additions'!N13</f>
        <v>3209844.1099999994</v>
      </c>
      <c r="D15" s="66">
        <f>+C26*$B$6/12</f>
        <v>410747.79349999997</v>
      </c>
      <c r="E15" s="178">
        <f>+C15*$E$9/12</f>
        <v>14711.785504166664</v>
      </c>
      <c r="F15" s="66">
        <f>-D15+F14</f>
        <v>-410747.79349999997</v>
      </c>
      <c r="G15" s="178">
        <f>+G14-E15</f>
        <v>-14711.785504166664</v>
      </c>
      <c r="H15" s="66">
        <f>B15+F15</f>
        <v>2799096.3164999993</v>
      </c>
      <c r="I15" s="66">
        <f t="shared" ref="I15:I19" si="3">C15+G15</f>
        <v>3195132.3244958329</v>
      </c>
      <c r="J15" s="66">
        <f t="shared" ref="J15:J19" si="4">I15-H15</f>
        <v>396036.00799583364</v>
      </c>
      <c r="K15" s="66">
        <f t="shared" ref="K15:K18" si="5">-J15*$K$11</f>
        <v>-83167.561679125065</v>
      </c>
      <c r="L15" s="67">
        <f t="shared" ref="L15:L67" si="6">-K15+K14</f>
        <v>83167.561679125065</v>
      </c>
      <c r="N15" s="81"/>
      <c r="O15"/>
    </row>
    <row r="16" spans="1:16" x14ac:dyDescent="0.2">
      <c r="A16" s="425">
        <v>43524</v>
      </c>
      <c r="B16" s="66">
        <f t="shared" si="2"/>
        <v>7277203.8399999961</v>
      </c>
      <c r="C16" s="427">
        <f>+'AMI Additions'!O13+C15</f>
        <v>7277203.8399999961</v>
      </c>
      <c r="D16" s="66">
        <f t="shared" ref="D16:D24" si="7">+C27*$B$6/12</f>
        <v>410747.79349999997</v>
      </c>
      <c r="E16" s="178">
        <f t="shared" ref="E16:E50" si="8">+C16*$E$9/12</f>
        <v>33353.850933333313</v>
      </c>
      <c r="F16" s="66">
        <f t="shared" ref="F16:F66" si="9">-D16+F15</f>
        <v>-821495.58699999994</v>
      </c>
      <c r="G16" s="178">
        <f t="shared" ref="G16:G66" si="10">+G15-E16</f>
        <v>-48065.636437499976</v>
      </c>
      <c r="H16" s="66">
        <f t="shared" ref="H16:H18" si="11">B16+F16</f>
        <v>6455708.2529999958</v>
      </c>
      <c r="I16" s="66">
        <f t="shared" si="3"/>
        <v>7229138.2035624962</v>
      </c>
      <c r="J16" s="66">
        <f t="shared" si="4"/>
        <v>773429.95056250039</v>
      </c>
      <c r="K16" s="66">
        <f t="shared" si="5"/>
        <v>-162420.28961812507</v>
      </c>
      <c r="L16" s="67">
        <f t="shared" si="6"/>
        <v>79252.727939000004</v>
      </c>
    </row>
    <row r="17" spans="1:15" x14ac:dyDescent="0.2">
      <c r="A17" s="425">
        <v>43555</v>
      </c>
      <c r="B17" s="66">
        <f t="shared" si="2"/>
        <v>12335589.689999998</v>
      </c>
      <c r="C17" s="428">
        <f>+'AMI Additions'!P13+C16</f>
        <v>12335589.689999998</v>
      </c>
      <c r="D17" s="66">
        <f t="shared" si="7"/>
        <v>410747.79349999997</v>
      </c>
      <c r="E17" s="178">
        <f t="shared" si="8"/>
        <v>56538.119412499997</v>
      </c>
      <c r="F17" s="66">
        <f t="shared" si="9"/>
        <v>-1232243.3805</v>
      </c>
      <c r="G17" s="178">
        <f t="shared" si="10"/>
        <v>-104603.75584999997</v>
      </c>
      <c r="H17" s="66">
        <f t="shared" si="11"/>
        <v>11103346.309499998</v>
      </c>
      <c r="I17" s="66">
        <f t="shared" si="3"/>
        <v>12230985.934149997</v>
      </c>
      <c r="J17" s="66">
        <f t="shared" si="4"/>
        <v>1127639.6246499997</v>
      </c>
      <c r="K17" s="66">
        <f t="shared" si="5"/>
        <v>-236804.32117649991</v>
      </c>
      <c r="L17" s="67">
        <f t="shared" si="6"/>
        <v>74384.031558374845</v>
      </c>
    </row>
    <row r="18" spans="1:15" s="40" customFormat="1" x14ac:dyDescent="0.2">
      <c r="A18" s="425">
        <v>43585</v>
      </c>
      <c r="B18" s="66">
        <f t="shared" si="2"/>
        <v>12599781.689999998</v>
      </c>
      <c r="C18" s="428">
        <f>+'AMI Additions'!Q13+C17</f>
        <v>12599781.689999998</v>
      </c>
      <c r="D18" s="66">
        <f t="shared" si="7"/>
        <v>410747.79349999997</v>
      </c>
      <c r="E18" s="178">
        <f t="shared" si="8"/>
        <v>57748.999412499987</v>
      </c>
      <c r="F18" s="66">
        <f t="shared" si="9"/>
        <v>-1642991.1739999999</v>
      </c>
      <c r="G18" s="178">
        <f t="shared" si="10"/>
        <v>-162352.75526249997</v>
      </c>
      <c r="H18" s="66">
        <f t="shared" si="11"/>
        <v>10956790.515999997</v>
      </c>
      <c r="I18" s="66">
        <f t="shared" si="3"/>
        <v>12437428.934737498</v>
      </c>
      <c r="J18" s="66">
        <f t="shared" si="4"/>
        <v>1480638.4187375009</v>
      </c>
      <c r="K18" s="66">
        <f t="shared" si="5"/>
        <v>-310934.0679348752</v>
      </c>
      <c r="L18" s="67">
        <f t="shared" si="6"/>
        <v>74129.746758375288</v>
      </c>
      <c r="N18" s="48"/>
      <c r="O18" s="48"/>
    </row>
    <row r="19" spans="1:15" s="40" customFormat="1" x14ac:dyDescent="0.2">
      <c r="A19" s="425">
        <v>43616</v>
      </c>
      <c r="B19" s="66">
        <f t="shared" si="2"/>
        <v>12599781.689999998</v>
      </c>
      <c r="C19" s="428">
        <f>+'AMI Additions'!R13+C18</f>
        <v>12599781.689999998</v>
      </c>
      <c r="D19" s="66">
        <f t="shared" si="7"/>
        <v>410747.79349999997</v>
      </c>
      <c r="E19" s="178">
        <f t="shared" si="8"/>
        <v>57748.999412499987</v>
      </c>
      <c r="F19" s="66">
        <f t="shared" si="9"/>
        <v>-2053738.9674999998</v>
      </c>
      <c r="G19" s="178">
        <f t="shared" si="10"/>
        <v>-220101.75467499995</v>
      </c>
      <c r="H19" s="66">
        <f>B19+F19</f>
        <v>10546042.722499998</v>
      </c>
      <c r="I19" s="66">
        <f t="shared" si="3"/>
        <v>12379679.935324999</v>
      </c>
      <c r="J19" s="66">
        <f t="shared" si="4"/>
        <v>1833637.2128250003</v>
      </c>
      <c r="K19" s="66">
        <f t="shared" ref="K19:K66" si="12">-J19*$K$11</f>
        <v>-385063.81469325005</v>
      </c>
      <c r="L19" s="67">
        <f t="shared" si="6"/>
        <v>74129.746758374851</v>
      </c>
      <c r="M19" s="68"/>
      <c r="N19" s="48"/>
      <c r="O19" s="48"/>
    </row>
    <row r="20" spans="1:15" s="40" customFormat="1" x14ac:dyDescent="0.2">
      <c r="A20" s="425">
        <v>43646</v>
      </c>
      <c r="B20" s="66">
        <f t="shared" si="2"/>
        <v>24644867.609999999</v>
      </c>
      <c r="C20" s="428">
        <f>+'AMI Additions'!S13+C19</f>
        <v>24644867.609999999</v>
      </c>
      <c r="D20" s="66">
        <f t="shared" si="7"/>
        <v>410747.79349999997</v>
      </c>
      <c r="E20" s="178">
        <f t="shared" si="8"/>
        <v>112955.64321249998</v>
      </c>
      <c r="F20" s="66">
        <f t="shared" si="9"/>
        <v>-2464486.7609999999</v>
      </c>
      <c r="G20" s="178">
        <f t="shared" si="10"/>
        <v>-333057.39788749994</v>
      </c>
      <c r="H20" s="66">
        <f t="shared" ref="H20:I59" si="13">B20+F20</f>
        <v>22180380.848999999</v>
      </c>
      <c r="I20" s="66">
        <f t="shared" si="13"/>
        <v>24311810.212112501</v>
      </c>
      <c r="J20" s="66">
        <f t="shared" ref="J20:J56" si="14">I20-H20</f>
        <v>2131429.3631125018</v>
      </c>
      <c r="K20" s="66">
        <f t="shared" si="12"/>
        <v>-447600.16625362536</v>
      </c>
      <c r="L20" s="67">
        <f t="shared" si="6"/>
        <v>62536.351560375304</v>
      </c>
      <c r="M20" s="69"/>
      <c r="N20" s="48"/>
      <c r="O20" s="48"/>
    </row>
    <row r="21" spans="1:15" s="40" customFormat="1" x14ac:dyDescent="0.2">
      <c r="A21" s="425">
        <v>43677</v>
      </c>
      <c r="B21" s="66">
        <f>+C21</f>
        <v>24644867.609999999</v>
      </c>
      <c r="C21" s="429">
        <f t="shared" ref="C21:C67" si="15">+C20</f>
        <v>24644867.609999999</v>
      </c>
      <c r="D21" s="66">
        <f t="shared" si="7"/>
        <v>410747.79349999997</v>
      </c>
      <c r="E21" s="178">
        <f t="shared" si="8"/>
        <v>112955.64321249998</v>
      </c>
      <c r="F21" s="66">
        <f t="shared" si="9"/>
        <v>-2875234.5545000001</v>
      </c>
      <c r="G21" s="178">
        <f t="shared" si="10"/>
        <v>-446013.04109999991</v>
      </c>
      <c r="H21" s="66">
        <f t="shared" si="13"/>
        <v>21769633.055500001</v>
      </c>
      <c r="I21" s="66">
        <f t="shared" si="13"/>
        <v>24198854.5689</v>
      </c>
      <c r="J21" s="66">
        <f t="shared" si="14"/>
        <v>2429221.5133999996</v>
      </c>
      <c r="K21" s="66">
        <f t="shared" si="12"/>
        <v>-510136.5178139999</v>
      </c>
      <c r="L21" s="67">
        <f t="shared" si="6"/>
        <v>62536.351560374547</v>
      </c>
      <c r="M21" s="69"/>
      <c r="N21" s="48"/>
      <c r="O21" s="48"/>
    </row>
    <row r="22" spans="1:15" s="40" customFormat="1" x14ac:dyDescent="0.2">
      <c r="A22" s="425">
        <v>43708</v>
      </c>
      <c r="B22" s="66">
        <f t="shared" ref="B22:B33" si="16">B21</f>
        <v>24644867.609999999</v>
      </c>
      <c r="C22" s="429">
        <f t="shared" si="15"/>
        <v>24644867.609999999</v>
      </c>
      <c r="D22" s="66">
        <f t="shared" si="7"/>
        <v>410747.79349999997</v>
      </c>
      <c r="E22" s="178">
        <f t="shared" si="8"/>
        <v>112955.64321249998</v>
      </c>
      <c r="F22" s="66">
        <f t="shared" si="9"/>
        <v>-3285982.3480000002</v>
      </c>
      <c r="G22" s="178">
        <f t="shared" si="10"/>
        <v>-558968.68431249994</v>
      </c>
      <c r="H22" s="69">
        <f t="shared" si="13"/>
        <v>21358885.261999998</v>
      </c>
      <c r="I22" s="66">
        <f t="shared" si="13"/>
        <v>24085898.925687499</v>
      </c>
      <c r="J22" s="69">
        <f t="shared" si="14"/>
        <v>2727013.6636875011</v>
      </c>
      <c r="K22" s="66">
        <f t="shared" si="12"/>
        <v>-572672.86937437521</v>
      </c>
      <c r="L22" s="67">
        <f t="shared" si="6"/>
        <v>62536.351560375304</v>
      </c>
      <c r="M22" s="69"/>
      <c r="N22" s="144"/>
      <c r="O22" s="48"/>
    </row>
    <row r="23" spans="1:15" s="40" customFormat="1" x14ac:dyDescent="0.2">
      <c r="A23" s="425">
        <v>43738</v>
      </c>
      <c r="B23" s="66">
        <f t="shared" si="16"/>
        <v>24644867.609999999</v>
      </c>
      <c r="C23" s="429">
        <f t="shared" si="15"/>
        <v>24644867.609999999</v>
      </c>
      <c r="D23" s="66">
        <f t="shared" si="7"/>
        <v>410747.79349999997</v>
      </c>
      <c r="E23" s="178">
        <f t="shared" si="8"/>
        <v>112955.64321249998</v>
      </c>
      <c r="F23" s="66">
        <f t="shared" si="9"/>
        <v>-3696730.1415000004</v>
      </c>
      <c r="G23" s="178">
        <f t="shared" si="10"/>
        <v>-671924.32752499997</v>
      </c>
      <c r="H23" s="66">
        <f t="shared" si="13"/>
        <v>20948137.468499999</v>
      </c>
      <c r="I23" s="66">
        <f>C23+G23</f>
        <v>23972943.282474998</v>
      </c>
      <c r="J23" s="66">
        <f t="shared" si="14"/>
        <v>3024805.8139749989</v>
      </c>
      <c r="K23" s="66">
        <f t="shared" si="12"/>
        <v>-635209.2209347497</v>
      </c>
      <c r="L23" s="67">
        <f t="shared" si="6"/>
        <v>62536.351560374489</v>
      </c>
      <c r="M23" s="69"/>
      <c r="N23" s="48"/>
      <c r="O23" s="48"/>
    </row>
    <row r="24" spans="1:15" s="40" customFormat="1" x14ac:dyDescent="0.2">
      <c r="A24" s="425">
        <v>43769</v>
      </c>
      <c r="B24" s="66">
        <f t="shared" si="16"/>
        <v>24644867.609999999</v>
      </c>
      <c r="C24" s="429">
        <f t="shared" si="15"/>
        <v>24644867.609999999</v>
      </c>
      <c r="D24" s="66">
        <f t="shared" si="7"/>
        <v>410747.79349999997</v>
      </c>
      <c r="E24" s="178">
        <f t="shared" si="8"/>
        <v>112955.64321249998</v>
      </c>
      <c r="F24" s="66">
        <f t="shared" si="9"/>
        <v>-4107477.9350000005</v>
      </c>
      <c r="G24" s="178">
        <f t="shared" si="10"/>
        <v>-784879.9707375</v>
      </c>
      <c r="H24" s="66">
        <f t="shared" si="13"/>
        <v>20537389.674999997</v>
      </c>
      <c r="I24" s="66">
        <f t="shared" si="13"/>
        <v>23859987.639262501</v>
      </c>
      <c r="J24" s="66">
        <f t="shared" si="14"/>
        <v>3322597.9642625041</v>
      </c>
      <c r="K24" s="66">
        <f t="shared" si="12"/>
        <v>-697745.57249512582</v>
      </c>
      <c r="L24" s="67">
        <f t="shared" si="6"/>
        <v>62536.351560376119</v>
      </c>
      <c r="M24" s="69"/>
      <c r="N24" s="48"/>
      <c r="O24" s="48"/>
    </row>
    <row r="25" spans="1:15" s="40" customFormat="1" x14ac:dyDescent="0.2">
      <c r="A25" s="425">
        <v>43799</v>
      </c>
      <c r="B25" s="66">
        <f t="shared" si="16"/>
        <v>24644867.609999999</v>
      </c>
      <c r="C25" s="429">
        <f t="shared" si="15"/>
        <v>24644867.609999999</v>
      </c>
      <c r="D25" s="66">
        <f t="shared" ref="D25:D26" si="17">+B25*$B$6/12</f>
        <v>410747.79349999997</v>
      </c>
      <c r="E25" s="178">
        <f t="shared" si="8"/>
        <v>112955.64321249998</v>
      </c>
      <c r="F25" s="66">
        <f t="shared" si="9"/>
        <v>-4518225.7285000002</v>
      </c>
      <c r="G25" s="178">
        <f t="shared" si="10"/>
        <v>-897835.61395000003</v>
      </c>
      <c r="H25" s="66">
        <f t="shared" si="13"/>
        <v>20126641.881499998</v>
      </c>
      <c r="I25" s="66">
        <f t="shared" si="13"/>
        <v>23747031.99605</v>
      </c>
      <c r="J25" s="66">
        <f t="shared" si="14"/>
        <v>3620390.1145500019</v>
      </c>
      <c r="K25" s="66">
        <f t="shared" si="12"/>
        <v>-760281.92405550042</v>
      </c>
      <c r="L25" s="67">
        <f t="shared" si="6"/>
        <v>62536.351560374605</v>
      </c>
      <c r="M25" s="69"/>
      <c r="N25" s="48"/>
      <c r="O25" s="48"/>
    </row>
    <row r="26" spans="1:15" s="40" customFormat="1" x14ac:dyDescent="0.2">
      <c r="A26" s="425">
        <v>43830</v>
      </c>
      <c r="B26" s="66">
        <f t="shared" si="16"/>
        <v>24644867.609999999</v>
      </c>
      <c r="C26" s="429">
        <f t="shared" si="15"/>
        <v>24644867.609999999</v>
      </c>
      <c r="D26" s="66">
        <f t="shared" si="17"/>
        <v>410747.79349999997</v>
      </c>
      <c r="E26" s="178">
        <f t="shared" si="8"/>
        <v>112955.64321249998</v>
      </c>
      <c r="F26" s="66">
        <f t="shared" si="9"/>
        <v>-4928973.5219999999</v>
      </c>
      <c r="G26" s="178">
        <f t="shared" si="10"/>
        <v>-1010791.2571625001</v>
      </c>
      <c r="H26" s="66">
        <f t="shared" si="13"/>
        <v>19715894.088</v>
      </c>
      <c r="I26" s="66">
        <f t="shared" si="13"/>
        <v>23634076.352837499</v>
      </c>
      <c r="J26" s="66">
        <f t="shared" si="14"/>
        <v>3918182.2648374997</v>
      </c>
      <c r="K26" s="66">
        <f t="shared" si="12"/>
        <v>-822818.27561587491</v>
      </c>
      <c r="L26" s="67">
        <f t="shared" si="6"/>
        <v>62536.351560374489</v>
      </c>
      <c r="M26" s="69"/>
      <c r="N26" s="48"/>
      <c r="O26" s="48"/>
    </row>
    <row r="27" spans="1:15" s="40" customFormat="1" x14ac:dyDescent="0.2">
      <c r="A27" s="425">
        <v>43861</v>
      </c>
      <c r="B27" s="66">
        <f t="shared" si="16"/>
        <v>24644867.609999999</v>
      </c>
      <c r="C27" s="429">
        <f t="shared" si="15"/>
        <v>24644867.609999999</v>
      </c>
      <c r="D27" s="66">
        <f t="shared" ref="D27:D29" si="18">B27*$C$6/12</f>
        <v>657196.46960000007</v>
      </c>
      <c r="E27" s="178">
        <f t="shared" si="8"/>
        <v>112955.64321249998</v>
      </c>
      <c r="F27" s="66">
        <f t="shared" si="9"/>
        <v>-5586169.9916000003</v>
      </c>
      <c r="G27" s="178">
        <f t="shared" si="10"/>
        <v>-1123746.900375</v>
      </c>
      <c r="H27" s="66">
        <f t="shared" si="13"/>
        <v>19058697.6184</v>
      </c>
      <c r="I27" s="66">
        <f t="shared" si="13"/>
        <v>23521120.709624998</v>
      </c>
      <c r="J27" s="66">
        <f t="shared" si="14"/>
        <v>4462423.0912249982</v>
      </c>
      <c r="K27" s="66">
        <f t="shared" si="12"/>
        <v>-937108.84915724955</v>
      </c>
      <c r="L27" s="67">
        <f t="shared" si="6"/>
        <v>114290.57354137464</v>
      </c>
      <c r="M27" s="69"/>
    </row>
    <row r="28" spans="1:15" s="40" customFormat="1" x14ac:dyDescent="0.2">
      <c r="A28" s="425">
        <v>43890</v>
      </c>
      <c r="B28" s="66">
        <f t="shared" si="16"/>
        <v>24644867.609999999</v>
      </c>
      <c r="C28" s="429">
        <f t="shared" si="15"/>
        <v>24644867.609999999</v>
      </c>
      <c r="D28" s="66">
        <f t="shared" si="18"/>
        <v>657196.46960000007</v>
      </c>
      <c r="E28" s="178">
        <f t="shared" si="8"/>
        <v>112955.64321249998</v>
      </c>
      <c r="F28" s="66">
        <f t="shared" si="9"/>
        <v>-6243366.4612000007</v>
      </c>
      <c r="G28" s="178">
        <f t="shared" si="10"/>
        <v>-1236702.5435875</v>
      </c>
      <c r="H28" s="66">
        <f t="shared" si="13"/>
        <v>18401501.148800001</v>
      </c>
      <c r="I28" s="66">
        <f t="shared" si="13"/>
        <v>23408165.066412501</v>
      </c>
      <c r="J28" s="66">
        <f t="shared" si="14"/>
        <v>5006663.9176125005</v>
      </c>
      <c r="K28" s="66">
        <f t="shared" si="12"/>
        <v>-1051399.4226986251</v>
      </c>
      <c r="L28" s="67">
        <f t="shared" si="6"/>
        <v>114290.57354137558</v>
      </c>
      <c r="M28" s="69"/>
      <c r="N28" s="48"/>
      <c r="O28" s="68"/>
    </row>
    <row r="29" spans="1:15" s="40" customFormat="1" x14ac:dyDescent="0.2">
      <c r="A29" s="425">
        <v>43921</v>
      </c>
      <c r="B29" s="66">
        <f t="shared" si="16"/>
        <v>24644867.609999999</v>
      </c>
      <c r="C29" s="429">
        <f t="shared" si="15"/>
        <v>24644867.609999999</v>
      </c>
      <c r="D29" s="66">
        <f t="shared" si="18"/>
        <v>657196.46960000007</v>
      </c>
      <c r="E29" s="178">
        <f t="shared" si="8"/>
        <v>112955.64321249998</v>
      </c>
      <c r="F29" s="66">
        <f t="shared" si="9"/>
        <v>-6900562.9308000011</v>
      </c>
      <c r="G29" s="178">
        <f t="shared" si="10"/>
        <v>-1349658.1868</v>
      </c>
      <c r="H29" s="66">
        <f t="shared" si="13"/>
        <v>17744304.679199997</v>
      </c>
      <c r="I29" s="66">
        <f t="shared" si="13"/>
        <v>23295209.4232</v>
      </c>
      <c r="J29" s="66">
        <f t="shared" si="14"/>
        <v>5550904.7440000027</v>
      </c>
      <c r="K29" s="66">
        <f t="shared" si="12"/>
        <v>-1165689.9962400005</v>
      </c>
      <c r="L29" s="67">
        <f t="shared" si="6"/>
        <v>114290.57354137534</v>
      </c>
      <c r="M29" s="69"/>
      <c r="N29" s="68"/>
      <c r="O29" s="68"/>
    </row>
    <row r="30" spans="1:15" s="40" customFormat="1" x14ac:dyDescent="0.2">
      <c r="A30" s="425">
        <v>43951</v>
      </c>
      <c r="B30" s="66">
        <f t="shared" si="16"/>
        <v>24644867.609999999</v>
      </c>
      <c r="C30" s="429">
        <f t="shared" si="15"/>
        <v>24644867.609999999</v>
      </c>
      <c r="D30" s="66">
        <f t="shared" ref="D30:D38" si="19">B30*$C$6/12</f>
        <v>657196.46960000007</v>
      </c>
      <c r="E30" s="178">
        <f t="shared" si="8"/>
        <v>112955.64321249998</v>
      </c>
      <c r="F30" s="66">
        <f t="shared" si="9"/>
        <v>-7557759.4004000016</v>
      </c>
      <c r="G30" s="178">
        <f t="shared" si="10"/>
        <v>-1462613.8300125001</v>
      </c>
      <c r="H30" s="66">
        <f t="shared" ref="H30:H46" si="20">B30+F30</f>
        <v>17087108.209599998</v>
      </c>
      <c r="I30" s="66">
        <f t="shared" si="13"/>
        <v>23182253.779987499</v>
      </c>
      <c r="J30" s="66">
        <f t="shared" si="14"/>
        <v>6095145.5703875013</v>
      </c>
      <c r="K30" s="66">
        <f t="shared" si="12"/>
        <v>-1279980.5697813751</v>
      </c>
      <c r="L30" s="67">
        <f t="shared" si="6"/>
        <v>114290.57354137464</v>
      </c>
      <c r="M30" s="69"/>
      <c r="N30" s="194"/>
      <c r="O30" s="68"/>
    </row>
    <row r="31" spans="1:15" s="40" customFormat="1" x14ac:dyDescent="0.2">
      <c r="A31" s="430">
        <v>43982</v>
      </c>
      <c r="B31" s="341">
        <f t="shared" si="16"/>
        <v>24644867.609999999</v>
      </c>
      <c r="C31" s="344">
        <f t="shared" si="15"/>
        <v>24644867.609999999</v>
      </c>
      <c r="D31" s="341">
        <f t="shared" si="19"/>
        <v>657196.46960000007</v>
      </c>
      <c r="E31" s="342">
        <f t="shared" si="8"/>
        <v>112955.64321249998</v>
      </c>
      <c r="F31" s="341">
        <f t="shared" si="9"/>
        <v>-8214955.870000002</v>
      </c>
      <c r="G31" s="342">
        <f t="shared" si="10"/>
        <v>-1575569.4732250001</v>
      </c>
      <c r="H31" s="341">
        <f t="shared" si="20"/>
        <v>16429911.739999998</v>
      </c>
      <c r="I31" s="341">
        <f t="shared" si="13"/>
        <v>23069298.136774998</v>
      </c>
      <c r="J31" s="341">
        <f t="shared" si="14"/>
        <v>6639386.3967749998</v>
      </c>
      <c r="K31" s="341">
        <f t="shared" si="12"/>
        <v>-1394271.14332275</v>
      </c>
      <c r="L31" s="343">
        <f t="shared" si="6"/>
        <v>114290.57354137488</v>
      </c>
      <c r="M31" s="69"/>
      <c r="N31" s="48"/>
      <c r="O31" s="68"/>
    </row>
    <row r="32" spans="1:15" s="40" customFormat="1" x14ac:dyDescent="0.2">
      <c r="A32" s="430">
        <v>44012</v>
      </c>
      <c r="B32" s="341">
        <f t="shared" si="16"/>
        <v>24644867.609999999</v>
      </c>
      <c r="C32" s="344">
        <f t="shared" si="15"/>
        <v>24644867.609999999</v>
      </c>
      <c r="D32" s="341">
        <f t="shared" si="19"/>
        <v>657196.46960000007</v>
      </c>
      <c r="E32" s="342">
        <f t="shared" si="8"/>
        <v>112955.64321249998</v>
      </c>
      <c r="F32" s="341">
        <f t="shared" si="9"/>
        <v>-8872152.3396000024</v>
      </c>
      <c r="G32" s="342">
        <f t="shared" si="10"/>
        <v>-1688525.1164375001</v>
      </c>
      <c r="H32" s="341">
        <f t="shared" si="20"/>
        <v>15772715.270399997</v>
      </c>
      <c r="I32" s="341">
        <f t="shared" si="13"/>
        <v>22956342.493562501</v>
      </c>
      <c r="J32" s="341">
        <f t="shared" si="14"/>
        <v>7183627.2231625039</v>
      </c>
      <c r="K32" s="341">
        <f t="shared" si="12"/>
        <v>-1508561.7168641258</v>
      </c>
      <c r="L32" s="343">
        <f t="shared" si="6"/>
        <v>114290.57354137581</v>
      </c>
      <c r="M32" s="68"/>
      <c r="O32" s="68"/>
    </row>
    <row r="33" spans="1:15" s="40" customFormat="1" x14ac:dyDescent="0.2">
      <c r="A33" s="430">
        <v>44043</v>
      </c>
      <c r="B33" s="341">
        <f t="shared" si="16"/>
        <v>24644867.609999999</v>
      </c>
      <c r="C33" s="344">
        <f t="shared" si="15"/>
        <v>24644867.609999999</v>
      </c>
      <c r="D33" s="341">
        <f t="shared" si="19"/>
        <v>657196.46960000007</v>
      </c>
      <c r="E33" s="342">
        <f t="shared" si="8"/>
        <v>112955.64321249998</v>
      </c>
      <c r="F33" s="341">
        <f t="shared" si="9"/>
        <v>-9529348.8092000019</v>
      </c>
      <c r="G33" s="342">
        <f t="shared" si="10"/>
        <v>-1801480.7596500001</v>
      </c>
      <c r="H33" s="341">
        <f t="shared" si="20"/>
        <v>15115518.800799998</v>
      </c>
      <c r="I33" s="341">
        <f t="shared" si="13"/>
        <v>22843386.85035</v>
      </c>
      <c r="J33" s="341">
        <f t="shared" si="14"/>
        <v>7727868.0495500024</v>
      </c>
      <c r="K33" s="341">
        <f t="shared" si="12"/>
        <v>-1622852.2904055004</v>
      </c>
      <c r="L33" s="343">
        <f t="shared" si="6"/>
        <v>114290.57354137464</v>
      </c>
      <c r="M33" s="68"/>
      <c r="N33" s="68"/>
      <c r="O33" s="68"/>
    </row>
    <row r="34" spans="1:15" s="40" customFormat="1" x14ac:dyDescent="0.2">
      <c r="A34" s="430">
        <v>44074</v>
      </c>
      <c r="B34" s="341">
        <f t="shared" ref="B34:B47" si="21">B33</f>
        <v>24644867.609999999</v>
      </c>
      <c r="C34" s="344">
        <f t="shared" si="15"/>
        <v>24644867.609999999</v>
      </c>
      <c r="D34" s="341">
        <f t="shared" si="19"/>
        <v>657196.46960000007</v>
      </c>
      <c r="E34" s="342">
        <f t="shared" si="8"/>
        <v>112955.64321249998</v>
      </c>
      <c r="F34" s="341">
        <f t="shared" si="9"/>
        <v>-10186545.278800001</v>
      </c>
      <c r="G34" s="342">
        <f t="shared" si="10"/>
        <v>-1914436.4028625002</v>
      </c>
      <c r="H34" s="344">
        <f t="shared" si="20"/>
        <v>14458322.331199998</v>
      </c>
      <c r="I34" s="341">
        <f t="shared" si="13"/>
        <v>22730431.207137499</v>
      </c>
      <c r="J34" s="344">
        <f t="shared" si="14"/>
        <v>8272108.875937501</v>
      </c>
      <c r="K34" s="341">
        <f t="shared" si="12"/>
        <v>-1737142.8639468751</v>
      </c>
      <c r="L34" s="343">
        <f t="shared" si="6"/>
        <v>114290.57354137464</v>
      </c>
      <c r="M34" s="68"/>
      <c r="N34" s="68"/>
      <c r="O34" s="68"/>
    </row>
    <row r="35" spans="1:15" s="40" customFormat="1" x14ac:dyDescent="0.2">
      <c r="A35" s="430">
        <v>44104</v>
      </c>
      <c r="B35" s="341">
        <f t="shared" si="21"/>
        <v>24644867.609999999</v>
      </c>
      <c r="C35" s="344">
        <f t="shared" si="15"/>
        <v>24644867.609999999</v>
      </c>
      <c r="D35" s="341">
        <f t="shared" si="19"/>
        <v>657196.46960000007</v>
      </c>
      <c r="E35" s="342">
        <f t="shared" si="8"/>
        <v>112955.64321249998</v>
      </c>
      <c r="F35" s="341">
        <f t="shared" si="9"/>
        <v>-10843741.748400001</v>
      </c>
      <c r="G35" s="342">
        <f t="shared" si="10"/>
        <v>-2027392.0460750002</v>
      </c>
      <c r="H35" s="341">
        <f t="shared" si="20"/>
        <v>13801125.861599999</v>
      </c>
      <c r="I35" s="341">
        <f t="shared" si="13"/>
        <v>22617475.563924998</v>
      </c>
      <c r="J35" s="341">
        <f t="shared" si="14"/>
        <v>8816349.7023249995</v>
      </c>
      <c r="K35" s="341">
        <f t="shared" si="12"/>
        <v>-1851433.4374882497</v>
      </c>
      <c r="L35" s="343">
        <f t="shared" si="6"/>
        <v>114290.57354137464</v>
      </c>
      <c r="M35" s="68"/>
      <c r="N35" s="68"/>
      <c r="O35" s="68"/>
    </row>
    <row r="36" spans="1:15" s="40" customFormat="1" x14ac:dyDescent="0.2">
      <c r="A36" s="430">
        <v>44135</v>
      </c>
      <c r="B36" s="341">
        <f t="shared" si="21"/>
        <v>24644867.609999999</v>
      </c>
      <c r="C36" s="344">
        <f t="shared" si="15"/>
        <v>24644867.609999999</v>
      </c>
      <c r="D36" s="341">
        <f t="shared" si="19"/>
        <v>657196.46960000007</v>
      </c>
      <c r="E36" s="342">
        <f t="shared" si="8"/>
        <v>112955.64321249998</v>
      </c>
      <c r="F36" s="341">
        <f t="shared" si="9"/>
        <v>-11500938.218</v>
      </c>
      <c r="G36" s="342">
        <f t="shared" si="10"/>
        <v>-2140347.6892875</v>
      </c>
      <c r="H36" s="341">
        <f t="shared" si="20"/>
        <v>13143929.391999999</v>
      </c>
      <c r="I36" s="341">
        <f t="shared" si="13"/>
        <v>22504519.920712501</v>
      </c>
      <c r="J36" s="341">
        <f t="shared" si="14"/>
        <v>9360590.5287125017</v>
      </c>
      <c r="K36" s="341">
        <f t="shared" si="12"/>
        <v>-1965724.0110296253</v>
      </c>
      <c r="L36" s="343">
        <f t="shared" si="6"/>
        <v>114290.57354137558</v>
      </c>
      <c r="M36" s="68"/>
      <c r="N36" s="68"/>
      <c r="O36" s="68"/>
    </row>
    <row r="37" spans="1:15" s="40" customFormat="1" x14ac:dyDescent="0.2">
      <c r="A37" s="430">
        <v>44165</v>
      </c>
      <c r="B37" s="341">
        <f t="shared" si="21"/>
        <v>24644867.609999999</v>
      </c>
      <c r="C37" s="344">
        <f t="shared" si="15"/>
        <v>24644867.609999999</v>
      </c>
      <c r="D37" s="341">
        <f t="shared" si="19"/>
        <v>657196.46960000007</v>
      </c>
      <c r="E37" s="342">
        <f t="shared" si="8"/>
        <v>112955.64321249998</v>
      </c>
      <c r="F37" s="341">
        <f t="shared" si="9"/>
        <v>-12158134.6876</v>
      </c>
      <c r="G37" s="342">
        <f t="shared" si="10"/>
        <v>-2253303.3325</v>
      </c>
      <c r="H37" s="341">
        <f t="shared" si="20"/>
        <v>12486732.9224</v>
      </c>
      <c r="I37" s="341">
        <f t="shared" si="13"/>
        <v>22391564.2775</v>
      </c>
      <c r="J37" s="341">
        <f t="shared" si="14"/>
        <v>9904831.3551000003</v>
      </c>
      <c r="K37" s="341">
        <f t="shared" si="12"/>
        <v>-2080014.584571</v>
      </c>
      <c r="L37" s="343">
        <f t="shared" si="6"/>
        <v>114290.57354137464</v>
      </c>
      <c r="M37" s="68"/>
      <c r="N37" s="68"/>
      <c r="O37" s="68"/>
    </row>
    <row r="38" spans="1:15" s="40" customFormat="1" x14ac:dyDescent="0.2">
      <c r="A38" s="430">
        <v>44196</v>
      </c>
      <c r="B38" s="341">
        <f t="shared" si="21"/>
        <v>24644867.609999999</v>
      </c>
      <c r="C38" s="344">
        <f t="shared" si="15"/>
        <v>24644867.609999999</v>
      </c>
      <c r="D38" s="341">
        <f t="shared" si="19"/>
        <v>657196.46960000007</v>
      </c>
      <c r="E38" s="342">
        <f t="shared" si="8"/>
        <v>112955.64321249998</v>
      </c>
      <c r="F38" s="341">
        <f t="shared" si="9"/>
        <v>-12815331.157199999</v>
      </c>
      <c r="G38" s="342">
        <f t="shared" si="10"/>
        <v>-2366258.9757125</v>
      </c>
      <c r="H38" s="341">
        <f t="shared" si="20"/>
        <v>11829536.4528</v>
      </c>
      <c r="I38" s="341">
        <f t="shared" si="13"/>
        <v>22278608.634287499</v>
      </c>
      <c r="J38" s="341">
        <f t="shared" si="14"/>
        <v>10449072.181487499</v>
      </c>
      <c r="K38" s="341">
        <f t="shared" si="12"/>
        <v>-2194305.1581123746</v>
      </c>
      <c r="L38" s="343">
        <f t="shared" si="6"/>
        <v>114290.57354137464</v>
      </c>
      <c r="M38" s="68"/>
      <c r="N38" s="68"/>
      <c r="O38" s="68"/>
    </row>
    <row r="39" spans="1:15" s="40" customFormat="1" x14ac:dyDescent="0.2">
      <c r="A39" s="430">
        <v>44227</v>
      </c>
      <c r="B39" s="341">
        <f t="shared" si="21"/>
        <v>24644867.609999999</v>
      </c>
      <c r="C39" s="344">
        <f t="shared" si="15"/>
        <v>24644867.609999999</v>
      </c>
      <c r="D39" s="341">
        <f t="shared" ref="D39:D46" si="22">B39*$D$6/12</f>
        <v>394317.88176000002</v>
      </c>
      <c r="E39" s="342">
        <f t="shared" si="8"/>
        <v>112955.64321249998</v>
      </c>
      <c r="F39" s="341">
        <f t="shared" si="9"/>
        <v>-13209649.038959999</v>
      </c>
      <c r="G39" s="342">
        <f t="shared" si="10"/>
        <v>-2479214.6189250001</v>
      </c>
      <c r="H39" s="341">
        <f t="shared" si="20"/>
        <v>11435218.571040001</v>
      </c>
      <c r="I39" s="341">
        <f t="shared" si="13"/>
        <v>22165652.991074998</v>
      </c>
      <c r="J39" s="341">
        <f t="shared" si="14"/>
        <v>10730434.420034997</v>
      </c>
      <c r="K39" s="341">
        <f t="shared" si="12"/>
        <v>-2253391.2282073493</v>
      </c>
      <c r="L39" s="343">
        <f t="shared" si="6"/>
        <v>59086.070094974712</v>
      </c>
      <c r="M39" s="68"/>
      <c r="N39" s="68"/>
      <c r="O39" s="68"/>
    </row>
    <row r="40" spans="1:15" s="40" customFormat="1" x14ac:dyDescent="0.2">
      <c r="A40" s="430">
        <v>44255</v>
      </c>
      <c r="B40" s="341">
        <f t="shared" si="21"/>
        <v>24644867.609999999</v>
      </c>
      <c r="C40" s="344">
        <f t="shared" si="15"/>
        <v>24644867.609999999</v>
      </c>
      <c r="D40" s="341">
        <f t="shared" si="22"/>
        <v>394317.88176000002</v>
      </c>
      <c r="E40" s="342">
        <f t="shared" si="8"/>
        <v>112955.64321249998</v>
      </c>
      <c r="F40" s="341">
        <f t="shared" si="9"/>
        <v>-13603966.920719998</v>
      </c>
      <c r="G40" s="342">
        <f t="shared" si="10"/>
        <v>-2592170.2621375001</v>
      </c>
      <c r="H40" s="341">
        <f t="shared" si="20"/>
        <v>11040900.689280001</v>
      </c>
      <c r="I40" s="341">
        <f t="shared" si="13"/>
        <v>22052697.347862501</v>
      </c>
      <c r="J40" s="341">
        <f t="shared" si="14"/>
        <v>11011796.658582499</v>
      </c>
      <c r="K40" s="341">
        <f t="shared" si="12"/>
        <v>-2312477.298302325</v>
      </c>
      <c r="L40" s="343">
        <f t="shared" si="6"/>
        <v>59086.070094975643</v>
      </c>
      <c r="M40" s="68"/>
      <c r="N40" s="68"/>
      <c r="O40" s="68"/>
    </row>
    <row r="41" spans="1:15" s="40" customFormat="1" x14ac:dyDescent="0.2">
      <c r="A41" s="430">
        <v>44286</v>
      </c>
      <c r="B41" s="341">
        <f t="shared" si="21"/>
        <v>24644867.609999999</v>
      </c>
      <c r="C41" s="344">
        <f t="shared" si="15"/>
        <v>24644867.609999999</v>
      </c>
      <c r="D41" s="341">
        <f t="shared" si="22"/>
        <v>394317.88176000002</v>
      </c>
      <c r="E41" s="342">
        <f t="shared" si="8"/>
        <v>112955.64321249998</v>
      </c>
      <c r="F41" s="341">
        <f t="shared" si="9"/>
        <v>-13998284.802479997</v>
      </c>
      <c r="G41" s="342">
        <f t="shared" si="10"/>
        <v>-2705125.9053500001</v>
      </c>
      <c r="H41" s="341">
        <f t="shared" si="20"/>
        <v>10646582.807520002</v>
      </c>
      <c r="I41" s="341">
        <f t="shared" si="13"/>
        <v>21939741.70465</v>
      </c>
      <c r="J41" s="341">
        <f t="shared" si="14"/>
        <v>11293158.897129998</v>
      </c>
      <c r="K41" s="341">
        <f t="shared" si="12"/>
        <v>-2371563.3683972992</v>
      </c>
      <c r="L41" s="343">
        <f t="shared" si="6"/>
        <v>59086.070094974246</v>
      </c>
      <c r="M41" s="68"/>
      <c r="N41" s="68"/>
      <c r="O41" s="68"/>
    </row>
    <row r="42" spans="1:15" s="40" customFormat="1" x14ac:dyDescent="0.2">
      <c r="A42" s="430">
        <v>44316</v>
      </c>
      <c r="B42" s="341">
        <f t="shared" si="21"/>
        <v>24644867.609999999</v>
      </c>
      <c r="C42" s="344">
        <f t="shared" si="15"/>
        <v>24644867.609999999</v>
      </c>
      <c r="D42" s="341">
        <f t="shared" si="22"/>
        <v>394317.88176000002</v>
      </c>
      <c r="E42" s="342">
        <f t="shared" si="8"/>
        <v>112955.64321249998</v>
      </c>
      <c r="F42" s="341">
        <f t="shared" si="9"/>
        <v>-14392602.684239997</v>
      </c>
      <c r="G42" s="342">
        <f t="shared" si="10"/>
        <v>-2818081.5485625002</v>
      </c>
      <c r="H42" s="341">
        <f t="shared" si="20"/>
        <v>10252264.925760003</v>
      </c>
      <c r="I42" s="341">
        <f t="shared" si="13"/>
        <v>21826786.061437499</v>
      </c>
      <c r="J42" s="341">
        <f t="shared" si="14"/>
        <v>11574521.135677496</v>
      </c>
      <c r="K42" s="341">
        <f t="shared" si="12"/>
        <v>-2430649.4384922739</v>
      </c>
      <c r="L42" s="343">
        <f t="shared" si="6"/>
        <v>59086.070094974712</v>
      </c>
      <c r="M42" s="68"/>
      <c r="N42" s="68"/>
      <c r="O42" s="68"/>
    </row>
    <row r="43" spans="1:15" s="40" customFormat="1" x14ac:dyDescent="0.2">
      <c r="A43" s="425">
        <v>44347</v>
      </c>
      <c r="B43" s="66">
        <f t="shared" si="21"/>
        <v>24644867.609999999</v>
      </c>
      <c r="C43" s="429">
        <f t="shared" si="15"/>
        <v>24644867.609999999</v>
      </c>
      <c r="D43" s="66">
        <f t="shared" si="22"/>
        <v>394317.88176000002</v>
      </c>
      <c r="E43" s="178">
        <f t="shared" si="8"/>
        <v>112955.64321249998</v>
      </c>
      <c r="F43" s="66">
        <f t="shared" si="9"/>
        <v>-14786920.565999996</v>
      </c>
      <c r="G43" s="178">
        <f t="shared" si="10"/>
        <v>-2931037.1917750002</v>
      </c>
      <c r="H43" s="66">
        <f t="shared" si="20"/>
        <v>9857947.0440000035</v>
      </c>
      <c r="I43" s="66">
        <f t="shared" si="13"/>
        <v>21713830.418224998</v>
      </c>
      <c r="J43" s="66">
        <f t="shared" si="14"/>
        <v>11855883.374224994</v>
      </c>
      <c r="K43" s="66">
        <f t="shared" si="12"/>
        <v>-2489735.5085872486</v>
      </c>
      <c r="L43" s="67">
        <f t="shared" si="6"/>
        <v>59086.070094974712</v>
      </c>
      <c r="M43" s="68"/>
      <c r="N43" s="68"/>
      <c r="O43" s="68"/>
    </row>
    <row r="44" spans="1:15" s="40" customFormat="1" x14ac:dyDescent="0.2">
      <c r="A44" s="425">
        <v>44377</v>
      </c>
      <c r="B44" s="66">
        <f t="shared" si="21"/>
        <v>24644867.609999999</v>
      </c>
      <c r="C44" s="429">
        <f t="shared" si="15"/>
        <v>24644867.609999999</v>
      </c>
      <c r="D44" s="66">
        <f t="shared" si="22"/>
        <v>394317.88176000002</v>
      </c>
      <c r="E44" s="178">
        <f t="shared" si="8"/>
        <v>112955.64321249998</v>
      </c>
      <c r="F44" s="66">
        <f t="shared" si="9"/>
        <v>-15181238.447759995</v>
      </c>
      <c r="G44" s="178">
        <f t="shared" si="10"/>
        <v>-3043992.8349875002</v>
      </c>
      <c r="H44" s="66">
        <f t="shared" si="20"/>
        <v>9463629.1622400042</v>
      </c>
      <c r="I44" s="66">
        <f t="shared" si="13"/>
        <v>21600874.775012501</v>
      </c>
      <c r="J44" s="66">
        <f t="shared" si="14"/>
        <v>12137245.612772496</v>
      </c>
      <c r="K44" s="66">
        <f t="shared" si="12"/>
        <v>-2548821.5786822243</v>
      </c>
      <c r="L44" s="67">
        <f t="shared" si="6"/>
        <v>59086.070094975643</v>
      </c>
      <c r="M44" s="68"/>
      <c r="N44" s="68"/>
      <c r="O44" s="68"/>
    </row>
    <row r="45" spans="1:15" s="40" customFormat="1" x14ac:dyDescent="0.2">
      <c r="A45" s="425">
        <v>44408</v>
      </c>
      <c r="B45" s="66">
        <f t="shared" si="21"/>
        <v>24644867.609999999</v>
      </c>
      <c r="C45" s="429">
        <f t="shared" si="15"/>
        <v>24644867.609999999</v>
      </c>
      <c r="D45" s="66">
        <f t="shared" si="22"/>
        <v>394317.88176000002</v>
      </c>
      <c r="E45" s="178">
        <f t="shared" si="8"/>
        <v>112955.64321249998</v>
      </c>
      <c r="F45" s="66">
        <f t="shared" si="9"/>
        <v>-15575556.329519995</v>
      </c>
      <c r="G45" s="178">
        <f t="shared" si="10"/>
        <v>-3156948.4782000002</v>
      </c>
      <c r="H45" s="66">
        <f t="shared" si="20"/>
        <v>9069311.2804800048</v>
      </c>
      <c r="I45" s="66">
        <f t="shared" si="13"/>
        <v>21487919.1318</v>
      </c>
      <c r="J45" s="66">
        <f t="shared" si="14"/>
        <v>12418607.851319995</v>
      </c>
      <c r="K45" s="66">
        <f t="shared" si="12"/>
        <v>-2607907.648777199</v>
      </c>
      <c r="L45" s="67">
        <f t="shared" si="6"/>
        <v>59086.070094974712</v>
      </c>
      <c r="M45" s="68"/>
      <c r="N45" s="68"/>
      <c r="O45" s="68"/>
    </row>
    <row r="46" spans="1:15" s="40" customFormat="1" x14ac:dyDescent="0.2">
      <c r="A46" s="425">
        <v>44439</v>
      </c>
      <c r="B46" s="66">
        <f t="shared" si="21"/>
        <v>24644867.609999999</v>
      </c>
      <c r="C46" s="429">
        <f t="shared" si="15"/>
        <v>24644867.609999999</v>
      </c>
      <c r="D46" s="66">
        <f t="shared" si="22"/>
        <v>394317.88176000002</v>
      </c>
      <c r="E46" s="178">
        <f t="shared" si="8"/>
        <v>112955.64321249998</v>
      </c>
      <c r="F46" s="66">
        <f t="shared" si="9"/>
        <v>-15969874.211279994</v>
      </c>
      <c r="G46" s="178">
        <f t="shared" si="10"/>
        <v>-3269904.1214125003</v>
      </c>
      <c r="H46" s="66">
        <f t="shared" si="20"/>
        <v>8674993.3987200055</v>
      </c>
      <c r="I46" s="66">
        <f t="shared" si="13"/>
        <v>21374963.488587499</v>
      </c>
      <c r="J46" s="66">
        <f t="shared" si="14"/>
        <v>12699970.089867493</v>
      </c>
      <c r="K46" s="66">
        <f t="shared" si="12"/>
        <v>-2666993.7188721737</v>
      </c>
      <c r="L46" s="67">
        <f t="shared" si="6"/>
        <v>59086.070094974712</v>
      </c>
      <c r="M46" s="68"/>
      <c r="N46" s="68"/>
      <c r="O46" s="68"/>
    </row>
    <row r="47" spans="1:15" s="40" customFormat="1" x14ac:dyDescent="0.2">
      <c r="A47" s="425">
        <v>44469</v>
      </c>
      <c r="B47" s="66">
        <f t="shared" si="21"/>
        <v>24644867.609999999</v>
      </c>
      <c r="C47" s="429">
        <f t="shared" si="15"/>
        <v>24644867.609999999</v>
      </c>
      <c r="D47" s="66">
        <f t="shared" ref="D47:D50" si="23">B47*$D$6/12</f>
        <v>394317.88176000002</v>
      </c>
      <c r="E47" s="178">
        <f t="shared" si="8"/>
        <v>112955.64321249998</v>
      </c>
      <c r="F47" s="66">
        <f t="shared" si="9"/>
        <v>-16364192.093039993</v>
      </c>
      <c r="G47" s="178">
        <f t="shared" si="10"/>
        <v>-3382859.7646250003</v>
      </c>
      <c r="H47" s="66">
        <f t="shared" si="13"/>
        <v>8280675.5169600062</v>
      </c>
      <c r="I47" s="66">
        <f t="shared" si="13"/>
        <v>21262007.845374998</v>
      </c>
      <c r="J47" s="66">
        <f t="shared" si="14"/>
        <v>12981332.328414991</v>
      </c>
      <c r="K47" s="66">
        <f t="shared" si="12"/>
        <v>-2726079.7889671479</v>
      </c>
      <c r="L47" s="67">
        <f t="shared" si="6"/>
        <v>59086.070094974246</v>
      </c>
      <c r="M47" s="68"/>
      <c r="N47" s="68"/>
      <c r="O47" s="68"/>
    </row>
    <row r="48" spans="1:15" s="40" customFormat="1" x14ac:dyDescent="0.2">
      <c r="A48" s="425">
        <v>44500</v>
      </c>
      <c r="B48" s="66">
        <f t="shared" ref="B48:B52" si="24">B47</f>
        <v>24644867.609999999</v>
      </c>
      <c r="C48" s="429">
        <f t="shared" si="15"/>
        <v>24644867.609999999</v>
      </c>
      <c r="D48" s="66">
        <f>B48*$D$6/12</f>
        <v>394317.88176000002</v>
      </c>
      <c r="E48" s="178">
        <f t="shared" si="8"/>
        <v>112955.64321249998</v>
      </c>
      <c r="F48" s="66">
        <f t="shared" si="9"/>
        <v>-16758509.974799993</v>
      </c>
      <c r="G48" s="178">
        <f t="shared" si="10"/>
        <v>-3495815.4078375003</v>
      </c>
      <c r="H48" s="66">
        <f t="shared" si="13"/>
        <v>7886357.6352000069</v>
      </c>
      <c r="I48" s="66">
        <f t="shared" si="13"/>
        <v>21149052.2021625</v>
      </c>
      <c r="J48" s="66">
        <f t="shared" si="14"/>
        <v>13262694.566962494</v>
      </c>
      <c r="K48" s="66">
        <f t="shared" si="12"/>
        <v>-2785165.8590621236</v>
      </c>
      <c r="L48" s="67">
        <f t="shared" si="6"/>
        <v>59086.070094975643</v>
      </c>
      <c r="M48" s="68"/>
      <c r="N48" s="68"/>
      <c r="O48" s="68"/>
    </row>
    <row r="49" spans="1:15" s="40" customFormat="1" x14ac:dyDescent="0.2">
      <c r="A49" s="425">
        <v>44530</v>
      </c>
      <c r="B49" s="66">
        <f t="shared" si="24"/>
        <v>24644867.609999999</v>
      </c>
      <c r="C49" s="429">
        <f t="shared" si="15"/>
        <v>24644867.609999999</v>
      </c>
      <c r="D49" s="66">
        <f t="shared" si="23"/>
        <v>394317.88176000002</v>
      </c>
      <c r="E49" s="178">
        <f t="shared" si="8"/>
        <v>112955.64321249998</v>
      </c>
      <c r="F49" s="66">
        <f t="shared" si="9"/>
        <v>-17152827.856559992</v>
      </c>
      <c r="G49" s="178">
        <f t="shared" si="10"/>
        <v>-3608771.0510500004</v>
      </c>
      <c r="H49" s="66">
        <f t="shared" si="13"/>
        <v>7492039.7534400076</v>
      </c>
      <c r="I49" s="66">
        <f t="shared" si="13"/>
        <v>21036096.55895</v>
      </c>
      <c r="J49" s="66">
        <f t="shared" si="14"/>
        <v>13544056.805509992</v>
      </c>
      <c r="K49" s="66">
        <f t="shared" si="12"/>
        <v>-2844251.9291570983</v>
      </c>
      <c r="L49" s="67">
        <f t="shared" si="6"/>
        <v>59086.070094974712</v>
      </c>
      <c r="M49" s="68"/>
      <c r="N49" s="68"/>
      <c r="O49" s="68"/>
    </row>
    <row r="50" spans="1:15" s="40" customFormat="1" x14ac:dyDescent="0.2">
      <c r="A50" s="425">
        <v>44561</v>
      </c>
      <c r="B50" s="66">
        <f t="shared" si="24"/>
        <v>24644867.609999999</v>
      </c>
      <c r="C50" s="429">
        <f t="shared" si="15"/>
        <v>24644867.609999999</v>
      </c>
      <c r="D50" s="66">
        <f t="shared" si="23"/>
        <v>394317.88176000002</v>
      </c>
      <c r="E50" s="178">
        <f t="shared" si="8"/>
        <v>112955.64321249998</v>
      </c>
      <c r="F50" s="66">
        <f t="shared" si="9"/>
        <v>-17547145.738319993</v>
      </c>
      <c r="G50" s="178">
        <f t="shared" si="10"/>
        <v>-3721726.6942625004</v>
      </c>
      <c r="H50" s="66">
        <f t="shared" si="13"/>
        <v>7097721.8716800064</v>
      </c>
      <c r="I50" s="66">
        <f t="shared" si="13"/>
        <v>20923140.915737499</v>
      </c>
      <c r="J50" s="66">
        <f t="shared" si="14"/>
        <v>13825419.044057492</v>
      </c>
      <c r="K50" s="66">
        <f t="shared" si="12"/>
        <v>-2903337.9992520735</v>
      </c>
      <c r="L50" s="67">
        <f t="shared" si="6"/>
        <v>59086.070094975177</v>
      </c>
      <c r="M50" s="68"/>
      <c r="N50" s="68"/>
      <c r="O50" s="68"/>
    </row>
    <row r="51" spans="1:15" s="40" customFormat="1" x14ac:dyDescent="0.2">
      <c r="A51" s="425">
        <v>44926</v>
      </c>
      <c r="B51" s="66">
        <f t="shared" si="24"/>
        <v>24644867.609999999</v>
      </c>
      <c r="C51" s="429">
        <f t="shared" si="15"/>
        <v>24644867.609999999</v>
      </c>
      <c r="D51" s="66">
        <f>$E$6*B51</f>
        <v>2839088.7486719997</v>
      </c>
      <c r="E51" s="178">
        <f>+C51*$E$9</f>
        <v>1355467.7185499999</v>
      </c>
      <c r="F51" s="66">
        <f t="shared" si="9"/>
        <v>-20386234.486991994</v>
      </c>
      <c r="G51" s="178">
        <f t="shared" si="10"/>
        <v>-5077194.4128125003</v>
      </c>
      <c r="H51" s="66">
        <f t="shared" si="13"/>
        <v>4258633.1230080053</v>
      </c>
      <c r="I51" s="66">
        <f t="shared" si="13"/>
        <v>19567673.197187498</v>
      </c>
      <c r="J51" s="66">
        <f t="shared" si="14"/>
        <v>15309040.074179493</v>
      </c>
      <c r="K51" s="66">
        <f t="shared" si="12"/>
        <v>-3214898.4155776934</v>
      </c>
      <c r="L51" s="67">
        <f t="shared" si="6"/>
        <v>311560.41632561991</v>
      </c>
      <c r="M51" s="68"/>
      <c r="N51" s="68"/>
      <c r="O51" s="68"/>
    </row>
    <row r="52" spans="1:15" s="40" customFormat="1" x14ac:dyDescent="0.2">
      <c r="A52" s="425">
        <v>45291</v>
      </c>
      <c r="B52" s="66">
        <f t="shared" si="24"/>
        <v>24644867.609999999</v>
      </c>
      <c r="C52" s="429">
        <f t="shared" si="15"/>
        <v>24644867.609999999</v>
      </c>
      <c r="D52" s="66">
        <f>$F$6*B52</f>
        <v>2839088.7486719997</v>
      </c>
      <c r="E52" s="178">
        <f t="shared" ref="E52:E65" si="25">+C52*$E$9</f>
        <v>1355467.7185499999</v>
      </c>
      <c r="F52" s="66">
        <f t="shared" si="9"/>
        <v>-23225323.235663995</v>
      </c>
      <c r="G52" s="178">
        <f t="shared" si="10"/>
        <v>-6432662.1313624997</v>
      </c>
      <c r="H52" s="66">
        <f t="shared" si="13"/>
        <v>1419544.3743360043</v>
      </c>
      <c r="I52" s="66">
        <f t="shared" si="13"/>
        <v>18212205.478637502</v>
      </c>
      <c r="J52" s="66">
        <f t="shared" si="14"/>
        <v>16792661.104301497</v>
      </c>
      <c r="K52" s="66">
        <f t="shared" si="12"/>
        <v>-3526458.8319033142</v>
      </c>
      <c r="L52" s="67">
        <f t="shared" si="6"/>
        <v>311560.41632562084</v>
      </c>
      <c r="M52" s="68"/>
      <c r="N52" s="68"/>
      <c r="O52" s="68"/>
    </row>
    <row r="53" spans="1:15" s="40" customFormat="1" x14ac:dyDescent="0.2">
      <c r="A53" s="425">
        <v>45657</v>
      </c>
      <c r="B53" s="66">
        <f t="shared" ref="B53:B67" si="26">B52</f>
        <v>24644867.609999999</v>
      </c>
      <c r="C53" s="429">
        <f t="shared" si="15"/>
        <v>24644867.609999999</v>
      </c>
      <c r="D53" s="66">
        <f>$G$6*B53</f>
        <v>1419544.3743359998</v>
      </c>
      <c r="E53" s="178">
        <f t="shared" si="25"/>
        <v>1355467.7185499999</v>
      </c>
      <c r="F53" s="66">
        <f t="shared" si="9"/>
        <v>-24644867.609999996</v>
      </c>
      <c r="G53" s="178">
        <f t="shared" si="10"/>
        <v>-7788129.8499125</v>
      </c>
      <c r="H53" s="66">
        <f t="shared" si="13"/>
        <v>0</v>
      </c>
      <c r="I53" s="66">
        <f t="shared" si="13"/>
        <v>16856737.760087498</v>
      </c>
      <c r="J53" s="66">
        <f t="shared" si="14"/>
        <v>16856737.760087498</v>
      </c>
      <c r="K53" s="66">
        <f t="shared" si="12"/>
        <v>-3539914.9296183744</v>
      </c>
      <c r="L53" s="67">
        <f t="shared" si="6"/>
        <v>13456.097715060227</v>
      </c>
      <c r="M53" s="68"/>
      <c r="N53" s="68"/>
      <c r="O53" s="68"/>
    </row>
    <row r="54" spans="1:15" s="40" customFormat="1" x14ac:dyDescent="0.2">
      <c r="A54" s="425">
        <v>46022</v>
      </c>
      <c r="B54" s="66">
        <f t="shared" si="26"/>
        <v>24644867.609999999</v>
      </c>
      <c r="C54" s="429">
        <f t="shared" si="15"/>
        <v>24644867.609999999</v>
      </c>
      <c r="D54" s="66"/>
      <c r="E54" s="178">
        <f t="shared" si="25"/>
        <v>1355467.7185499999</v>
      </c>
      <c r="F54" s="66">
        <f t="shared" si="9"/>
        <v>-24644867.609999996</v>
      </c>
      <c r="G54" s="178">
        <f t="shared" si="10"/>
        <v>-9143597.5684625003</v>
      </c>
      <c r="H54" s="66">
        <f t="shared" si="13"/>
        <v>0</v>
      </c>
      <c r="I54" s="66">
        <f t="shared" si="13"/>
        <v>15501270.041537499</v>
      </c>
      <c r="J54" s="66">
        <f t="shared" si="14"/>
        <v>15501270.041537499</v>
      </c>
      <c r="K54" s="66">
        <f t="shared" si="12"/>
        <v>-3255266.7087228745</v>
      </c>
      <c r="L54" s="67">
        <f t="shared" si="6"/>
        <v>-284648.22089549992</v>
      </c>
      <c r="M54" s="68"/>
      <c r="N54" s="68"/>
      <c r="O54" s="68"/>
    </row>
    <row r="55" spans="1:15" s="40" customFormat="1" x14ac:dyDescent="0.2">
      <c r="A55" s="425">
        <v>46387</v>
      </c>
      <c r="B55" s="66">
        <f t="shared" si="26"/>
        <v>24644867.609999999</v>
      </c>
      <c r="C55" s="429">
        <f t="shared" si="15"/>
        <v>24644867.609999999</v>
      </c>
      <c r="D55" s="66"/>
      <c r="E55" s="178">
        <f t="shared" si="25"/>
        <v>1355467.7185499999</v>
      </c>
      <c r="F55" s="66">
        <f t="shared" si="9"/>
        <v>-24644867.609999996</v>
      </c>
      <c r="G55" s="178">
        <f t="shared" si="10"/>
        <v>-10499065.287012501</v>
      </c>
      <c r="H55" s="66">
        <f t="shared" si="13"/>
        <v>0</v>
      </c>
      <c r="I55" s="66">
        <f t="shared" si="13"/>
        <v>14145802.322987499</v>
      </c>
      <c r="J55" s="66">
        <f t="shared" si="14"/>
        <v>14145802.322987499</v>
      </c>
      <c r="K55" s="66">
        <f t="shared" si="12"/>
        <v>-2970618.4878273746</v>
      </c>
      <c r="L55" s="67">
        <f t="shared" si="6"/>
        <v>-284648.22089549992</v>
      </c>
      <c r="M55" s="68"/>
      <c r="N55" s="68"/>
      <c r="O55" s="68"/>
    </row>
    <row r="56" spans="1:15" s="40" customFormat="1" x14ac:dyDescent="0.2">
      <c r="A56" s="425">
        <v>46752</v>
      </c>
      <c r="B56" s="66">
        <f t="shared" si="26"/>
        <v>24644867.609999999</v>
      </c>
      <c r="C56" s="429">
        <f t="shared" si="15"/>
        <v>24644867.609999999</v>
      </c>
      <c r="D56" s="66"/>
      <c r="E56" s="178">
        <f t="shared" si="25"/>
        <v>1355467.7185499999</v>
      </c>
      <c r="F56" s="66">
        <f t="shared" si="9"/>
        <v>-24644867.609999996</v>
      </c>
      <c r="G56" s="178">
        <f t="shared" si="10"/>
        <v>-11854533.005562501</v>
      </c>
      <c r="H56" s="66">
        <f t="shared" si="13"/>
        <v>0</v>
      </c>
      <c r="I56" s="66">
        <f t="shared" si="13"/>
        <v>12790334.604437498</v>
      </c>
      <c r="J56" s="66">
        <f t="shared" si="14"/>
        <v>12790334.604437498</v>
      </c>
      <c r="K56" s="66">
        <f t="shared" si="12"/>
        <v>-2685970.2669318747</v>
      </c>
      <c r="L56" s="67">
        <f t="shared" si="6"/>
        <v>-284648.22089549992</v>
      </c>
      <c r="M56" s="68"/>
      <c r="N56" s="68"/>
      <c r="O56" s="68"/>
    </row>
    <row r="57" spans="1:15" s="40" customFormat="1" x14ac:dyDescent="0.2">
      <c r="A57" s="425">
        <v>47118</v>
      </c>
      <c r="B57" s="66">
        <f t="shared" si="26"/>
        <v>24644867.609999999</v>
      </c>
      <c r="C57" s="429">
        <f t="shared" si="15"/>
        <v>24644867.609999999</v>
      </c>
      <c r="D57" s="66"/>
      <c r="E57" s="178">
        <f t="shared" si="25"/>
        <v>1355467.7185499999</v>
      </c>
      <c r="F57" s="66">
        <f t="shared" si="9"/>
        <v>-24644867.609999996</v>
      </c>
      <c r="G57" s="178">
        <f t="shared" si="10"/>
        <v>-13210000.724112501</v>
      </c>
      <c r="H57" s="66">
        <f>B57+F57</f>
        <v>0</v>
      </c>
      <c r="I57" s="66">
        <f t="shared" si="13"/>
        <v>11434866.885887498</v>
      </c>
      <c r="J57" s="66">
        <f>I57-H57</f>
        <v>11434866.885887498</v>
      </c>
      <c r="K57" s="66">
        <f t="shared" si="12"/>
        <v>-2401322.0460363743</v>
      </c>
      <c r="L57" s="67">
        <f t="shared" si="6"/>
        <v>-284648.22089550039</v>
      </c>
      <c r="M57" s="26"/>
      <c r="N57" s="68"/>
      <c r="O57" s="68"/>
    </row>
    <row r="58" spans="1:15" s="40" customFormat="1" ht="15" customHeight="1" x14ac:dyDescent="0.2">
      <c r="A58" s="425">
        <v>47483</v>
      </c>
      <c r="B58" s="66">
        <f t="shared" si="26"/>
        <v>24644867.609999999</v>
      </c>
      <c r="C58" s="429">
        <f t="shared" si="15"/>
        <v>24644867.609999999</v>
      </c>
      <c r="D58" s="66"/>
      <c r="E58" s="178">
        <f t="shared" si="25"/>
        <v>1355467.7185499999</v>
      </c>
      <c r="F58" s="66">
        <f t="shared" si="9"/>
        <v>-24644867.609999996</v>
      </c>
      <c r="G58" s="178">
        <f t="shared" si="10"/>
        <v>-14565468.442662502</v>
      </c>
      <c r="H58" s="66">
        <f>B58+F58</f>
        <v>0</v>
      </c>
      <c r="I58" s="66">
        <f t="shared" si="13"/>
        <v>10079399.167337498</v>
      </c>
      <c r="J58" s="66">
        <f>I58-H58</f>
        <v>10079399.167337498</v>
      </c>
      <c r="K58" s="66">
        <f t="shared" si="12"/>
        <v>-2116673.8251408744</v>
      </c>
      <c r="L58" s="67">
        <f t="shared" si="6"/>
        <v>-284648.22089549992</v>
      </c>
      <c r="M58" s="26"/>
      <c r="N58" s="68"/>
      <c r="O58" s="68"/>
    </row>
    <row r="59" spans="1:15" s="40" customFormat="1" ht="15" customHeight="1" x14ac:dyDescent="0.2">
      <c r="A59" s="425">
        <v>47848</v>
      </c>
      <c r="B59" s="66">
        <f t="shared" si="26"/>
        <v>24644867.609999999</v>
      </c>
      <c r="C59" s="429">
        <f t="shared" si="15"/>
        <v>24644867.609999999</v>
      </c>
      <c r="D59" s="66"/>
      <c r="E59" s="178">
        <f t="shared" si="25"/>
        <v>1355467.7185499999</v>
      </c>
      <c r="F59" s="66">
        <f t="shared" si="9"/>
        <v>-24644867.609999996</v>
      </c>
      <c r="G59" s="178">
        <f t="shared" si="10"/>
        <v>-15920936.161212502</v>
      </c>
      <c r="H59" s="66">
        <f t="shared" ref="H59:I67" si="27">B59+F59</f>
        <v>0</v>
      </c>
      <c r="I59" s="66">
        <f t="shared" si="13"/>
        <v>8723931.4487874974</v>
      </c>
      <c r="J59" s="66">
        <f t="shared" ref="J59:J66" si="28">I59-H59</f>
        <v>8723931.4487874974</v>
      </c>
      <c r="K59" s="66">
        <f t="shared" si="12"/>
        <v>-1832025.6042453744</v>
      </c>
      <c r="L59" s="67">
        <f t="shared" si="6"/>
        <v>-284648.22089549992</v>
      </c>
      <c r="M59" s="26"/>
      <c r="N59" s="68"/>
      <c r="O59" s="68"/>
    </row>
    <row r="60" spans="1:15" s="40" customFormat="1" ht="15" customHeight="1" x14ac:dyDescent="0.2">
      <c r="A60" s="425">
        <v>48213</v>
      </c>
      <c r="B60" s="66">
        <f t="shared" si="26"/>
        <v>24644867.609999999</v>
      </c>
      <c r="C60" s="429">
        <f t="shared" si="15"/>
        <v>24644867.609999999</v>
      </c>
      <c r="D60" s="66"/>
      <c r="E60" s="178">
        <f t="shared" si="25"/>
        <v>1355467.7185499999</v>
      </c>
      <c r="F60" s="66">
        <f t="shared" si="9"/>
        <v>-24644867.609999996</v>
      </c>
      <c r="G60" s="178">
        <f t="shared" si="10"/>
        <v>-17276403.879762501</v>
      </c>
      <c r="H60" s="66">
        <f t="shared" si="27"/>
        <v>0</v>
      </c>
      <c r="I60" s="66">
        <f t="shared" si="27"/>
        <v>7368463.7302374989</v>
      </c>
      <c r="J60" s="66">
        <f t="shared" si="28"/>
        <v>7368463.7302374989</v>
      </c>
      <c r="K60" s="66">
        <f t="shared" si="12"/>
        <v>-1547377.3833498748</v>
      </c>
      <c r="L60" s="67">
        <f t="shared" si="6"/>
        <v>-284648.22089549969</v>
      </c>
      <c r="M60" s="26"/>
      <c r="N60" s="68"/>
      <c r="O60" s="68"/>
    </row>
    <row r="61" spans="1:15" s="40" customFormat="1" outlineLevel="1" x14ac:dyDescent="0.2">
      <c r="A61" s="425">
        <v>48579</v>
      </c>
      <c r="B61" s="66">
        <f t="shared" si="26"/>
        <v>24644867.609999999</v>
      </c>
      <c r="C61" s="429">
        <f t="shared" si="15"/>
        <v>24644867.609999999</v>
      </c>
      <c r="D61" s="66"/>
      <c r="E61" s="178">
        <f>+C61*$E$9</f>
        <v>1355467.7185499999</v>
      </c>
      <c r="F61" s="66">
        <f t="shared" si="9"/>
        <v>-24644867.609999996</v>
      </c>
      <c r="G61" s="178">
        <f t="shared" si="10"/>
        <v>-18631871.598312501</v>
      </c>
      <c r="H61" s="66">
        <f t="shared" si="27"/>
        <v>0</v>
      </c>
      <c r="I61" s="66">
        <f t="shared" si="27"/>
        <v>6012996.0116874985</v>
      </c>
      <c r="J61" s="66">
        <f t="shared" si="28"/>
        <v>6012996.0116874985</v>
      </c>
      <c r="K61" s="66">
        <f t="shared" si="12"/>
        <v>-1262729.1624543746</v>
      </c>
      <c r="L61" s="67">
        <f t="shared" si="6"/>
        <v>-284648.22089550016</v>
      </c>
      <c r="M61" s="26"/>
      <c r="N61" s="68"/>
      <c r="O61" s="68"/>
    </row>
    <row r="62" spans="1:15" s="40" customFormat="1" outlineLevel="1" x14ac:dyDescent="0.2">
      <c r="A62" s="425">
        <v>48944</v>
      </c>
      <c r="B62" s="66">
        <f t="shared" si="26"/>
        <v>24644867.609999999</v>
      </c>
      <c r="C62" s="429">
        <f t="shared" si="15"/>
        <v>24644867.609999999</v>
      </c>
      <c r="D62" s="66"/>
      <c r="E62" s="178">
        <f t="shared" si="25"/>
        <v>1355467.7185499999</v>
      </c>
      <c r="F62" s="66">
        <f t="shared" si="9"/>
        <v>-24644867.609999996</v>
      </c>
      <c r="G62" s="178">
        <f t="shared" si="10"/>
        <v>-19987339.316862501</v>
      </c>
      <c r="H62" s="66">
        <f t="shared" si="27"/>
        <v>0</v>
      </c>
      <c r="I62" s="66">
        <f t="shared" si="27"/>
        <v>4657528.2931374982</v>
      </c>
      <c r="J62" s="66">
        <f t="shared" si="28"/>
        <v>4657528.2931374982</v>
      </c>
      <c r="K62" s="66">
        <f t="shared" si="12"/>
        <v>-978080.94155887456</v>
      </c>
      <c r="L62" s="67">
        <f t="shared" si="6"/>
        <v>-284648.22089550004</v>
      </c>
      <c r="M62" s="26"/>
      <c r="N62" s="68"/>
      <c r="O62" s="68"/>
    </row>
    <row r="63" spans="1:15" s="40" customFormat="1" outlineLevel="1" x14ac:dyDescent="0.2">
      <c r="A63" s="425">
        <v>49309</v>
      </c>
      <c r="B63" s="66">
        <f t="shared" si="26"/>
        <v>24644867.609999999</v>
      </c>
      <c r="C63" s="429">
        <f t="shared" si="15"/>
        <v>24644867.609999999</v>
      </c>
      <c r="D63" s="66"/>
      <c r="E63" s="178">
        <f t="shared" si="25"/>
        <v>1355467.7185499999</v>
      </c>
      <c r="F63" s="66">
        <f t="shared" si="9"/>
        <v>-24644867.609999996</v>
      </c>
      <c r="G63" s="178">
        <f t="shared" si="10"/>
        <v>-21342807.035412502</v>
      </c>
      <c r="H63" s="66">
        <f t="shared" si="27"/>
        <v>0</v>
      </c>
      <c r="I63" s="66">
        <f t="shared" si="27"/>
        <v>3302060.5745874979</v>
      </c>
      <c r="J63" s="66">
        <f t="shared" si="28"/>
        <v>3302060.5745874979</v>
      </c>
      <c r="K63" s="66">
        <f t="shared" si="12"/>
        <v>-693432.72066337452</v>
      </c>
      <c r="L63" s="67">
        <f t="shared" si="6"/>
        <v>-284648.22089550004</v>
      </c>
      <c r="M63" s="26"/>
      <c r="N63" s="68"/>
      <c r="O63" s="68"/>
    </row>
    <row r="64" spans="1:15" s="40" customFormat="1" outlineLevel="1" x14ac:dyDescent="0.2">
      <c r="A64" s="425">
        <v>49674</v>
      </c>
      <c r="B64" s="66">
        <f t="shared" si="26"/>
        <v>24644867.609999999</v>
      </c>
      <c r="C64" s="429">
        <f t="shared" si="15"/>
        <v>24644867.609999999</v>
      </c>
      <c r="D64" s="66"/>
      <c r="E64" s="178">
        <f t="shared" si="25"/>
        <v>1355467.7185499999</v>
      </c>
      <c r="F64" s="66">
        <f t="shared" si="9"/>
        <v>-24644867.609999996</v>
      </c>
      <c r="G64" s="178">
        <f t="shared" si="10"/>
        <v>-22698274.753962502</v>
      </c>
      <c r="H64" s="66">
        <f t="shared" si="27"/>
        <v>0</v>
      </c>
      <c r="I64" s="66">
        <f t="shared" si="27"/>
        <v>1946592.8560374975</v>
      </c>
      <c r="J64" s="66">
        <f t="shared" si="28"/>
        <v>1946592.8560374975</v>
      </c>
      <c r="K64" s="66">
        <f t="shared" si="12"/>
        <v>-408784.49976787448</v>
      </c>
      <c r="L64" s="67">
        <f t="shared" si="6"/>
        <v>-284648.22089550004</v>
      </c>
      <c r="M64" s="26"/>
      <c r="N64" s="68"/>
      <c r="O64" s="68"/>
    </row>
    <row r="65" spans="1:15" s="40" customFormat="1" outlineLevel="1" x14ac:dyDescent="0.2">
      <c r="A65" s="425">
        <v>50040</v>
      </c>
      <c r="B65" s="66">
        <f t="shared" si="26"/>
        <v>24644867.609999999</v>
      </c>
      <c r="C65" s="429">
        <f t="shared" si="15"/>
        <v>24644867.609999999</v>
      </c>
      <c r="D65" s="66"/>
      <c r="E65" s="178">
        <f t="shared" si="25"/>
        <v>1355467.7185499999</v>
      </c>
      <c r="F65" s="66">
        <f t="shared" si="9"/>
        <v>-24644867.609999996</v>
      </c>
      <c r="G65" s="178">
        <f t="shared" si="10"/>
        <v>-24053742.472512502</v>
      </c>
      <c r="H65" s="66">
        <f t="shared" si="27"/>
        <v>0</v>
      </c>
      <c r="I65" s="66">
        <f t="shared" si="27"/>
        <v>591125.13748749718</v>
      </c>
      <c r="J65" s="66">
        <f t="shared" si="28"/>
        <v>591125.13748749718</v>
      </c>
      <c r="K65" s="66">
        <f t="shared" si="12"/>
        <v>-124136.2788723744</v>
      </c>
      <c r="L65" s="67">
        <f t="shared" si="6"/>
        <v>-284648.2208955001</v>
      </c>
      <c r="M65" s="26"/>
      <c r="N65" s="68"/>
      <c r="O65" s="68"/>
    </row>
    <row r="66" spans="1:15" s="40" customFormat="1" outlineLevel="1" x14ac:dyDescent="0.2">
      <c r="A66" s="425">
        <v>50405</v>
      </c>
      <c r="B66" s="66">
        <f t="shared" si="26"/>
        <v>24644867.609999999</v>
      </c>
      <c r="C66" s="429">
        <f t="shared" si="15"/>
        <v>24644867.609999999</v>
      </c>
      <c r="D66" s="66"/>
      <c r="E66" s="178">
        <f>24644868-24053742-1</f>
        <v>591125</v>
      </c>
      <c r="F66" s="66">
        <f t="shared" si="9"/>
        <v>-24644867.609999996</v>
      </c>
      <c r="G66" s="178">
        <f t="shared" si="10"/>
        <v>-24644867.472512502</v>
      </c>
      <c r="H66" s="66">
        <f t="shared" si="27"/>
        <v>0</v>
      </c>
      <c r="I66" s="66">
        <f t="shared" si="27"/>
        <v>0.1374874971807003</v>
      </c>
      <c r="J66" s="66">
        <f t="shared" si="28"/>
        <v>0.1374874971807003</v>
      </c>
      <c r="K66" s="66">
        <f t="shared" si="12"/>
        <v>-2.8872374407947061E-2</v>
      </c>
      <c r="L66" s="67">
        <f t="shared" si="6"/>
        <v>-124136.25</v>
      </c>
      <c r="M66" s="26"/>
      <c r="N66" s="68"/>
      <c r="O66" s="68"/>
    </row>
    <row r="67" spans="1:15" s="40" customFormat="1" outlineLevel="1" x14ac:dyDescent="0.2">
      <c r="A67" s="425">
        <v>50770</v>
      </c>
      <c r="B67" s="66">
        <f t="shared" si="26"/>
        <v>24644867.609999999</v>
      </c>
      <c r="C67" s="429">
        <f t="shared" si="15"/>
        <v>24644867.609999999</v>
      </c>
      <c r="D67" s="66"/>
      <c r="E67" s="178"/>
      <c r="F67" s="66">
        <f t="shared" ref="F67" si="29">-D67+F66</f>
        <v>-24644867.609999996</v>
      </c>
      <c r="G67" s="178">
        <f t="shared" ref="G67" si="30">+G66-E67</f>
        <v>-24644867.472512502</v>
      </c>
      <c r="H67" s="66">
        <f t="shared" si="27"/>
        <v>0</v>
      </c>
      <c r="I67" s="66">
        <f t="shared" ref="I67" si="31">C67+G67</f>
        <v>0.1374874971807003</v>
      </c>
      <c r="J67" s="66">
        <f t="shared" ref="J67" si="32">I67-H67</f>
        <v>0.1374874971807003</v>
      </c>
      <c r="K67" s="66">
        <f t="shared" ref="K67" si="33">-J67*$K$11</f>
        <v>-2.8872374407947061E-2</v>
      </c>
      <c r="L67" s="67">
        <f t="shared" si="6"/>
        <v>0</v>
      </c>
      <c r="M67" s="26"/>
      <c r="N67" s="68"/>
      <c r="O67" s="68"/>
    </row>
    <row r="68" spans="1:15" x14ac:dyDescent="0.2">
      <c r="A68" s="78" t="s">
        <v>4</v>
      </c>
      <c r="B68" s="79"/>
      <c r="C68" s="79"/>
      <c r="D68" s="79"/>
      <c r="E68" s="79"/>
      <c r="F68" s="79"/>
      <c r="G68" s="294"/>
      <c r="H68" s="79"/>
      <c r="I68" s="79"/>
      <c r="J68" s="79"/>
      <c r="K68" s="79"/>
      <c r="L68" s="431"/>
      <c r="M68" s="26"/>
      <c r="N68" s="65"/>
      <c r="O68" s="65"/>
    </row>
    <row r="69" spans="1:15" x14ac:dyDescent="0.2">
      <c r="A69" s="71" t="s">
        <v>149</v>
      </c>
      <c r="B69" s="73"/>
      <c r="C69" s="72"/>
      <c r="D69" s="73">
        <f>SUM(D31:D42)</f>
        <v>6834843.2838400016</v>
      </c>
      <c r="E69" s="73">
        <f>SUM(E31:E42)</f>
        <v>1355467.7185500001</v>
      </c>
      <c r="F69" s="72"/>
      <c r="G69" s="295"/>
      <c r="H69" s="72"/>
      <c r="I69" s="72"/>
      <c r="J69" s="72"/>
      <c r="K69" s="72"/>
      <c r="L69" s="432">
        <f>SUM(L31:L42)</f>
        <v>1150668.8687108988</v>
      </c>
      <c r="M69" s="26"/>
      <c r="N69" s="65"/>
      <c r="O69" s="65"/>
    </row>
    <row r="70" spans="1:15" x14ac:dyDescent="0.2">
      <c r="A70" s="70" t="s">
        <v>150</v>
      </c>
      <c r="B70" s="75">
        <f>(B30+B42+SUM(B31:B41)*2)/24</f>
        <v>24644867.610000003</v>
      </c>
      <c r="C70" s="74">
        <f>(C30+C42+SUM(C31:C41)*2)/24</f>
        <v>24644867.610000003</v>
      </c>
      <c r="D70" s="75"/>
      <c r="E70" s="76"/>
      <c r="F70" s="74">
        <f>(F30+F42+SUM(F31:F41)*2)/24</f>
        <v>-11325685.826106668</v>
      </c>
      <c r="G70" s="74">
        <f>(G30+G42+SUM(G31:G41)*2)/24</f>
        <v>-2140347.6892875</v>
      </c>
      <c r="H70" s="74">
        <f>(H30+H42+SUM(H31:H41)*2)/24</f>
        <v>13319181.783893334</v>
      </c>
      <c r="I70" s="74">
        <f>(I30+I42+SUM(I31:I41)*2)/24</f>
        <v>22504519.920712501</v>
      </c>
      <c r="J70" s="76"/>
      <c r="K70" s="74">
        <f>(K30+K42+SUM(K31:K41)*2)/24</f>
        <v>-1928921.0087320248</v>
      </c>
      <c r="L70" s="77"/>
      <c r="M70" s="26"/>
      <c r="N70" s="65"/>
    </row>
    <row r="71" spans="1:15" x14ac:dyDescent="0.2">
      <c r="A71" s="26"/>
      <c r="B71" s="80"/>
      <c r="C71" s="26"/>
      <c r="D71" s="80"/>
      <c r="E71" s="26"/>
      <c r="F71" s="26"/>
      <c r="G71" s="26"/>
      <c r="H71" s="26"/>
      <c r="I71" s="26"/>
      <c r="J71" s="26"/>
      <c r="K71" s="26"/>
      <c r="L71" s="26"/>
      <c r="M71" s="26"/>
    </row>
    <row r="72" spans="1:15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5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5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E34" sqref="E34"/>
    </sheetView>
  </sheetViews>
  <sheetFormatPr defaultRowHeight="15" x14ac:dyDescent="0.2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</cols>
  <sheetData>
    <row r="2" spans="1:9" x14ac:dyDescent="0.25">
      <c r="A2" s="82"/>
      <c r="B2" s="82"/>
      <c r="C2" s="82"/>
      <c r="D2" s="82"/>
      <c r="E2" s="82"/>
      <c r="F2" s="82"/>
      <c r="G2" s="82"/>
      <c r="H2" s="82"/>
      <c r="I2" s="82"/>
    </row>
    <row r="3" spans="1:9" x14ac:dyDescent="0.25">
      <c r="A3" s="83" t="s">
        <v>51</v>
      </c>
      <c r="B3" s="84"/>
      <c r="C3" s="85"/>
      <c r="D3" s="85"/>
      <c r="E3" s="85"/>
      <c r="F3" s="85"/>
      <c r="G3" s="85"/>
      <c r="H3" s="85"/>
      <c r="I3" s="85"/>
    </row>
    <row r="4" spans="1:9" x14ac:dyDescent="0.25">
      <c r="A4" s="83" t="str">
        <f>+'Lead E'!A6</f>
        <v>AUTOMATED METER INFRASTRUCTURE ("AMI") - ELECTRIC</v>
      </c>
      <c r="B4" s="84"/>
      <c r="C4" s="85"/>
      <c r="D4" s="85"/>
      <c r="E4" s="85"/>
      <c r="F4" s="85"/>
      <c r="G4" s="85"/>
      <c r="H4" s="85"/>
      <c r="I4" s="85"/>
    </row>
    <row r="5" spans="1:9" x14ac:dyDescent="0.25">
      <c r="A5" s="83" t="s">
        <v>82</v>
      </c>
      <c r="B5" s="84"/>
      <c r="C5" s="85"/>
      <c r="D5" s="85"/>
      <c r="E5" s="85"/>
      <c r="F5" s="85"/>
      <c r="G5" s="85"/>
      <c r="H5" s="85"/>
      <c r="I5" s="85"/>
    </row>
    <row r="6" spans="1:9" x14ac:dyDescent="0.25">
      <c r="A6" s="83" t="s">
        <v>88</v>
      </c>
      <c r="B6" s="84"/>
      <c r="C6" s="85"/>
      <c r="D6" s="85"/>
      <c r="E6" s="85"/>
      <c r="F6" s="85"/>
      <c r="G6" s="85"/>
      <c r="H6" s="85"/>
      <c r="I6" s="85"/>
    </row>
    <row r="7" spans="1:9" x14ac:dyDescent="0.25">
      <c r="A7" s="83"/>
      <c r="B7" s="86"/>
      <c r="C7" s="85"/>
      <c r="D7" s="85"/>
      <c r="E7" s="85"/>
      <c r="F7" s="85"/>
      <c r="G7" s="85"/>
      <c r="H7" s="85"/>
      <c r="I7" s="85"/>
    </row>
    <row r="8" spans="1:9" x14ac:dyDescent="0.25">
      <c r="A8" s="87"/>
      <c r="B8" s="88" t="s">
        <v>52</v>
      </c>
      <c r="C8" s="89"/>
      <c r="D8" s="89"/>
      <c r="E8" s="89"/>
      <c r="F8" s="89"/>
      <c r="G8" s="89"/>
      <c r="H8" s="89"/>
      <c r="I8" s="90"/>
    </row>
    <row r="9" spans="1:9" x14ac:dyDescent="0.25">
      <c r="A9" s="91"/>
      <c r="B9" s="92"/>
      <c r="C9" s="89" t="s">
        <v>53</v>
      </c>
      <c r="D9" s="93"/>
      <c r="E9" s="94"/>
      <c r="F9" s="95" t="s">
        <v>54</v>
      </c>
      <c r="G9" s="93"/>
      <c r="H9" s="93"/>
      <c r="I9" s="96"/>
    </row>
    <row r="10" spans="1:9" x14ac:dyDescent="0.25">
      <c r="A10" s="91"/>
      <c r="B10" s="97"/>
      <c r="C10" s="98"/>
      <c r="D10" s="98"/>
      <c r="E10" s="99" t="s">
        <v>55</v>
      </c>
      <c r="F10" s="100"/>
      <c r="G10" s="101"/>
      <c r="H10" s="101"/>
      <c r="I10" s="102"/>
    </row>
    <row r="11" spans="1:9" x14ac:dyDescent="0.25">
      <c r="A11" s="91" t="s">
        <v>56</v>
      </c>
      <c r="B11" s="103" t="s">
        <v>57</v>
      </c>
      <c r="C11" s="104" t="s">
        <v>58</v>
      </c>
      <c r="D11" s="104" t="s">
        <v>59</v>
      </c>
      <c r="E11" s="99" t="s">
        <v>60</v>
      </c>
      <c r="F11" s="103" t="s">
        <v>61</v>
      </c>
      <c r="G11" s="104" t="s">
        <v>62</v>
      </c>
      <c r="H11" s="104" t="s">
        <v>63</v>
      </c>
      <c r="I11" s="99" t="s">
        <v>64</v>
      </c>
    </row>
    <row r="12" spans="1:9" x14ac:dyDescent="0.25">
      <c r="A12" s="91"/>
      <c r="B12" s="105" t="s">
        <v>58</v>
      </c>
      <c r="C12" s="106" t="s">
        <v>65</v>
      </c>
      <c r="D12" s="106" t="s">
        <v>50</v>
      </c>
      <c r="E12" s="107" t="s">
        <v>3</v>
      </c>
      <c r="F12" s="105" t="s">
        <v>66</v>
      </c>
      <c r="G12" s="106" t="s">
        <v>67</v>
      </c>
      <c r="H12" s="106" t="s">
        <v>68</v>
      </c>
      <c r="I12" s="107" t="s">
        <v>69</v>
      </c>
    </row>
    <row r="13" spans="1:9" x14ac:dyDescent="0.25">
      <c r="A13" s="91"/>
      <c r="B13" s="108" t="s">
        <v>70</v>
      </c>
      <c r="C13" s="109" t="s">
        <v>71</v>
      </c>
      <c r="D13" s="110" t="s">
        <v>72</v>
      </c>
      <c r="E13" s="111" t="s">
        <v>73</v>
      </c>
      <c r="F13" s="108" t="s">
        <v>74</v>
      </c>
      <c r="G13" s="112" t="s">
        <v>75</v>
      </c>
      <c r="H13" s="113" t="s">
        <v>76</v>
      </c>
      <c r="I13" s="111" t="s">
        <v>77</v>
      </c>
    </row>
    <row r="14" spans="1:9" x14ac:dyDescent="0.25">
      <c r="A14" s="114"/>
      <c r="B14" s="115"/>
      <c r="C14" s="116"/>
      <c r="D14" s="117"/>
      <c r="E14" s="118" t="s">
        <v>78</v>
      </c>
      <c r="F14" s="115" t="s">
        <v>79</v>
      </c>
      <c r="G14" s="119"/>
      <c r="H14" s="120"/>
      <c r="I14" s="118" t="s">
        <v>80</v>
      </c>
    </row>
    <row r="15" spans="1:9" x14ac:dyDescent="0.25">
      <c r="A15" s="87">
        <f>ROW()</f>
        <v>15</v>
      </c>
      <c r="B15" s="121"/>
      <c r="C15" s="122"/>
      <c r="D15" s="123"/>
      <c r="E15" s="124"/>
      <c r="F15" s="125"/>
      <c r="G15" s="126"/>
      <c r="H15" s="123"/>
      <c r="I15" s="124"/>
    </row>
    <row r="16" spans="1:9" x14ac:dyDescent="0.25">
      <c r="A16" s="91">
        <f>ROW()</f>
        <v>16</v>
      </c>
      <c r="B16" s="121"/>
      <c r="C16" s="122">
        <v>43951</v>
      </c>
      <c r="D16" s="123"/>
      <c r="E16" s="127">
        <f>+'Electric AMI Additions'!K30</f>
        <v>-1279980.5697813751</v>
      </c>
      <c r="F16" s="125"/>
      <c r="G16" s="126"/>
      <c r="H16" s="123"/>
      <c r="I16" s="127">
        <f>E16</f>
        <v>-1279980.5697813751</v>
      </c>
    </row>
    <row r="17" spans="1:9" x14ac:dyDescent="0.25">
      <c r="A17" s="91">
        <f>ROW()</f>
        <v>17</v>
      </c>
      <c r="B17" s="121">
        <f>DAY(EOMONTH(C17,0))</f>
        <v>31</v>
      </c>
      <c r="C17" s="122">
        <v>43982</v>
      </c>
      <c r="D17" s="123">
        <f>+'Electric AMI Additions'!L31</f>
        <v>114290.57354137488</v>
      </c>
      <c r="E17" s="179">
        <f>+E16-D17</f>
        <v>-1394271.14332275</v>
      </c>
      <c r="F17" s="125">
        <f>G17-SUM(B$16:$B17)+1</f>
        <v>335</v>
      </c>
      <c r="G17" s="126">
        <f>B29</f>
        <v>365</v>
      </c>
      <c r="H17" s="123">
        <f>+F17/G17*D17</f>
        <v>104896.82777085091</v>
      </c>
      <c r="I17" s="124">
        <f t="shared" ref="I17:I28" si="0">+I16-H17</f>
        <v>-1384877.397552226</v>
      </c>
    </row>
    <row r="18" spans="1:9" x14ac:dyDescent="0.25">
      <c r="A18" s="91">
        <f>ROW()</f>
        <v>18</v>
      </c>
      <c r="B18" s="121">
        <f t="shared" ref="B18:B28" si="1">DAY(EOMONTH(C18,0))</f>
        <v>30</v>
      </c>
      <c r="C18" s="122">
        <v>44012</v>
      </c>
      <c r="D18" s="123">
        <f>+'Electric AMI Additions'!L32</f>
        <v>114290.57354137581</v>
      </c>
      <c r="E18" s="179">
        <f t="shared" ref="E18:E28" si="2">+E17-D18</f>
        <v>-1508561.7168641258</v>
      </c>
      <c r="F18" s="125">
        <f>G18-SUM(B$16:$B18)+1</f>
        <v>305</v>
      </c>
      <c r="G18" s="126">
        <f>G17</f>
        <v>365</v>
      </c>
      <c r="H18" s="123">
        <f t="shared" ref="H18:H28" si="3">+F18/G18*D18</f>
        <v>95503.082000327733</v>
      </c>
      <c r="I18" s="124">
        <f t="shared" si="0"/>
        <v>-1480380.4795525537</v>
      </c>
    </row>
    <row r="19" spans="1:9" x14ac:dyDescent="0.25">
      <c r="A19" s="91">
        <f>ROW()</f>
        <v>19</v>
      </c>
      <c r="B19" s="121">
        <f t="shared" si="1"/>
        <v>31</v>
      </c>
      <c r="C19" s="122">
        <v>44043</v>
      </c>
      <c r="D19" s="123">
        <f>+'Electric AMI Additions'!L33</f>
        <v>114290.57354137464</v>
      </c>
      <c r="E19" s="179">
        <f t="shared" si="2"/>
        <v>-1622852.2904055004</v>
      </c>
      <c r="F19" s="125">
        <f>G19-SUM(B$16:$B19)+1</f>
        <v>274</v>
      </c>
      <c r="G19" s="126">
        <f t="shared" ref="G19:G28" si="4">G18</f>
        <v>365</v>
      </c>
      <c r="H19" s="123">
        <f t="shared" si="3"/>
        <v>85796.211370785357</v>
      </c>
      <c r="I19" s="124">
        <f t="shared" si="0"/>
        <v>-1566176.690923339</v>
      </c>
    </row>
    <row r="20" spans="1:9" x14ac:dyDescent="0.25">
      <c r="A20" s="91">
        <f>ROW()</f>
        <v>20</v>
      </c>
      <c r="B20" s="121">
        <f t="shared" si="1"/>
        <v>31</v>
      </c>
      <c r="C20" s="122">
        <v>44074</v>
      </c>
      <c r="D20" s="123">
        <f>+'Electric AMI Additions'!L34</f>
        <v>114290.57354137464</v>
      </c>
      <c r="E20" s="179">
        <f t="shared" si="2"/>
        <v>-1737142.8639468751</v>
      </c>
      <c r="F20" s="125">
        <f>G20-SUM(B$16:$B20)+1</f>
        <v>243</v>
      </c>
      <c r="G20" s="126">
        <f t="shared" si="4"/>
        <v>365</v>
      </c>
      <c r="H20" s="123">
        <f t="shared" si="3"/>
        <v>76089.340741243941</v>
      </c>
      <c r="I20" s="124">
        <f t="shared" si="0"/>
        <v>-1642266.0316645829</v>
      </c>
    </row>
    <row r="21" spans="1:9" x14ac:dyDescent="0.25">
      <c r="A21" s="91">
        <f>ROW()</f>
        <v>21</v>
      </c>
      <c r="B21" s="121">
        <f t="shared" si="1"/>
        <v>30</v>
      </c>
      <c r="C21" s="122">
        <v>44104</v>
      </c>
      <c r="D21" s="123">
        <f>+'Electric AMI Additions'!L35</f>
        <v>114290.57354137464</v>
      </c>
      <c r="E21" s="179">
        <f t="shared" si="2"/>
        <v>-1851433.4374882497</v>
      </c>
      <c r="F21" s="125">
        <f>G21-SUM(B$16:$B21)+1</f>
        <v>213</v>
      </c>
      <c r="G21" s="126">
        <f t="shared" si="4"/>
        <v>365</v>
      </c>
      <c r="H21" s="123">
        <f t="shared" si="3"/>
        <v>66695.594970720005</v>
      </c>
      <c r="I21" s="124">
        <f t="shared" si="0"/>
        <v>-1708961.6266353028</v>
      </c>
    </row>
    <row r="22" spans="1:9" x14ac:dyDescent="0.25">
      <c r="A22" s="91">
        <f>ROW()</f>
        <v>22</v>
      </c>
      <c r="B22" s="121">
        <f t="shared" si="1"/>
        <v>31</v>
      </c>
      <c r="C22" s="122">
        <v>44135</v>
      </c>
      <c r="D22" s="123">
        <f>+'Electric AMI Additions'!L36</f>
        <v>114290.57354137558</v>
      </c>
      <c r="E22" s="179">
        <f t="shared" si="2"/>
        <v>-1965724.0110296253</v>
      </c>
      <c r="F22" s="125">
        <f>G22-SUM(B$16:$B22)+1</f>
        <v>182</v>
      </c>
      <c r="G22" s="126">
        <f t="shared" si="4"/>
        <v>365</v>
      </c>
      <c r="H22" s="123">
        <f t="shared" si="3"/>
        <v>56988.724341179055</v>
      </c>
      <c r="I22" s="124">
        <f t="shared" si="0"/>
        <v>-1765950.3509764818</v>
      </c>
    </row>
    <row r="23" spans="1:9" x14ac:dyDescent="0.25">
      <c r="A23" s="91">
        <f>ROW()</f>
        <v>23</v>
      </c>
      <c r="B23" s="121">
        <f t="shared" si="1"/>
        <v>30</v>
      </c>
      <c r="C23" s="122">
        <v>44165</v>
      </c>
      <c r="D23" s="123">
        <f>+'Electric AMI Additions'!L37</f>
        <v>114290.57354137464</v>
      </c>
      <c r="E23" s="179">
        <f t="shared" si="2"/>
        <v>-2080014.584571</v>
      </c>
      <c r="F23" s="125">
        <f>G23-SUM(B$16:$B23)+1</f>
        <v>152</v>
      </c>
      <c r="G23" s="126">
        <f t="shared" si="4"/>
        <v>365</v>
      </c>
      <c r="H23" s="123">
        <f t="shared" si="3"/>
        <v>47594.978570654646</v>
      </c>
      <c r="I23" s="124">
        <f t="shared" si="0"/>
        <v>-1813545.3295471366</v>
      </c>
    </row>
    <row r="24" spans="1:9" x14ac:dyDescent="0.25">
      <c r="A24" s="91">
        <f>ROW()</f>
        <v>24</v>
      </c>
      <c r="B24" s="121">
        <f t="shared" si="1"/>
        <v>31</v>
      </c>
      <c r="C24" s="122">
        <v>44196</v>
      </c>
      <c r="D24" s="123">
        <f>+'Electric AMI Additions'!L38</f>
        <v>114290.57354137464</v>
      </c>
      <c r="E24" s="179">
        <f t="shared" si="2"/>
        <v>-2194305.1581123746</v>
      </c>
      <c r="F24" s="125">
        <f>G24-SUM(B$16:$B24)+1</f>
        <v>121</v>
      </c>
      <c r="G24" s="126">
        <f t="shared" si="4"/>
        <v>365</v>
      </c>
      <c r="H24" s="123">
        <f t="shared" si="3"/>
        <v>37888.107941113238</v>
      </c>
      <c r="I24" s="124">
        <f t="shared" si="0"/>
        <v>-1851433.4374882497</v>
      </c>
    </row>
    <row r="25" spans="1:9" x14ac:dyDescent="0.25">
      <c r="A25" s="91">
        <f>ROW()</f>
        <v>25</v>
      </c>
      <c r="B25" s="121">
        <f t="shared" si="1"/>
        <v>31</v>
      </c>
      <c r="C25" s="122">
        <v>44227</v>
      </c>
      <c r="D25" s="123">
        <f>+'Electric AMI Additions'!L39</f>
        <v>59086.070094974712</v>
      </c>
      <c r="E25" s="179">
        <f t="shared" si="2"/>
        <v>-2253391.2282073493</v>
      </c>
      <c r="F25" s="125">
        <f>G25-SUM(B$16:$B25)+1</f>
        <v>90</v>
      </c>
      <c r="G25" s="126">
        <f t="shared" si="4"/>
        <v>365</v>
      </c>
      <c r="H25" s="123">
        <f t="shared" si="3"/>
        <v>14569.1679686239</v>
      </c>
      <c r="I25" s="124">
        <f t="shared" si="0"/>
        <v>-1866002.6054568735</v>
      </c>
    </row>
    <row r="26" spans="1:9" x14ac:dyDescent="0.25">
      <c r="A26" s="91">
        <f>ROW()</f>
        <v>26</v>
      </c>
      <c r="B26" s="121">
        <f t="shared" si="1"/>
        <v>28</v>
      </c>
      <c r="C26" s="122">
        <v>44255</v>
      </c>
      <c r="D26" s="123">
        <f>+'Electric AMI Additions'!L40</f>
        <v>59086.070094975643</v>
      </c>
      <c r="E26" s="179">
        <f t="shared" si="2"/>
        <v>-2312477.298302325</v>
      </c>
      <c r="F26" s="125">
        <f>G26-SUM(B$16:$B26)+1</f>
        <v>62</v>
      </c>
      <c r="G26" s="126">
        <f t="shared" si="4"/>
        <v>365</v>
      </c>
      <c r="H26" s="123">
        <f t="shared" si="3"/>
        <v>10036.537933941068</v>
      </c>
      <c r="I26" s="124">
        <f t="shared" si="0"/>
        <v>-1876039.1433908145</v>
      </c>
    </row>
    <row r="27" spans="1:9" x14ac:dyDescent="0.25">
      <c r="A27" s="91">
        <f>ROW()</f>
        <v>27</v>
      </c>
      <c r="B27" s="121">
        <f t="shared" si="1"/>
        <v>31</v>
      </c>
      <c r="C27" s="122">
        <v>44286</v>
      </c>
      <c r="D27" s="123">
        <f>+'Electric AMI Additions'!L41</f>
        <v>59086.070094974246</v>
      </c>
      <c r="E27" s="179">
        <f t="shared" si="2"/>
        <v>-2371563.3683972992</v>
      </c>
      <c r="F27" s="125">
        <f>G27-SUM(B$16:$B27)+1</f>
        <v>31</v>
      </c>
      <c r="G27" s="126">
        <f t="shared" si="4"/>
        <v>365</v>
      </c>
      <c r="H27" s="123">
        <f t="shared" si="3"/>
        <v>5018.268966970415</v>
      </c>
      <c r="I27" s="124">
        <f t="shared" si="0"/>
        <v>-1881057.412357785</v>
      </c>
    </row>
    <row r="28" spans="1:9" x14ac:dyDescent="0.25">
      <c r="A28" s="91">
        <f>ROW()</f>
        <v>28</v>
      </c>
      <c r="B28" s="121">
        <f t="shared" si="1"/>
        <v>30</v>
      </c>
      <c r="C28" s="122">
        <v>44316</v>
      </c>
      <c r="D28" s="123">
        <f>+'Electric AMI Additions'!L42</f>
        <v>59086.070094974712</v>
      </c>
      <c r="E28" s="179">
        <f t="shared" si="2"/>
        <v>-2430649.4384922739</v>
      </c>
      <c r="F28" s="125">
        <f>G28-SUM(B$16:$B28)+1</f>
        <v>1</v>
      </c>
      <c r="G28" s="126">
        <f t="shared" si="4"/>
        <v>365</v>
      </c>
      <c r="H28" s="123">
        <f t="shared" si="3"/>
        <v>161.87964409582113</v>
      </c>
      <c r="I28" s="124">
        <f t="shared" si="0"/>
        <v>-1881219.2920018809</v>
      </c>
    </row>
    <row r="29" spans="1:9" ht="15.75" thickBot="1" x14ac:dyDescent="0.3">
      <c r="A29" s="91">
        <f>ROW()</f>
        <v>29</v>
      </c>
      <c r="B29" s="128">
        <f>SUM(B17:B28)</f>
        <v>365</v>
      </c>
      <c r="C29" s="98"/>
      <c r="D29" s="129">
        <f>SUM(D17:D28)</f>
        <v>1150668.8687108988</v>
      </c>
      <c r="E29" s="180">
        <f>+'Electric AMI Additions'!K42-E28</f>
        <v>0</v>
      </c>
      <c r="F29" s="97"/>
      <c r="G29" s="130"/>
      <c r="H29" s="129">
        <f>SUM(H17:H28)</f>
        <v>601238.72222050605</v>
      </c>
      <c r="I29" s="102"/>
    </row>
    <row r="30" spans="1:9" ht="16.5" thickTop="1" thickBot="1" x14ac:dyDescent="0.3">
      <c r="A30" s="91">
        <f>ROW()</f>
        <v>30</v>
      </c>
      <c r="B30" s="97"/>
      <c r="C30" s="131"/>
      <c r="D30" s="132"/>
      <c r="E30" s="124"/>
      <c r="F30" s="97"/>
      <c r="G30" s="98"/>
      <c r="H30" s="133"/>
      <c r="I30" s="102"/>
    </row>
    <row r="31" spans="1:9" ht="15.75" thickBot="1" x14ac:dyDescent="0.3">
      <c r="A31" s="91">
        <f>ROW()</f>
        <v>31</v>
      </c>
      <c r="B31" s="97" t="s">
        <v>81</v>
      </c>
      <c r="C31" s="98"/>
      <c r="D31" s="123"/>
      <c r="E31" s="134">
        <f>(E16+E28+SUM(E17:E27)*2)/24</f>
        <v>-1928921.0087320248</v>
      </c>
      <c r="F31" s="97"/>
      <c r="G31" s="98"/>
      <c r="H31" s="98"/>
      <c r="I31" s="135">
        <f>(I16+I28+SUM(I17:I27)*2)/24</f>
        <v>-1701440.8697030814</v>
      </c>
    </row>
    <row r="32" spans="1:9" ht="15.75" thickTop="1" x14ac:dyDescent="0.25">
      <c r="A32" s="114">
        <f>ROW()</f>
        <v>32</v>
      </c>
      <c r="B32" s="136"/>
      <c r="C32" s="137"/>
      <c r="D32" s="138"/>
      <c r="E32" s="139"/>
      <c r="F32" s="136"/>
      <c r="G32" s="137"/>
      <c r="H32" s="137"/>
      <c r="I32" s="140"/>
    </row>
    <row r="33" spans="1:9" x14ac:dyDescent="0.25">
      <c r="A33" s="84"/>
      <c r="B33" s="84"/>
      <c r="C33" s="84"/>
      <c r="D33" s="84"/>
      <c r="E33" s="84"/>
      <c r="F33" s="84"/>
      <c r="G33" s="84"/>
      <c r="H33" s="84"/>
      <c r="I33" s="84"/>
    </row>
    <row r="34" spans="1:9" x14ac:dyDescent="0.25">
      <c r="A34" s="82"/>
      <c r="B34" s="82"/>
      <c r="C34" s="82"/>
      <c r="D34" s="82"/>
      <c r="E34" s="82"/>
      <c r="F34" s="82"/>
      <c r="G34" s="82"/>
      <c r="H34" s="82"/>
      <c r="I34" s="82"/>
    </row>
  </sheetData>
  <pageMargins left="0.45" right="0.4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25" sqref="N25"/>
    </sheetView>
  </sheetViews>
  <sheetFormatPr defaultRowHeight="12.75" x14ac:dyDescent="0.2"/>
  <cols>
    <col min="1" max="1" width="9.140625" style="159"/>
    <col min="2" max="2" width="1.5703125" style="159" customWidth="1"/>
    <col min="3" max="3" width="8.140625" style="159" bestFit="1" customWidth="1"/>
    <col min="4" max="4" width="8.28515625" style="159" bestFit="1" customWidth="1"/>
    <col min="5" max="5" width="1.5703125" style="159" customWidth="1"/>
    <col min="6" max="6" width="8.140625" style="159" bestFit="1" customWidth="1"/>
    <col min="7" max="7" width="8.28515625" style="159" bestFit="1" customWidth="1"/>
    <col min="8" max="8" width="1.5703125" style="159" customWidth="1"/>
    <col min="9" max="9" width="8.140625" style="159" bestFit="1" customWidth="1"/>
    <col min="10" max="10" width="8.28515625" style="159" bestFit="1" customWidth="1"/>
    <col min="11" max="11" width="1.5703125" style="159" customWidth="1"/>
    <col min="12" max="13" width="8.140625" style="159" bestFit="1" customWidth="1"/>
    <col min="14" max="14" width="1.5703125" style="159" customWidth="1"/>
    <col min="15" max="16" width="8.140625" style="159" bestFit="1" customWidth="1"/>
    <col min="17" max="17" width="1.5703125" style="159" customWidth="1"/>
    <col min="18" max="19" width="8.140625" style="159" bestFit="1" customWidth="1"/>
    <col min="20" max="20" width="1.5703125" style="159" customWidth="1"/>
    <col min="21" max="22" width="8.140625" style="159" bestFit="1" customWidth="1"/>
    <col min="23" max="23" width="1.5703125" style="159" customWidth="1"/>
    <col min="24" max="25" width="8.140625" style="159" bestFit="1" customWidth="1"/>
    <col min="26" max="26" width="1.5703125" style="159" customWidth="1"/>
    <col min="27" max="28" width="8.140625" style="159" bestFit="1" customWidth="1"/>
    <col min="29" max="29" width="1.5703125" style="159" customWidth="1"/>
    <col min="30" max="31" width="9.140625" style="159"/>
    <col min="32" max="32" width="1.5703125" style="159" customWidth="1"/>
    <col min="33" max="34" width="9.140625" style="159"/>
    <col min="35" max="35" width="1" style="159" customWidth="1"/>
    <col min="36" max="37" width="9.140625" style="159"/>
    <col min="38" max="38" width="2.140625" style="159" customWidth="1"/>
    <col min="39" max="16384" width="9.140625" style="159"/>
  </cols>
  <sheetData>
    <row r="1" spans="1:144" x14ac:dyDescent="0.2">
      <c r="A1" s="157" t="s">
        <v>175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144" x14ac:dyDescent="0.2">
      <c r="A2" s="157" t="s">
        <v>176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144" x14ac:dyDescent="0.2">
      <c r="A3" s="160"/>
    </row>
    <row r="4" spans="1:144" x14ac:dyDescent="0.2">
      <c r="A4" s="160" t="s">
        <v>89</v>
      </c>
    </row>
    <row r="5" spans="1:144" x14ac:dyDescent="0.2">
      <c r="C5" s="161" t="s">
        <v>90</v>
      </c>
      <c r="F5" s="161" t="s">
        <v>90</v>
      </c>
      <c r="I5" s="161" t="s">
        <v>90</v>
      </c>
      <c r="L5" s="161" t="s">
        <v>90</v>
      </c>
      <c r="O5" s="161" t="s">
        <v>90</v>
      </c>
      <c r="R5" s="161" t="s">
        <v>90</v>
      </c>
      <c r="U5" s="161" t="s">
        <v>91</v>
      </c>
      <c r="X5" s="161" t="s">
        <v>91</v>
      </c>
      <c r="AA5" s="161" t="s">
        <v>91</v>
      </c>
      <c r="AD5" s="161" t="s">
        <v>92</v>
      </c>
      <c r="AG5" s="161" t="s">
        <v>92</v>
      </c>
      <c r="AJ5" s="162" t="s">
        <v>93</v>
      </c>
      <c r="AM5" s="163" t="s">
        <v>91</v>
      </c>
    </row>
    <row r="6" spans="1:144" s="161" customFormat="1" x14ac:dyDescent="0.2">
      <c r="A6" s="164" t="s">
        <v>1</v>
      </c>
      <c r="B6" s="165"/>
      <c r="C6" s="164" t="s">
        <v>94</v>
      </c>
      <c r="D6" s="164" t="s">
        <v>95</v>
      </c>
      <c r="E6" s="165"/>
      <c r="F6" s="164" t="s">
        <v>49</v>
      </c>
      <c r="G6" s="164" t="str">
        <f>+D6</f>
        <v>Cumulative</v>
      </c>
      <c r="H6" s="165"/>
      <c r="I6" s="164" t="s">
        <v>96</v>
      </c>
      <c r="J6" s="164" t="str">
        <f>+G6</f>
        <v>Cumulative</v>
      </c>
      <c r="K6" s="165"/>
      <c r="L6" s="164" t="s">
        <v>97</v>
      </c>
      <c r="M6" s="164" t="str">
        <f>+G6</f>
        <v>Cumulative</v>
      </c>
      <c r="N6" s="165"/>
      <c r="O6" s="164" t="s">
        <v>98</v>
      </c>
      <c r="P6" s="164" t="str">
        <f>+J6</f>
        <v>Cumulative</v>
      </c>
      <c r="Q6" s="165"/>
      <c r="R6" s="164" t="s">
        <v>99</v>
      </c>
      <c r="S6" s="164" t="str">
        <f>+J6</f>
        <v>Cumulative</v>
      </c>
      <c r="T6" s="165"/>
      <c r="U6" s="164" t="s">
        <v>100</v>
      </c>
      <c r="V6" s="164" t="str">
        <f>+P6</f>
        <v>Cumulative</v>
      </c>
      <c r="W6" s="165"/>
      <c r="X6" s="164" t="s">
        <v>98</v>
      </c>
      <c r="Y6" s="164" t="str">
        <f>+S6</f>
        <v>Cumulative</v>
      </c>
      <c r="Z6" s="165"/>
      <c r="AA6" s="164" t="s">
        <v>101</v>
      </c>
      <c r="AB6" s="164" t="str">
        <f>+V6</f>
        <v>Cumulative</v>
      </c>
      <c r="AC6" s="165"/>
      <c r="AD6" s="164" t="s">
        <v>102</v>
      </c>
      <c r="AE6" s="164" t="str">
        <f>+AB6</f>
        <v>Cumulative</v>
      </c>
      <c r="AF6" s="165"/>
      <c r="AG6" s="164" t="s">
        <v>103</v>
      </c>
      <c r="AH6" s="164" t="str">
        <f>+AE6</f>
        <v>Cumulative</v>
      </c>
      <c r="AI6" s="165"/>
      <c r="AJ6" s="164" t="s">
        <v>94</v>
      </c>
      <c r="AK6" s="164" t="s">
        <v>95</v>
      </c>
      <c r="AL6" s="165"/>
      <c r="AM6" s="164" t="s">
        <v>99</v>
      </c>
      <c r="AN6" s="164" t="str">
        <f>+AE6</f>
        <v>Cumulative</v>
      </c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</row>
    <row r="7" spans="1:144" x14ac:dyDescent="0.2">
      <c r="A7" s="161">
        <v>1</v>
      </c>
      <c r="C7" s="166">
        <v>0.33329999999999999</v>
      </c>
      <c r="D7" s="166">
        <f>+C7</f>
        <v>0.33329999999999999</v>
      </c>
      <c r="E7" s="166"/>
      <c r="F7" s="166">
        <v>0.2</v>
      </c>
      <c r="G7" s="166">
        <f>+F7</f>
        <v>0.2</v>
      </c>
      <c r="H7" s="166"/>
      <c r="I7" s="166">
        <v>0.1429</v>
      </c>
      <c r="J7" s="166">
        <f>+I7</f>
        <v>0.1429</v>
      </c>
      <c r="K7" s="166"/>
      <c r="L7" s="166">
        <v>0.11111</v>
      </c>
      <c r="M7" s="166">
        <f>+L7</f>
        <v>0.11111</v>
      </c>
      <c r="N7" s="166"/>
      <c r="O7" s="166">
        <v>0.1</v>
      </c>
      <c r="P7" s="166">
        <f>+O7</f>
        <v>0.1</v>
      </c>
      <c r="Q7" s="166"/>
      <c r="R7" s="166">
        <v>8.3299999999999999E-2</v>
      </c>
      <c r="S7" s="166">
        <f>+R7</f>
        <v>8.3299999999999999E-2</v>
      </c>
      <c r="T7" s="166"/>
      <c r="U7" s="166">
        <v>0.05</v>
      </c>
      <c r="V7" s="166">
        <f>+U7</f>
        <v>0.05</v>
      </c>
      <c r="W7" s="166"/>
      <c r="X7" s="166">
        <v>7.4999999999999997E-2</v>
      </c>
      <c r="Y7" s="166">
        <f>+X7</f>
        <v>7.4999999999999997E-2</v>
      </c>
      <c r="Z7" s="166"/>
      <c r="AA7" s="166">
        <v>3.7499999999999999E-2</v>
      </c>
      <c r="AB7" s="166">
        <f>+AA7</f>
        <v>3.7499999999999999E-2</v>
      </c>
      <c r="AC7" s="166"/>
      <c r="AD7" s="166">
        <v>1.72E-2</v>
      </c>
      <c r="AE7" s="166">
        <f>+AD7</f>
        <v>1.72E-2</v>
      </c>
      <c r="AF7" s="166"/>
      <c r="AG7" s="166">
        <v>1.2840000000000001E-2</v>
      </c>
      <c r="AH7" s="166">
        <f>+AG7</f>
        <v>1.2840000000000001E-2</v>
      </c>
      <c r="AI7" s="166"/>
      <c r="AJ7" s="166">
        <f>1/3/2</f>
        <v>0.16666666666666666</v>
      </c>
      <c r="AK7" s="166">
        <f>+AJ7</f>
        <v>0.16666666666666666</v>
      </c>
      <c r="AL7" s="166"/>
      <c r="AM7" s="166">
        <v>6.25E-2</v>
      </c>
      <c r="AN7" s="166">
        <f>+AM7</f>
        <v>6.25E-2</v>
      </c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</row>
    <row r="8" spans="1:144" x14ac:dyDescent="0.2">
      <c r="A8" s="161">
        <f>+A7+1</f>
        <v>2</v>
      </c>
      <c r="C8" s="166">
        <v>0.44450000000000001</v>
      </c>
      <c r="D8" s="166">
        <f>+D7+C8</f>
        <v>0.77780000000000005</v>
      </c>
      <c r="E8" s="166"/>
      <c r="F8" s="166">
        <v>0.32</v>
      </c>
      <c r="G8" s="166">
        <f>+G7+F8</f>
        <v>0.52</v>
      </c>
      <c r="H8" s="166"/>
      <c r="I8" s="166">
        <v>0.24490000000000001</v>
      </c>
      <c r="J8" s="166">
        <f>+J7+I8</f>
        <v>0.38780000000000003</v>
      </c>
      <c r="K8" s="166"/>
      <c r="L8" s="166">
        <v>0.19753000000000001</v>
      </c>
      <c r="M8" s="166">
        <f>+M7+L8</f>
        <v>0.30864000000000003</v>
      </c>
      <c r="N8" s="166"/>
      <c r="O8" s="166">
        <v>0.18</v>
      </c>
      <c r="P8" s="166">
        <f>+P7+O8</f>
        <v>0.28000000000000003</v>
      </c>
      <c r="Q8" s="166"/>
      <c r="R8" s="166">
        <v>0.15279999999999999</v>
      </c>
      <c r="S8" s="166">
        <f>+S7+R8</f>
        <v>0.23609999999999998</v>
      </c>
      <c r="T8" s="166"/>
      <c r="U8" s="166">
        <v>9.5000000000000001E-2</v>
      </c>
      <c r="V8" s="166">
        <f>+V7+U8</f>
        <v>0.14500000000000002</v>
      </c>
      <c r="W8" s="166"/>
      <c r="X8" s="166">
        <v>0.13875000000000001</v>
      </c>
      <c r="Y8" s="166">
        <f>+Y7+X8</f>
        <v>0.21375</v>
      </c>
      <c r="Z8" s="166"/>
      <c r="AA8" s="166">
        <v>7.2190000000000004E-2</v>
      </c>
      <c r="AB8" s="166">
        <f>+AB7+AA8</f>
        <v>0.10969000000000001</v>
      </c>
      <c r="AC8" s="166"/>
      <c r="AD8" s="166">
        <v>3.175E-2</v>
      </c>
      <c r="AE8" s="166">
        <f>+AE7+AD8</f>
        <v>4.895E-2</v>
      </c>
      <c r="AF8" s="166"/>
      <c r="AG8" s="166">
        <v>2.564E-2</v>
      </c>
      <c r="AH8" s="166">
        <f>+AH7+AG8</f>
        <v>3.848E-2</v>
      </c>
      <c r="AI8" s="166"/>
      <c r="AJ8" s="166">
        <f>1/3</f>
        <v>0.33333333333333331</v>
      </c>
      <c r="AK8" s="166">
        <f>+AK7+AJ8</f>
        <v>0.5</v>
      </c>
      <c r="AL8" s="166"/>
      <c r="AM8" s="166">
        <v>0.11719</v>
      </c>
      <c r="AN8" s="166">
        <f>+AN7+AM8</f>
        <v>0.17969000000000002</v>
      </c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</row>
    <row r="9" spans="1:144" x14ac:dyDescent="0.2">
      <c r="A9" s="161">
        <f t="shared" ref="A9:A46" si="0">+A8+1</f>
        <v>3</v>
      </c>
      <c r="C9" s="166">
        <v>0.14810000000000001</v>
      </c>
      <c r="D9" s="166">
        <f>+D8+C9</f>
        <v>0.92590000000000006</v>
      </c>
      <c r="E9" s="166"/>
      <c r="F9" s="166">
        <v>0.192</v>
      </c>
      <c r="G9" s="166">
        <f>+G8+F9</f>
        <v>0.71199999999999997</v>
      </c>
      <c r="H9" s="166"/>
      <c r="I9" s="166">
        <v>0.1749</v>
      </c>
      <c r="J9" s="166">
        <f t="shared" ref="J9:J14" si="1">+J8+I9</f>
        <v>0.56269999999999998</v>
      </c>
      <c r="K9" s="166"/>
      <c r="L9" s="166">
        <v>0.15364</v>
      </c>
      <c r="M9" s="166">
        <f t="shared" ref="M9:M16" si="2">+M8+L9</f>
        <v>0.46228000000000002</v>
      </c>
      <c r="N9" s="166"/>
      <c r="O9" s="166">
        <v>0.14399999999999999</v>
      </c>
      <c r="P9" s="166">
        <f t="shared" ref="P9:P17" si="3">+P8+O9</f>
        <v>0.42400000000000004</v>
      </c>
      <c r="Q9" s="166"/>
      <c r="R9" s="166">
        <v>0.1273</v>
      </c>
      <c r="S9" s="166">
        <f t="shared" ref="S9:S19" si="4">+S8+R9</f>
        <v>0.36339999999999995</v>
      </c>
      <c r="T9" s="166"/>
      <c r="U9" s="166">
        <v>8.5500000000000007E-2</v>
      </c>
      <c r="V9" s="166">
        <f t="shared" ref="V9:V22" si="5">+V8+U9</f>
        <v>0.23050000000000004</v>
      </c>
      <c r="W9" s="166"/>
      <c r="X9" s="166">
        <v>0.11794</v>
      </c>
      <c r="Y9" s="166">
        <f t="shared" ref="Y9:Y17" si="6">+Y8+X9</f>
        <v>0.33168999999999998</v>
      </c>
      <c r="Z9" s="166"/>
      <c r="AA9" s="166">
        <v>6.6769999999999996E-2</v>
      </c>
      <c r="AB9" s="166">
        <f t="shared" ref="AB9:AB24" si="7">+AB8+AA9</f>
        <v>0.17646000000000001</v>
      </c>
      <c r="AC9" s="166"/>
      <c r="AD9" s="166">
        <v>3.175E-2</v>
      </c>
      <c r="AE9" s="166">
        <f t="shared" ref="AE9:AE38" si="8">+AE8+AD9</f>
        <v>8.0699999999999994E-2</v>
      </c>
      <c r="AF9" s="166"/>
      <c r="AG9" s="166">
        <v>2.564E-2</v>
      </c>
      <c r="AH9" s="166">
        <f t="shared" ref="AH9:AH46" si="9">+AH8+AG9</f>
        <v>6.4119999999999996E-2</v>
      </c>
      <c r="AI9" s="166"/>
      <c r="AJ9" s="166">
        <f>1/3</f>
        <v>0.33333333333333331</v>
      </c>
      <c r="AK9" s="166">
        <f>+AK8+AJ9</f>
        <v>0.83333333333333326</v>
      </c>
      <c r="AL9" s="166"/>
      <c r="AM9" s="166">
        <v>0.10255</v>
      </c>
      <c r="AN9" s="166">
        <f t="shared" ref="AN9:AN19" si="10">+AN8+AM9</f>
        <v>0.28224000000000005</v>
      </c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</row>
    <row r="10" spans="1:144" x14ac:dyDescent="0.2">
      <c r="A10" s="161">
        <f t="shared" si="0"/>
        <v>4</v>
      </c>
      <c r="C10" s="166">
        <v>7.4099999999999999E-2</v>
      </c>
      <c r="D10" s="166">
        <f>+D9+C10</f>
        <v>1</v>
      </c>
      <c r="E10" s="166"/>
      <c r="F10" s="166">
        <v>0.1152</v>
      </c>
      <c r="G10" s="166">
        <f>+G9+F10</f>
        <v>0.82719999999999994</v>
      </c>
      <c r="H10" s="166"/>
      <c r="I10" s="166">
        <v>0.1249</v>
      </c>
      <c r="J10" s="166">
        <f t="shared" si="1"/>
        <v>0.68759999999999999</v>
      </c>
      <c r="K10" s="166"/>
      <c r="L10" s="166">
        <v>0.11949</v>
      </c>
      <c r="M10" s="166">
        <f t="shared" si="2"/>
        <v>0.58177000000000001</v>
      </c>
      <c r="N10" s="166"/>
      <c r="O10" s="166">
        <v>0.1152</v>
      </c>
      <c r="P10" s="166">
        <f t="shared" si="3"/>
        <v>0.53920000000000001</v>
      </c>
      <c r="Q10" s="166"/>
      <c r="R10" s="166">
        <v>0.1061</v>
      </c>
      <c r="S10" s="166">
        <f t="shared" si="4"/>
        <v>0.46949999999999992</v>
      </c>
      <c r="T10" s="166"/>
      <c r="U10" s="166">
        <v>7.6999999999999999E-2</v>
      </c>
      <c r="V10" s="166">
        <f t="shared" si="5"/>
        <v>0.30750000000000005</v>
      </c>
      <c r="W10" s="166"/>
      <c r="X10" s="166">
        <v>0.10025000000000001</v>
      </c>
      <c r="Y10" s="166">
        <f t="shared" si="6"/>
        <v>0.43193999999999999</v>
      </c>
      <c r="Z10" s="166"/>
      <c r="AA10" s="166">
        <v>6.1769999999999999E-2</v>
      </c>
      <c r="AB10" s="166">
        <f t="shared" si="7"/>
        <v>0.23823</v>
      </c>
      <c r="AC10" s="166"/>
      <c r="AD10" s="166">
        <v>3.175E-2</v>
      </c>
      <c r="AE10" s="166">
        <f t="shared" si="8"/>
        <v>0.11244999999999999</v>
      </c>
      <c r="AF10" s="166"/>
      <c r="AG10" s="166">
        <v>2.564E-2</v>
      </c>
      <c r="AH10" s="166">
        <f t="shared" si="9"/>
        <v>8.9759999999999993E-2</v>
      </c>
      <c r="AI10" s="166"/>
      <c r="AJ10" s="166">
        <f>1/3/2</f>
        <v>0.16666666666666666</v>
      </c>
      <c r="AK10" s="166">
        <f>+AK9+AJ10</f>
        <v>0.99999999999999989</v>
      </c>
      <c r="AL10" s="166"/>
      <c r="AM10" s="166">
        <v>8.9730000000000004E-2</v>
      </c>
      <c r="AN10" s="166">
        <f t="shared" si="10"/>
        <v>0.37197000000000002</v>
      </c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</row>
    <row r="11" spans="1:144" x14ac:dyDescent="0.2">
      <c r="A11" s="161">
        <f t="shared" si="0"/>
        <v>5</v>
      </c>
      <c r="C11" s="166"/>
      <c r="D11" s="166"/>
      <c r="E11" s="166"/>
      <c r="F11" s="166">
        <v>0.1152</v>
      </c>
      <c r="G11" s="166">
        <f>+G10+F11</f>
        <v>0.9423999999999999</v>
      </c>
      <c r="H11" s="166"/>
      <c r="I11" s="166">
        <v>8.9300000000000004E-2</v>
      </c>
      <c r="J11" s="166">
        <f t="shared" si="1"/>
        <v>0.77690000000000003</v>
      </c>
      <c r="K11" s="166"/>
      <c r="L11" s="166">
        <v>9.2939999999999995E-2</v>
      </c>
      <c r="M11" s="166">
        <f t="shared" si="2"/>
        <v>0.67471000000000003</v>
      </c>
      <c r="N11" s="166"/>
      <c r="O11" s="166">
        <v>9.2200000000000004E-2</v>
      </c>
      <c r="P11" s="166">
        <f t="shared" si="3"/>
        <v>0.63139999999999996</v>
      </c>
      <c r="Q11" s="166"/>
      <c r="R11" s="166">
        <v>8.8400000000000006E-2</v>
      </c>
      <c r="S11" s="166">
        <f t="shared" si="4"/>
        <v>0.55789999999999995</v>
      </c>
      <c r="T11" s="166"/>
      <c r="U11" s="166">
        <v>6.93E-2</v>
      </c>
      <c r="V11" s="166">
        <f t="shared" si="5"/>
        <v>0.37680000000000002</v>
      </c>
      <c r="W11" s="166"/>
      <c r="X11" s="166">
        <v>8.7389999999999995E-2</v>
      </c>
      <c r="Y11" s="166">
        <f t="shared" si="6"/>
        <v>0.51932999999999996</v>
      </c>
      <c r="Z11" s="166"/>
      <c r="AA11" s="166">
        <v>5.713E-2</v>
      </c>
      <c r="AB11" s="166">
        <f t="shared" si="7"/>
        <v>0.29536000000000001</v>
      </c>
      <c r="AC11" s="166"/>
      <c r="AD11" s="166">
        <v>3.175E-2</v>
      </c>
      <c r="AE11" s="166">
        <f t="shared" si="8"/>
        <v>0.14419999999999999</v>
      </c>
      <c r="AF11" s="166"/>
      <c r="AG11" s="166">
        <v>2.564E-2</v>
      </c>
      <c r="AH11" s="166">
        <f t="shared" si="9"/>
        <v>0.11539999999999999</v>
      </c>
      <c r="AI11" s="166"/>
      <c r="AJ11" s="166"/>
      <c r="AK11" s="166"/>
      <c r="AL11" s="166"/>
      <c r="AM11" s="166">
        <v>7.8520000000000006E-2</v>
      </c>
      <c r="AN11" s="166">
        <f t="shared" si="10"/>
        <v>0.45049000000000006</v>
      </c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</row>
    <row r="12" spans="1:144" x14ac:dyDescent="0.2">
      <c r="A12" s="161">
        <f t="shared" si="0"/>
        <v>6</v>
      </c>
      <c r="C12" s="166"/>
      <c r="D12" s="166"/>
      <c r="E12" s="166"/>
      <c r="F12" s="166">
        <v>5.7599999999999998E-2</v>
      </c>
      <c r="G12" s="166">
        <f>+G11+F12</f>
        <v>0.99999999999999989</v>
      </c>
      <c r="H12" s="166"/>
      <c r="I12" s="166">
        <v>8.9200000000000002E-2</v>
      </c>
      <c r="J12" s="166">
        <f t="shared" si="1"/>
        <v>0.86610000000000009</v>
      </c>
      <c r="K12" s="166"/>
      <c r="L12" s="166">
        <v>7.2289999999999993E-2</v>
      </c>
      <c r="M12" s="166">
        <f t="shared" si="2"/>
        <v>0.747</v>
      </c>
      <c r="N12" s="166"/>
      <c r="O12" s="166">
        <v>7.3700000000000002E-2</v>
      </c>
      <c r="P12" s="166">
        <f t="shared" si="3"/>
        <v>0.70509999999999995</v>
      </c>
      <c r="Q12" s="166"/>
      <c r="R12" s="166">
        <v>7.3700000000000002E-2</v>
      </c>
      <c r="S12" s="166">
        <f t="shared" si="4"/>
        <v>0.63159999999999994</v>
      </c>
      <c r="T12" s="166"/>
      <c r="U12" s="166">
        <v>6.2300000000000001E-2</v>
      </c>
      <c r="V12" s="166">
        <f t="shared" si="5"/>
        <v>0.43910000000000005</v>
      </c>
      <c r="W12" s="166"/>
      <c r="X12" s="166">
        <v>8.7389999999999995E-2</v>
      </c>
      <c r="Y12" s="166">
        <f t="shared" si="6"/>
        <v>0.60671999999999993</v>
      </c>
      <c r="Z12" s="166"/>
      <c r="AA12" s="166">
        <v>5.2850000000000001E-2</v>
      </c>
      <c r="AB12" s="166">
        <f t="shared" si="7"/>
        <v>0.34821000000000002</v>
      </c>
      <c r="AC12" s="166"/>
      <c r="AD12" s="166">
        <v>3.175E-2</v>
      </c>
      <c r="AE12" s="166">
        <f t="shared" si="8"/>
        <v>0.17595</v>
      </c>
      <c r="AF12" s="166"/>
      <c r="AG12" s="166">
        <v>2.564E-2</v>
      </c>
      <c r="AH12" s="166">
        <f t="shared" si="9"/>
        <v>0.14104</v>
      </c>
      <c r="AI12" s="166"/>
      <c r="AJ12" s="166"/>
      <c r="AK12" s="166"/>
      <c r="AL12" s="166"/>
      <c r="AM12" s="166">
        <v>7.3270000000000002E-2</v>
      </c>
      <c r="AN12" s="166">
        <f t="shared" si="10"/>
        <v>0.52376</v>
      </c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</row>
    <row r="13" spans="1:144" x14ac:dyDescent="0.2">
      <c r="A13" s="161">
        <f t="shared" si="0"/>
        <v>7</v>
      </c>
      <c r="C13" s="166"/>
      <c r="D13" s="166"/>
      <c r="E13" s="166"/>
      <c r="F13" s="166"/>
      <c r="G13" s="166"/>
      <c r="H13" s="166"/>
      <c r="I13" s="166">
        <v>8.9300000000000004E-2</v>
      </c>
      <c r="J13" s="166">
        <f t="shared" si="1"/>
        <v>0.95540000000000014</v>
      </c>
      <c r="K13" s="166"/>
      <c r="L13" s="166">
        <v>7.2279999999999997E-2</v>
      </c>
      <c r="M13" s="166">
        <f t="shared" si="2"/>
        <v>0.81928000000000001</v>
      </c>
      <c r="N13" s="166"/>
      <c r="O13" s="166">
        <v>6.5500000000000003E-2</v>
      </c>
      <c r="P13" s="166">
        <f t="shared" si="3"/>
        <v>0.77059999999999995</v>
      </c>
      <c r="Q13" s="166"/>
      <c r="R13" s="166">
        <v>6.1400000000000003E-2</v>
      </c>
      <c r="S13" s="166">
        <f t="shared" si="4"/>
        <v>0.69299999999999995</v>
      </c>
      <c r="T13" s="166"/>
      <c r="U13" s="166">
        <v>5.8999999999999997E-2</v>
      </c>
      <c r="V13" s="166">
        <f t="shared" si="5"/>
        <v>0.49810000000000004</v>
      </c>
      <c r="W13" s="166"/>
      <c r="X13" s="166">
        <v>8.7389999999999995E-2</v>
      </c>
      <c r="Y13" s="166">
        <f t="shared" si="6"/>
        <v>0.69410999999999989</v>
      </c>
      <c r="Z13" s="166"/>
      <c r="AA13" s="166">
        <v>4.888E-2</v>
      </c>
      <c r="AB13" s="166">
        <f t="shared" si="7"/>
        <v>0.39709</v>
      </c>
      <c r="AC13" s="166"/>
      <c r="AD13" s="166">
        <v>3.175E-2</v>
      </c>
      <c r="AE13" s="166">
        <f t="shared" si="8"/>
        <v>0.2077</v>
      </c>
      <c r="AF13" s="166"/>
      <c r="AG13" s="166">
        <v>2.564E-2</v>
      </c>
      <c r="AH13" s="166">
        <f t="shared" si="9"/>
        <v>0.16667999999999999</v>
      </c>
      <c r="AI13" s="166"/>
      <c r="AJ13" s="166"/>
      <c r="AK13" s="166"/>
      <c r="AL13" s="166"/>
      <c r="AM13" s="166">
        <v>7.3270000000000002E-2</v>
      </c>
      <c r="AN13" s="166">
        <f t="shared" si="10"/>
        <v>0.59702999999999995</v>
      </c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</row>
    <row r="14" spans="1:144" x14ac:dyDescent="0.2">
      <c r="A14" s="161">
        <f t="shared" si="0"/>
        <v>8</v>
      </c>
      <c r="C14" s="166"/>
      <c r="D14" s="166"/>
      <c r="E14" s="166"/>
      <c r="F14" s="166"/>
      <c r="G14" s="166"/>
      <c r="H14" s="166"/>
      <c r="I14" s="166">
        <v>4.4600000000000001E-2</v>
      </c>
      <c r="J14" s="166">
        <f t="shared" si="1"/>
        <v>1.0000000000000002</v>
      </c>
      <c r="K14" s="166"/>
      <c r="L14" s="166">
        <v>7.2289999999999993E-2</v>
      </c>
      <c r="M14" s="166">
        <f t="shared" si="2"/>
        <v>0.89156999999999997</v>
      </c>
      <c r="N14" s="166"/>
      <c r="O14" s="166">
        <v>6.5500000000000003E-2</v>
      </c>
      <c r="P14" s="166">
        <f t="shared" si="3"/>
        <v>0.83609999999999995</v>
      </c>
      <c r="Q14" s="166"/>
      <c r="R14" s="166">
        <v>5.5800000000000002E-2</v>
      </c>
      <c r="S14" s="166">
        <f t="shared" si="4"/>
        <v>0.74879999999999991</v>
      </c>
      <c r="T14" s="166"/>
      <c r="U14" s="166">
        <v>5.8999999999999997E-2</v>
      </c>
      <c r="V14" s="166">
        <f t="shared" si="5"/>
        <v>0.55710000000000004</v>
      </c>
      <c r="W14" s="166"/>
      <c r="X14" s="166">
        <v>8.7389999999999995E-2</v>
      </c>
      <c r="Y14" s="166">
        <f t="shared" si="6"/>
        <v>0.78149999999999986</v>
      </c>
      <c r="Z14" s="166"/>
      <c r="AA14" s="166">
        <v>4.5220000000000003E-2</v>
      </c>
      <c r="AB14" s="166">
        <f t="shared" si="7"/>
        <v>0.44230999999999998</v>
      </c>
      <c r="AC14" s="166"/>
      <c r="AD14" s="166">
        <v>3.1739999999999997E-2</v>
      </c>
      <c r="AE14" s="166">
        <f t="shared" si="8"/>
        <v>0.23943999999999999</v>
      </c>
      <c r="AF14" s="166"/>
      <c r="AG14" s="166">
        <v>2.564E-2</v>
      </c>
      <c r="AH14" s="166">
        <f t="shared" si="9"/>
        <v>0.19231999999999999</v>
      </c>
      <c r="AI14" s="166"/>
      <c r="AJ14" s="166"/>
      <c r="AK14" s="166"/>
      <c r="AL14" s="166"/>
      <c r="AM14" s="166">
        <v>7.3270000000000002E-2</v>
      </c>
      <c r="AN14" s="166">
        <f t="shared" si="10"/>
        <v>0.6702999999999999</v>
      </c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</row>
    <row r="15" spans="1:144" x14ac:dyDescent="0.2">
      <c r="A15" s="161">
        <f t="shared" si="0"/>
        <v>9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>
        <v>7.2289999999999993E-2</v>
      </c>
      <c r="M15" s="166">
        <f t="shared" si="2"/>
        <v>0.96385999999999994</v>
      </c>
      <c r="N15" s="166"/>
      <c r="O15" s="166">
        <v>6.5600000000000006E-2</v>
      </c>
      <c r="P15" s="166">
        <f t="shared" si="3"/>
        <v>0.90169999999999995</v>
      </c>
      <c r="Q15" s="166"/>
      <c r="R15" s="166">
        <v>5.5800000000000002E-2</v>
      </c>
      <c r="S15" s="166">
        <f t="shared" si="4"/>
        <v>0.80459999999999987</v>
      </c>
      <c r="T15" s="166"/>
      <c r="U15" s="166">
        <v>5.91E-2</v>
      </c>
      <c r="V15" s="166">
        <f t="shared" si="5"/>
        <v>0.61620000000000008</v>
      </c>
      <c r="W15" s="166"/>
      <c r="X15" s="166">
        <v>8.7389999999999995E-2</v>
      </c>
      <c r="Y15" s="166">
        <f t="shared" si="6"/>
        <v>0.86888999999999983</v>
      </c>
      <c r="Z15" s="166"/>
      <c r="AA15" s="166">
        <v>4.462E-2</v>
      </c>
      <c r="AB15" s="166">
        <f t="shared" si="7"/>
        <v>0.48692999999999997</v>
      </c>
      <c r="AC15" s="166"/>
      <c r="AD15" s="166">
        <v>3.175E-2</v>
      </c>
      <c r="AE15" s="166">
        <f t="shared" si="8"/>
        <v>0.27118999999999999</v>
      </c>
      <c r="AF15" s="166"/>
      <c r="AG15" s="166">
        <v>2.564E-2</v>
      </c>
      <c r="AH15" s="166">
        <f t="shared" si="9"/>
        <v>0.21795999999999999</v>
      </c>
      <c r="AI15" s="166"/>
      <c r="AJ15" s="166"/>
      <c r="AK15" s="166"/>
      <c r="AL15" s="166"/>
      <c r="AM15" s="166">
        <v>7.3270000000000002E-2</v>
      </c>
      <c r="AN15" s="166">
        <f t="shared" si="10"/>
        <v>0.74356999999999984</v>
      </c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</row>
    <row r="16" spans="1:144" x14ac:dyDescent="0.2">
      <c r="A16" s="161">
        <f t="shared" si="0"/>
        <v>10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>
        <v>3.6139999999999999E-2</v>
      </c>
      <c r="M16" s="166">
        <f t="shared" si="2"/>
        <v>0.99999999999999989</v>
      </c>
      <c r="N16" s="166"/>
      <c r="O16" s="166">
        <v>6.5500000000000003E-2</v>
      </c>
      <c r="P16" s="166">
        <f t="shared" si="3"/>
        <v>0.96719999999999995</v>
      </c>
      <c r="Q16" s="166"/>
      <c r="R16" s="166">
        <v>5.5899999999999998E-2</v>
      </c>
      <c r="S16" s="166">
        <f t="shared" si="4"/>
        <v>0.86049999999999982</v>
      </c>
      <c r="T16" s="166"/>
      <c r="U16" s="166">
        <v>5.8999999999999997E-2</v>
      </c>
      <c r="V16" s="166">
        <f t="shared" si="5"/>
        <v>0.67520000000000002</v>
      </c>
      <c r="W16" s="166"/>
      <c r="X16" s="166">
        <v>8.7389999999999995E-2</v>
      </c>
      <c r="Y16" s="166">
        <f t="shared" si="6"/>
        <v>0.9562799999999998</v>
      </c>
      <c r="Z16" s="166"/>
      <c r="AA16" s="166">
        <v>4.4609999999999997E-2</v>
      </c>
      <c r="AB16" s="166">
        <f t="shared" si="7"/>
        <v>0.53154000000000001</v>
      </c>
      <c r="AC16" s="166"/>
      <c r="AD16" s="166">
        <v>3.1739999999999997E-2</v>
      </c>
      <c r="AE16" s="166">
        <f t="shared" si="8"/>
        <v>0.30292999999999998</v>
      </c>
      <c r="AF16" s="166"/>
      <c r="AG16" s="166">
        <v>2.564E-2</v>
      </c>
      <c r="AH16" s="166">
        <f t="shared" si="9"/>
        <v>0.24359999999999998</v>
      </c>
      <c r="AI16" s="166"/>
      <c r="AJ16" s="166"/>
      <c r="AK16" s="166"/>
      <c r="AL16" s="166"/>
      <c r="AM16" s="166">
        <v>7.3270000000000002E-2</v>
      </c>
      <c r="AN16" s="166">
        <f t="shared" si="10"/>
        <v>0.81683999999999979</v>
      </c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</row>
    <row r="17" spans="1:144" x14ac:dyDescent="0.2">
      <c r="A17" s="161">
        <f t="shared" si="0"/>
        <v>11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>
        <v>3.2800000000000003E-2</v>
      </c>
      <c r="P17" s="166">
        <f t="shared" si="3"/>
        <v>1</v>
      </c>
      <c r="Q17" s="166"/>
      <c r="R17" s="166">
        <v>5.5800000000000002E-2</v>
      </c>
      <c r="S17" s="166">
        <f t="shared" si="4"/>
        <v>0.91629999999999978</v>
      </c>
      <c r="T17" s="166"/>
      <c r="U17" s="166">
        <v>5.91E-2</v>
      </c>
      <c r="V17" s="166">
        <f t="shared" si="5"/>
        <v>0.73430000000000006</v>
      </c>
      <c r="W17" s="166"/>
      <c r="X17" s="166">
        <v>4.3720000000000002E-2</v>
      </c>
      <c r="Y17" s="166">
        <f t="shared" si="6"/>
        <v>0.99999999999999978</v>
      </c>
      <c r="Z17" s="166"/>
      <c r="AA17" s="166">
        <v>4.462E-2</v>
      </c>
      <c r="AB17" s="166">
        <f t="shared" si="7"/>
        <v>0.57616000000000001</v>
      </c>
      <c r="AC17" s="166"/>
      <c r="AD17" s="166">
        <v>3.175E-2</v>
      </c>
      <c r="AE17" s="166">
        <f t="shared" si="8"/>
        <v>0.33467999999999998</v>
      </c>
      <c r="AF17" s="166"/>
      <c r="AG17" s="166">
        <v>2.564E-2</v>
      </c>
      <c r="AH17" s="166">
        <f t="shared" si="9"/>
        <v>0.26923999999999998</v>
      </c>
      <c r="AI17" s="166"/>
      <c r="AJ17" s="166"/>
      <c r="AK17" s="166"/>
      <c r="AL17" s="166"/>
      <c r="AM17" s="166">
        <v>7.3270000000000002E-2</v>
      </c>
      <c r="AN17" s="166">
        <f t="shared" si="10"/>
        <v>0.89010999999999973</v>
      </c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</row>
    <row r="18" spans="1:144" x14ac:dyDescent="0.2">
      <c r="A18" s="161">
        <f t="shared" si="0"/>
        <v>12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>
        <v>5.5800000000000002E-2</v>
      </c>
      <c r="S18" s="166">
        <f t="shared" si="4"/>
        <v>0.97209999999999974</v>
      </c>
      <c r="T18" s="166"/>
      <c r="U18" s="166">
        <v>5.8999999999999997E-2</v>
      </c>
      <c r="V18" s="166">
        <f t="shared" si="5"/>
        <v>0.79330000000000012</v>
      </c>
      <c r="W18" s="166"/>
      <c r="X18" s="166"/>
      <c r="Y18" s="166"/>
      <c r="Z18" s="166"/>
      <c r="AA18" s="166">
        <v>4.4609999999999997E-2</v>
      </c>
      <c r="AB18" s="166">
        <f t="shared" si="7"/>
        <v>0.62077000000000004</v>
      </c>
      <c r="AC18" s="166"/>
      <c r="AD18" s="166">
        <v>3.1739999999999997E-2</v>
      </c>
      <c r="AE18" s="166">
        <f t="shared" si="8"/>
        <v>0.36641999999999997</v>
      </c>
      <c r="AF18" s="166"/>
      <c r="AG18" s="166">
        <v>2.564E-2</v>
      </c>
      <c r="AH18" s="166">
        <f t="shared" si="9"/>
        <v>0.29487999999999998</v>
      </c>
      <c r="AI18" s="166"/>
      <c r="AJ18" s="166"/>
      <c r="AK18" s="166"/>
      <c r="AL18" s="166"/>
      <c r="AM18" s="166">
        <v>7.3270000000000002E-2</v>
      </c>
      <c r="AN18" s="166">
        <f t="shared" si="10"/>
        <v>0.96337999999999968</v>
      </c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</row>
    <row r="19" spans="1:144" x14ac:dyDescent="0.2">
      <c r="A19" s="161">
        <f t="shared" si="0"/>
        <v>13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>
        <v>2.7900000000000001E-2</v>
      </c>
      <c r="S19" s="166">
        <f t="shared" si="4"/>
        <v>0.99999999999999978</v>
      </c>
      <c r="T19" s="166"/>
      <c r="U19" s="166">
        <v>5.91E-2</v>
      </c>
      <c r="V19" s="166">
        <f t="shared" si="5"/>
        <v>0.85240000000000016</v>
      </c>
      <c r="W19" s="166"/>
      <c r="X19" s="166"/>
      <c r="Y19" s="166"/>
      <c r="Z19" s="166"/>
      <c r="AA19" s="166">
        <v>4.462E-2</v>
      </c>
      <c r="AB19" s="166">
        <f t="shared" si="7"/>
        <v>0.66539000000000004</v>
      </c>
      <c r="AC19" s="166"/>
      <c r="AD19" s="166">
        <v>3.175E-2</v>
      </c>
      <c r="AE19" s="166">
        <f t="shared" si="8"/>
        <v>0.39816999999999997</v>
      </c>
      <c r="AF19" s="166"/>
      <c r="AG19" s="166">
        <v>2.564E-2</v>
      </c>
      <c r="AH19" s="166">
        <f t="shared" si="9"/>
        <v>0.32051999999999997</v>
      </c>
      <c r="AI19" s="166"/>
      <c r="AJ19" s="166"/>
      <c r="AK19" s="166"/>
      <c r="AL19" s="166"/>
      <c r="AM19" s="166">
        <v>3.662E-2</v>
      </c>
      <c r="AN19" s="166">
        <f t="shared" si="10"/>
        <v>0.99999999999999967</v>
      </c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x14ac:dyDescent="0.2">
      <c r="A20" s="161">
        <f t="shared" si="0"/>
        <v>14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>
        <v>5.8999999999999997E-2</v>
      </c>
      <c r="V20" s="166">
        <f t="shared" si="5"/>
        <v>0.91140000000000021</v>
      </c>
      <c r="W20" s="166"/>
      <c r="X20" s="166"/>
      <c r="Y20" s="166"/>
      <c r="Z20" s="166"/>
      <c r="AA20" s="166">
        <v>4.4609999999999997E-2</v>
      </c>
      <c r="AB20" s="166">
        <f t="shared" si="7"/>
        <v>0.71000000000000008</v>
      </c>
      <c r="AC20" s="166"/>
      <c r="AD20" s="166">
        <v>3.1739999999999997E-2</v>
      </c>
      <c r="AE20" s="166">
        <f t="shared" si="8"/>
        <v>0.42990999999999996</v>
      </c>
      <c r="AF20" s="166"/>
      <c r="AG20" s="166">
        <v>2.564E-2</v>
      </c>
      <c r="AH20" s="166">
        <f t="shared" si="9"/>
        <v>0.34615999999999997</v>
      </c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x14ac:dyDescent="0.2">
      <c r="A21" s="161">
        <f t="shared" si="0"/>
        <v>15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>
        <v>5.91E-2</v>
      </c>
      <c r="V21" s="166">
        <f t="shared" si="5"/>
        <v>0.97050000000000025</v>
      </c>
      <c r="W21" s="166"/>
      <c r="X21" s="166"/>
      <c r="Y21" s="166"/>
      <c r="Z21" s="166"/>
      <c r="AA21" s="166">
        <v>4.462E-2</v>
      </c>
      <c r="AB21" s="166">
        <f t="shared" si="7"/>
        <v>0.75462000000000007</v>
      </c>
      <c r="AC21" s="166"/>
      <c r="AD21" s="166">
        <v>3.175E-2</v>
      </c>
      <c r="AE21" s="166">
        <f t="shared" si="8"/>
        <v>0.46165999999999996</v>
      </c>
      <c r="AF21" s="166"/>
      <c r="AG21" s="166">
        <v>2.564E-2</v>
      </c>
      <c r="AH21" s="166">
        <f t="shared" si="9"/>
        <v>0.37179999999999996</v>
      </c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x14ac:dyDescent="0.2">
      <c r="A22" s="161">
        <f t="shared" si="0"/>
        <v>16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>
        <v>2.9499999999999998E-2</v>
      </c>
      <c r="V22" s="166">
        <f t="shared" si="5"/>
        <v>1.0000000000000002</v>
      </c>
      <c r="W22" s="166"/>
      <c r="X22" s="166"/>
      <c r="Y22" s="166"/>
      <c r="Z22" s="166"/>
      <c r="AA22" s="166">
        <v>4.4609999999999997E-2</v>
      </c>
      <c r="AB22" s="166">
        <f t="shared" si="7"/>
        <v>0.79923000000000011</v>
      </c>
      <c r="AC22" s="166"/>
      <c r="AD22" s="166">
        <v>3.1739999999999997E-2</v>
      </c>
      <c r="AE22" s="166">
        <f t="shared" si="8"/>
        <v>0.49339999999999995</v>
      </c>
      <c r="AF22" s="166"/>
      <c r="AG22" s="166">
        <v>2.564E-2</v>
      </c>
      <c r="AH22" s="166">
        <f t="shared" si="9"/>
        <v>0.39743999999999996</v>
      </c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x14ac:dyDescent="0.2">
      <c r="A23" s="161">
        <f t="shared" si="0"/>
        <v>17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>
        <v>4.462E-2</v>
      </c>
      <c r="AB23" s="166">
        <f t="shared" si="7"/>
        <v>0.8438500000000001</v>
      </c>
      <c r="AC23" s="166"/>
      <c r="AD23" s="166">
        <v>3.175E-2</v>
      </c>
      <c r="AE23" s="166">
        <f t="shared" si="8"/>
        <v>0.52515000000000001</v>
      </c>
      <c r="AF23" s="166"/>
      <c r="AG23" s="166">
        <v>2.564E-2</v>
      </c>
      <c r="AH23" s="166">
        <f t="shared" si="9"/>
        <v>0.42307999999999996</v>
      </c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x14ac:dyDescent="0.2">
      <c r="A24" s="161">
        <f t="shared" si="0"/>
        <v>18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>
        <v>4.4609999999999997E-2</v>
      </c>
      <c r="AB24" s="166">
        <f t="shared" si="7"/>
        <v>0.88846000000000014</v>
      </c>
      <c r="AC24" s="166"/>
      <c r="AD24" s="166">
        <v>3.1739999999999997E-2</v>
      </c>
      <c r="AE24" s="166">
        <f t="shared" si="8"/>
        <v>0.55689</v>
      </c>
      <c r="AF24" s="166"/>
      <c r="AG24" s="166">
        <v>2.564E-2</v>
      </c>
      <c r="AH24" s="166">
        <f t="shared" si="9"/>
        <v>0.44871999999999995</v>
      </c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x14ac:dyDescent="0.2">
      <c r="A25" s="161">
        <f t="shared" si="0"/>
        <v>19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>
        <v>4.462E-2</v>
      </c>
      <c r="AB25" s="166">
        <f>+AB24+AA25</f>
        <v>0.93308000000000013</v>
      </c>
      <c r="AC25" s="166"/>
      <c r="AD25" s="166">
        <v>3.175E-2</v>
      </c>
      <c r="AE25" s="166">
        <f t="shared" si="8"/>
        <v>0.58864000000000005</v>
      </c>
      <c r="AF25" s="166"/>
      <c r="AG25" s="166">
        <v>2.564E-2</v>
      </c>
      <c r="AH25" s="166">
        <f t="shared" si="9"/>
        <v>0.47435999999999995</v>
      </c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x14ac:dyDescent="0.2">
      <c r="A26" s="161">
        <f t="shared" si="0"/>
        <v>20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>
        <v>4.4609999999999997E-2</v>
      </c>
      <c r="AB26" s="166">
        <f>+AB25+AA26</f>
        <v>0.97769000000000017</v>
      </c>
      <c r="AC26" s="166"/>
      <c r="AD26" s="166">
        <v>3.1739999999999997E-2</v>
      </c>
      <c r="AE26" s="166">
        <f t="shared" si="8"/>
        <v>0.62038000000000004</v>
      </c>
      <c r="AF26" s="166"/>
      <c r="AG26" s="166">
        <v>2.564E-2</v>
      </c>
      <c r="AH26" s="166">
        <f t="shared" si="9"/>
        <v>0.49999999999999994</v>
      </c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x14ac:dyDescent="0.2">
      <c r="A27" s="161">
        <f t="shared" si="0"/>
        <v>21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>
        <v>2.231E-2</v>
      </c>
      <c r="AB27" s="166">
        <f>+AB26+AA27</f>
        <v>1.0000000000000002</v>
      </c>
      <c r="AC27" s="166"/>
      <c r="AD27" s="166">
        <v>3.175E-2</v>
      </c>
      <c r="AE27" s="166">
        <f t="shared" si="8"/>
        <v>0.6521300000000001</v>
      </c>
      <c r="AF27" s="166"/>
      <c r="AG27" s="166">
        <v>2.564E-2</v>
      </c>
      <c r="AH27" s="166">
        <f t="shared" si="9"/>
        <v>0.52564</v>
      </c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x14ac:dyDescent="0.2">
      <c r="A28" s="161">
        <f t="shared" si="0"/>
        <v>22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>
        <v>3.1739999999999997E-2</v>
      </c>
      <c r="AE28" s="166">
        <f t="shared" si="8"/>
        <v>0.68387000000000009</v>
      </c>
      <c r="AF28" s="166"/>
      <c r="AG28" s="166">
        <v>2.564E-2</v>
      </c>
      <c r="AH28" s="166">
        <f t="shared" si="9"/>
        <v>0.55127999999999999</v>
      </c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x14ac:dyDescent="0.2">
      <c r="A29" s="161">
        <f t="shared" si="0"/>
        <v>23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>
        <v>3.175E-2</v>
      </c>
      <c r="AE29" s="166">
        <f t="shared" si="8"/>
        <v>0.71562000000000014</v>
      </c>
      <c r="AF29" s="166"/>
      <c r="AG29" s="166">
        <v>2.564E-2</v>
      </c>
      <c r="AH29" s="166">
        <f t="shared" si="9"/>
        <v>0.57691999999999999</v>
      </c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x14ac:dyDescent="0.2">
      <c r="A30" s="161">
        <f t="shared" si="0"/>
        <v>24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>
        <v>3.1739999999999997E-2</v>
      </c>
      <c r="AE30" s="166">
        <f t="shared" si="8"/>
        <v>0.74736000000000014</v>
      </c>
      <c r="AF30" s="166"/>
      <c r="AG30" s="166">
        <v>2.564E-2</v>
      </c>
      <c r="AH30" s="166">
        <f t="shared" si="9"/>
        <v>0.60255999999999998</v>
      </c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x14ac:dyDescent="0.2">
      <c r="A31" s="161">
        <f t="shared" si="0"/>
        <v>25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>
        <v>3.175E-2</v>
      </c>
      <c r="AE31" s="166">
        <f t="shared" si="8"/>
        <v>0.77911000000000019</v>
      </c>
      <c r="AF31" s="166"/>
      <c r="AG31" s="166">
        <v>2.564E-2</v>
      </c>
      <c r="AH31" s="166">
        <f t="shared" si="9"/>
        <v>0.62819999999999998</v>
      </c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x14ac:dyDescent="0.2">
      <c r="A32" s="161">
        <f t="shared" si="0"/>
        <v>26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>
        <v>3.1739999999999997E-2</v>
      </c>
      <c r="AE32" s="166">
        <f t="shared" si="8"/>
        <v>0.81085000000000018</v>
      </c>
      <c r="AF32" s="166"/>
      <c r="AG32" s="166">
        <v>2.564E-2</v>
      </c>
      <c r="AH32" s="166">
        <f t="shared" si="9"/>
        <v>0.65383999999999998</v>
      </c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x14ac:dyDescent="0.2">
      <c r="A33" s="161">
        <f t="shared" si="0"/>
        <v>27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>
        <v>3.175E-2</v>
      </c>
      <c r="AE33" s="166">
        <f t="shared" si="8"/>
        <v>0.84260000000000024</v>
      </c>
      <c r="AF33" s="166"/>
      <c r="AG33" s="166">
        <v>2.564E-2</v>
      </c>
      <c r="AH33" s="166">
        <f t="shared" si="9"/>
        <v>0.67947999999999997</v>
      </c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x14ac:dyDescent="0.2">
      <c r="A34" s="161">
        <f t="shared" si="0"/>
        <v>28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>
        <v>3.1739999999999997E-2</v>
      </c>
      <c r="AE34" s="166">
        <f t="shared" si="8"/>
        <v>0.87434000000000023</v>
      </c>
      <c r="AF34" s="166"/>
      <c r="AG34" s="166">
        <v>2.564E-2</v>
      </c>
      <c r="AH34" s="166">
        <f t="shared" si="9"/>
        <v>0.70511999999999997</v>
      </c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x14ac:dyDescent="0.2">
      <c r="A35" s="161">
        <f t="shared" si="0"/>
        <v>29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>
        <v>3.175E-2</v>
      </c>
      <c r="AE35" s="166">
        <f t="shared" si="8"/>
        <v>0.90609000000000028</v>
      </c>
      <c r="AF35" s="166"/>
      <c r="AG35" s="166">
        <v>2.564E-2</v>
      </c>
      <c r="AH35" s="166">
        <f t="shared" si="9"/>
        <v>0.73075999999999997</v>
      </c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x14ac:dyDescent="0.2">
      <c r="A36" s="161">
        <f t="shared" si="0"/>
        <v>30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>
        <v>3.1739999999999997E-2</v>
      </c>
      <c r="AE36" s="166">
        <f t="shared" si="8"/>
        <v>0.93783000000000027</v>
      </c>
      <c r="AF36" s="166"/>
      <c r="AG36" s="166">
        <v>2.564E-2</v>
      </c>
      <c r="AH36" s="166">
        <f t="shared" si="9"/>
        <v>0.75639999999999996</v>
      </c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x14ac:dyDescent="0.2">
      <c r="A37" s="161">
        <f t="shared" si="0"/>
        <v>31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>
        <v>3.175E-2</v>
      </c>
      <c r="AE37" s="166">
        <f t="shared" si="8"/>
        <v>0.96958000000000033</v>
      </c>
      <c r="AF37" s="166"/>
      <c r="AG37" s="166">
        <v>2.564E-2</v>
      </c>
      <c r="AH37" s="166">
        <f t="shared" si="9"/>
        <v>0.78203999999999996</v>
      </c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x14ac:dyDescent="0.2">
      <c r="A38" s="161">
        <f t="shared" si="0"/>
        <v>32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>
        <v>3.0419999999999999E-2</v>
      </c>
      <c r="AE38" s="166">
        <f t="shared" si="8"/>
        <v>1.0000000000000002</v>
      </c>
      <c r="AF38" s="166"/>
      <c r="AG38" s="166">
        <v>2.564E-2</v>
      </c>
      <c r="AH38" s="166">
        <f t="shared" si="9"/>
        <v>0.80767999999999995</v>
      </c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166"/>
      <c r="CT38" s="166"/>
      <c r="CU38" s="166"/>
      <c r="CV38" s="166"/>
      <c r="CW38" s="166"/>
      <c r="CX38" s="166"/>
      <c r="CY38" s="166"/>
      <c r="CZ38" s="166"/>
      <c r="DA38" s="166"/>
      <c r="DB38" s="166"/>
      <c r="DC38" s="166"/>
      <c r="DD38" s="166"/>
      <c r="DE38" s="166"/>
      <c r="DF38" s="166"/>
      <c r="DG38" s="166"/>
      <c r="DH38" s="166"/>
      <c r="DI38" s="166"/>
      <c r="DJ38" s="166"/>
      <c r="DK38" s="166"/>
      <c r="DL38" s="166"/>
      <c r="DM38" s="166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x14ac:dyDescent="0.2">
      <c r="A39" s="161">
        <f t="shared" si="0"/>
        <v>33</v>
      </c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>
        <v>2.564E-2</v>
      </c>
      <c r="AH39" s="166">
        <f t="shared" si="9"/>
        <v>0.83331999999999995</v>
      </c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x14ac:dyDescent="0.2">
      <c r="A40" s="161">
        <f t="shared" si="0"/>
        <v>34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>
        <v>2.564E-2</v>
      </c>
      <c r="AH40" s="166">
        <f t="shared" si="9"/>
        <v>0.85895999999999995</v>
      </c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x14ac:dyDescent="0.2">
      <c r="A41" s="161">
        <f t="shared" si="0"/>
        <v>35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>
        <v>2.564E-2</v>
      </c>
      <c r="AH41" s="166">
        <f t="shared" si="9"/>
        <v>0.88459999999999994</v>
      </c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x14ac:dyDescent="0.2">
      <c r="A42" s="161">
        <f t="shared" si="0"/>
        <v>36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>
        <v>2.564E-2</v>
      </c>
      <c r="AH42" s="166">
        <f t="shared" si="9"/>
        <v>0.91023999999999994</v>
      </c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66"/>
      <c r="DD42" s="166"/>
      <c r="DE42" s="166"/>
      <c r="DF42" s="166"/>
      <c r="DG42" s="166"/>
      <c r="DH42" s="166"/>
      <c r="DI42" s="166"/>
      <c r="DJ42" s="166"/>
      <c r="DK42" s="166"/>
      <c r="DL42" s="166"/>
      <c r="DM42" s="166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x14ac:dyDescent="0.2">
      <c r="A43" s="161">
        <f t="shared" si="0"/>
        <v>37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>
        <v>2.564E-2</v>
      </c>
      <c r="AH43" s="166">
        <f t="shared" si="9"/>
        <v>0.93587999999999993</v>
      </c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x14ac:dyDescent="0.2">
      <c r="A44" s="161">
        <f t="shared" si="0"/>
        <v>38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>
        <v>2.564E-2</v>
      </c>
      <c r="AH44" s="166">
        <f t="shared" si="9"/>
        <v>0.96151999999999993</v>
      </c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x14ac:dyDescent="0.2">
      <c r="A45" s="161">
        <f t="shared" si="0"/>
        <v>39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>
        <v>2.564E-2</v>
      </c>
      <c r="AH45" s="166">
        <f t="shared" si="9"/>
        <v>0.98715999999999993</v>
      </c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x14ac:dyDescent="0.2">
      <c r="A46" s="161">
        <f t="shared" si="0"/>
        <v>40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>
        <v>1.2840000000000001E-2</v>
      </c>
      <c r="AH46" s="166">
        <f t="shared" si="9"/>
        <v>0.99999999999999989</v>
      </c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x14ac:dyDescent="0.2">
      <c r="A47" s="161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x14ac:dyDescent="0.2">
      <c r="A48" s="161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x14ac:dyDescent="0.2">
      <c r="A49" s="161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  <c r="DC49" s="166"/>
      <c r="DD49" s="166"/>
      <c r="DE49" s="166"/>
      <c r="DF49" s="166"/>
      <c r="DG49" s="166"/>
      <c r="DH49" s="166"/>
      <c r="DI49" s="166"/>
      <c r="DJ49" s="166"/>
      <c r="DK49" s="166"/>
      <c r="DL49" s="166"/>
      <c r="DM49" s="166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x14ac:dyDescent="0.2">
      <c r="A50" s="16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166"/>
      <c r="CP50" s="166"/>
      <c r="CQ50" s="166"/>
      <c r="CR50" s="166"/>
      <c r="CS50" s="166"/>
      <c r="CT50" s="166"/>
      <c r="CU50" s="166"/>
      <c r="CV50" s="166"/>
      <c r="CW50" s="166"/>
      <c r="CX50" s="166"/>
      <c r="CY50" s="166"/>
      <c r="CZ50" s="166"/>
      <c r="DA50" s="166"/>
      <c r="DB50" s="166"/>
      <c r="DC50" s="166"/>
      <c r="DD50" s="166"/>
      <c r="DE50" s="166"/>
      <c r="DF50" s="166"/>
      <c r="DG50" s="166"/>
      <c r="DH50" s="166"/>
      <c r="DI50" s="166"/>
      <c r="DJ50" s="166"/>
      <c r="DK50" s="166"/>
      <c r="DL50" s="166"/>
      <c r="DM50" s="166"/>
      <c r="DN50" s="166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x14ac:dyDescent="0.2">
      <c r="A51" s="161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6"/>
      <c r="DJ51" s="166"/>
      <c r="DK51" s="166"/>
      <c r="DL51" s="166"/>
      <c r="DM51" s="166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x14ac:dyDescent="0.2">
      <c r="A52" s="161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6"/>
      <c r="DB52" s="166"/>
      <c r="DC52" s="166"/>
      <c r="DD52" s="166"/>
      <c r="DE52" s="166"/>
      <c r="DF52" s="166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x14ac:dyDescent="0.2">
      <c r="A53" s="161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x14ac:dyDescent="0.2">
      <c r="A54" s="161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  <c r="CM54" s="166"/>
      <c r="CN54" s="166"/>
      <c r="CO54" s="166"/>
      <c r="CP54" s="166"/>
      <c r="CQ54" s="166"/>
      <c r="CR54" s="166"/>
      <c r="CS54" s="166"/>
      <c r="CT54" s="166"/>
      <c r="CU54" s="166"/>
      <c r="CV54" s="166"/>
      <c r="CW54" s="166"/>
      <c r="CX54" s="166"/>
      <c r="CY54" s="166"/>
      <c r="CZ54" s="166"/>
      <c r="DA54" s="166"/>
      <c r="DB54" s="166"/>
      <c r="DC54" s="166"/>
      <c r="DD54" s="166"/>
      <c r="DE54" s="166"/>
      <c r="DF54" s="166"/>
      <c r="DG54" s="166"/>
      <c r="DH54" s="166"/>
      <c r="DI54" s="166"/>
      <c r="DJ54" s="166"/>
      <c r="DK54" s="166"/>
      <c r="DL54" s="166"/>
      <c r="DM54" s="166"/>
      <c r="DN54" s="166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x14ac:dyDescent="0.2">
      <c r="A55" s="161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  <c r="CM55" s="166"/>
      <c r="CN55" s="166"/>
      <c r="CO55" s="166"/>
      <c r="CP55" s="166"/>
      <c r="CQ55" s="166"/>
      <c r="CR55" s="166"/>
      <c r="CS55" s="166"/>
      <c r="CT55" s="166"/>
      <c r="CU55" s="166"/>
      <c r="CV55" s="166"/>
      <c r="CW55" s="166"/>
      <c r="CX55" s="166"/>
      <c r="CY55" s="166"/>
      <c r="CZ55" s="166"/>
      <c r="DA55" s="166"/>
      <c r="DB55" s="166"/>
      <c r="DC55" s="166"/>
      <c r="DD55" s="166"/>
      <c r="DE55" s="166"/>
      <c r="DF55" s="166"/>
      <c r="DG55" s="166"/>
      <c r="DH55" s="166"/>
      <c r="DI55" s="166"/>
      <c r="DJ55" s="166"/>
      <c r="DK55" s="166"/>
      <c r="DL55" s="166"/>
      <c r="DM55" s="166"/>
      <c r="DN55" s="166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x14ac:dyDescent="0.2">
      <c r="A56" s="161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  <c r="CM56" s="166"/>
      <c r="CN56" s="166"/>
      <c r="CO56" s="166"/>
      <c r="CP56" s="166"/>
      <c r="CQ56" s="166"/>
      <c r="CR56" s="166"/>
      <c r="CS56" s="166"/>
      <c r="CT56" s="166"/>
      <c r="CU56" s="166"/>
      <c r="CV56" s="166"/>
      <c r="CW56" s="166"/>
      <c r="CX56" s="166"/>
      <c r="CY56" s="166"/>
      <c r="CZ56" s="166"/>
      <c r="DA56" s="166"/>
      <c r="DB56" s="166"/>
      <c r="DC56" s="166"/>
      <c r="DD56" s="166"/>
      <c r="DE56" s="166"/>
      <c r="DF56" s="166"/>
      <c r="DG56" s="166"/>
      <c r="DH56" s="166"/>
      <c r="DI56" s="166"/>
      <c r="DJ56" s="166"/>
      <c r="DK56" s="166"/>
      <c r="DL56" s="166"/>
      <c r="DM56" s="166"/>
      <c r="DN56" s="166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x14ac:dyDescent="0.2">
      <c r="A57" s="161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  <c r="CR57" s="166"/>
      <c r="CS57" s="166"/>
      <c r="CT57" s="166"/>
      <c r="CU57" s="166"/>
      <c r="CV57" s="166"/>
      <c r="CW57" s="166"/>
      <c r="CX57" s="166"/>
      <c r="CY57" s="166"/>
      <c r="CZ57" s="166"/>
      <c r="DA57" s="166"/>
      <c r="DB57" s="166"/>
      <c r="DC57" s="166"/>
      <c r="DD57" s="166"/>
      <c r="DE57" s="166"/>
      <c r="DF57" s="166"/>
      <c r="DG57" s="166"/>
      <c r="DH57" s="166"/>
      <c r="DI57" s="166"/>
      <c r="DJ57" s="166"/>
      <c r="DK57" s="166"/>
      <c r="DL57" s="166"/>
      <c r="DM57" s="166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x14ac:dyDescent="0.2">
      <c r="A58" s="161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CZ58" s="166"/>
      <c r="DA58" s="166"/>
      <c r="DB58" s="166"/>
      <c r="DC58" s="166"/>
      <c r="DD58" s="166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x14ac:dyDescent="0.2">
      <c r="A59" s="161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CZ59" s="166"/>
      <c r="DA59" s="166"/>
      <c r="DB59" s="166"/>
      <c r="DC59" s="166"/>
      <c r="DD59" s="166"/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x14ac:dyDescent="0.2">
      <c r="A60" s="161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  <c r="CR60" s="166"/>
      <c r="CS60" s="166"/>
      <c r="CT60" s="166"/>
      <c r="CU60" s="166"/>
      <c r="CV60" s="166"/>
      <c r="CW60" s="166"/>
      <c r="CX60" s="166"/>
      <c r="CY60" s="166"/>
      <c r="CZ60" s="166"/>
      <c r="DA60" s="166"/>
      <c r="DB60" s="166"/>
      <c r="DC60" s="166"/>
      <c r="DD60" s="166"/>
      <c r="DE60" s="166"/>
      <c r="DF60" s="166"/>
      <c r="DG60" s="166"/>
      <c r="DH60" s="166"/>
      <c r="DI60" s="166"/>
      <c r="DJ60" s="166"/>
      <c r="DK60" s="166"/>
      <c r="DL60" s="166"/>
      <c r="DM60" s="166"/>
      <c r="DN60" s="166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x14ac:dyDescent="0.2">
      <c r="A61" s="161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66"/>
      <c r="CO61" s="166"/>
      <c r="CP61" s="166"/>
      <c r="CQ61" s="166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66"/>
      <c r="DC61" s="166"/>
      <c r="DD61" s="166"/>
      <c r="DE61" s="166"/>
      <c r="DF61" s="166"/>
      <c r="DG61" s="166"/>
      <c r="DH61" s="166"/>
      <c r="DI61" s="166"/>
      <c r="DJ61" s="166"/>
      <c r="DK61" s="166"/>
      <c r="DL61" s="166"/>
      <c r="DM61" s="166"/>
      <c r="DN61" s="166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x14ac:dyDescent="0.2">
      <c r="A62" s="161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x14ac:dyDescent="0.2">
      <c r="A63" s="161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x14ac:dyDescent="0.2">
      <c r="A64" s="161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x14ac:dyDescent="0.2">
      <c r="A65" s="161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x14ac:dyDescent="0.2">
      <c r="A66" s="161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x14ac:dyDescent="0.2">
      <c r="A67" s="161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x14ac:dyDescent="0.2">
      <c r="A68" s="161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166"/>
      <c r="DH68" s="166"/>
      <c r="DI68" s="166"/>
      <c r="DJ68" s="166"/>
      <c r="DK68" s="166"/>
      <c r="DL68" s="166"/>
      <c r="DM68" s="166"/>
      <c r="DN68" s="166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x14ac:dyDescent="0.2">
      <c r="A69" s="161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166"/>
      <c r="DH69" s="166"/>
      <c r="DI69" s="166"/>
      <c r="DJ69" s="166"/>
      <c r="DK69" s="166"/>
      <c r="DL69" s="166"/>
      <c r="DM69" s="166"/>
      <c r="DN69" s="166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x14ac:dyDescent="0.2">
      <c r="A70" s="161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x14ac:dyDescent="0.2">
      <c r="A71" s="161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166"/>
      <c r="DH71" s="166"/>
      <c r="DI71" s="166"/>
      <c r="DJ71" s="166"/>
      <c r="DK71" s="166"/>
      <c r="DL71" s="166"/>
      <c r="DM71" s="166"/>
      <c r="DN71" s="166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x14ac:dyDescent="0.2">
      <c r="A72" s="161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166"/>
      <c r="DH72" s="166"/>
      <c r="DI72" s="166"/>
      <c r="DJ72" s="166"/>
      <c r="DK72" s="166"/>
      <c r="DL72" s="166"/>
      <c r="DM72" s="166"/>
      <c r="DN72" s="166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x14ac:dyDescent="0.2">
      <c r="A73" s="161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166"/>
      <c r="DH73" s="166"/>
      <c r="DI73" s="166"/>
      <c r="DJ73" s="166"/>
      <c r="DK73" s="166"/>
      <c r="DL73" s="166"/>
      <c r="DM73" s="166"/>
      <c r="DN73" s="166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x14ac:dyDescent="0.2">
      <c r="A74" s="161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166"/>
      <c r="DH74" s="166"/>
      <c r="DI74" s="166"/>
      <c r="DJ74" s="166"/>
      <c r="DK74" s="166"/>
      <c r="DL74" s="166"/>
      <c r="DM74" s="166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x14ac:dyDescent="0.2">
      <c r="A75" s="161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166"/>
      <c r="DH75" s="166"/>
      <c r="DI75" s="166"/>
      <c r="DJ75" s="166"/>
      <c r="DK75" s="166"/>
      <c r="DL75" s="166"/>
      <c r="DM75" s="166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x14ac:dyDescent="0.2">
      <c r="A76" s="161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166"/>
      <c r="DH76" s="166"/>
      <c r="DI76" s="166"/>
      <c r="DJ76" s="166"/>
      <c r="DK76" s="166"/>
      <c r="DL76" s="166"/>
      <c r="DM76" s="166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x14ac:dyDescent="0.2">
      <c r="A77" s="161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166"/>
      <c r="DH77" s="166"/>
      <c r="DI77" s="166"/>
      <c r="DJ77" s="166"/>
      <c r="DK77" s="166"/>
      <c r="DL77" s="166"/>
      <c r="DM77" s="166"/>
      <c r="DN77" s="166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x14ac:dyDescent="0.2">
      <c r="A78" s="161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166"/>
      <c r="DH78" s="166"/>
      <c r="DI78" s="166"/>
      <c r="DJ78" s="166"/>
      <c r="DK78" s="166"/>
      <c r="DL78" s="166"/>
      <c r="DM78" s="166"/>
      <c r="DN78" s="166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x14ac:dyDescent="0.2">
      <c r="A79" s="161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166"/>
      <c r="DH79" s="166"/>
      <c r="DI79" s="166"/>
      <c r="DJ79" s="166"/>
      <c r="DK79" s="166"/>
      <c r="DL79" s="166"/>
      <c r="DM79" s="166"/>
      <c r="DN79" s="166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x14ac:dyDescent="0.2">
      <c r="A80" s="161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166"/>
      <c r="DH80" s="166"/>
      <c r="DI80" s="166"/>
      <c r="DJ80" s="166"/>
      <c r="DK80" s="166"/>
      <c r="DL80" s="166"/>
      <c r="DM80" s="166"/>
      <c r="DN80" s="166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x14ac:dyDescent="0.2">
      <c r="A81" s="161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166"/>
      <c r="DH81" s="166"/>
      <c r="DI81" s="166"/>
      <c r="DJ81" s="166"/>
      <c r="DK81" s="166"/>
      <c r="DL81" s="166"/>
      <c r="DM81" s="166"/>
      <c r="DN81" s="166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x14ac:dyDescent="0.2">
      <c r="A82" s="161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166"/>
      <c r="DH82" s="166"/>
      <c r="DI82" s="166"/>
      <c r="DJ82" s="166"/>
      <c r="DK82" s="166"/>
      <c r="DL82" s="166"/>
      <c r="DM82" s="166"/>
      <c r="DN82" s="166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x14ac:dyDescent="0.2">
      <c r="A83" s="161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166"/>
      <c r="DH83" s="166"/>
      <c r="DI83" s="166"/>
      <c r="DJ83" s="166"/>
      <c r="DK83" s="166"/>
      <c r="DL83" s="166"/>
      <c r="DM83" s="166"/>
      <c r="DN83" s="166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x14ac:dyDescent="0.2">
      <c r="A84" s="161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166"/>
      <c r="DH84" s="166"/>
      <c r="DI84" s="166"/>
      <c r="DJ84" s="166"/>
      <c r="DK84" s="166"/>
      <c r="DL84" s="166"/>
      <c r="DM84" s="166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x14ac:dyDescent="0.2">
      <c r="A85" s="161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166"/>
      <c r="DH85" s="166"/>
      <c r="DI85" s="166"/>
      <c r="DJ85" s="166"/>
      <c r="DK85" s="166"/>
      <c r="DL85" s="166"/>
      <c r="DM85" s="166"/>
      <c r="DN85" s="166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x14ac:dyDescent="0.2">
      <c r="A86" s="161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  <c r="EM86" s="166"/>
      <c r="EN86" s="166"/>
    </row>
    <row r="87" spans="1:144" x14ac:dyDescent="0.2">
      <c r="A87" s="161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166"/>
      <c r="DH87" s="166"/>
      <c r="DI87" s="166"/>
      <c r="DJ87" s="166"/>
      <c r="DK87" s="166"/>
      <c r="DL87" s="166"/>
      <c r="DM87" s="166"/>
      <c r="DN87" s="166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</row>
    <row r="88" spans="1:144" x14ac:dyDescent="0.2">
      <c r="A88" s="161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</row>
    <row r="89" spans="1:144" x14ac:dyDescent="0.2">
      <c r="A89" s="161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</row>
    <row r="90" spans="1:144" x14ac:dyDescent="0.2">
      <c r="A90" s="161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</row>
    <row r="91" spans="1:144" x14ac:dyDescent="0.2">
      <c r="A91" s="161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</row>
    <row r="92" spans="1:144" x14ac:dyDescent="0.2">
      <c r="A92" s="161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</row>
    <row r="93" spans="1:144" x14ac:dyDescent="0.2">
      <c r="A93" s="161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166"/>
      <c r="DH93" s="166"/>
      <c r="DI93" s="166"/>
      <c r="DJ93" s="166"/>
      <c r="DK93" s="166"/>
      <c r="DL93" s="166"/>
      <c r="DM93" s="166"/>
      <c r="DN93" s="166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</row>
    <row r="94" spans="1:144" x14ac:dyDescent="0.2">
      <c r="A94" s="161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</row>
    <row r="95" spans="1:144" x14ac:dyDescent="0.2">
      <c r="A95" s="161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166"/>
      <c r="DH95" s="166"/>
      <c r="DI95" s="166"/>
      <c r="DJ95" s="166"/>
      <c r="DK95" s="166"/>
      <c r="DL95" s="166"/>
      <c r="DM95" s="166"/>
      <c r="DN95" s="166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  <c r="EC95" s="166"/>
      <c r="ED95" s="166"/>
      <c r="EE95" s="166"/>
      <c r="EF95" s="166"/>
      <c r="EG95" s="166"/>
      <c r="EH95" s="166"/>
      <c r="EI95" s="166"/>
      <c r="EJ95" s="166"/>
      <c r="EK95" s="166"/>
      <c r="EL95" s="166"/>
      <c r="EM95" s="166"/>
      <c r="EN95" s="166"/>
    </row>
    <row r="96" spans="1:144" x14ac:dyDescent="0.2">
      <c r="A96" s="161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166"/>
      <c r="DH96" s="166"/>
      <c r="DI96" s="166"/>
      <c r="DJ96" s="166"/>
      <c r="DK96" s="166"/>
      <c r="DL96" s="166"/>
      <c r="DM96" s="166"/>
      <c r="DN96" s="166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  <c r="EC96" s="166"/>
      <c r="ED96" s="166"/>
      <c r="EE96" s="166"/>
      <c r="EF96" s="166"/>
      <c r="EG96" s="166"/>
      <c r="EH96" s="166"/>
      <c r="EI96" s="166"/>
      <c r="EJ96" s="166"/>
      <c r="EK96" s="166"/>
      <c r="EL96" s="166"/>
      <c r="EM96" s="166"/>
      <c r="EN96" s="166"/>
    </row>
    <row r="97" spans="1:144" x14ac:dyDescent="0.2">
      <c r="A97" s="161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  <c r="EC97" s="166"/>
      <c r="ED97" s="166"/>
      <c r="EE97" s="166"/>
      <c r="EF97" s="166"/>
      <c r="EG97" s="166"/>
      <c r="EH97" s="166"/>
      <c r="EI97" s="166"/>
      <c r="EJ97" s="166"/>
      <c r="EK97" s="166"/>
      <c r="EL97" s="166"/>
      <c r="EM97" s="166"/>
      <c r="EN97" s="166"/>
    </row>
    <row r="98" spans="1:144" x14ac:dyDescent="0.2">
      <c r="A98" s="161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166"/>
      <c r="DH98" s="166"/>
      <c r="DI98" s="166"/>
      <c r="DJ98" s="166"/>
      <c r="DK98" s="166"/>
      <c r="DL98" s="166"/>
      <c r="DM98" s="166"/>
      <c r="DN98" s="166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  <c r="EC98" s="166"/>
      <c r="ED98" s="166"/>
      <c r="EE98" s="166"/>
      <c r="EF98" s="166"/>
      <c r="EG98" s="166"/>
      <c r="EH98" s="166"/>
      <c r="EI98" s="166"/>
      <c r="EJ98" s="166"/>
      <c r="EK98" s="166"/>
      <c r="EL98" s="166"/>
      <c r="EM98" s="166"/>
      <c r="EN98" s="166"/>
    </row>
    <row r="99" spans="1:144" x14ac:dyDescent="0.2">
      <c r="A99" s="161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166"/>
      <c r="DH99" s="166"/>
      <c r="DI99" s="166"/>
      <c r="DJ99" s="166"/>
      <c r="DK99" s="166"/>
      <c r="DL99" s="166"/>
      <c r="DM99" s="166"/>
      <c r="DN99" s="166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  <c r="EC99" s="166"/>
      <c r="ED99" s="166"/>
      <c r="EE99" s="166"/>
      <c r="EF99" s="166"/>
      <c r="EG99" s="166"/>
      <c r="EH99" s="166"/>
      <c r="EI99" s="166"/>
      <c r="EJ99" s="166"/>
      <c r="EK99" s="166"/>
      <c r="EL99" s="166"/>
      <c r="EM99" s="166"/>
      <c r="EN99" s="166"/>
    </row>
    <row r="100" spans="1:144" x14ac:dyDescent="0.2">
      <c r="A100" s="161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166"/>
      <c r="DH100" s="166"/>
      <c r="DI100" s="166"/>
      <c r="DJ100" s="166"/>
      <c r="DK100" s="166"/>
      <c r="DL100" s="166"/>
      <c r="DM100" s="166"/>
      <c r="DN100" s="166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  <c r="EC100" s="166"/>
      <c r="ED100" s="166"/>
      <c r="EE100" s="166"/>
      <c r="EF100" s="166"/>
      <c r="EG100" s="166"/>
      <c r="EH100" s="166"/>
      <c r="EI100" s="166"/>
      <c r="EJ100" s="166"/>
      <c r="EK100" s="166"/>
      <c r="EL100" s="166"/>
      <c r="EM100" s="166"/>
      <c r="EN100" s="166"/>
    </row>
    <row r="101" spans="1:144" x14ac:dyDescent="0.2">
      <c r="A101" s="161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166"/>
      <c r="DH101" s="166"/>
      <c r="DI101" s="166"/>
      <c r="DJ101" s="166"/>
      <c r="DK101" s="166"/>
      <c r="DL101" s="166"/>
      <c r="DM101" s="166"/>
      <c r="DN101" s="166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  <c r="EC101" s="166"/>
      <c r="ED101" s="166"/>
      <c r="EE101" s="166"/>
      <c r="EF101" s="166"/>
      <c r="EG101" s="166"/>
      <c r="EH101" s="166"/>
      <c r="EI101" s="166"/>
      <c r="EJ101" s="166"/>
      <c r="EK101" s="166"/>
      <c r="EL101" s="166"/>
      <c r="EM101" s="166"/>
      <c r="EN101" s="166"/>
    </row>
    <row r="102" spans="1:144" x14ac:dyDescent="0.2">
      <c r="A102" s="161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  <c r="BT102" s="166"/>
      <c r="BU102" s="166"/>
      <c r="BV102" s="166"/>
      <c r="BW102" s="166"/>
      <c r="BX102" s="166"/>
      <c r="BY102" s="166"/>
      <c r="BZ102" s="166"/>
      <c r="CA102" s="166"/>
      <c r="CB102" s="166"/>
      <c r="CC102" s="166"/>
      <c r="CD102" s="166"/>
      <c r="CE102" s="166"/>
      <c r="CF102" s="166"/>
      <c r="CG102" s="166"/>
      <c r="CH102" s="166"/>
      <c r="CI102" s="166"/>
      <c r="CJ102" s="166"/>
      <c r="CK102" s="166"/>
      <c r="CL102" s="166"/>
      <c r="CM102" s="166"/>
      <c r="CN102" s="166"/>
      <c r="CO102" s="166"/>
      <c r="CP102" s="166"/>
      <c r="CQ102" s="166"/>
      <c r="CR102" s="166"/>
      <c r="CS102" s="166"/>
      <c r="CT102" s="166"/>
      <c r="CU102" s="166"/>
      <c r="CV102" s="166"/>
      <c r="CW102" s="166"/>
      <c r="CX102" s="166"/>
      <c r="CY102" s="166"/>
      <c r="CZ102" s="166"/>
      <c r="DA102" s="166"/>
      <c r="DB102" s="166"/>
      <c r="DC102" s="166"/>
      <c r="DD102" s="166"/>
      <c r="DE102" s="166"/>
      <c r="DF102" s="166"/>
      <c r="DG102" s="166"/>
      <c r="DH102" s="166"/>
      <c r="DI102" s="166"/>
      <c r="DJ102" s="166"/>
      <c r="DK102" s="166"/>
      <c r="DL102" s="166"/>
      <c r="DM102" s="166"/>
      <c r="DN102" s="166"/>
      <c r="DO102" s="166"/>
      <c r="DP102" s="166"/>
      <c r="DQ102" s="166"/>
      <c r="DR102" s="166"/>
      <c r="DS102" s="166"/>
      <c r="DT102" s="166"/>
      <c r="DU102" s="166"/>
      <c r="DV102" s="166"/>
      <c r="DW102" s="166"/>
      <c r="DX102" s="166"/>
      <c r="DY102" s="166"/>
      <c r="DZ102" s="166"/>
      <c r="EA102" s="166"/>
      <c r="EB102" s="166"/>
      <c r="EC102" s="166"/>
      <c r="ED102" s="166"/>
      <c r="EE102" s="166"/>
      <c r="EF102" s="166"/>
      <c r="EG102" s="166"/>
      <c r="EH102" s="166"/>
      <c r="EI102" s="166"/>
      <c r="EJ102" s="166"/>
      <c r="EK102" s="166"/>
      <c r="EL102" s="166"/>
      <c r="EM102" s="166"/>
      <c r="EN102" s="166"/>
    </row>
    <row r="103" spans="1:144" x14ac:dyDescent="0.2">
      <c r="A103" s="161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CZ103" s="166"/>
      <c r="DA103" s="166"/>
      <c r="DB103" s="166"/>
      <c r="DC103" s="166"/>
      <c r="DD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  <c r="EC103" s="166"/>
      <c r="ED103" s="166"/>
      <c r="EE103" s="166"/>
      <c r="EF103" s="166"/>
      <c r="EG103" s="166"/>
      <c r="EH103" s="166"/>
      <c r="EI103" s="166"/>
      <c r="EJ103" s="166"/>
      <c r="EK103" s="166"/>
      <c r="EL103" s="166"/>
      <c r="EM103" s="166"/>
      <c r="EN103" s="166"/>
    </row>
    <row r="104" spans="1:144" x14ac:dyDescent="0.2">
      <c r="A104" s="161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CZ104" s="166"/>
      <c r="DA104" s="166"/>
      <c r="DB104" s="166"/>
      <c r="DC104" s="166"/>
      <c r="DD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  <c r="EC104" s="166"/>
      <c r="ED104" s="166"/>
      <c r="EE104" s="166"/>
      <c r="EF104" s="166"/>
      <c r="EG104" s="166"/>
      <c r="EH104" s="166"/>
      <c r="EI104" s="166"/>
      <c r="EJ104" s="166"/>
      <c r="EK104" s="166"/>
      <c r="EL104" s="166"/>
      <c r="EM104" s="166"/>
      <c r="EN104" s="166"/>
    </row>
    <row r="105" spans="1:144" x14ac:dyDescent="0.2">
      <c r="A105" s="161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  <c r="BT105" s="166"/>
      <c r="BU105" s="166"/>
      <c r="BV105" s="166"/>
      <c r="BW105" s="166"/>
      <c r="BX105" s="166"/>
      <c r="BY105" s="166"/>
      <c r="BZ105" s="166"/>
      <c r="CA105" s="166"/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CZ105" s="166"/>
      <c r="DA105" s="166"/>
      <c r="DB105" s="166"/>
      <c r="DC105" s="166"/>
      <c r="DD105" s="166"/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  <c r="EC105" s="166"/>
      <c r="ED105" s="166"/>
      <c r="EE105" s="166"/>
      <c r="EF105" s="166"/>
      <c r="EG105" s="166"/>
      <c r="EH105" s="166"/>
      <c r="EI105" s="166"/>
      <c r="EJ105" s="166"/>
      <c r="EK105" s="166"/>
      <c r="EL105" s="166"/>
      <c r="EM105" s="166"/>
      <c r="EN105" s="166"/>
    </row>
    <row r="106" spans="1:144" x14ac:dyDescent="0.2">
      <c r="A106" s="161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  <c r="CW106" s="166"/>
      <c r="CX106" s="166"/>
      <c r="CY106" s="166"/>
      <c r="CZ106" s="166"/>
      <c r="DA106" s="166"/>
      <c r="DB106" s="166"/>
      <c r="DC106" s="166"/>
      <c r="DD106" s="166"/>
      <c r="DE106" s="166"/>
      <c r="DF106" s="166"/>
      <c r="DG106" s="166"/>
      <c r="DH106" s="166"/>
      <c r="DI106" s="166"/>
      <c r="DJ106" s="166"/>
      <c r="DK106" s="166"/>
      <c r="DL106" s="166"/>
      <c r="DM106" s="166"/>
      <c r="DN106" s="166"/>
      <c r="DO106" s="166"/>
      <c r="DP106" s="166"/>
      <c r="DQ106" s="166"/>
      <c r="DR106" s="166"/>
      <c r="DS106" s="166"/>
      <c r="DT106" s="166"/>
      <c r="DU106" s="166"/>
      <c r="DV106" s="166"/>
      <c r="DW106" s="166"/>
      <c r="DX106" s="166"/>
      <c r="DY106" s="166"/>
      <c r="DZ106" s="166"/>
      <c r="EA106" s="166"/>
      <c r="EB106" s="166"/>
      <c r="EC106" s="166"/>
      <c r="ED106" s="166"/>
      <c r="EE106" s="166"/>
      <c r="EF106" s="166"/>
      <c r="EG106" s="166"/>
      <c r="EH106" s="166"/>
      <c r="EI106" s="166"/>
      <c r="EJ106" s="166"/>
      <c r="EK106" s="166"/>
      <c r="EL106" s="166"/>
      <c r="EM106" s="166"/>
      <c r="EN106" s="166"/>
    </row>
    <row r="107" spans="1:144" x14ac:dyDescent="0.2">
      <c r="A107" s="161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6"/>
      <c r="CR107" s="166"/>
      <c r="CS107" s="166"/>
      <c r="CT107" s="166"/>
      <c r="CU107" s="166"/>
      <c r="CV107" s="166"/>
      <c r="CW107" s="166"/>
      <c r="CX107" s="166"/>
      <c r="CY107" s="166"/>
      <c r="CZ107" s="166"/>
      <c r="DA107" s="166"/>
      <c r="DB107" s="166"/>
      <c r="DC107" s="166"/>
      <c r="DD107" s="166"/>
      <c r="DE107" s="166"/>
      <c r="DF107" s="166"/>
      <c r="DG107" s="166"/>
      <c r="DH107" s="166"/>
      <c r="DI107" s="166"/>
      <c r="DJ107" s="166"/>
      <c r="DK107" s="166"/>
      <c r="DL107" s="166"/>
      <c r="DM107" s="166"/>
      <c r="DN107" s="166"/>
      <c r="DO107" s="166"/>
      <c r="DP107" s="166"/>
      <c r="DQ107" s="166"/>
      <c r="DR107" s="166"/>
      <c r="DS107" s="166"/>
      <c r="DT107" s="166"/>
      <c r="DU107" s="166"/>
      <c r="DV107" s="166"/>
      <c r="DW107" s="166"/>
      <c r="DX107" s="166"/>
      <c r="DY107" s="166"/>
      <c r="DZ107" s="166"/>
      <c r="EA107" s="166"/>
      <c r="EB107" s="166"/>
      <c r="EC107" s="166"/>
      <c r="ED107" s="166"/>
      <c r="EE107" s="166"/>
      <c r="EF107" s="166"/>
      <c r="EG107" s="166"/>
      <c r="EH107" s="166"/>
      <c r="EI107" s="166"/>
      <c r="EJ107" s="166"/>
      <c r="EK107" s="166"/>
      <c r="EL107" s="166"/>
      <c r="EM107" s="166"/>
      <c r="EN107" s="166"/>
    </row>
    <row r="108" spans="1:144" x14ac:dyDescent="0.2">
      <c r="A108" s="161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6"/>
      <c r="BW108" s="166"/>
      <c r="BX108" s="166"/>
      <c r="BY108" s="166"/>
      <c r="BZ108" s="166"/>
      <c r="CA108" s="166"/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CZ108" s="166"/>
      <c r="DA108" s="166"/>
      <c r="DB108" s="166"/>
      <c r="DC108" s="166"/>
      <c r="DD108" s="166"/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  <c r="EC108" s="166"/>
      <c r="ED108" s="166"/>
      <c r="EE108" s="166"/>
      <c r="EF108" s="166"/>
      <c r="EG108" s="166"/>
      <c r="EH108" s="166"/>
      <c r="EI108" s="166"/>
      <c r="EJ108" s="166"/>
      <c r="EK108" s="166"/>
      <c r="EL108" s="166"/>
      <c r="EM108" s="166"/>
      <c r="EN108" s="166"/>
    </row>
    <row r="109" spans="1:144" x14ac:dyDescent="0.2">
      <c r="A109" s="161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166"/>
      <c r="BW109" s="166"/>
      <c r="BX109" s="166"/>
      <c r="BY109" s="166"/>
      <c r="BZ109" s="166"/>
      <c r="CA109" s="166"/>
      <c r="CB109" s="166"/>
      <c r="CC109" s="166"/>
      <c r="CD109" s="166"/>
      <c r="CE109" s="166"/>
      <c r="CF109" s="166"/>
      <c r="CG109" s="166"/>
      <c r="CH109" s="166"/>
      <c r="CI109" s="166"/>
      <c r="CJ109" s="166"/>
      <c r="CK109" s="166"/>
      <c r="CL109" s="166"/>
      <c r="CM109" s="166"/>
      <c r="CN109" s="166"/>
      <c r="CO109" s="166"/>
      <c r="CP109" s="166"/>
      <c r="CQ109" s="166"/>
      <c r="CR109" s="166"/>
      <c r="CS109" s="166"/>
      <c r="CT109" s="166"/>
      <c r="CU109" s="166"/>
      <c r="CV109" s="166"/>
      <c r="CW109" s="166"/>
      <c r="CX109" s="166"/>
      <c r="CY109" s="166"/>
      <c r="CZ109" s="166"/>
      <c r="DA109" s="166"/>
      <c r="DB109" s="166"/>
      <c r="DC109" s="166"/>
      <c r="DD109" s="166"/>
      <c r="DE109" s="166"/>
      <c r="DF109" s="166"/>
      <c r="DG109" s="166"/>
      <c r="DH109" s="166"/>
      <c r="DI109" s="166"/>
      <c r="DJ109" s="166"/>
      <c r="DK109" s="166"/>
      <c r="DL109" s="166"/>
      <c r="DM109" s="166"/>
      <c r="DN109" s="166"/>
      <c r="DO109" s="166"/>
      <c r="DP109" s="166"/>
      <c r="DQ109" s="166"/>
      <c r="DR109" s="166"/>
      <c r="DS109" s="166"/>
      <c r="DT109" s="166"/>
      <c r="DU109" s="166"/>
      <c r="DV109" s="166"/>
      <c r="DW109" s="166"/>
      <c r="DX109" s="166"/>
      <c r="DY109" s="166"/>
      <c r="DZ109" s="166"/>
      <c r="EA109" s="166"/>
      <c r="EB109" s="166"/>
      <c r="EC109" s="166"/>
      <c r="ED109" s="166"/>
      <c r="EE109" s="166"/>
      <c r="EF109" s="166"/>
      <c r="EG109" s="166"/>
      <c r="EH109" s="166"/>
      <c r="EI109" s="166"/>
      <c r="EJ109" s="166"/>
      <c r="EK109" s="166"/>
      <c r="EL109" s="166"/>
      <c r="EM109" s="166"/>
      <c r="EN109" s="166"/>
    </row>
    <row r="110" spans="1:144" x14ac:dyDescent="0.2">
      <c r="A110" s="161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  <c r="BT110" s="166"/>
      <c r="BU110" s="166"/>
      <c r="BV110" s="166"/>
      <c r="BW110" s="166"/>
      <c r="BX110" s="166"/>
      <c r="BY110" s="166"/>
      <c r="BZ110" s="166"/>
      <c r="CA110" s="166"/>
      <c r="CB110" s="166"/>
      <c r="CC110" s="166"/>
      <c r="CD110" s="166"/>
      <c r="CE110" s="166"/>
      <c r="CF110" s="166"/>
      <c r="CG110" s="166"/>
      <c r="CH110" s="166"/>
      <c r="CI110" s="166"/>
      <c r="CJ110" s="166"/>
      <c r="CK110" s="166"/>
      <c r="CL110" s="166"/>
      <c r="CM110" s="166"/>
      <c r="CN110" s="166"/>
      <c r="CO110" s="166"/>
      <c r="CP110" s="166"/>
      <c r="CQ110" s="166"/>
      <c r="CR110" s="166"/>
      <c r="CS110" s="166"/>
      <c r="CT110" s="166"/>
      <c r="CU110" s="166"/>
      <c r="CV110" s="166"/>
      <c r="CW110" s="166"/>
      <c r="CX110" s="166"/>
      <c r="CY110" s="166"/>
      <c r="CZ110" s="166"/>
      <c r="DA110" s="166"/>
      <c r="DB110" s="166"/>
      <c r="DC110" s="166"/>
      <c r="DD110" s="166"/>
      <c r="DE110" s="166"/>
      <c r="DF110" s="166"/>
      <c r="DG110" s="166"/>
      <c r="DH110" s="166"/>
      <c r="DI110" s="166"/>
      <c r="DJ110" s="166"/>
      <c r="DK110" s="166"/>
      <c r="DL110" s="166"/>
      <c r="DM110" s="166"/>
      <c r="DN110" s="166"/>
      <c r="DO110" s="166"/>
      <c r="DP110" s="166"/>
      <c r="DQ110" s="166"/>
      <c r="DR110" s="166"/>
      <c r="DS110" s="166"/>
      <c r="DT110" s="166"/>
      <c r="DU110" s="166"/>
      <c r="DV110" s="166"/>
      <c r="DW110" s="166"/>
      <c r="DX110" s="166"/>
      <c r="DY110" s="166"/>
      <c r="DZ110" s="166"/>
      <c r="EA110" s="166"/>
      <c r="EB110" s="166"/>
      <c r="EC110" s="166"/>
      <c r="ED110" s="166"/>
      <c r="EE110" s="166"/>
      <c r="EF110" s="166"/>
      <c r="EG110" s="166"/>
      <c r="EH110" s="166"/>
      <c r="EI110" s="166"/>
      <c r="EJ110" s="166"/>
      <c r="EK110" s="166"/>
      <c r="EL110" s="166"/>
      <c r="EM110" s="166"/>
      <c r="EN110" s="166"/>
    </row>
    <row r="111" spans="1:144" x14ac:dyDescent="0.2">
      <c r="A111" s="161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6"/>
      <c r="BR111" s="166"/>
      <c r="BS111" s="166"/>
      <c r="BT111" s="166"/>
      <c r="BU111" s="166"/>
      <c r="BV111" s="166"/>
      <c r="BW111" s="166"/>
      <c r="BX111" s="166"/>
      <c r="BY111" s="166"/>
      <c r="BZ111" s="166"/>
      <c r="CA111" s="166"/>
      <c r="CB111" s="166"/>
      <c r="CC111" s="166"/>
      <c r="CD111" s="166"/>
      <c r="CE111" s="166"/>
      <c r="CF111" s="166"/>
      <c r="CG111" s="166"/>
      <c r="CH111" s="166"/>
      <c r="CI111" s="166"/>
      <c r="CJ111" s="166"/>
      <c r="CK111" s="166"/>
      <c r="CL111" s="166"/>
      <c r="CM111" s="166"/>
      <c r="CN111" s="166"/>
      <c r="CO111" s="166"/>
      <c r="CP111" s="166"/>
      <c r="CQ111" s="166"/>
      <c r="CR111" s="166"/>
      <c r="CS111" s="166"/>
      <c r="CT111" s="166"/>
      <c r="CU111" s="166"/>
      <c r="CV111" s="166"/>
      <c r="CW111" s="166"/>
      <c r="CX111" s="166"/>
      <c r="CY111" s="166"/>
      <c r="CZ111" s="166"/>
      <c r="DA111" s="166"/>
      <c r="DB111" s="166"/>
      <c r="DC111" s="166"/>
      <c r="DD111" s="166"/>
      <c r="DE111" s="166"/>
      <c r="DF111" s="166"/>
      <c r="DG111" s="166"/>
      <c r="DH111" s="166"/>
      <c r="DI111" s="166"/>
      <c r="DJ111" s="166"/>
      <c r="DK111" s="166"/>
      <c r="DL111" s="166"/>
      <c r="DM111" s="166"/>
      <c r="DN111" s="166"/>
      <c r="DO111" s="166"/>
      <c r="DP111" s="166"/>
      <c r="DQ111" s="166"/>
      <c r="DR111" s="166"/>
      <c r="DS111" s="166"/>
      <c r="DT111" s="166"/>
      <c r="DU111" s="166"/>
      <c r="DV111" s="166"/>
      <c r="DW111" s="166"/>
      <c r="DX111" s="166"/>
      <c r="DY111" s="166"/>
      <c r="DZ111" s="166"/>
      <c r="EA111" s="166"/>
      <c r="EB111" s="166"/>
      <c r="EC111" s="166"/>
      <c r="ED111" s="166"/>
      <c r="EE111" s="166"/>
      <c r="EF111" s="166"/>
      <c r="EG111" s="166"/>
      <c r="EH111" s="166"/>
      <c r="EI111" s="166"/>
      <c r="EJ111" s="166"/>
      <c r="EK111" s="166"/>
      <c r="EL111" s="166"/>
      <c r="EM111" s="166"/>
      <c r="EN111" s="166"/>
    </row>
    <row r="112" spans="1:144" x14ac:dyDescent="0.2">
      <c r="A112" s="161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  <c r="CH112" s="166"/>
      <c r="CI112" s="166"/>
      <c r="CJ112" s="166"/>
      <c r="CK112" s="166"/>
      <c r="CL112" s="166"/>
      <c r="CM112" s="166"/>
      <c r="CN112" s="166"/>
      <c r="CO112" s="166"/>
      <c r="CP112" s="166"/>
      <c r="CQ112" s="166"/>
      <c r="CR112" s="166"/>
      <c r="CS112" s="166"/>
      <c r="CT112" s="166"/>
      <c r="CU112" s="166"/>
      <c r="CV112" s="166"/>
      <c r="CW112" s="166"/>
      <c r="CX112" s="166"/>
      <c r="CY112" s="166"/>
      <c r="CZ112" s="166"/>
      <c r="DA112" s="166"/>
      <c r="DB112" s="166"/>
      <c r="DC112" s="166"/>
      <c r="DD112" s="166"/>
      <c r="DE112" s="166"/>
      <c r="DF112" s="166"/>
      <c r="DG112" s="166"/>
      <c r="DH112" s="166"/>
      <c r="DI112" s="166"/>
      <c r="DJ112" s="166"/>
      <c r="DK112" s="166"/>
      <c r="DL112" s="166"/>
      <c r="DM112" s="166"/>
      <c r="DN112" s="166"/>
      <c r="DO112" s="166"/>
      <c r="DP112" s="166"/>
      <c r="DQ112" s="166"/>
      <c r="DR112" s="166"/>
      <c r="DS112" s="166"/>
      <c r="DT112" s="166"/>
      <c r="DU112" s="166"/>
      <c r="DV112" s="166"/>
      <c r="DW112" s="166"/>
      <c r="DX112" s="166"/>
      <c r="DY112" s="166"/>
      <c r="DZ112" s="166"/>
      <c r="EA112" s="166"/>
      <c r="EB112" s="166"/>
      <c r="EC112" s="166"/>
      <c r="ED112" s="166"/>
      <c r="EE112" s="166"/>
      <c r="EF112" s="166"/>
      <c r="EG112" s="166"/>
      <c r="EH112" s="166"/>
      <c r="EI112" s="166"/>
      <c r="EJ112" s="166"/>
      <c r="EK112" s="166"/>
      <c r="EL112" s="166"/>
      <c r="EM112" s="166"/>
      <c r="EN112" s="166"/>
    </row>
    <row r="113" spans="1:144" x14ac:dyDescent="0.2">
      <c r="A113" s="161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  <c r="CH113" s="166"/>
      <c r="CI113" s="166"/>
      <c r="CJ113" s="166"/>
      <c r="CK113" s="166"/>
      <c r="CL113" s="166"/>
      <c r="CM113" s="166"/>
      <c r="CN113" s="166"/>
      <c r="CO113" s="166"/>
      <c r="CP113" s="166"/>
      <c r="CQ113" s="166"/>
      <c r="CR113" s="166"/>
      <c r="CS113" s="166"/>
      <c r="CT113" s="166"/>
      <c r="CU113" s="166"/>
      <c r="CV113" s="166"/>
      <c r="CW113" s="166"/>
      <c r="CX113" s="166"/>
      <c r="CY113" s="166"/>
      <c r="CZ113" s="166"/>
      <c r="DA113" s="166"/>
      <c r="DB113" s="166"/>
      <c r="DC113" s="166"/>
      <c r="DD113" s="166"/>
      <c r="DE113" s="166"/>
      <c r="DF113" s="166"/>
      <c r="DG113" s="166"/>
      <c r="DH113" s="166"/>
      <c r="DI113" s="166"/>
      <c r="DJ113" s="166"/>
      <c r="DK113" s="166"/>
      <c r="DL113" s="166"/>
      <c r="DM113" s="166"/>
      <c r="DN113" s="166"/>
      <c r="DO113" s="166"/>
      <c r="DP113" s="166"/>
      <c r="DQ113" s="166"/>
      <c r="DR113" s="166"/>
      <c r="DS113" s="166"/>
      <c r="DT113" s="166"/>
      <c r="DU113" s="166"/>
      <c r="DV113" s="166"/>
      <c r="DW113" s="166"/>
      <c r="DX113" s="166"/>
      <c r="DY113" s="166"/>
      <c r="DZ113" s="166"/>
      <c r="EA113" s="166"/>
      <c r="EB113" s="166"/>
      <c r="EC113" s="166"/>
      <c r="ED113" s="166"/>
      <c r="EE113" s="166"/>
      <c r="EF113" s="166"/>
      <c r="EG113" s="166"/>
      <c r="EH113" s="166"/>
      <c r="EI113" s="166"/>
      <c r="EJ113" s="166"/>
      <c r="EK113" s="166"/>
      <c r="EL113" s="166"/>
      <c r="EM113" s="166"/>
      <c r="EN113" s="166"/>
    </row>
    <row r="114" spans="1:144" x14ac:dyDescent="0.2">
      <c r="A114" s="161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6"/>
      <c r="BM114" s="166"/>
      <c r="BN114" s="166"/>
      <c r="BO114" s="166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166"/>
      <c r="CA114" s="166"/>
      <c r="CB114" s="166"/>
      <c r="CC114" s="166"/>
      <c r="CD114" s="166"/>
      <c r="CE114" s="166"/>
      <c r="CF114" s="166"/>
      <c r="CG114" s="166"/>
      <c r="CH114" s="166"/>
      <c r="CI114" s="166"/>
      <c r="CJ114" s="166"/>
      <c r="CK114" s="166"/>
      <c r="CL114" s="166"/>
      <c r="CM114" s="166"/>
      <c r="CN114" s="166"/>
      <c r="CO114" s="166"/>
      <c r="CP114" s="166"/>
      <c r="CQ114" s="166"/>
      <c r="CR114" s="166"/>
      <c r="CS114" s="166"/>
      <c r="CT114" s="166"/>
      <c r="CU114" s="166"/>
      <c r="CV114" s="166"/>
      <c r="CW114" s="166"/>
      <c r="CX114" s="166"/>
      <c r="CY114" s="166"/>
      <c r="CZ114" s="166"/>
      <c r="DA114" s="166"/>
      <c r="DB114" s="166"/>
      <c r="DC114" s="166"/>
      <c r="DD114" s="166"/>
      <c r="DE114" s="166"/>
      <c r="DF114" s="166"/>
      <c r="DG114" s="166"/>
      <c r="DH114" s="166"/>
      <c r="DI114" s="166"/>
      <c r="DJ114" s="166"/>
      <c r="DK114" s="166"/>
      <c r="DL114" s="166"/>
      <c r="DM114" s="166"/>
      <c r="DN114" s="166"/>
      <c r="DO114" s="166"/>
      <c r="DP114" s="166"/>
      <c r="DQ114" s="166"/>
      <c r="DR114" s="166"/>
      <c r="DS114" s="166"/>
      <c r="DT114" s="166"/>
      <c r="DU114" s="166"/>
      <c r="DV114" s="166"/>
      <c r="DW114" s="166"/>
      <c r="DX114" s="166"/>
      <c r="DY114" s="166"/>
      <c r="DZ114" s="166"/>
      <c r="EA114" s="166"/>
      <c r="EB114" s="166"/>
      <c r="EC114" s="166"/>
      <c r="ED114" s="166"/>
      <c r="EE114" s="166"/>
      <c r="EF114" s="166"/>
      <c r="EG114" s="166"/>
      <c r="EH114" s="166"/>
      <c r="EI114" s="166"/>
      <c r="EJ114" s="166"/>
      <c r="EK114" s="166"/>
      <c r="EL114" s="166"/>
      <c r="EM114" s="166"/>
      <c r="EN114" s="166"/>
    </row>
    <row r="115" spans="1:144" x14ac:dyDescent="0.2">
      <c r="A115" s="161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  <c r="CG115" s="166"/>
      <c r="CH115" s="166"/>
      <c r="CI115" s="166"/>
      <c r="CJ115" s="166"/>
      <c r="CK115" s="166"/>
      <c r="CL115" s="166"/>
      <c r="CM115" s="166"/>
      <c r="CN115" s="166"/>
      <c r="CO115" s="166"/>
      <c r="CP115" s="166"/>
      <c r="CQ115" s="166"/>
      <c r="CR115" s="166"/>
      <c r="CS115" s="166"/>
      <c r="CT115" s="166"/>
      <c r="CU115" s="166"/>
      <c r="CV115" s="166"/>
      <c r="CW115" s="166"/>
      <c r="CX115" s="166"/>
      <c r="CY115" s="166"/>
      <c r="CZ115" s="166"/>
      <c r="DA115" s="166"/>
      <c r="DB115" s="166"/>
      <c r="DC115" s="166"/>
      <c r="DD115" s="166"/>
      <c r="DE115" s="166"/>
      <c r="DF115" s="166"/>
      <c r="DG115" s="166"/>
      <c r="DH115" s="166"/>
      <c r="DI115" s="166"/>
      <c r="DJ115" s="166"/>
      <c r="DK115" s="166"/>
      <c r="DL115" s="166"/>
      <c r="DM115" s="166"/>
      <c r="DN115" s="166"/>
      <c r="DO115" s="166"/>
      <c r="DP115" s="166"/>
      <c r="DQ115" s="166"/>
      <c r="DR115" s="166"/>
      <c r="DS115" s="166"/>
      <c r="DT115" s="166"/>
      <c r="DU115" s="166"/>
      <c r="DV115" s="166"/>
      <c r="DW115" s="166"/>
      <c r="DX115" s="166"/>
      <c r="DY115" s="166"/>
      <c r="DZ115" s="166"/>
      <c r="EA115" s="166"/>
      <c r="EB115" s="166"/>
      <c r="EC115" s="166"/>
      <c r="ED115" s="166"/>
      <c r="EE115" s="166"/>
      <c r="EF115" s="166"/>
      <c r="EG115" s="166"/>
      <c r="EH115" s="166"/>
      <c r="EI115" s="166"/>
      <c r="EJ115" s="166"/>
      <c r="EK115" s="166"/>
      <c r="EL115" s="166"/>
      <c r="EM115" s="166"/>
      <c r="EN115" s="166"/>
    </row>
    <row r="116" spans="1:144" x14ac:dyDescent="0.2">
      <c r="A116" s="161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CZ116" s="166"/>
      <c r="DA116" s="166"/>
      <c r="DB116" s="166"/>
      <c r="DC116" s="166"/>
      <c r="DD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  <c r="EC116" s="166"/>
      <c r="ED116" s="166"/>
      <c r="EE116" s="166"/>
      <c r="EF116" s="166"/>
      <c r="EG116" s="166"/>
      <c r="EH116" s="166"/>
      <c r="EI116" s="166"/>
      <c r="EJ116" s="166"/>
      <c r="EK116" s="166"/>
      <c r="EL116" s="166"/>
      <c r="EM116" s="166"/>
      <c r="EN116" s="166"/>
    </row>
    <row r="117" spans="1:144" x14ac:dyDescent="0.2">
      <c r="A117" s="161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6"/>
      <c r="BN117" s="166"/>
      <c r="BO117" s="166"/>
      <c r="BP117" s="166"/>
      <c r="BQ117" s="166"/>
      <c r="BR117" s="166"/>
      <c r="BS117" s="166"/>
      <c r="BT117" s="166"/>
      <c r="BU117" s="166"/>
      <c r="BV117" s="166"/>
      <c r="BW117" s="166"/>
      <c r="BX117" s="166"/>
      <c r="BY117" s="166"/>
      <c r="BZ117" s="166"/>
      <c r="CA117" s="166"/>
      <c r="CB117" s="166"/>
      <c r="CC117" s="166"/>
      <c r="CD117" s="166"/>
      <c r="CE117" s="166"/>
      <c r="CF117" s="166"/>
      <c r="CG117" s="166"/>
      <c r="CH117" s="166"/>
      <c r="CI117" s="166"/>
      <c r="CJ117" s="166"/>
      <c r="CK117" s="166"/>
      <c r="CL117" s="166"/>
      <c r="CM117" s="166"/>
      <c r="CN117" s="166"/>
      <c r="CO117" s="166"/>
      <c r="CP117" s="166"/>
      <c r="CQ117" s="166"/>
      <c r="CR117" s="166"/>
      <c r="CS117" s="166"/>
      <c r="CT117" s="166"/>
      <c r="CU117" s="166"/>
      <c r="CV117" s="166"/>
      <c r="CW117" s="166"/>
      <c r="CX117" s="166"/>
      <c r="CY117" s="166"/>
      <c r="CZ117" s="166"/>
      <c r="DA117" s="166"/>
      <c r="DB117" s="166"/>
      <c r="DC117" s="166"/>
      <c r="DD117" s="166"/>
      <c r="DE117" s="166"/>
      <c r="DF117" s="166"/>
      <c r="DG117" s="166"/>
      <c r="DH117" s="166"/>
      <c r="DI117" s="166"/>
      <c r="DJ117" s="166"/>
      <c r="DK117" s="166"/>
      <c r="DL117" s="166"/>
      <c r="DM117" s="166"/>
      <c r="DN117" s="166"/>
      <c r="DO117" s="166"/>
      <c r="DP117" s="166"/>
      <c r="DQ117" s="166"/>
      <c r="DR117" s="166"/>
      <c r="DS117" s="166"/>
      <c r="DT117" s="166"/>
      <c r="DU117" s="166"/>
      <c r="DV117" s="166"/>
      <c r="DW117" s="166"/>
      <c r="DX117" s="166"/>
      <c r="DY117" s="166"/>
      <c r="DZ117" s="166"/>
      <c r="EA117" s="166"/>
      <c r="EB117" s="166"/>
      <c r="EC117" s="166"/>
      <c r="ED117" s="166"/>
      <c r="EE117" s="166"/>
      <c r="EF117" s="166"/>
      <c r="EG117" s="166"/>
      <c r="EH117" s="166"/>
      <c r="EI117" s="166"/>
      <c r="EJ117" s="166"/>
      <c r="EK117" s="166"/>
      <c r="EL117" s="166"/>
      <c r="EM117" s="166"/>
      <c r="EN117" s="166"/>
    </row>
    <row r="118" spans="1:144" x14ac:dyDescent="0.2">
      <c r="A118" s="161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6"/>
      <c r="BN118" s="166"/>
      <c r="BO118" s="166"/>
      <c r="BP118" s="166"/>
      <c r="BQ118" s="166"/>
      <c r="BR118" s="166"/>
      <c r="BS118" s="166"/>
      <c r="BT118" s="166"/>
      <c r="BU118" s="166"/>
      <c r="BV118" s="166"/>
      <c r="BW118" s="166"/>
      <c r="BX118" s="166"/>
      <c r="BY118" s="166"/>
      <c r="BZ118" s="166"/>
      <c r="CA118" s="166"/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CZ118" s="166"/>
      <c r="DA118" s="166"/>
      <c r="DB118" s="166"/>
      <c r="DC118" s="166"/>
      <c r="DD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  <c r="EC118" s="166"/>
      <c r="ED118" s="166"/>
      <c r="EE118" s="166"/>
      <c r="EF118" s="166"/>
      <c r="EG118" s="166"/>
      <c r="EH118" s="166"/>
      <c r="EI118" s="166"/>
      <c r="EJ118" s="166"/>
      <c r="EK118" s="166"/>
      <c r="EL118" s="166"/>
      <c r="EM118" s="166"/>
      <c r="EN118" s="166"/>
    </row>
    <row r="119" spans="1:144" x14ac:dyDescent="0.2">
      <c r="A119" s="161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CZ119" s="166"/>
      <c r="DA119" s="166"/>
      <c r="DB119" s="166"/>
      <c r="DC119" s="166"/>
      <c r="DD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  <c r="EC119" s="166"/>
      <c r="ED119" s="166"/>
      <c r="EE119" s="166"/>
      <c r="EF119" s="166"/>
      <c r="EG119" s="166"/>
      <c r="EH119" s="166"/>
      <c r="EI119" s="166"/>
      <c r="EJ119" s="166"/>
      <c r="EK119" s="166"/>
      <c r="EL119" s="166"/>
      <c r="EM119" s="166"/>
      <c r="EN119" s="166"/>
    </row>
    <row r="120" spans="1:144" x14ac:dyDescent="0.2">
      <c r="A120" s="161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T120" s="166"/>
      <c r="BU120" s="166"/>
      <c r="BV120" s="166"/>
      <c r="BW120" s="166"/>
      <c r="BX120" s="166"/>
      <c r="BY120" s="166"/>
      <c r="BZ120" s="166"/>
      <c r="CA120" s="166"/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CZ120" s="166"/>
      <c r="DA120" s="166"/>
      <c r="DB120" s="166"/>
      <c r="DC120" s="166"/>
      <c r="DD120" s="166"/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  <c r="EC120" s="166"/>
      <c r="ED120" s="166"/>
      <c r="EE120" s="166"/>
      <c r="EF120" s="166"/>
      <c r="EG120" s="166"/>
      <c r="EH120" s="166"/>
      <c r="EI120" s="166"/>
      <c r="EJ120" s="166"/>
      <c r="EK120" s="166"/>
      <c r="EL120" s="166"/>
      <c r="EM120" s="166"/>
      <c r="EN120" s="166"/>
    </row>
    <row r="121" spans="1:144" x14ac:dyDescent="0.2">
      <c r="A121" s="161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166"/>
      <c r="BW121" s="166"/>
      <c r="BX121" s="166"/>
      <c r="BY121" s="166"/>
      <c r="BZ121" s="166"/>
      <c r="CA121" s="166"/>
      <c r="CB121" s="166"/>
      <c r="CC121" s="166"/>
      <c r="CD121" s="166"/>
      <c r="CE121" s="166"/>
      <c r="CF121" s="166"/>
      <c r="CG121" s="166"/>
      <c r="CH121" s="166"/>
      <c r="CI121" s="166"/>
      <c r="CJ121" s="166"/>
      <c r="CK121" s="166"/>
      <c r="CL121" s="166"/>
      <c r="CM121" s="166"/>
      <c r="CN121" s="166"/>
      <c r="CO121" s="166"/>
      <c r="CP121" s="166"/>
      <c r="CQ121" s="166"/>
      <c r="CR121" s="166"/>
      <c r="CS121" s="166"/>
      <c r="CT121" s="166"/>
      <c r="CU121" s="166"/>
      <c r="CV121" s="166"/>
      <c r="CW121" s="166"/>
      <c r="CX121" s="166"/>
      <c r="CY121" s="166"/>
      <c r="CZ121" s="166"/>
      <c r="DA121" s="166"/>
      <c r="DB121" s="166"/>
      <c r="DC121" s="166"/>
      <c r="DD121" s="166"/>
      <c r="DE121" s="166"/>
      <c r="DF121" s="166"/>
      <c r="DG121" s="166"/>
      <c r="DH121" s="166"/>
      <c r="DI121" s="166"/>
      <c r="DJ121" s="166"/>
      <c r="DK121" s="166"/>
      <c r="DL121" s="166"/>
      <c r="DM121" s="166"/>
      <c r="DN121" s="166"/>
      <c r="DO121" s="166"/>
      <c r="DP121" s="166"/>
      <c r="DQ121" s="166"/>
      <c r="DR121" s="166"/>
      <c r="DS121" s="166"/>
      <c r="DT121" s="166"/>
      <c r="DU121" s="166"/>
      <c r="DV121" s="166"/>
      <c r="DW121" s="166"/>
      <c r="DX121" s="166"/>
      <c r="DY121" s="166"/>
      <c r="DZ121" s="166"/>
      <c r="EA121" s="166"/>
      <c r="EB121" s="166"/>
      <c r="EC121" s="166"/>
      <c r="ED121" s="166"/>
      <c r="EE121" s="166"/>
      <c r="EF121" s="166"/>
      <c r="EG121" s="166"/>
      <c r="EH121" s="166"/>
      <c r="EI121" s="166"/>
      <c r="EJ121" s="166"/>
      <c r="EK121" s="166"/>
      <c r="EL121" s="166"/>
      <c r="EM121" s="166"/>
      <c r="EN121" s="166"/>
    </row>
    <row r="122" spans="1:144" x14ac:dyDescent="0.2">
      <c r="A122" s="161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6"/>
      <c r="CA122" s="166"/>
      <c r="CB122" s="166"/>
      <c r="CC122" s="166"/>
      <c r="CD122" s="166"/>
      <c r="CE122" s="166"/>
      <c r="CF122" s="166"/>
      <c r="CG122" s="166"/>
      <c r="CH122" s="166"/>
      <c r="CI122" s="166"/>
      <c r="CJ122" s="166"/>
      <c r="CK122" s="166"/>
      <c r="CL122" s="166"/>
      <c r="CM122" s="166"/>
      <c r="CN122" s="166"/>
      <c r="CO122" s="166"/>
      <c r="CP122" s="166"/>
      <c r="CQ122" s="166"/>
      <c r="CR122" s="166"/>
      <c r="CS122" s="166"/>
      <c r="CT122" s="166"/>
      <c r="CU122" s="166"/>
      <c r="CV122" s="166"/>
      <c r="CW122" s="166"/>
      <c r="CX122" s="166"/>
      <c r="CY122" s="166"/>
      <c r="CZ122" s="166"/>
      <c r="DA122" s="166"/>
      <c r="DB122" s="166"/>
      <c r="DC122" s="166"/>
      <c r="DD122" s="166"/>
      <c r="DE122" s="166"/>
      <c r="DF122" s="166"/>
      <c r="DG122" s="166"/>
      <c r="DH122" s="166"/>
      <c r="DI122" s="166"/>
      <c r="DJ122" s="166"/>
      <c r="DK122" s="166"/>
      <c r="DL122" s="166"/>
      <c r="DM122" s="166"/>
      <c r="DN122" s="166"/>
      <c r="DO122" s="166"/>
      <c r="DP122" s="166"/>
      <c r="DQ122" s="166"/>
      <c r="DR122" s="166"/>
      <c r="DS122" s="166"/>
      <c r="DT122" s="166"/>
      <c r="DU122" s="166"/>
      <c r="DV122" s="166"/>
      <c r="DW122" s="166"/>
      <c r="DX122" s="166"/>
      <c r="DY122" s="166"/>
      <c r="DZ122" s="166"/>
      <c r="EA122" s="166"/>
      <c r="EB122" s="166"/>
      <c r="EC122" s="166"/>
      <c r="ED122" s="166"/>
      <c r="EE122" s="166"/>
      <c r="EF122" s="166"/>
      <c r="EG122" s="166"/>
      <c r="EH122" s="166"/>
      <c r="EI122" s="166"/>
      <c r="EJ122" s="166"/>
      <c r="EK122" s="166"/>
      <c r="EL122" s="166"/>
      <c r="EM122" s="166"/>
      <c r="EN122" s="166"/>
    </row>
    <row r="123" spans="1:144" x14ac:dyDescent="0.2">
      <c r="A123" s="161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6"/>
      <c r="CA123" s="166"/>
      <c r="CB123" s="166"/>
      <c r="CC123" s="166"/>
      <c r="CD123" s="166"/>
      <c r="CE123" s="166"/>
      <c r="CF123" s="166"/>
      <c r="CG123" s="166"/>
      <c r="CH123" s="166"/>
      <c r="CI123" s="166"/>
      <c r="CJ123" s="166"/>
      <c r="CK123" s="166"/>
      <c r="CL123" s="166"/>
      <c r="CM123" s="166"/>
      <c r="CN123" s="166"/>
      <c r="CO123" s="166"/>
      <c r="CP123" s="166"/>
      <c r="CQ123" s="166"/>
      <c r="CR123" s="166"/>
      <c r="CS123" s="166"/>
      <c r="CT123" s="166"/>
      <c r="CU123" s="166"/>
      <c r="CV123" s="166"/>
      <c r="CW123" s="166"/>
      <c r="CX123" s="166"/>
      <c r="CY123" s="166"/>
      <c r="CZ123" s="166"/>
      <c r="DA123" s="166"/>
      <c r="DB123" s="166"/>
      <c r="DC123" s="166"/>
      <c r="DD123" s="166"/>
      <c r="DE123" s="166"/>
      <c r="DF123" s="166"/>
      <c r="DG123" s="166"/>
      <c r="DH123" s="166"/>
      <c r="DI123" s="166"/>
      <c r="DJ123" s="166"/>
      <c r="DK123" s="166"/>
      <c r="DL123" s="166"/>
      <c r="DM123" s="166"/>
      <c r="DN123" s="166"/>
      <c r="DO123" s="166"/>
      <c r="DP123" s="166"/>
      <c r="DQ123" s="166"/>
      <c r="DR123" s="166"/>
      <c r="DS123" s="166"/>
      <c r="DT123" s="166"/>
      <c r="DU123" s="166"/>
      <c r="DV123" s="166"/>
      <c r="DW123" s="166"/>
      <c r="DX123" s="166"/>
      <c r="DY123" s="166"/>
      <c r="DZ123" s="166"/>
      <c r="EA123" s="166"/>
      <c r="EB123" s="166"/>
      <c r="EC123" s="166"/>
      <c r="ED123" s="166"/>
      <c r="EE123" s="166"/>
      <c r="EF123" s="166"/>
      <c r="EG123" s="166"/>
      <c r="EH123" s="166"/>
      <c r="EI123" s="166"/>
      <c r="EJ123" s="166"/>
      <c r="EK123" s="166"/>
      <c r="EL123" s="166"/>
      <c r="EM123" s="166"/>
      <c r="EN123" s="166"/>
    </row>
    <row r="124" spans="1:144" x14ac:dyDescent="0.2">
      <c r="A124" s="161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  <c r="CG124" s="166"/>
      <c r="CH124" s="166"/>
      <c r="CI124" s="166"/>
      <c r="CJ124" s="166"/>
      <c r="CK124" s="166"/>
      <c r="CL124" s="166"/>
      <c r="CM124" s="166"/>
      <c r="CN124" s="166"/>
      <c r="CO124" s="166"/>
      <c r="CP124" s="166"/>
      <c r="CQ124" s="166"/>
      <c r="CR124" s="166"/>
      <c r="CS124" s="166"/>
      <c r="CT124" s="166"/>
      <c r="CU124" s="166"/>
      <c r="CV124" s="166"/>
      <c r="CW124" s="166"/>
      <c r="CX124" s="166"/>
      <c r="CY124" s="166"/>
      <c r="CZ124" s="166"/>
      <c r="DA124" s="166"/>
      <c r="DB124" s="166"/>
      <c r="DC124" s="166"/>
      <c r="DD124" s="166"/>
      <c r="DE124" s="166"/>
      <c r="DF124" s="166"/>
      <c r="DG124" s="166"/>
      <c r="DH124" s="166"/>
      <c r="DI124" s="166"/>
      <c r="DJ124" s="166"/>
      <c r="DK124" s="166"/>
      <c r="DL124" s="166"/>
      <c r="DM124" s="166"/>
      <c r="DN124" s="166"/>
      <c r="DO124" s="166"/>
      <c r="DP124" s="166"/>
      <c r="DQ124" s="166"/>
      <c r="DR124" s="166"/>
      <c r="DS124" s="166"/>
      <c r="DT124" s="166"/>
      <c r="DU124" s="166"/>
      <c r="DV124" s="166"/>
      <c r="DW124" s="166"/>
      <c r="DX124" s="166"/>
      <c r="DY124" s="166"/>
      <c r="DZ124" s="166"/>
      <c r="EA124" s="166"/>
      <c r="EB124" s="166"/>
      <c r="EC124" s="166"/>
      <c r="ED124" s="166"/>
      <c r="EE124" s="166"/>
      <c r="EF124" s="166"/>
      <c r="EG124" s="166"/>
      <c r="EH124" s="166"/>
      <c r="EI124" s="166"/>
      <c r="EJ124" s="166"/>
      <c r="EK124" s="166"/>
      <c r="EL124" s="166"/>
      <c r="EM124" s="166"/>
      <c r="EN124" s="166"/>
    </row>
    <row r="125" spans="1:144" x14ac:dyDescent="0.2">
      <c r="A125" s="161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  <c r="BM125" s="166"/>
      <c r="BN125" s="166"/>
      <c r="BO125" s="166"/>
      <c r="BP125" s="166"/>
      <c r="BQ125" s="166"/>
      <c r="BR125" s="166"/>
      <c r="BS125" s="166"/>
      <c r="BT125" s="166"/>
      <c r="BU125" s="166"/>
      <c r="BV125" s="166"/>
      <c r="BW125" s="166"/>
      <c r="BX125" s="166"/>
      <c r="BY125" s="166"/>
      <c r="BZ125" s="166"/>
      <c r="CA125" s="166"/>
      <c r="CB125" s="166"/>
      <c r="CC125" s="166"/>
      <c r="CD125" s="166"/>
      <c r="CE125" s="166"/>
      <c r="CF125" s="166"/>
      <c r="CG125" s="166"/>
      <c r="CH125" s="166"/>
      <c r="CI125" s="166"/>
      <c r="CJ125" s="166"/>
      <c r="CK125" s="166"/>
      <c r="CL125" s="166"/>
      <c r="CM125" s="166"/>
      <c r="CN125" s="166"/>
      <c r="CO125" s="166"/>
      <c r="CP125" s="166"/>
      <c r="CQ125" s="166"/>
      <c r="CR125" s="166"/>
      <c r="CS125" s="166"/>
      <c r="CT125" s="166"/>
      <c r="CU125" s="166"/>
      <c r="CV125" s="166"/>
      <c r="CW125" s="166"/>
      <c r="CX125" s="166"/>
      <c r="CY125" s="166"/>
      <c r="CZ125" s="166"/>
      <c r="DA125" s="166"/>
      <c r="DB125" s="166"/>
      <c r="DC125" s="166"/>
      <c r="DD125" s="166"/>
      <c r="DE125" s="166"/>
      <c r="DF125" s="166"/>
      <c r="DG125" s="166"/>
      <c r="DH125" s="166"/>
      <c r="DI125" s="166"/>
      <c r="DJ125" s="166"/>
      <c r="DK125" s="166"/>
      <c r="DL125" s="166"/>
      <c r="DM125" s="166"/>
      <c r="DN125" s="166"/>
      <c r="DO125" s="166"/>
      <c r="DP125" s="166"/>
      <c r="DQ125" s="166"/>
      <c r="DR125" s="166"/>
      <c r="DS125" s="166"/>
      <c r="DT125" s="166"/>
      <c r="DU125" s="166"/>
      <c r="DV125" s="166"/>
      <c r="DW125" s="166"/>
      <c r="DX125" s="166"/>
      <c r="DY125" s="166"/>
      <c r="DZ125" s="166"/>
      <c r="EA125" s="166"/>
      <c r="EB125" s="166"/>
      <c r="EC125" s="166"/>
      <c r="ED125" s="166"/>
      <c r="EE125" s="166"/>
      <c r="EF125" s="166"/>
      <c r="EG125" s="166"/>
      <c r="EH125" s="166"/>
      <c r="EI125" s="166"/>
      <c r="EJ125" s="166"/>
      <c r="EK125" s="166"/>
      <c r="EL125" s="166"/>
      <c r="EM125" s="166"/>
      <c r="EN125" s="166"/>
    </row>
    <row r="126" spans="1:144" x14ac:dyDescent="0.2">
      <c r="A126" s="161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6"/>
      <c r="BQ126" s="166"/>
      <c r="BR126" s="166"/>
      <c r="BS126" s="166"/>
      <c r="BT126" s="166"/>
      <c r="BU126" s="166"/>
      <c r="BV126" s="166"/>
      <c r="BW126" s="166"/>
      <c r="BX126" s="166"/>
      <c r="BY126" s="166"/>
      <c r="BZ126" s="166"/>
      <c r="CA126" s="166"/>
      <c r="CB126" s="166"/>
      <c r="CC126" s="166"/>
      <c r="CD126" s="166"/>
      <c r="CE126" s="166"/>
      <c r="CF126" s="166"/>
      <c r="CG126" s="166"/>
      <c r="CH126" s="166"/>
      <c r="CI126" s="166"/>
      <c r="CJ126" s="166"/>
      <c r="CK126" s="166"/>
      <c r="CL126" s="166"/>
      <c r="CM126" s="166"/>
      <c r="CN126" s="166"/>
      <c r="CO126" s="166"/>
      <c r="CP126" s="166"/>
      <c r="CQ126" s="166"/>
      <c r="CR126" s="166"/>
      <c r="CS126" s="166"/>
      <c r="CT126" s="166"/>
      <c r="CU126" s="166"/>
      <c r="CV126" s="166"/>
      <c r="CW126" s="166"/>
      <c r="CX126" s="166"/>
      <c r="CY126" s="166"/>
      <c r="CZ126" s="166"/>
      <c r="DA126" s="166"/>
      <c r="DB126" s="166"/>
      <c r="DC126" s="166"/>
      <c r="DD126" s="166"/>
      <c r="DE126" s="166"/>
      <c r="DF126" s="166"/>
      <c r="DG126" s="166"/>
      <c r="DH126" s="166"/>
      <c r="DI126" s="166"/>
      <c r="DJ126" s="166"/>
      <c r="DK126" s="166"/>
      <c r="DL126" s="166"/>
      <c r="DM126" s="166"/>
      <c r="DN126" s="166"/>
      <c r="DO126" s="166"/>
      <c r="DP126" s="166"/>
      <c r="DQ126" s="166"/>
      <c r="DR126" s="166"/>
      <c r="DS126" s="166"/>
      <c r="DT126" s="166"/>
      <c r="DU126" s="166"/>
      <c r="DV126" s="166"/>
      <c r="DW126" s="166"/>
      <c r="DX126" s="166"/>
      <c r="DY126" s="166"/>
      <c r="DZ126" s="166"/>
      <c r="EA126" s="166"/>
      <c r="EB126" s="166"/>
      <c r="EC126" s="166"/>
      <c r="ED126" s="166"/>
      <c r="EE126" s="166"/>
      <c r="EF126" s="166"/>
      <c r="EG126" s="166"/>
      <c r="EH126" s="166"/>
      <c r="EI126" s="166"/>
      <c r="EJ126" s="166"/>
      <c r="EK126" s="166"/>
      <c r="EL126" s="166"/>
      <c r="EM126" s="166"/>
      <c r="EN126" s="166"/>
    </row>
    <row r="127" spans="1:144" x14ac:dyDescent="0.2">
      <c r="A127" s="161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6"/>
      <c r="BR127" s="166"/>
      <c r="BS127" s="166"/>
      <c r="BT127" s="166"/>
      <c r="BU127" s="166"/>
      <c r="BV127" s="166"/>
      <c r="BW127" s="166"/>
      <c r="BX127" s="166"/>
      <c r="BY127" s="166"/>
      <c r="BZ127" s="166"/>
      <c r="CA127" s="166"/>
      <c r="CB127" s="166"/>
      <c r="CC127" s="166"/>
      <c r="CD127" s="166"/>
      <c r="CE127" s="166"/>
      <c r="CF127" s="166"/>
      <c r="CG127" s="166"/>
      <c r="CH127" s="166"/>
      <c r="CI127" s="166"/>
      <c r="CJ127" s="166"/>
      <c r="CK127" s="166"/>
      <c r="CL127" s="166"/>
      <c r="CM127" s="166"/>
      <c r="CN127" s="166"/>
      <c r="CO127" s="166"/>
      <c r="CP127" s="166"/>
      <c r="CQ127" s="166"/>
      <c r="CR127" s="166"/>
      <c r="CS127" s="166"/>
      <c r="CT127" s="166"/>
      <c r="CU127" s="166"/>
      <c r="CV127" s="166"/>
      <c r="CW127" s="166"/>
      <c r="CX127" s="166"/>
      <c r="CY127" s="166"/>
      <c r="CZ127" s="166"/>
      <c r="DA127" s="166"/>
      <c r="DB127" s="166"/>
      <c r="DC127" s="166"/>
      <c r="DD127" s="166"/>
      <c r="DE127" s="166"/>
      <c r="DF127" s="166"/>
      <c r="DG127" s="166"/>
      <c r="DH127" s="166"/>
      <c r="DI127" s="166"/>
      <c r="DJ127" s="166"/>
      <c r="DK127" s="166"/>
      <c r="DL127" s="166"/>
      <c r="DM127" s="166"/>
      <c r="DN127" s="166"/>
      <c r="DO127" s="166"/>
      <c r="DP127" s="166"/>
      <c r="DQ127" s="166"/>
      <c r="DR127" s="166"/>
      <c r="DS127" s="166"/>
      <c r="DT127" s="166"/>
      <c r="DU127" s="166"/>
      <c r="DV127" s="166"/>
      <c r="DW127" s="166"/>
      <c r="DX127" s="166"/>
      <c r="DY127" s="166"/>
      <c r="DZ127" s="166"/>
      <c r="EA127" s="166"/>
      <c r="EB127" s="166"/>
      <c r="EC127" s="166"/>
      <c r="ED127" s="166"/>
      <c r="EE127" s="166"/>
      <c r="EF127" s="166"/>
      <c r="EG127" s="166"/>
      <c r="EH127" s="166"/>
      <c r="EI127" s="166"/>
      <c r="EJ127" s="166"/>
      <c r="EK127" s="166"/>
      <c r="EL127" s="166"/>
      <c r="EM127" s="166"/>
      <c r="EN127" s="166"/>
    </row>
    <row r="128" spans="1:144" x14ac:dyDescent="0.2">
      <c r="A128" s="161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66"/>
      <c r="BK128" s="166"/>
      <c r="BL128" s="166"/>
      <c r="BM128" s="166"/>
      <c r="BN128" s="166"/>
      <c r="BO128" s="166"/>
      <c r="BP128" s="166"/>
      <c r="BQ128" s="166"/>
      <c r="BR128" s="166"/>
      <c r="BS128" s="166"/>
      <c r="BT128" s="166"/>
      <c r="BU128" s="166"/>
      <c r="BV128" s="166"/>
      <c r="BW128" s="166"/>
      <c r="BX128" s="166"/>
      <c r="BY128" s="166"/>
      <c r="BZ128" s="166"/>
      <c r="CA128" s="166"/>
      <c r="CB128" s="166"/>
      <c r="CC128" s="166"/>
      <c r="CD128" s="166"/>
      <c r="CE128" s="166"/>
      <c r="CF128" s="166"/>
      <c r="CG128" s="166"/>
      <c r="CH128" s="166"/>
      <c r="CI128" s="166"/>
      <c r="CJ128" s="166"/>
      <c r="CK128" s="166"/>
      <c r="CL128" s="166"/>
      <c r="CM128" s="166"/>
      <c r="CN128" s="166"/>
      <c r="CO128" s="166"/>
      <c r="CP128" s="166"/>
      <c r="CQ128" s="166"/>
      <c r="CR128" s="166"/>
      <c r="CS128" s="166"/>
      <c r="CT128" s="166"/>
      <c r="CU128" s="166"/>
      <c r="CV128" s="166"/>
      <c r="CW128" s="166"/>
      <c r="CX128" s="166"/>
      <c r="CY128" s="166"/>
      <c r="CZ128" s="166"/>
      <c r="DA128" s="166"/>
      <c r="DB128" s="166"/>
      <c r="DC128" s="166"/>
      <c r="DD128" s="166"/>
      <c r="DE128" s="166"/>
      <c r="DF128" s="166"/>
      <c r="DG128" s="166"/>
      <c r="DH128" s="166"/>
      <c r="DI128" s="166"/>
      <c r="DJ128" s="166"/>
      <c r="DK128" s="166"/>
      <c r="DL128" s="166"/>
      <c r="DM128" s="166"/>
      <c r="DN128" s="166"/>
      <c r="DO128" s="166"/>
      <c r="DP128" s="166"/>
      <c r="DQ128" s="166"/>
      <c r="DR128" s="166"/>
      <c r="DS128" s="166"/>
      <c r="DT128" s="166"/>
      <c r="DU128" s="166"/>
      <c r="DV128" s="166"/>
      <c r="DW128" s="166"/>
      <c r="DX128" s="166"/>
      <c r="DY128" s="166"/>
      <c r="DZ128" s="166"/>
      <c r="EA128" s="166"/>
      <c r="EB128" s="166"/>
      <c r="EC128" s="166"/>
      <c r="ED128" s="166"/>
      <c r="EE128" s="166"/>
      <c r="EF128" s="166"/>
      <c r="EG128" s="166"/>
      <c r="EH128" s="166"/>
      <c r="EI128" s="166"/>
      <c r="EJ128" s="166"/>
      <c r="EK128" s="166"/>
      <c r="EL128" s="166"/>
      <c r="EM128" s="166"/>
      <c r="EN128" s="166"/>
    </row>
    <row r="129" spans="1:144" x14ac:dyDescent="0.2">
      <c r="A129" s="161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166"/>
      <c r="BO129" s="166"/>
      <c r="BP129" s="166"/>
      <c r="BQ129" s="166"/>
      <c r="BR129" s="166"/>
      <c r="BS129" s="166"/>
      <c r="BT129" s="166"/>
      <c r="BU129" s="166"/>
      <c r="BV129" s="166"/>
      <c r="BW129" s="166"/>
      <c r="BX129" s="166"/>
      <c r="BY129" s="166"/>
      <c r="BZ129" s="166"/>
      <c r="CA129" s="166"/>
      <c r="CB129" s="166"/>
      <c r="CC129" s="166"/>
      <c r="CD129" s="166"/>
      <c r="CE129" s="166"/>
      <c r="CF129" s="166"/>
      <c r="CG129" s="166"/>
      <c r="CH129" s="166"/>
      <c r="CI129" s="166"/>
      <c r="CJ129" s="166"/>
      <c r="CK129" s="166"/>
      <c r="CL129" s="166"/>
      <c r="CM129" s="166"/>
      <c r="CN129" s="166"/>
      <c r="CO129" s="166"/>
      <c r="CP129" s="166"/>
      <c r="CQ129" s="166"/>
      <c r="CR129" s="166"/>
      <c r="CS129" s="166"/>
      <c r="CT129" s="166"/>
      <c r="CU129" s="166"/>
      <c r="CV129" s="166"/>
      <c r="CW129" s="166"/>
      <c r="CX129" s="166"/>
      <c r="CY129" s="166"/>
      <c r="CZ129" s="166"/>
      <c r="DA129" s="166"/>
      <c r="DB129" s="166"/>
      <c r="DC129" s="166"/>
      <c r="DD129" s="166"/>
      <c r="DE129" s="166"/>
      <c r="DF129" s="166"/>
      <c r="DG129" s="166"/>
      <c r="DH129" s="166"/>
      <c r="DI129" s="166"/>
      <c r="DJ129" s="166"/>
      <c r="DK129" s="166"/>
      <c r="DL129" s="166"/>
      <c r="DM129" s="166"/>
      <c r="DN129" s="166"/>
      <c r="DO129" s="166"/>
      <c r="DP129" s="166"/>
      <c r="DQ129" s="166"/>
      <c r="DR129" s="166"/>
      <c r="DS129" s="166"/>
      <c r="DT129" s="166"/>
      <c r="DU129" s="166"/>
      <c r="DV129" s="166"/>
      <c r="DW129" s="166"/>
      <c r="DX129" s="166"/>
      <c r="DY129" s="166"/>
      <c r="DZ129" s="166"/>
      <c r="EA129" s="166"/>
      <c r="EB129" s="166"/>
      <c r="EC129" s="166"/>
      <c r="ED129" s="166"/>
      <c r="EE129" s="166"/>
      <c r="EF129" s="166"/>
      <c r="EG129" s="166"/>
      <c r="EH129" s="166"/>
      <c r="EI129" s="166"/>
      <c r="EJ129" s="166"/>
      <c r="EK129" s="166"/>
      <c r="EL129" s="166"/>
      <c r="EM129" s="166"/>
      <c r="EN129" s="166"/>
    </row>
    <row r="130" spans="1:144" x14ac:dyDescent="0.2">
      <c r="A130" s="161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166"/>
      <c r="BO130" s="166"/>
      <c r="BP130" s="166"/>
      <c r="BQ130" s="166"/>
      <c r="BR130" s="166"/>
      <c r="BS130" s="166"/>
      <c r="BT130" s="166"/>
      <c r="BU130" s="166"/>
      <c r="BV130" s="166"/>
      <c r="BW130" s="166"/>
      <c r="BX130" s="166"/>
      <c r="BY130" s="166"/>
      <c r="BZ130" s="166"/>
      <c r="CA130" s="166"/>
      <c r="CB130" s="166"/>
      <c r="CC130" s="166"/>
      <c r="CD130" s="166"/>
      <c r="CE130" s="166"/>
      <c r="CF130" s="166"/>
      <c r="CG130" s="166"/>
      <c r="CH130" s="166"/>
      <c r="CI130" s="166"/>
      <c r="CJ130" s="166"/>
      <c r="CK130" s="166"/>
      <c r="CL130" s="166"/>
      <c r="CM130" s="166"/>
      <c r="CN130" s="166"/>
      <c r="CO130" s="166"/>
      <c r="CP130" s="166"/>
      <c r="CQ130" s="166"/>
      <c r="CR130" s="166"/>
      <c r="CS130" s="166"/>
      <c r="CT130" s="166"/>
      <c r="CU130" s="166"/>
      <c r="CV130" s="166"/>
      <c r="CW130" s="166"/>
      <c r="CX130" s="166"/>
      <c r="CY130" s="166"/>
      <c r="CZ130" s="166"/>
      <c r="DA130" s="166"/>
      <c r="DB130" s="166"/>
      <c r="DC130" s="166"/>
      <c r="DD130" s="166"/>
      <c r="DE130" s="166"/>
      <c r="DF130" s="166"/>
      <c r="DG130" s="166"/>
      <c r="DH130" s="166"/>
      <c r="DI130" s="166"/>
      <c r="DJ130" s="166"/>
      <c r="DK130" s="166"/>
      <c r="DL130" s="166"/>
      <c r="DM130" s="166"/>
      <c r="DN130" s="166"/>
      <c r="DO130" s="166"/>
      <c r="DP130" s="166"/>
      <c r="DQ130" s="166"/>
      <c r="DR130" s="166"/>
      <c r="DS130" s="166"/>
      <c r="DT130" s="166"/>
      <c r="DU130" s="166"/>
      <c r="DV130" s="166"/>
      <c r="DW130" s="166"/>
      <c r="DX130" s="166"/>
      <c r="DY130" s="166"/>
      <c r="DZ130" s="166"/>
      <c r="EA130" s="166"/>
      <c r="EB130" s="166"/>
      <c r="EC130" s="166"/>
      <c r="ED130" s="166"/>
      <c r="EE130" s="166"/>
      <c r="EF130" s="166"/>
      <c r="EG130" s="166"/>
      <c r="EH130" s="166"/>
      <c r="EI130" s="166"/>
      <c r="EJ130" s="166"/>
      <c r="EK130" s="166"/>
      <c r="EL130" s="166"/>
      <c r="EM130" s="166"/>
      <c r="EN130" s="166"/>
    </row>
    <row r="131" spans="1:144" x14ac:dyDescent="0.2">
      <c r="A131" s="161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T131" s="166"/>
      <c r="BU131" s="166"/>
      <c r="BV131" s="166"/>
      <c r="BW131" s="166"/>
      <c r="BX131" s="166"/>
      <c r="BY131" s="166"/>
      <c r="BZ131" s="166"/>
      <c r="CA131" s="166"/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CZ131" s="166"/>
      <c r="DA131" s="166"/>
      <c r="DB131" s="166"/>
      <c r="DC131" s="166"/>
      <c r="DD131" s="166"/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  <c r="EC131" s="166"/>
      <c r="ED131" s="166"/>
      <c r="EE131" s="166"/>
      <c r="EF131" s="166"/>
      <c r="EG131" s="166"/>
      <c r="EH131" s="166"/>
      <c r="EI131" s="166"/>
      <c r="EJ131" s="166"/>
      <c r="EK131" s="166"/>
      <c r="EL131" s="166"/>
      <c r="EM131" s="166"/>
      <c r="EN131" s="166"/>
    </row>
    <row r="132" spans="1:144" x14ac:dyDescent="0.2"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166"/>
      <c r="BW132" s="166"/>
      <c r="BX132" s="166"/>
      <c r="BY132" s="166"/>
      <c r="BZ132" s="166"/>
      <c r="CA132" s="166"/>
      <c r="CB132" s="166"/>
      <c r="CC132" s="166"/>
      <c r="CD132" s="166"/>
      <c r="CE132" s="166"/>
      <c r="CF132" s="166"/>
      <c r="CG132" s="166"/>
      <c r="CH132" s="166"/>
      <c r="CI132" s="166"/>
      <c r="CJ132" s="166"/>
      <c r="CK132" s="166"/>
      <c r="CL132" s="166"/>
      <c r="CM132" s="166"/>
      <c r="CN132" s="166"/>
      <c r="CO132" s="166"/>
      <c r="CP132" s="166"/>
      <c r="CQ132" s="166"/>
      <c r="CR132" s="166"/>
      <c r="CS132" s="166"/>
      <c r="CT132" s="166"/>
      <c r="CU132" s="166"/>
      <c r="CV132" s="166"/>
      <c r="CW132" s="166"/>
      <c r="CX132" s="166"/>
      <c r="CY132" s="166"/>
      <c r="CZ132" s="166"/>
      <c r="DA132" s="166"/>
      <c r="DB132" s="166"/>
      <c r="DC132" s="166"/>
      <c r="DD132" s="166"/>
      <c r="DE132" s="166"/>
      <c r="DF132" s="166"/>
      <c r="DG132" s="166"/>
      <c r="DH132" s="166"/>
      <c r="DI132" s="166"/>
      <c r="DJ132" s="166"/>
      <c r="DK132" s="166"/>
      <c r="DL132" s="166"/>
      <c r="DM132" s="166"/>
      <c r="DN132" s="166"/>
      <c r="DO132" s="166"/>
      <c r="DP132" s="166"/>
      <c r="DQ132" s="166"/>
      <c r="DR132" s="166"/>
      <c r="DS132" s="166"/>
      <c r="DT132" s="166"/>
      <c r="DU132" s="166"/>
      <c r="DV132" s="166"/>
      <c r="DW132" s="166"/>
      <c r="DX132" s="166"/>
      <c r="DY132" s="166"/>
      <c r="DZ132" s="166"/>
      <c r="EA132" s="166"/>
      <c r="EB132" s="166"/>
      <c r="EC132" s="166"/>
      <c r="ED132" s="166"/>
      <c r="EE132" s="166"/>
      <c r="EF132" s="166"/>
      <c r="EG132" s="166"/>
      <c r="EH132" s="166"/>
      <c r="EI132" s="166"/>
      <c r="EJ132" s="166"/>
      <c r="EK132" s="166"/>
      <c r="EL132" s="166"/>
      <c r="EM132" s="166"/>
      <c r="EN132" s="166"/>
    </row>
    <row r="133" spans="1:144" x14ac:dyDescent="0.2"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6"/>
      <c r="BN133" s="166"/>
      <c r="BO133" s="166"/>
      <c r="BP133" s="166"/>
      <c r="BQ133" s="166"/>
      <c r="BR133" s="166"/>
      <c r="BS133" s="166"/>
      <c r="BT133" s="166"/>
      <c r="BU133" s="166"/>
      <c r="BV133" s="166"/>
      <c r="BW133" s="166"/>
      <c r="BX133" s="166"/>
      <c r="BY133" s="166"/>
      <c r="BZ133" s="166"/>
      <c r="CA133" s="166"/>
      <c r="CB133" s="166"/>
      <c r="CC133" s="166"/>
      <c r="CD133" s="166"/>
      <c r="CE133" s="166"/>
      <c r="CF133" s="166"/>
      <c r="CG133" s="166"/>
      <c r="CH133" s="166"/>
      <c r="CI133" s="166"/>
      <c r="CJ133" s="166"/>
      <c r="CK133" s="166"/>
      <c r="CL133" s="166"/>
      <c r="CM133" s="166"/>
      <c r="CN133" s="166"/>
      <c r="CO133" s="166"/>
      <c r="CP133" s="166"/>
      <c r="CQ133" s="166"/>
      <c r="CR133" s="166"/>
      <c r="CS133" s="166"/>
      <c r="CT133" s="166"/>
      <c r="CU133" s="166"/>
      <c r="CV133" s="166"/>
      <c r="CW133" s="166"/>
      <c r="CX133" s="166"/>
      <c r="CY133" s="166"/>
      <c r="CZ133" s="166"/>
      <c r="DA133" s="166"/>
      <c r="DB133" s="166"/>
      <c r="DC133" s="166"/>
      <c r="DD133" s="166"/>
      <c r="DE133" s="166"/>
      <c r="DF133" s="166"/>
      <c r="DG133" s="166"/>
      <c r="DH133" s="166"/>
      <c r="DI133" s="166"/>
      <c r="DJ133" s="166"/>
      <c r="DK133" s="166"/>
      <c r="DL133" s="166"/>
      <c r="DM133" s="166"/>
      <c r="DN133" s="166"/>
      <c r="DO133" s="166"/>
      <c r="DP133" s="166"/>
      <c r="DQ133" s="166"/>
      <c r="DR133" s="166"/>
      <c r="DS133" s="166"/>
      <c r="DT133" s="166"/>
      <c r="DU133" s="166"/>
      <c r="DV133" s="166"/>
      <c r="DW133" s="166"/>
      <c r="DX133" s="166"/>
      <c r="DY133" s="166"/>
      <c r="DZ133" s="166"/>
      <c r="EA133" s="166"/>
      <c r="EB133" s="166"/>
      <c r="EC133" s="166"/>
      <c r="ED133" s="166"/>
      <c r="EE133" s="166"/>
      <c r="EF133" s="166"/>
      <c r="EG133" s="166"/>
      <c r="EH133" s="166"/>
      <c r="EI133" s="166"/>
      <c r="EJ133" s="166"/>
      <c r="EK133" s="166"/>
      <c r="EL133" s="166"/>
      <c r="EM133" s="166"/>
      <c r="EN133" s="166"/>
    </row>
    <row r="134" spans="1:144" x14ac:dyDescent="0.2"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6"/>
      <c r="BM134" s="166"/>
      <c r="BN134" s="166"/>
      <c r="BO134" s="166"/>
      <c r="BP134" s="166"/>
      <c r="BQ134" s="166"/>
      <c r="BR134" s="166"/>
      <c r="BS134" s="166"/>
      <c r="BT134" s="166"/>
      <c r="BU134" s="166"/>
      <c r="BV134" s="166"/>
      <c r="BW134" s="166"/>
      <c r="BX134" s="166"/>
      <c r="BY134" s="166"/>
      <c r="BZ134" s="166"/>
      <c r="CA134" s="166"/>
      <c r="CB134" s="166"/>
      <c r="CC134" s="166"/>
      <c r="CD134" s="166"/>
      <c r="CE134" s="166"/>
      <c r="CF134" s="166"/>
      <c r="CG134" s="166"/>
      <c r="CH134" s="166"/>
      <c r="CI134" s="166"/>
      <c r="CJ134" s="166"/>
      <c r="CK134" s="166"/>
      <c r="CL134" s="166"/>
      <c r="CM134" s="166"/>
      <c r="CN134" s="166"/>
      <c r="CO134" s="166"/>
      <c r="CP134" s="166"/>
      <c r="CQ134" s="166"/>
      <c r="CR134" s="166"/>
      <c r="CS134" s="166"/>
      <c r="CT134" s="166"/>
      <c r="CU134" s="166"/>
      <c r="CV134" s="166"/>
      <c r="CW134" s="166"/>
      <c r="CX134" s="166"/>
      <c r="CY134" s="166"/>
      <c r="CZ134" s="166"/>
      <c r="DA134" s="166"/>
      <c r="DB134" s="166"/>
      <c r="DC134" s="166"/>
      <c r="DD134" s="166"/>
      <c r="DE134" s="166"/>
      <c r="DF134" s="166"/>
      <c r="DG134" s="166"/>
      <c r="DH134" s="166"/>
      <c r="DI134" s="166"/>
      <c r="DJ134" s="166"/>
      <c r="DK134" s="166"/>
      <c r="DL134" s="166"/>
      <c r="DM134" s="166"/>
      <c r="DN134" s="166"/>
      <c r="DO134" s="166"/>
      <c r="DP134" s="166"/>
      <c r="DQ134" s="166"/>
      <c r="DR134" s="166"/>
      <c r="DS134" s="166"/>
      <c r="DT134" s="166"/>
      <c r="DU134" s="166"/>
      <c r="DV134" s="166"/>
      <c r="DW134" s="166"/>
      <c r="DX134" s="166"/>
      <c r="DY134" s="166"/>
      <c r="DZ134" s="166"/>
      <c r="EA134" s="166"/>
      <c r="EB134" s="166"/>
      <c r="EC134" s="166"/>
      <c r="ED134" s="166"/>
      <c r="EE134" s="166"/>
      <c r="EF134" s="166"/>
      <c r="EG134" s="166"/>
      <c r="EH134" s="166"/>
      <c r="EI134" s="166"/>
      <c r="EJ134" s="166"/>
      <c r="EK134" s="166"/>
      <c r="EL134" s="166"/>
      <c r="EM134" s="166"/>
      <c r="EN134" s="166"/>
    </row>
    <row r="135" spans="1:144" x14ac:dyDescent="0.2"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6"/>
      <c r="BM135" s="166"/>
      <c r="BN135" s="166"/>
      <c r="BO135" s="166"/>
      <c r="BP135" s="166"/>
      <c r="BQ135" s="166"/>
      <c r="BR135" s="166"/>
      <c r="BS135" s="166"/>
      <c r="BT135" s="166"/>
      <c r="BU135" s="166"/>
      <c r="BV135" s="166"/>
      <c r="BW135" s="166"/>
      <c r="BX135" s="166"/>
      <c r="BY135" s="166"/>
      <c r="BZ135" s="166"/>
      <c r="CA135" s="166"/>
      <c r="CB135" s="166"/>
      <c r="CC135" s="166"/>
      <c r="CD135" s="166"/>
      <c r="CE135" s="166"/>
      <c r="CF135" s="166"/>
      <c r="CG135" s="166"/>
      <c r="CH135" s="166"/>
      <c r="CI135" s="166"/>
      <c r="CJ135" s="166"/>
      <c r="CK135" s="166"/>
      <c r="CL135" s="166"/>
      <c r="CM135" s="166"/>
      <c r="CN135" s="166"/>
      <c r="CO135" s="166"/>
      <c r="CP135" s="166"/>
      <c r="CQ135" s="166"/>
      <c r="CR135" s="166"/>
      <c r="CS135" s="166"/>
      <c r="CT135" s="166"/>
      <c r="CU135" s="166"/>
      <c r="CV135" s="166"/>
      <c r="CW135" s="166"/>
      <c r="CX135" s="166"/>
      <c r="CY135" s="166"/>
      <c r="CZ135" s="166"/>
      <c r="DA135" s="166"/>
      <c r="DB135" s="166"/>
      <c r="DC135" s="166"/>
      <c r="DD135" s="166"/>
      <c r="DE135" s="166"/>
      <c r="DF135" s="166"/>
      <c r="DG135" s="166"/>
      <c r="DH135" s="166"/>
      <c r="DI135" s="166"/>
      <c r="DJ135" s="166"/>
      <c r="DK135" s="166"/>
      <c r="DL135" s="166"/>
      <c r="DM135" s="166"/>
      <c r="DN135" s="166"/>
      <c r="DO135" s="166"/>
      <c r="DP135" s="166"/>
      <c r="DQ135" s="166"/>
      <c r="DR135" s="166"/>
      <c r="DS135" s="166"/>
      <c r="DT135" s="166"/>
      <c r="DU135" s="166"/>
      <c r="DV135" s="166"/>
      <c r="DW135" s="166"/>
      <c r="DX135" s="166"/>
      <c r="DY135" s="166"/>
      <c r="DZ135" s="166"/>
      <c r="EA135" s="166"/>
      <c r="EB135" s="166"/>
      <c r="EC135" s="166"/>
      <c r="ED135" s="166"/>
      <c r="EE135" s="166"/>
      <c r="EF135" s="166"/>
      <c r="EG135" s="166"/>
      <c r="EH135" s="166"/>
      <c r="EI135" s="166"/>
      <c r="EJ135" s="166"/>
      <c r="EK135" s="166"/>
      <c r="EL135" s="166"/>
      <c r="EM135" s="166"/>
      <c r="EN135" s="166"/>
    </row>
    <row r="136" spans="1:144" x14ac:dyDescent="0.2"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6"/>
      <c r="BM136" s="166"/>
      <c r="BN136" s="166"/>
      <c r="BO136" s="166"/>
      <c r="BP136" s="166"/>
      <c r="BQ136" s="166"/>
      <c r="BR136" s="166"/>
      <c r="BS136" s="166"/>
      <c r="BT136" s="166"/>
      <c r="BU136" s="166"/>
      <c r="BV136" s="166"/>
      <c r="BW136" s="166"/>
      <c r="BX136" s="166"/>
      <c r="BY136" s="166"/>
      <c r="BZ136" s="166"/>
      <c r="CA136" s="166"/>
      <c r="CB136" s="166"/>
      <c r="CC136" s="166"/>
      <c r="CD136" s="166"/>
      <c r="CE136" s="166"/>
      <c r="CF136" s="166"/>
      <c r="CG136" s="166"/>
      <c r="CH136" s="166"/>
      <c r="CI136" s="166"/>
      <c r="CJ136" s="166"/>
      <c r="CK136" s="166"/>
      <c r="CL136" s="166"/>
      <c r="CM136" s="166"/>
      <c r="CN136" s="166"/>
      <c r="CO136" s="166"/>
      <c r="CP136" s="166"/>
      <c r="CQ136" s="166"/>
      <c r="CR136" s="166"/>
      <c r="CS136" s="166"/>
      <c r="CT136" s="166"/>
      <c r="CU136" s="166"/>
      <c r="CV136" s="166"/>
      <c r="CW136" s="166"/>
      <c r="CX136" s="166"/>
      <c r="CY136" s="166"/>
      <c r="CZ136" s="166"/>
      <c r="DA136" s="166"/>
      <c r="DB136" s="166"/>
      <c r="DC136" s="166"/>
      <c r="DD136" s="166"/>
      <c r="DE136" s="166"/>
      <c r="DF136" s="166"/>
      <c r="DG136" s="166"/>
      <c r="DH136" s="166"/>
      <c r="DI136" s="166"/>
      <c r="DJ136" s="166"/>
      <c r="DK136" s="166"/>
      <c r="DL136" s="166"/>
      <c r="DM136" s="166"/>
      <c r="DN136" s="166"/>
      <c r="DO136" s="166"/>
      <c r="DP136" s="166"/>
      <c r="DQ136" s="166"/>
      <c r="DR136" s="166"/>
      <c r="DS136" s="166"/>
      <c r="DT136" s="166"/>
      <c r="DU136" s="166"/>
      <c r="DV136" s="166"/>
      <c r="DW136" s="166"/>
      <c r="DX136" s="166"/>
      <c r="DY136" s="166"/>
      <c r="DZ136" s="166"/>
      <c r="EA136" s="166"/>
      <c r="EB136" s="166"/>
      <c r="EC136" s="166"/>
      <c r="ED136" s="166"/>
      <c r="EE136" s="166"/>
      <c r="EF136" s="166"/>
      <c r="EG136" s="166"/>
      <c r="EH136" s="166"/>
      <c r="EI136" s="166"/>
      <c r="EJ136" s="166"/>
      <c r="EK136" s="166"/>
      <c r="EL136" s="166"/>
      <c r="EM136" s="166"/>
      <c r="EN136" s="166"/>
    </row>
    <row r="137" spans="1:144" x14ac:dyDescent="0.2"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6"/>
      <c r="BN137" s="166"/>
      <c r="BO137" s="166"/>
      <c r="BP137" s="166"/>
      <c r="BQ137" s="166"/>
      <c r="BR137" s="166"/>
      <c r="BS137" s="166"/>
      <c r="BT137" s="166"/>
      <c r="BU137" s="166"/>
      <c r="BV137" s="166"/>
      <c r="BW137" s="166"/>
      <c r="BX137" s="166"/>
      <c r="BY137" s="166"/>
      <c r="BZ137" s="166"/>
      <c r="CA137" s="166"/>
      <c r="CB137" s="166"/>
      <c r="CC137" s="166"/>
      <c r="CD137" s="166"/>
      <c r="CE137" s="166"/>
      <c r="CF137" s="166"/>
      <c r="CG137" s="166"/>
      <c r="CH137" s="166"/>
      <c r="CI137" s="166"/>
      <c r="CJ137" s="166"/>
      <c r="CK137" s="166"/>
      <c r="CL137" s="166"/>
      <c r="CM137" s="166"/>
      <c r="CN137" s="166"/>
      <c r="CO137" s="166"/>
      <c r="CP137" s="166"/>
      <c r="CQ137" s="166"/>
      <c r="CR137" s="166"/>
      <c r="CS137" s="166"/>
      <c r="CT137" s="166"/>
      <c r="CU137" s="166"/>
      <c r="CV137" s="166"/>
      <c r="CW137" s="166"/>
      <c r="CX137" s="166"/>
      <c r="CY137" s="166"/>
      <c r="CZ137" s="166"/>
      <c r="DA137" s="166"/>
      <c r="DB137" s="166"/>
      <c r="DC137" s="166"/>
      <c r="DD137" s="166"/>
      <c r="DE137" s="166"/>
      <c r="DF137" s="166"/>
      <c r="DG137" s="166"/>
      <c r="DH137" s="166"/>
      <c r="DI137" s="166"/>
      <c r="DJ137" s="166"/>
      <c r="DK137" s="166"/>
      <c r="DL137" s="166"/>
      <c r="DM137" s="166"/>
      <c r="DN137" s="166"/>
      <c r="DO137" s="166"/>
      <c r="DP137" s="166"/>
      <c r="DQ137" s="166"/>
      <c r="DR137" s="166"/>
      <c r="DS137" s="166"/>
      <c r="DT137" s="166"/>
      <c r="DU137" s="166"/>
      <c r="DV137" s="166"/>
      <c r="DW137" s="166"/>
      <c r="DX137" s="166"/>
      <c r="DY137" s="166"/>
      <c r="DZ137" s="166"/>
      <c r="EA137" s="166"/>
      <c r="EB137" s="166"/>
      <c r="EC137" s="166"/>
      <c r="ED137" s="166"/>
      <c r="EE137" s="166"/>
      <c r="EF137" s="166"/>
      <c r="EG137" s="166"/>
      <c r="EH137" s="166"/>
      <c r="EI137" s="166"/>
      <c r="EJ137" s="166"/>
      <c r="EK137" s="166"/>
      <c r="EL137" s="166"/>
      <c r="EM137" s="166"/>
      <c r="EN137" s="166"/>
    </row>
    <row r="138" spans="1:144" x14ac:dyDescent="0.2"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6"/>
      <c r="BM138" s="166"/>
      <c r="BN138" s="166"/>
      <c r="BO138" s="166"/>
      <c r="BP138" s="166"/>
      <c r="BQ138" s="166"/>
      <c r="BR138" s="166"/>
      <c r="BS138" s="166"/>
      <c r="BT138" s="166"/>
      <c r="BU138" s="166"/>
      <c r="BV138" s="166"/>
      <c r="BW138" s="166"/>
      <c r="BX138" s="166"/>
      <c r="BY138" s="166"/>
      <c r="BZ138" s="166"/>
      <c r="CA138" s="166"/>
      <c r="CB138" s="166"/>
      <c r="CC138" s="166"/>
      <c r="CD138" s="166"/>
      <c r="CE138" s="166"/>
      <c r="CF138" s="166"/>
      <c r="CG138" s="166"/>
      <c r="CH138" s="166"/>
      <c r="CI138" s="166"/>
      <c r="CJ138" s="166"/>
      <c r="CK138" s="166"/>
      <c r="CL138" s="166"/>
      <c r="CM138" s="166"/>
      <c r="CN138" s="166"/>
      <c r="CO138" s="166"/>
      <c r="CP138" s="166"/>
      <c r="CQ138" s="166"/>
      <c r="CR138" s="166"/>
      <c r="CS138" s="166"/>
      <c r="CT138" s="166"/>
      <c r="CU138" s="166"/>
      <c r="CV138" s="166"/>
      <c r="CW138" s="166"/>
      <c r="CX138" s="166"/>
      <c r="CY138" s="166"/>
      <c r="CZ138" s="166"/>
      <c r="DA138" s="166"/>
      <c r="DB138" s="166"/>
      <c r="DC138" s="166"/>
      <c r="DD138" s="166"/>
      <c r="DE138" s="166"/>
      <c r="DF138" s="166"/>
      <c r="DG138" s="166"/>
      <c r="DH138" s="166"/>
      <c r="DI138" s="166"/>
      <c r="DJ138" s="166"/>
      <c r="DK138" s="166"/>
      <c r="DL138" s="166"/>
      <c r="DM138" s="166"/>
      <c r="DN138" s="166"/>
      <c r="DO138" s="166"/>
      <c r="DP138" s="166"/>
      <c r="DQ138" s="166"/>
      <c r="DR138" s="166"/>
      <c r="DS138" s="166"/>
      <c r="DT138" s="166"/>
      <c r="DU138" s="166"/>
      <c r="DV138" s="166"/>
      <c r="DW138" s="166"/>
      <c r="DX138" s="166"/>
      <c r="DY138" s="166"/>
      <c r="DZ138" s="166"/>
      <c r="EA138" s="166"/>
      <c r="EB138" s="166"/>
      <c r="EC138" s="166"/>
      <c r="ED138" s="166"/>
      <c r="EE138" s="166"/>
      <c r="EF138" s="166"/>
      <c r="EG138" s="166"/>
      <c r="EH138" s="166"/>
      <c r="EI138" s="166"/>
      <c r="EJ138" s="166"/>
      <c r="EK138" s="166"/>
      <c r="EL138" s="166"/>
      <c r="EM138" s="166"/>
      <c r="EN138" s="166"/>
    </row>
    <row r="139" spans="1:144" x14ac:dyDescent="0.2"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166"/>
      <c r="BM139" s="166"/>
      <c r="BN139" s="166"/>
      <c r="BO139" s="166"/>
      <c r="BP139" s="166"/>
      <c r="BQ139" s="166"/>
      <c r="BR139" s="166"/>
      <c r="BS139" s="166"/>
      <c r="BT139" s="166"/>
      <c r="BU139" s="166"/>
      <c r="BV139" s="166"/>
      <c r="BW139" s="166"/>
      <c r="BX139" s="166"/>
      <c r="BY139" s="166"/>
      <c r="BZ139" s="166"/>
      <c r="CA139" s="166"/>
      <c r="CB139" s="166"/>
      <c r="CC139" s="166"/>
      <c r="CD139" s="166"/>
      <c r="CE139" s="166"/>
      <c r="CF139" s="166"/>
      <c r="CG139" s="166"/>
      <c r="CH139" s="166"/>
      <c r="CI139" s="166"/>
      <c r="CJ139" s="166"/>
      <c r="CK139" s="166"/>
      <c r="CL139" s="166"/>
      <c r="CM139" s="166"/>
      <c r="CN139" s="166"/>
      <c r="CO139" s="166"/>
      <c r="CP139" s="166"/>
      <c r="CQ139" s="166"/>
      <c r="CR139" s="166"/>
      <c r="CS139" s="166"/>
      <c r="CT139" s="166"/>
      <c r="CU139" s="166"/>
      <c r="CV139" s="166"/>
      <c r="CW139" s="166"/>
      <c r="CX139" s="166"/>
      <c r="CY139" s="166"/>
      <c r="CZ139" s="166"/>
      <c r="DA139" s="166"/>
      <c r="DB139" s="166"/>
      <c r="DC139" s="166"/>
      <c r="DD139" s="166"/>
      <c r="DE139" s="166"/>
      <c r="DF139" s="166"/>
      <c r="DG139" s="166"/>
      <c r="DH139" s="166"/>
      <c r="DI139" s="166"/>
      <c r="DJ139" s="166"/>
      <c r="DK139" s="166"/>
      <c r="DL139" s="166"/>
      <c r="DM139" s="166"/>
      <c r="DN139" s="166"/>
      <c r="DO139" s="166"/>
      <c r="DP139" s="166"/>
      <c r="DQ139" s="166"/>
      <c r="DR139" s="166"/>
      <c r="DS139" s="166"/>
      <c r="DT139" s="166"/>
      <c r="DU139" s="166"/>
      <c r="DV139" s="166"/>
      <c r="DW139" s="166"/>
      <c r="DX139" s="166"/>
      <c r="DY139" s="166"/>
      <c r="DZ139" s="166"/>
      <c r="EA139" s="166"/>
      <c r="EB139" s="166"/>
      <c r="EC139" s="166"/>
      <c r="ED139" s="166"/>
      <c r="EE139" s="166"/>
      <c r="EF139" s="166"/>
      <c r="EG139" s="166"/>
      <c r="EH139" s="166"/>
      <c r="EI139" s="166"/>
      <c r="EJ139" s="166"/>
      <c r="EK139" s="166"/>
      <c r="EL139" s="166"/>
      <c r="EM139" s="166"/>
      <c r="EN139" s="166"/>
    </row>
    <row r="140" spans="1:144" x14ac:dyDescent="0.2"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  <c r="BI140" s="166"/>
      <c r="BJ140" s="166"/>
      <c r="BK140" s="166"/>
      <c r="BL140" s="166"/>
      <c r="BM140" s="166"/>
      <c r="BN140" s="166"/>
      <c r="BO140" s="166"/>
      <c r="BP140" s="166"/>
      <c r="BQ140" s="166"/>
      <c r="BR140" s="166"/>
      <c r="BS140" s="166"/>
      <c r="BT140" s="166"/>
      <c r="BU140" s="166"/>
      <c r="BV140" s="166"/>
      <c r="BW140" s="166"/>
      <c r="BX140" s="166"/>
      <c r="BY140" s="166"/>
      <c r="BZ140" s="166"/>
      <c r="CA140" s="166"/>
      <c r="CB140" s="166"/>
      <c r="CC140" s="166"/>
      <c r="CD140" s="166"/>
      <c r="CE140" s="166"/>
      <c r="CF140" s="166"/>
      <c r="CG140" s="166"/>
      <c r="CH140" s="166"/>
      <c r="CI140" s="166"/>
      <c r="CJ140" s="166"/>
      <c r="CK140" s="166"/>
      <c r="CL140" s="166"/>
      <c r="CM140" s="166"/>
      <c r="CN140" s="166"/>
      <c r="CO140" s="166"/>
      <c r="CP140" s="166"/>
      <c r="CQ140" s="166"/>
      <c r="CR140" s="166"/>
      <c r="CS140" s="166"/>
      <c r="CT140" s="166"/>
      <c r="CU140" s="166"/>
      <c r="CV140" s="166"/>
      <c r="CW140" s="166"/>
      <c r="CX140" s="166"/>
      <c r="CY140" s="166"/>
      <c r="CZ140" s="166"/>
      <c r="DA140" s="166"/>
      <c r="DB140" s="166"/>
      <c r="DC140" s="166"/>
      <c r="DD140" s="166"/>
      <c r="DE140" s="166"/>
      <c r="DF140" s="166"/>
      <c r="DG140" s="166"/>
      <c r="DH140" s="166"/>
      <c r="DI140" s="166"/>
      <c r="DJ140" s="166"/>
      <c r="DK140" s="166"/>
      <c r="DL140" s="166"/>
      <c r="DM140" s="166"/>
      <c r="DN140" s="166"/>
      <c r="DO140" s="166"/>
      <c r="DP140" s="166"/>
      <c r="DQ140" s="166"/>
      <c r="DR140" s="166"/>
      <c r="DS140" s="166"/>
      <c r="DT140" s="166"/>
      <c r="DU140" s="166"/>
      <c r="DV140" s="166"/>
      <c r="DW140" s="166"/>
      <c r="DX140" s="166"/>
      <c r="DY140" s="166"/>
      <c r="DZ140" s="166"/>
      <c r="EA140" s="166"/>
      <c r="EB140" s="166"/>
      <c r="EC140" s="166"/>
      <c r="ED140" s="166"/>
      <c r="EE140" s="166"/>
      <c r="EF140" s="166"/>
      <c r="EG140" s="166"/>
      <c r="EH140" s="166"/>
      <c r="EI140" s="166"/>
      <c r="EJ140" s="166"/>
      <c r="EK140" s="166"/>
      <c r="EL140" s="166"/>
      <c r="EM140" s="166"/>
      <c r="EN140" s="166"/>
    </row>
    <row r="141" spans="1:144" x14ac:dyDescent="0.2"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  <c r="BI141" s="166"/>
      <c r="BJ141" s="166"/>
      <c r="BK141" s="166"/>
      <c r="BL141" s="166"/>
      <c r="BM141" s="166"/>
      <c r="BN141" s="166"/>
      <c r="BO141" s="166"/>
      <c r="BP141" s="166"/>
      <c r="BQ141" s="166"/>
      <c r="BR141" s="166"/>
      <c r="BS141" s="166"/>
      <c r="BT141" s="166"/>
      <c r="BU141" s="166"/>
      <c r="BV141" s="166"/>
      <c r="BW141" s="166"/>
      <c r="BX141" s="166"/>
      <c r="BY141" s="166"/>
      <c r="BZ141" s="166"/>
      <c r="CA141" s="166"/>
      <c r="CB141" s="166"/>
      <c r="CC141" s="166"/>
      <c r="CD141" s="166"/>
      <c r="CE141" s="166"/>
      <c r="CF141" s="166"/>
      <c r="CG141" s="166"/>
      <c r="CH141" s="166"/>
      <c r="CI141" s="166"/>
      <c r="CJ141" s="166"/>
      <c r="CK141" s="166"/>
      <c r="CL141" s="166"/>
      <c r="CM141" s="166"/>
      <c r="CN141" s="166"/>
      <c r="CO141" s="166"/>
      <c r="CP141" s="166"/>
      <c r="CQ141" s="166"/>
      <c r="CR141" s="166"/>
      <c r="CS141" s="166"/>
      <c r="CT141" s="166"/>
      <c r="CU141" s="166"/>
      <c r="CV141" s="166"/>
      <c r="CW141" s="166"/>
      <c r="CX141" s="166"/>
      <c r="CY141" s="166"/>
      <c r="CZ141" s="166"/>
      <c r="DA141" s="166"/>
      <c r="DB141" s="166"/>
      <c r="DC141" s="166"/>
      <c r="DD141" s="166"/>
      <c r="DE141" s="166"/>
      <c r="DF141" s="166"/>
      <c r="DG141" s="166"/>
      <c r="DH141" s="166"/>
      <c r="DI141" s="166"/>
      <c r="DJ141" s="166"/>
      <c r="DK141" s="166"/>
      <c r="DL141" s="166"/>
      <c r="DM141" s="166"/>
      <c r="DN141" s="166"/>
      <c r="DO141" s="166"/>
      <c r="DP141" s="166"/>
      <c r="DQ141" s="166"/>
      <c r="DR141" s="166"/>
      <c r="DS141" s="166"/>
      <c r="DT141" s="166"/>
      <c r="DU141" s="166"/>
      <c r="DV141" s="166"/>
      <c r="DW141" s="166"/>
      <c r="DX141" s="166"/>
      <c r="DY141" s="166"/>
      <c r="DZ141" s="166"/>
      <c r="EA141" s="166"/>
      <c r="EB141" s="166"/>
      <c r="EC141" s="166"/>
      <c r="ED141" s="166"/>
      <c r="EE141" s="166"/>
      <c r="EF141" s="166"/>
      <c r="EG141" s="166"/>
      <c r="EH141" s="166"/>
      <c r="EI141" s="166"/>
      <c r="EJ141" s="166"/>
      <c r="EK141" s="166"/>
      <c r="EL141" s="166"/>
      <c r="EM141" s="166"/>
      <c r="EN141" s="166"/>
    </row>
    <row r="142" spans="1:144" x14ac:dyDescent="0.2"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  <c r="BI142" s="166"/>
      <c r="BJ142" s="166"/>
      <c r="BK142" s="166"/>
      <c r="BL142" s="166"/>
      <c r="BM142" s="166"/>
      <c r="BN142" s="166"/>
      <c r="BO142" s="166"/>
      <c r="BP142" s="166"/>
      <c r="BQ142" s="166"/>
      <c r="BR142" s="166"/>
      <c r="BS142" s="166"/>
      <c r="BT142" s="166"/>
      <c r="BU142" s="166"/>
      <c r="BV142" s="166"/>
      <c r="BW142" s="166"/>
      <c r="BX142" s="166"/>
      <c r="BY142" s="166"/>
      <c r="BZ142" s="166"/>
      <c r="CA142" s="166"/>
      <c r="CB142" s="166"/>
      <c r="CC142" s="166"/>
      <c r="CD142" s="166"/>
      <c r="CE142" s="166"/>
      <c r="CF142" s="166"/>
      <c r="CG142" s="166"/>
      <c r="CH142" s="166"/>
      <c r="CI142" s="166"/>
      <c r="CJ142" s="166"/>
      <c r="CK142" s="166"/>
      <c r="CL142" s="166"/>
      <c r="CM142" s="166"/>
      <c r="CN142" s="166"/>
      <c r="CO142" s="166"/>
      <c r="CP142" s="166"/>
      <c r="CQ142" s="166"/>
      <c r="CR142" s="166"/>
      <c r="CS142" s="166"/>
      <c r="CT142" s="166"/>
      <c r="CU142" s="166"/>
      <c r="CV142" s="166"/>
      <c r="CW142" s="166"/>
      <c r="CX142" s="166"/>
      <c r="CY142" s="166"/>
      <c r="CZ142" s="166"/>
      <c r="DA142" s="166"/>
      <c r="DB142" s="166"/>
      <c r="DC142" s="166"/>
      <c r="DD142" s="166"/>
      <c r="DE142" s="166"/>
      <c r="DF142" s="166"/>
      <c r="DG142" s="166"/>
      <c r="DH142" s="166"/>
      <c r="DI142" s="166"/>
      <c r="DJ142" s="166"/>
      <c r="DK142" s="166"/>
      <c r="DL142" s="166"/>
      <c r="DM142" s="166"/>
      <c r="DN142" s="166"/>
      <c r="DO142" s="166"/>
      <c r="DP142" s="166"/>
      <c r="DQ142" s="166"/>
      <c r="DR142" s="166"/>
      <c r="DS142" s="166"/>
      <c r="DT142" s="166"/>
      <c r="DU142" s="166"/>
      <c r="DV142" s="166"/>
      <c r="DW142" s="166"/>
      <c r="DX142" s="166"/>
      <c r="DY142" s="166"/>
      <c r="DZ142" s="166"/>
      <c r="EA142" s="166"/>
      <c r="EB142" s="166"/>
      <c r="EC142" s="166"/>
      <c r="ED142" s="166"/>
      <c r="EE142" s="166"/>
      <c r="EF142" s="166"/>
      <c r="EG142" s="166"/>
      <c r="EH142" s="166"/>
      <c r="EI142" s="166"/>
      <c r="EJ142" s="166"/>
      <c r="EK142" s="166"/>
      <c r="EL142" s="166"/>
      <c r="EM142" s="166"/>
      <c r="EN142" s="166"/>
    </row>
    <row r="143" spans="1:144" x14ac:dyDescent="0.2"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6"/>
      <c r="BM143" s="166"/>
      <c r="BN143" s="166"/>
      <c r="BO143" s="166"/>
      <c r="BP143" s="166"/>
      <c r="BQ143" s="166"/>
      <c r="BR143" s="166"/>
      <c r="BS143" s="166"/>
      <c r="BT143" s="166"/>
      <c r="BU143" s="166"/>
      <c r="BV143" s="166"/>
      <c r="BW143" s="166"/>
      <c r="BX143" s="166"/>
      <c r="BY143" s="166"/>
      <c r="BZ143" s="166"/>
      <c r="CA143" s="166"/>
      <c r="CB143" s="166"/>
      <c r="CC143" s="166"/>
      <c r="CD143" s="166"/>
      <c r="CE143" s="166"/>
      <c r="CF143" s="166"/>
      <c r="CG143" s="166"/>
      <c r="CH143" s="166"/>
      <c r="CI143" s="166"/>
      <c r="CJ143" s="166"/>
      <c r="CK143" s="166"/>
      <c r="CL143" s="166"/>
      <c r="CM143" s="166"/>
      <c r="CN143" s="166"/>
      <c r="CO143" s="166"/>
      <c r="CP143" s="166"/>
      <c r="CQ143" s="166"/>
      <c r="CR143" s="166"/>
      <c r="CS143" s="166"/>
      <c r="CT143" s="166"/>
      <c r="CU143" s="166"/>
      <c r="CV143" s="166"/>
      <c r="CW143" s="166"/>
      <c r="CX143" s="166"/>
      <c r="CY143" s="166"/>
      <c r="CZ143" s="166"/>
      <c r="DA143" s="166"/>
      <c r="DB143" s="166"/>
      <c r="DC143" s="166"/>
      <c r="DD143" s="166"/>
      <c r="DE143" s="166"/>
      <c r="DF143" s="166"/>
      <c r="DG143" s="166"/>
      <c r="DH143" s="166"/>
      <c r="DI143" s="166"/>
      <c r="DJ143" s="166"/>
      <c r="DK143" s="166"/>
      <c r="DL143" s="166"/>
      <c r="DM143" s="166"/>
      <c r="DN143" s="166"/>
      <c r="DO143" s="166"/>
      <c r="DP143" s="166"/>
      <c r="DQ143" s="166"/>
      <c r="DR143" s="166"/>
      <c r="DS143" s="166"/>
      <c r="DT143" s="166"/>
      <c r="DU143" s="166"/>
      <c r="DV143" s="166"/>
      <c r="DW143" s="166"/>
      <c r="DX143" s="166"/>
      <c r="DY143" s="166"/>
      <c r="DZ143" s="166"/>
      <c r="EA143" s="166"/>
      <c r="EB143" s="166"/>
      <c r="EC143" s="166"/>
      <c r="ED143" s="166"/>
      <c r="EE143" s="166"/>
      <c r="EF143" s="166"/>
      <c r="EG143" s="166"/>
      <c r="EH143" s="166"/>
      <c r="EI143" s="166"/>
      <c r="EJ143" s="166"/>
      <c r="EK143" s="166"/>
      <c r="EL143" s="166"/>
      <c r="EM143" s="166"/>
      <c r="EN143" s="166"/>
    </row>
    <row r="144" spans="1:144" x14ac:dyDescent="0.2"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  <c r="BI144" s="166"/>
      <c r="BJ144" s="166"/>
      <c r="BK144" s="166"/>
      <c r="BL144" s="166"/>
      <c r="BM144" s="166"/>
      <c r="BN144" s="166"/>
      <c r="BO144" s="166"/>
      <c r="BP144" s="166"/>
      <c r="BQ144" s="166"/>
      <c r="BR144" s="166"/>
      <c r="BS144" s="166"/>
      <c r="BT144" s="166"/>
      <c r="BU144" s="166"/>
      <c r="BV144" s="166"/>
      <c r="BW144" s="166"/>
      <c r="BX144" s="166"/>
      <c r="BY144" s="166"/>
      <c r="BZ144" s="166"/>
      <c r="CA144" s="166"/>
      <c r="CB144" s="166"/>
      <c r="CC144" s="166"/>
      <c r="CD144" s="166"/>
      <c r="CE144" s="166"/>
      <c r="CF144" s="166"/>
      <c r="CG144" s="166"/>
      <c r="CH144" s="166"/>
      <c r="CI144" s="166"/>
      <c r="CJ144" s="166"/>
      <c r="CK144" s="166"/>
      <c r="CL144" s="166"/>
      <c r="CM144" s="166"/>
      <c r="CN144" s="166"/>
      <c r="CO144" s="166"/>
      <c r="CP144" s="166"/>
      <c r="CQ144" s="166"/>
      <c r="CR144" s="166"/>
      <c r="CS144" s="166"/>
      <c r="CT144" s="166"/>
      <c r="CU144" s="166"/>
      <c r="CV144" s="166"/>
      <c r="CW144" s="166"/>
      <c r="CX144" s="166"/>
      <c r="CY144" s="166"/>
      <c r="CZ144" s="166"/>
      <c r="DA144" s="166"/>
      <c r="DB144" s="166"/>
      <c r="DC144" s="166"/>
      <c r="DD144" s="166"/>
      <c r="DE144" s="166"/>
      <c r="DF144" s="166"/>
      <c r="DG144" s="166"/>
      <c r="DH144" s="166"/>
      <c r="DI144" s="166"/>
      <c r="DJ144" s="166"/>
      <c r="DK144" s="166"/>
      <c r="DL144" s="166"/>
      <c r="DM144" s="166"/>
      <c r="DN144" s="166"/>
      <c r="DO144" s="166"/>
      <c r="DP144" s="166"/>
      <c r="DQ144" s="166"/>
      <c r="DR144" s="166"/>
      <c r="DS144" s="166"/>
      <c r="DT144" s="166"/>
      <c r="DU144" s="166"/>
      <c r="DV144" s="166"/>
      <c r="DW144" s="166"/>
      <c r="DX144" s="166"/>
      <c r="DY144" s="166"/>
      <c r="DZ144" s="166"/>
      <c r="EA144" s="166"/>
      <c r="EB144" s="166"/>
      <c r="EC144" s="166"/>
      <c r="ED144" s="166"/>
      <c r="EE144" s="166"/>
      <c r="EF144" s="166"/>
      <c r="EG144" s="166"/>
      <c r="EH144" s="166"/>
      <c r="EI144" s="166"/>
      <c r="EJ144" s="166"/>
      <c r="EK144" s="166"/>
      <c r="EL144" s="166"/>
      <c r="EM144" s="166"/>
      <c r="EN144" s="166"/>
    </row>
    <row r="145" spans="3:144" x14ac:dyDescent="0.2"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  <c r="BI145" s="166"/>
      <c r="BJ145" s="166"/>
      <c r="BK145" s="166"/>
      <c r="BL145" s="166"/>
      <c r="BM145" s="166"/>
      <c r="BN145" s="166"/>
      <c r="BO145" s="166"/>
      <c r="BP145" s="166"/>
      <c r="BQ145" s="166"/>
      <c r="BR145" s="166"/>
      <c r="BS145" s="166"/>
      <c r="BT145" s="166"/>
      <c r="BU145" s="166"/>
      <c r="BV145" s="166"/>
      <c r="BW145" s="166"/>
      <c r="BX145" s="166"/>
      <c r="BY145" s="166"/>
      <c r="BZ145" s="166"/>
      <c r="CA145" s="166"/>
      <c r="CB145" s="166"/>
      <c r="CC145" s="166"/>
      <c r="CD145" s="166"/>
      <c r="CE145" s="166"/>
      <c r="CF145" s="166"/>
      <c r="CG145" s="166"/>
      <c r="CH145" s="166"/>
      <c r="CI145" s="166"/>
      <c r="CJ145" s="166"/>
      <c r="CK145" s="166"/>
      <c r="CL145" s="166"/>
      <c r="CM145" s="166"/>
      <c r="CN145" s="166"/>
      <c r="CO145" s="166"/>
      <c r="CP145" s="166"/>
      <c r="CQ145" s="166"/>
      <c r="CR145" s="166"/>
      <c r="CS145" s="166"/>
      <c r="CT145" s="166"/>
      <c r="CU145" s="166"/>
      <c r="CV145" s="166"/>
      <c r="CW145" s="166"/>
      <c r="CX145" s="166"/>
      <c r="CY145" s="166"/>
      <c r="CZ145" s="166"/>
      <c r="DA145" s="166"/>
      <c r="DB145" s="166"/>
      <c r="DC145" s="166"/>
      <c r="DD145" s="166"/>
      <c r="DE145" s="166"/>
      <c r="DF145" s="166"/>
      <c r="DG145" s="166"/>
      <c r="DH145" s="166"/>
      <c r="DI145" s="166"/>
      <c r="DJ145" s="166"/>
      <c r="DK145" s="166"/>
      <c r="DL145" s="166"/>
      <c r="DM145" s="166"/>
      <c r="DN145" s="166"/>
      <c r="DO145" s="166"/>
      <c r="DP145" s="166"/>
      <c r="DQ145" s="166"/>
      <c r="DR145" s="166"/>
      <c r="DS145" s="166"/>
      <c r="DT145" s="166"/>
      <c r="DU145" s="166"/>
      <c r="DV145" s="166"/>
      <c r="DW145" s="166"/>
      <c r="DX145" s="166"/>
      <c r="DY145" s="166"/>
      <c r="DZ145" s="166"/>
      <c r="EA145" s="166"/>
      <c r="EB145" s="166"/>
      <c r="EC145" s="166"/>
      <c r="ED145" s="166"/>
      <c r="EE145" s="166"/>
      <c r="EF145" s="166"/>
      <c r="EG145" s="166"/>
      <c r="EH145" s="166"/>
      <c r="EI145" s="166"/>
      <c r="EJ145" s="166"/>
      <c r="EK145" s="166"/>
      <c r="EL145" s="166"/>
      <c r="EM145" s="166"/>
      <c r="EN145" s="166"/>
    </row>
    <row r="146" spans="3:144" x14ac:dyDescent="0.2"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  <c r="BI146" s="166"/>
      <c r="BJ146" s="166"/>
      <c r="BK146" s="166"/>
      <c r="BL146" s="166"/>
      <c r="BM146" s="166"/>
      <c r="BN146" s="166"/>
      <c r="BO146" s="166"/>
      <c r="BP146" s="166"/>
      <c r="BQ146" s="166"/>
      <c r="BR146" s="166"/>
      <c r="BS146" s="166"/>
      <c r="BT146" s="166"/>
      <c r="BU146" s="166"/>
      <c r="BV146" s="166"/>
      <c r="BW146" s="166"/>
      <c r="BX146" s="166"/>
      <c r="BY146" s="166"/>
      <c r="BZ146" s="166"/>
      <c r="CA146" s="166"/>
      <c r="CB146" s="166"/>
      <c r="CC146" s="166"/>
      <c r="CD146" s="166"/>
      <c r="CE146" s="166"/>
      <c r="CF146" s="166"/>
      <c r="CG146" s="166"/>
      <c r="CH146" s="166"/>
      <c r="CI146" s="166"/>
      <c r="CJ146" s="166"/>
      <c r="CK146" s="166"/>
      <c r="CL146" s="166"/>
      <c r="CM146" s="166"/>
      <c r="CN146" s="166"/>
      <c r="CO146" s="166"/>
      <c r="CP146" s="166"/>
      <c r="CQ146" s="166"/>
      <c r="CR146" s="166"/>
      <c r="CS146" s="166"/>
      <c r="CT146" s="166"/>
      <c r="CU146" s="166"/>
      <c r="CV146" s="166"/>
      <c r="CW146" s="166"/>
      <c r="CX146" s="166"/>
      <c r="CY146" s="166"/>
      <c r="CZ146" s="166"/>
      <c r="DA146" s="166"/>
      <c r="DB146" s="166"/>
      <c r="DC146" s="166"/>
      <c r="DD146" s="166"/>
      <c r="DE146" s="166"/>
      <c r="DF146" s="166"/>
      <c r="DG146" s="166"/>
      <c r="DH146" s="166"/>
      <c r="DI146" s="166"/>
      <c r="DJ146" s="166"/>
      <c r="DK146" s="166"/>
      <c r="DL146" s="166"/>
      <c r="DM146" s="166"/>
      <c r="DN146" s="166"/>
      <c r="DO146" s="166"/>
      <c r="DP146" s="166"/>
      <c r="DQ146" s="166"/>
      <c r="DR146" s="166"/>
      <c r="DS146" s="166"/>
      <c r="DT146" s="166"/>
      <c r="DU146" s="166"/>
      <c r="DV146" s="166"/>
      <c r="DW146" s="166"/>
      <c r="DX146" s="166"/>
      <c r="DY146" s="166"/>
      <c r="DZ146" s="166"/>
      <c r="EA146" s="166"/>
      <c r="EB146" s="166"/>
      <c r="EC146" s="166"/>
      <c r="ED146" s="166"/>
      <c r="EE146" s="166"/>
      <c r="EF146" s="166"/>
      <c r="EG146" s="166"/>
      <c r="EH146" s="166"/>
      <c r="EI146" s="166"/>
      <c r="EJ146" s="166"/>
      <c r="EK146" s="166"/>
      <c r="EL146" s="166"/>
      <c r="EM146" s="166"/>
      <c r="EN146" s="166"/>
    </row>
    <row r="147" spans="3:144" x14ac:dyDescent="0.2"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  <c r="BI147" s="166"/>
      <c r="BJ147" s="166"/>
      <c r="BK147" s="166"/>
      <c r="BL147" s="166"/>
      <c r="BM147" s="166"/>
      <c r="BN147" s="166"/>
      <c r="BO147" s="166"/>
      <c r="BP147" s="166"/>
      <c r="BQ147" s="166"/>
      <c r="BR147" s="166"/>
      <c r="BS147" s="166"/>
      <c r="BT147" s="166"/>
      <c r="BU147" s="166"/>
      <c r="BV147" s="166"/>
      <c r="BW147" s="166"/>
      <c r="BX147" s="166"/>
      <c r="BY147" s="166"/>
      <c r="BZ147" s="166"/>
      <c r="CA147" s="166"/>
      <c r="CB147" s="166"/>
      <c r="CC147" s="166"/>
      <c r="CD147" s="166"/>
      <c r="CE147" s="166"/>
      <c r="CF147" s="166"/>
      <c r="CG147" s="166"/>
      <c r="CH147" s="166"/>
      <c r="CI147" s="166"/>
      <c r="CJ147" s="166"/>
      <c r="CK147" s="166"/>
      <c r="CL147" s="166"/>
      <c r="CM147" s="166"/>
      <c r="CN147" s="166"/>
      <c r="CO147" s="166"/>
      <c r="CP147" s="166"/>
      <c r="CQ147" s="166"/>
      <c r="CR147" s="166"/>
      <c r="CS147" s="166"/>
      <c r="CT147" s="166"/>
      <c r="CU147" s="166"/>
      <c r="CV147" s="166"/>
      <c r="CW147" s="166"/>
      <c r="CX147" s="166"/>
      <c r="CY147" s="166"/>
      <c r="CZ147" s="166"/>
      <c r="DA147" s="166"/>
      <c r="DB147" s="166"/>
      <c r="DC147" s="166"/>
      <c r="DD147" s="166"/>
      <c r="DE147" s="166"/>
      <c r="DF147" s="166"/>
      <c r="DG147" s="166"/>
      <c r="DH147" s="166"/>
      <c r="DI147" s="166"/>
      <c r="DJ147" s="166"/>
      <c r="DK147" s="166"/>
      <c r="DL147" s="166"/>
      <c r="DM147" s="166"/>
      <c r="DN147" s="166"/>
      <c r="DO147" s="166"/>
      <c r="DP147" s="166"/>
      <c r="DQ147" s="166"/>
      <c r="DR147" s="166"/>
      <c r="DS147" s="166"/>
      <c r="DT147" s="166"/>
      <c r="DU147" s="166"/>
      <c r="DV147" s="166"/>
      <c r="DW147" s="166"/>
      <c r="DX147" s="166"/>
      <c r="DY147" s="166"/>
      <c r="DZ147" s="166"/>
      <c r="EA147" s="166"/>
      <c r="EB147" s="166"/>
      <c r="EC147" s="166"/>
      <c r="ED147" s="166"/>
      <c r="EE147" s="166"/>
      <c r="EF147" s="166"/>
      <c r="EG147" s="166"/>
      <c r="EH147" s="166"/>
      <c r="EI147" s="166"/>
      <c r="EJ147" s="166"/>
      <c r="EK147" s="166"/>
      <c r="EL147" s="166"/>
      <c r="EM147" s="166"/>
      <c r="EN147" s="166"/>
    </row>
    <row r="148" spans="3:144" x14ac:dyDescent="0.2"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  <c r="BI148" s="166"/>
      <c r="BJ148" s="166"/>
      <c r="BK148" s="166"/>
      <c r="BL148" s="166"/>
      <c r="BM148" s="166"/>
      <c r="BN148" s="166"/>
      <c r="BO148" s="166"/>
      <c r="BP148" s="166"/>
      <c r="BQ148" s="166"/>
      <c r="BR148" s="166"/>
      <c r="BS148" s="166"/>
      <c r="BT148" s="166"/>
      <c r="BU148" s="166"/>
      <c r="BV148" s="166"/>
      <c r="BW148" s="166"/>
      <c r="BX148" s="166"/>
      <c r="BY148" s="166"/>
      <c r="BZ148" s="166"/>
      <c r="CA148" s="166"/>
      <c r="CB148" s="166"/>
      <c r="CC148" s="166"/>
      <c r="CD148" s="166"/>
      <c r="CE148" s="166"/>
      <c r="CF148" s="166"/>
      <c r="CG148" s="166"/>
      <c r="CH148" s="166"/>
      <c r="CI148" s="166"/>
      <c r="CJ148" s="166"/>
      <c r="CK148" s="166"/>
      <c r="CL148" s="166"/>
      <c r="CM148" s="166"/>
      <c r="CN148" s="166"/>
      <c r="CO148" s="166"/>
      <c r="CP148" s="166"/>
      <c r="CQ148" s="166"/>
      <c r="CR148" s="166"/>
      <c r="CS148" s="166"/>
      <c r="CT148" s="166"/>
      <c r="CU148" s="166"/>
      <c r="CV148" s="166"/>
      <c r="CW148" s="166"/>
      <c r="CX148" s="166"/>
      <c r="CY148" s="166"/>
      <c r="CZ148" s="166"/>
      <c r="DA148" s="166"/>
      <c r="DB148" s="166"/>
      <c r="DC148" s="166"/>
      <c r="DD148" s="166"/>
      <c r="DE148" s="166"/>
      <c r="DF148" s="166"/>
      <c r="DG148" s="166"/>
      <c r="DH148" s="166"/>
      <c r="DI148" s="166"/>
      <c r="DJ148" s="166"/>
      <c r="DK148" s="166"/>
      <c r="DL148" s="166"/>
      <c r="DM148" s="166"/>
      <c r="DN148" s="166"/>
      <c r="DO148" s="166"/>
      <c r="DP148" s="166"/>
      <c r="DQ148" s="166"/>
      <c r="DR148" s="166"/>
      <c r="DS148" s="166"/>
      <c r="DT148" s="166"/>
      <c r="DU148" s="166"/>
      <c r="DV148" s="166"/>
      <c r="DW148" s="166"/>
      <c r="DX148" s="166"/>
      <c r="DY148" s="166"/>
      <c r="DZ148" s="166"/>
      <c r="EA148" s="166"/>
      <c r="EB148" s="166"/>
      <c r="EC148" s="166"/>
      <c r="ED148" s="166"/>
      <c r="EE148" s="166"/>
      <c r="EF148" s="166"/>
      <c r="EG148" s="166"/>
      <c r="EH148" s="166"/>
      <c r="EI148" s="166"/>
      <c r="EJ148" s="166"/>
      <c r="EK148" s="166"/>
      <c r="EL148" s="166"/>
      <c r="EM148" s="166"/>
      <c r="EN148" s="166"/>
    </row>
    <row r="149" spans="3:144" x14ac:dyDescent="0.2"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CZ149" s="166"/>
      <c r="DA149" s="166"/>
      <c r="DB149" s="166"/>
      <c r="DC149" s="166"/>
      <c r="DD149" s="166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  <c r="EC149" s="166"/>
      <c r="ED149" s="166"/>
      <c r="EE149" s="166"/>
      <c r="EF149" s="166"/>
      <c r="EG149" s="166"/>
      <c r="EH149" s="166"/>
      <c r="EI149" s="166"/>
      <c r="EJ149" s="166"/>
      <c r="EK149" s="166"/>
      <c r="EL149" s="166"/>
      <c r="EM149" s="166"/>
      <c r="EN149" s="166"/>
    </row>
    <row r="150" spans="3:144" x14ac:dyDescent="0.2"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CZ150" s="166"/>
      <c r="DA150" s="166"/>
      <c r="DB150" s="166"/>
      <c r="DC150" s="166"/>
      <c r="DD150" s="166"/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  <c r="EC150" s="166"/>
      <c r="ED150" s="166"/>
      <c r="EE150" s="166"/>
      <c r="EF150" s="166"/>
      <c r="EG150" s="166"/>
      <c r="EH150" s="166"/>
      <c r="EI150" s="166"/>
      <c r="EJ150" s="166"/>
      <c r="EK150" s="166"/>
      <c r="EL150" s="166"/>
      <c r="EM150" s="166"/>
      <c r="EN150" s="166"/>
    </row>
    <row r="151" spans="3:144" x14ac:dyDescent="0.2"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  <c r="CI151" s="166"/>
      <c r="CJ151" s="166"/>
      <c r="CK151" s="166"/>
      <c r="CL151" s="166"/>
      <c r="CM151" s="166"/>
      <c r="CN151" s="166"/>
      <c r="CO151" s="166"/>
      <c r="CP151" s="166"/>
      <c r="CQ151" s="166"/>
      <c r="CR151" s="166"/>
      <c r="CS151" s="166"/>
      <c r="CT151" s="166"/>
      <c r="CU151" s="166"/>
      <c r="CV151" s="166"/>
      <c r="CW151" s="166"/>
      <c r="CX151" s="166"/>
      <c r="CY151" s="166"/>
      <c r="CZ151" s="166"/>
      <c r="DA151" s="166"/>
      <c r="DB151" s="166"/>
      <c r="DC151" s="166"/>
      <c r="DD151" s="166"/>
      <c r="DE151" s="166"/>
      <c r="DF151" s="166"/>
      <c r="DG151" s="166"/>
      <c r="DH151" s="166"/>
      <c r="DI151" s="166"/>
      <c r="DJ151" s="166"/>
      <c r="DK151" s="166"/>
      <c r="DL151" s="166"/>
      <c r="DM151" s="166"/>
      <c r="DN151" s="166"/>
      <c r="DO151" s="166"/>
      <c r="DP151" s="166"/>
      <c r="DQ151" s="166"/>
      <c r="DR151" s="166"/>
      <c r="DS151" s="166"/>
      <c r="DT151" s="166"/>
      <c r="DU151" s="166"/>
      <c r="DV151" s="166"/>
      <c r="DW151" s="166"/>
      <c r="DX151" s="166"/>
      <c r="DY151" s="166"/>
      <c r="DZ151" s="166"/>
      <c r="EA151" s="166"/>
      <c r="EB151" s="166"/>
      <c r="EC151" s="166"/>
      <c r="ED151" s="166"/>
      <c r="EE151" s="166"/>
      <c r="EF151" s="166"/>
      <c r="EG151" s="166"/>
      <c r="EH151" s="166"/>
      <c r="EI151" s="166"/>
      <c r="EJ151" s="166"/>
      <c r="EK151" s="166"/>
      <c r="EL151" s="166"/>
      <c r="EM151" s="166"/>
      <c r="EN151" s="166"/>
    </row>
    <row r="152" spans="3:144" x14ac:dyDescent="0.2"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  <c r="BI152" s="166"/>
      <c r="BJ152" s="166"/>
      <c r="BK152" s="166"/>
      <c r="BL152" s="166"/>
      <c r="BM152" s="166"/>
      <c r="BN152" s="166"/>
      <c r="BO152" s="166"/>
      <c r="BP152" s="166"/>
      <c r="BQ152" s="166"/>
      <c r="BR152" s="166"/>
      <c r="BS152" s="166"/>
      <c r="BT152" s="166"/>
      <c r="BU152" s="166"/>
      <c r="BV152" s="166"/>
      <c r="BW152" s="166"/>
      <c r="BX152" s="166"/>
      <c r="BY152" s="166"/>
      <c r="BZ152" s="166"/>
      <c r="CA152" s="166"/>
      <c r="CB152" s="166"/>
      <c r="CC152" s="166"/>
      <c r="CD152" s="166"/>
      <c r="CE152" s="166"/>
      <c r="CF152" s="166"/>
      <c r="CG152" s="166"/>
      <c r="CH152" s="166"/>
      <c r="CI152" s="166"/>
      <c r="CJ152" s="166"/>
      <c r="CK152" s="166"/>
      <c r="CL152" s="166"/>
      <c r="CM152" s="166"/>
      <c r="CN152" s="166"/>
      <c r="CO152" s="166"/>
      <c r="CP152" s="166"/>
      <c r="CQ152" s="166"/>
      <c r="CR152" s="166"/>
      <c r="CS152" s="166"/>
      <c r="CT152" s="166"/>
      <c r="CU152" s="166"/>
      <c r="CV152" s="166"/>
      <c r="CW152" s="166"/>
      <c r="CX152" s="166"/>
      <c r="CY152" s="166"/>
      <c r="CZ152" s="166"/>
      <c r="DA152" s="166"/>
      <c r="DB152" s="166"/>
      <c r="DC152" s="166"/>
      <c r="DD152" s="166"/>
      <c r="DE152" s="166"/>
      <c r="DF152" s="166"/>
      <c r="DG152" s="166"/>
      <c r="DH152" s="166"/>
      <c r="DI152" s="166"/>
      <c r="DJ152" s="166"/>
      <c r="DK152" s="166"/>
      <c r="DL152" s="166"/>
      <c r="DM152" s="166"/>
      <c r="DN152" s="166"/>
      <c r="DO152" s="166"/>
      <c r="DP152" s="166"/>
      <c r="DQ152" s="166"/>
      <c r="DR152" s="166"/>
      <c r="DS152" s="166"/>
      <c r="DT152" s="166"/>
      <c r="DU152" s="166"/>
      <c r="DV152" s="166"/>
      <c r="DW152" s="166"/>
      <c r="DX152" s="166"/>
      <c r="DY152" s="166"/>
      <c r="DZ152" s="166"/>
      <c r="EA152" s="166"/>
      <c r="EB152" s="166"/>
      <c r="EC152" s="166"/>
      <c r="ED152" s="166"/>
      <c r="EE152" s="166"/>
      <c r="EF152" s="166"/>
      <c r="EG152" s="166"/>
      <c r="EH152" s="166"/>
      <c r="EI152" s="166"/>
      <c r="EJ152" s="166"/>
      <c r="EK152" s="166"/>
      <c r="EL152" s="166"/>
      <c r="EM152" s="166"/>
      <c r="EN152" s="166"/>
    </row>
    <row r="153" spans="3:144" x14ac:dyDescent="0.2"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  <c r="BI153" s="166"/>
      <c r="BJ153" s="166"/>
      <c r="BK153" s="166"/>
      <c r="BL153" s="166"/>
      <c r="BM153" s="166"/>
      <c r="BN153" s="166"/>
      <c r="BO153" s="166"/>
      <c r="BP153" s="166"/>
      <c r="BQ153" s="166"/>
      <c r="BR153" s="166"/>
      <c r="BS153" s="166"/>
      <c r="BT153" s="166"/>
      <c r="BU153" s="166"/>
      <c r="BV153" s="166"/>
      <c r="BW153" s="166"/>
      <c r="BX153" s="166"/>
      <c r="BY153" s="166"/>
      <c r="BZ153" s="166"/>
      <c r="CA153" s="166"/>
      <c r="CB153" s="166"/>
      <c r="CC153" s="166"/>
      <c r="CD153" s="166"/>
      <c r="CE153" s="166"/>
      <c r="CF153" s="166"/>
      <c r="CG153" s="166"/>
      <c r="CH153" s="166"/>
      <c r="CI153" s="166"/>
      <c r="CJ153" s="166"/>
      <c r="CK153" s="166"/>
      <c r="CL153" s="166"/>
      <c r="CM153" s="166"/>
      <c r="CN153" s="166"/>
      <c r="CO153" s="166"/>
      <c r="CP153" s="166"/>
      <c r="CQ153" s="166"/>
      <c r="CR153" s="166"/>
      <c r="CS153" s="166"/>
      <c r="CT153" s="166"/>
      <c r="CU153" s="166"/>
      <c r="CV153" s="166"/>
      <c r="CW153" s="166"/>
      <c r="CX153" s="166"/>
      <c r="CY153" s="166"/>
      <c r="CZ153" s="166"/>
      <c r="DA153" s="166"/>
      <c r="DB153" s="166"/>
      <c r="DC153" s="166"/>
      <c r="DD153" s="166"/>
      <c r="DE153" s="166"/>
      <c r="DF153" s="166"/>
      <c r="DG153" s="166"/>
      <c r="DH153" s="166"/>
      <c r="DI153" s="166"/>
      <c r="DJ153" s="166"/>
      <c r="DK153" s="166"/>
      <c r="DL153" s="166"/>
      <c r="DM153" s="166"/>
      <c r="DN153" s="166"/>
      <c r="DO153" s="166"/>
      <c r="DP153" s="166"/>
      <c r="DQ153" s="166"/>
      <c r="DR153" s="166"/>
      <c r="DS153" s="166"/>
      <c r="DT153" s="166"/>
      <c r="DU153" s="166"/>
      <c r="DV153" s="166"/>
      <c r="DW153" s="166"/>
      <c r="DX153" s="166"/>
      <c r="DY153" s="166"/>
      <c r="DZ153" s="166"/>
      <c r="EA153" s="166"/>
      <c r="EB153" s="166"/>
      <c r="EC153" s="166"/>
      <c r="ED153" s="166"/>
      <c r="EE153" s="166"/>
      <c r="EF153" s="166"/>
      <c r="EG153" s="166"/>
      <c r="EH153" s="166"/>
      <c r="EI153" s="166"/>
      <c r="EJ153" s="166"/>
      <c r="EK153" s="166"/>
      <c r="EL153" s="166"/>
      <c r="EM153" s="166"/>
      <c r="EN153" s="166"/>
    </row>
    <row r="154" spans="3:144" x14ac:dyDescent="0.2"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  <c r="BI154" s="166"/>
      <c r="BJ154" s="166"/>
      <c r="BK154" s="166"/>
      <c r="BL154" s="166"/>
      <c r="BM154" s="166"/>
      <c r="BN154" s="166"/>
      <c r="BO154" s="166"/>
      <c r="BP154" s="166"/>
      <c r="BQ154" s="166"/>
      <c r="BR154" s="166"/>
      <c r="BS154" s="166"/>
      <c r="BT154" s="166"/>
      <c r="BU154" s="166"/>
      <c r="BV154" s="166"/>
      <c r="BW154" s="166"/>
      <c r="BX154" s="166"/>
      <c r="BY154" s="166"/>
      <c r="BZ154" s="166"/>
      <c r="CA154" s="166"/>
      <c r="CB154" s="166"/>
      <c r="CC154" s="166"/>
      <c r="CD154" s="166"/>
      <c r="CE154" s="166"/>
      <c r="CF154" s="166"/>
      <c r="CG154" s="166"/>
      <c r="CH154" s="166"/>
      <c r="CI154" s="166"/>
      <c r="CJ154" s="166"/>
      <c r="CK154" s="166"/>
      <c r="CL154" s="166"/>
      <c r="CM154" s="166"/>
      <c r="CN154" s="166"/>
      <c r="CO154" s="166"/>
      <c r="CP154" s="166"/>
      <c r="CQ154" s="166"/>
      <c r="CR154" s="166"/>
      <c r="CS154" s="166"/>
      <c r="CT154" s="166"/>
      <c r="CU154" s="166"/>
      <c r="CV154" s="166"/>
      <c r="CW154" s="166"/>
      <c r="CX154" s="166"/>
      <c r="CY154" s="166"/>
      <c r="CZ154" s="166"/>
      <c r="DA154" s="166"/>
      <c r="DB154" s="166"/>
      <c r="DC154" s="166"/>
      <c r="DD154" s="166"/>
      <c r="DE154" s="166"/>
      <c r="DF154" s="166"/>
      <c r="DG154" s="166"/>
      <c r="DH154" s="166"/>
      <c r="DI154" s="166"/>
      <c r="DJ154" s="166"/>
      <c r="DK154" s="166"/>
      <c r="DL154" s="166"/>
      <c r="DM154" s="166"/>
      <c r="DN154" s="166"/>
      <c r="DO154" s="166"/>
      <c r="DP154" s="166"/>
      <c r="DQ154" s="166"/>
      <c r="DR154" s="166"/>
      <c r="DS154" s="166"/>
      <c r="DT154" s="166"/>
      <c r="DU154" s="166"/>
      <c r="DV154" s="166"/>
      <c r="DW154" s="166"/>
      <c r="DX154" s="166"/>
      <c r="DY154" s="166"/>
      <c r="DZ154" s="166"/>
      <c r="EA154" s="166"/>
      <c r="EB154" s="166"/>
      <c r="EC154" s="166"/>
      <c r="ED154" s="166"/>
      <c r="EE154" s="166"/>
      <c r="EF154" s="166"/>
      <c r="EG154" s="166"/>
      <c r="EH154" s="166"/>
      <c r="EI154" s="166"/>
      <c r="EJ154" s="166"/>
      <c r="EK154" s="166"/>
      <c r="EL154" s="166"/>
      <c r="EM154" s="166"/>
      <c r="EN154" s="166"/>
    </row>
    <row r="155" spans="3:144" x14ac:dyDescent="0.2"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/>
      <c r="BJ155" s="166"/>
      <c r="BK155" s="166"/>
      <c r="BL155" s="166"/>
      <c r="BM155" s="166"/>
      <c r="BN155" s="166"/>
      <c r="BO155" s="166"/>
      <c r="BP155" s="166"/>
      <c r="BQ155" s="166"/>
      <c r="BR155" s="166"/>
      <c r="BS155" s="166"/>
      <c r="BT155" s="166"/>
      <c r="BU155" s="166"/>
      <c r="BV155" s="166"/>
      <c r="BW155" s="166"/>
      <c r="BX155" s="166"/>
      <c r="BY155" s="166"/>
      <c r="BZ155" s="166"/>
      <c r="CA155" s="166"/>
      <c r="CB155" s="166"/>
      <c r="CC155" s="166"/>
      <c r="CD155" s="166"/>
      <c r="CE155" s="166"/>
      <c r="CF155" s="166"/>
      <c r="CG155" s="166"/>
      <c r="CH155" s="166"/>
      <c r="CI155" s="166"/>
      <c r="CJ155" s="166"/>
      <c r="CK155" s="166"/>
      <c r="CL155" s="166"/>
      <c r="CM155" s="166"/>
      <c r="CN155" s="166"/>
      <c r="CO155" s="166"/>
      <c r="CP155" s="166"/>
      <c r="CQ155" s="166"/>
      <c r="CR155" s="166"/>
      <c r="CS155" s="166"/>
      <c r="CT155" s="166"/>
      <c r="CU155" s="166"/>
      <c r="CV155" s="166"/>
      <c r="CW155" s="166"/>
      <c r="CX155" s="166"/>
      <c r="CY155" s="166"/>
      <c r="CZ155" s="166"/>
      <c r="DA155" s="166"/>
      <c r="DB155" s="166"/>
      <c r="DC155" s="166"/>
      <c r="DD155" s="166"/>
      <c r="DE155" s="166"/>
      <c r="DF155" s="166"/>
      <c r="DG155" s="166"/>
      <c r="DH155" s="166"/>
      <c r="DI155" s="166"/>
      <c r="DJ155" s="166"/>
      <c r="DK155" s="166"/>
      <c r="DL155" s="166"/>
      <c r="DM155" s="166"/>
      <c r="DN155" s="166"/>
      <c r="DO155" s="166"/>
      <c r="DP155" s="166"/>
      <c r="DQ155" s="166"/>
      <c r="DR155" s="166"/>
      <c r="DS155" s="166"/>
      <c r="DT155" s="166"/>
      <c r="DU155" s="166"/>
      <c r="DV155" s="166"/>
      <c r="DW155" s="166"/>
      <c r="DX155" s="166"/>
      <c r="DY155" s="166"/>
      <c r="DZ155" s="166"/>
      <c r="EA155" s="166"/>
      <c r="EB155" s="166"/>
      <c r="EC155" s="166"/>
      <c r="ED155" s="166"/>
      <c r="EE155" s="166"/>
      <c r="EF155" s="166"/>
      <c r="EG155" s="166"/>
      <c r="EH155" s="166"/>
      <c r="EI155" s="166"/>
      <c r="EJ155" s="166"/>
      <c r="EK155" s="166"/>
      <c r="EL155" s="166"/>
      <c r="EM155" s="166"/>
      <c r="EN155" s="166"/>
    </row>
    <row r="156" spans="3:144" x14ac:dyDescent="0.2"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  <c r="BI156" s="166"/>
      <c r="BJ156" s="166"/>
      <c r="BK156" s="166"/>
      <c r="BL156" s="166"/>
      <c r="BM156" s="166"/>
      <c r="BN156" s="166"/>
      <c r="BO156" s="166"/>
      <c r="BP156" s="166"/>
      <c r="BQ156" s="166"/>
      <c r="BR156" s="166"/>
      <c r="BS156" s="166"/>
      <c r="BT156" s="166"/>
      <c r="BU156" s="166"/>
      <c r="BV156" s="166"/>
      <c r="BW156" s="166"/>
      <c r="BX156" s="166"/>
      <c r="BY156" s="166"/>
      <c r="BZ156" s="166"/>
      <c r="CA156" s="166"/>
      <c r="CB156" s="166"/>
      <c r="CC156" s="166"/>
      <c r="CD156" s="166"/>
      <c r="CE156" s="166"/>
      <c r="CF156" s="166"/>
      <c r="CG156" s="166"/>
      <c r="CH156" s="166"/>
      <c r="CI156" s="166"/>
      <c r="CJ156" s="166"/>
      <c r="CK156" s="166"/>
      <c r="CL156" s="166"/>
      <c r="CM156" s="166"/>
      <c r="CN156" s="166"/>
      <c r="CO156" s="166"/>
      <c r="CP156" s="166"/>
      <c r="CQ156" s="166"/>
      <c r="CR156" s="166"/>
      <c r="CS156" s="166"/>
      <c r="CT156" s="166"/>
      <c r="CU156" s="166"/>
      <c r="CV156" s="166"/>
      <c r="CW156" s="166"/>
      <c r="CX156" s="166"/>
      <c r="CY156" s="166"/>
      <c r="CZ156" s="166"/>
      <c r="DA156" s="166"/>
      <c r="DB156" s="166"/>
      <c r="DC156" s="166"/>
      <c r="DD156" s="166"/>
      <c r="DE156" s="166"/>
      <c r="DF156" s="166"/>
      <c r="DG156" s="166"/>
      <c r="DH156" s="166"/>
      <c r="DI156" s="166"/>
      <c r="DJ156" s="166"/>
      <c r="DK156" s="166"/>
      <c r="DL156" s="166"/>
      <c r="DM156" s="166"/>
      <c r="DN156" s="166"/>
      <c r="DO156" s="166"/>
      <c r="DP156" s="166"/>
      <c r="DQ156" s="166"/>
      <c r="DR156" s="166"/>
      <c r="DS156" s="166"/>
      <c r="DT156" s="166"/>
      <c r="DU156" s="166"/>
      <c r="DV156" s="166"/>
      <c r="DW156" s="166"/>
      <c r="DX156" s="166"/>
      <c r="DY156" s="166"/>
      <c r="DZ156" s="166"/>
      <c r="EA156" s="166"/>
      <c r="EB156" s="166"/>
      <c r="EC156" s="166"/>
      <c r="ED156" s="166"/>
      <c r="EE156" s="166"/>
      <c r="EF156" s="166"/>
      <c r="EG156" s="166"/>
      <c r="EH156" s="166"/>
      <c r="EI156" s="166"/>
      <c r="EJ156" s="166"/>
      <c r="EK156" s="166"/>
      <c r="EL156" s="166"/>
      <c r="EM156" s="166"/>
      <c r="EN156" s="166"/>
    </row>
    <row r="157" spans="3:144" x14ac:dyDescent="0.2"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  <c r="BI157" s="166"/>
      <c r="BJ157" s="166"/>
      <c r="BK157" s="166"/>
      <c r="BL157" s="166"/>
      <c r="BM157" s="166"/>
      <c r="BN157" s="166"/>
      <c r="BO157" s="166"/>
      <c r="BP157" s="166"/>
      <c r="BQ157" s="166"/>
      <c r="BR157" s="166"/>
      <c r="BS157" s="166"/>
      <c r="BT157" s="166"/>
      <c r="BU157" s="166"/>
      <c r="BV157" s="166"/>
      <c r="BW157" s="166"/>
      <c r="BX157" s="166"/>
      <c r="BY157" s="166"/>
      <c r="BZ157" s="166"/>
      <c r="CA157" s="166"/>
      <c r="CB157" s="166"/>
      <c r="CC157" s="166"/>
      <c r="CD157" s="166"/>
      <c r="CE157" s="166"/>
      <c r="CF157" s="166"/>
      <c r="CG157" s="166"/>
      <c r="CH157" s="166"/>
      <c r="CI157" s="166"/>
      <c r="CJ157" s="166"/>
      <c r="CK157" s="166"/>
      <c r="CL157" s="166"/>
      <c r="CM157" s="166"/>
      <c r="CN157" s="166"/>
      <c r="CO157" s="166"/>
      <c r="CP157" s="166"/>
      <c r="CQ157" s="166"/>
      <c r="CR157" s="166"/>
      <c r="CS157" s="166"/>
      <c r="CT157" s="166"/>
      <c r="CU157" s="166"/>
      <c r="CV157" s="166"/>
      <c r="CW157" s="166"/>
      <c r="CX157" s="166"/>
      <c r="CY157" s="166"/>
      <c r="CZ157" s="166"/>
      <c r="DA157" s="166"/>
      <c r="DB157" s="166"/>
      <c r="DC157" s="166"/>
      <c r="DD157" s="166"/>
      <c r="DE157" s="166"/>
      <c r="DF157" s="166"/>
      <c r="DG157" s="166"/>
      <c r="DH157" s="166"/>
      <c r="DI157" s="166"/>
      <c r="DJ157" s="166"/>
      <c r="DK157" s="166"/>
      <c r="DL157" s="166"/>
      <c r="DM157" s="166"/>
      <c r="DN157" s="166"/>
      <c r="DO157" s="166"/>
      <c r="DP157" s="166"/>
      <c r="DQ157" s="166"/>
      <c r="DR157" s="166"/>
      <c r="DS157" s="166"/>
      <c r="DT157" s="166"/>
      <c r="DU157" s="166"/>
      <c r="DV157" s="166"/>
      <c r="DW157" s="166"/>
      <c r="DX157" s="166"/>
      <c r="DY157" s="166"/>
      <c r="DZ157" s="166"/>
      <c r="EA157" s="166"/>
      <c r="EB157" s="166"/>
      <c r="EC157" s="166"/>
      <c r="ED157" s="166"/>
      <c r="EE157" s="166"/>
      <c r="EF157" s="166"/>
      <c r="EG157" s="166"/>
      <c r="EH157" s="166"/>
      <c r="EI157" s="166"/>
      <c r="EJ157" s="166"/>
      <c r="EK157" s="166"/>
      <c r="EL157" s="166"/>
      <c r="EM157" s="166"/>
      <c r="EN157" s="166"/>
    </row>
    <row r="158" spans="3:144" x14ac:dyDescent="0.2"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166"/>
      <c r="BL158" s="166"/>
      <c r="BM158" s="166"/>
      <c r="BN158" s="166"/>
      <c r="BO158" s="166"/>
      <c r="BP158" s="166"/>
      <c r="BQ158" s="166"/>
      <c r="BR158" s="166"/>
      <c r="BS158" s="166"/>
      <c r="BT158" s="166"/>
      <c r="BU158" s="166"/>
      <c r="BV158" s="166"/>
      <c r="BW158" s="166"/>
      <c r="BX158" s="166"/>
      <c r="BY158" s="166"/>
      <c r="BZ158" s="166"/>
      <c r="CA158" s="166"/>
      <c r="CB158" s="166"/>
      <c r="CC158" s="166"/>
      <c r="CD158" s="166"/>
      <c r="CE158" s="166"/>
      <c r="CF158" s="166"/>
      <c r="CG158" s="166"/>
      <c r="CH158" s="166"/>
      <c r="CI158" s="166"/>
      <c r="CJ158" s="166"/>
      <c r="CK158" s="166"/>
      <c r="CL158" s="166"/>
      <c r="CM158" s="166"/>
      <c r="CN158" s="166"/>
      <c r="CO158" s="166"/>
      <c r="CP158" s="166"/>
      <c r="CQ158" s="166"/>
      <c r="CR158" s="166"/>
      <c r="CS158" s="166"/>
      <c r="CT158" s="166"/>
      <c r="CU158" s="166"/>
      <c r="CV158" s="166"/>
      <c r="CW158" s="166"/>
      <c r="CX158" s="166"/>
      <c r="CY158" s="166"/>
      <c r="CZ158" s="166"/>
      <c r="DA158" s="166"/>
      <c r="DB158" s="166"/>
      <c r="DC158" s="166"/>
      <c r="DD158" s="166"/>
      <c r="DE158" s="166"/>
      <c r="DF158" s="166"/>
      <c r="DG158" s="166"/>
      <c r="DH158" s="166"/>
      <c r="DI158" s="166"/>
      <c r="DJ158" s="166"/>
      <c r="DK158" s="166"/>
      <c r="DL158" s="166"/>
      <c r="DM158" s="166"/>
      <c r="DN158" s="166"/>
      <c r="DO158" s="166"/>
      <c r="DP158" s="166"/>
      <c r="DQ158" s="166"/>
      <c r="DR158" s="166"/>
      <c r="DS158" s="166"/>
      <c r="DT158" s="166"/>
      <c r="DU158" s="166"/>
      <c r="DV158" s="166"/>
      <c r="DW158" s="166"/>
      <c r="DX158" s="166"/>
      <c r="DY158" s="166"/>
      <c r="DZ158" s="166"/>
      <c r="EA158" s="166"/>
      <c r="EB158" s="166"/>
      <c r="EC158" s="166"/>
      <c r="ED158" s="166"/>
      <c r="EE158" s="166"/>
      <c r="EF158" s="166"/>
      <c r="EG158" s="166"/>
      <c r="EH158" s="166"/>
      <c r="EI158" s="166"/>
      <c r="EJ158" s="166"/>
      <c r="EK158" s="166"/>
      <c r="EL158" s="166"/>
      <c r="EM158" s="166"/>
      <c r="EN158" s="166"/>
    </row>
    <row r="159" spans="3:144" x14ac:dyDescent="0.2"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  <c r="BI159" s="166"/>
      <c r="BJ159" s="166"/>
      <c r="BK159" s="166"/>
      <c r="BL159" s="166"/>
      <c r="BM159" s="166"/>
      <c r="BN159" s="166"/>
      <c r="BO159" s="166"/>
      <c r="BP159" s="166"/>
      <c r="BQ159" s="166"/>
      <c r="BR159" s="166"/>
      <c r="BS159" s="166"/>
      <c r="BT159" s="166"/>
      <c r="BU159" s="166"/>
      <c r="BV159" s="166"/>
      <c r="BW159" s="166"/>
      <c r="BX159" s="166"/>
      <c r="BY159" s="166"/>
      <c r="BZ159" s="166"/>
      <c r="CA159" s="166"/>
      <c r="CB159" s="166"/>
      <c r="CC159" s="166"/>
      <c r="CD159" s="166"/>
      <c r="CE159" s="166"/>
      <c r="CF159" s="166"/>
      <c r="CG159" s="166"/>
      <c r="CH159" s="166"/>
      <c r="CI159" s="166"/>
      <c r="CJ159" s="166"/>
      <c r="CK159" s="166"/>
      <c r="CL159" s="166"/>
      <c r="CM159" s="166"/>
      <c r="CN159" s="166"/>
      <c r="CO159" s="166"/>
      <c r="CP159" s="166"/>
      <c r="CQ159" s="166"/>
      <c r="CR159" s="166"/>
      <c r="CS159" s="166"/>
      <c r="CT159" s="166"/>
      <c r="CU159" s="166"/>
      <c r="CV159" s="166"/>
      <c r="CW159" s="166"/>
      <c r="CX159" s="166"/>
      <c r="CY159" s="166"/>
      <c r="CZ159" s="166"/>
      <c r="DA159" s="166"/>
      <c r="DB159" s="166"/>
      <c r="DC159" s="166"/>
      <c r="DD159" s="166"/>
      <c r="DE159" s="166"/>
      <c r="DF159" s="166"/>
      <c r="DG159" s="166"/>
      <c r="DH159" s="166"/>
      <c r="DI159" s="166"/>
      <c r="DJ159" s="166"/>
      <c r="DK159" s="166"/>
      <c r="DL159" s="166"/>
      <c r="DM159" s="166"/>
      <c r="DN159" s="166"/>
      <c r="DO159" s="166"/>
      <c r="DP159" s="166"/>
      <c r="DQ159" s="166"/>
      <c r="DR159" s="166"/>
      <c r="DS159" s="166"/>
      <c r="DT159" s="166"/>
      <c r="DU159" s="166"/>
      <c r="DV159" s="166"/>
      <c r="DW159" s="166"/>
      <c r="DX159" s="166"/>
      <c r="DY159" s="166"/>
      <c r="DZ159" s="166"/>
      <c r="EA159" s="166"/>
      <c r="EB159" s="166"/>
      <c r="EC159" s="166"/>
      <c r="ED159" s="166"/>
      <c r="EE159" s="166"/>
      <c r="EF159" s="166"/>
      <c r="EG159" s="166"/>
      <c r="EH159" s="166"/>
      <c r="EI159" s="166"/>
      <c r="EJ159" s="166"/>
      <c r="EK159" s="166"/>
      <c r="EL159" s="166"/>
      <c r="EM159" s="166"/>
      <c r="EN159" s="166"/>
    </row>
    <row r="160" spans="3:144" x14ac:dyDescent="0.2"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  <c r="BI160" s="166"/>
      <c r="BJ160" s="166"/>
      <c r="BK160" s="166"/>
      <c r="BL160" s="166"/>
      <c r="BM160" s="166"/>
      <c r="BN160" s="166"/>
      <c r="BO160" s="166"/>
      <c r="BP160" s="166"/>
      <c r="BQ160" s="166"/>
      <c r="BR160" s="166"/>
      <c r="BS160" s="166"/>
      <c r="BT160" s="166"/>
      <c r="BU160" s="166"/>
      <c r="BV160" s="166"/>
      <c r="BW160" s="166"/>
      <c r="BX160" s="166"/>
      <c r="BY160" s="166"/>
      <c r="BZ160" s="166"/>
      <c r="CA160" s="166"/>
      <c r="CB160" s="166"/>
      <c r="CC160" s="166"/>
      <c r="CD160" s="166"/>
      <c r="CE160" s="166"/>
      <c r="CF160" s="166"/>
      <c r="CG160" s="166"/>
      <c r="CH160" s="166"/>
      <c r="CI160" s="166"/>
      <c r="CJ160" s="166"/>
      <c r="CK160" s="166"/>
      <c r="CL160" s="166"/>
      <c r="CM160" s="166"/>
      <c r="CN160" s="166"/>
      <c r="CO160" s="166"/>
      <c r="CP160" s="166"/>
      <c r="CQ160" s="166"/>
      <c r="CR160" s="166"/>
      <c r="CS160" s="166"/>
      <c r="CT160" s="166"/>
      <c r="CU160" s="166"/>
      <c r="CV160" s="166"/>
      <c r="CW160" s="166"/>
      <c r="CX160" s="166"/>
      <c r="CY160" s="166"/>
      <c r="CZ160" s="166"/>
      <c r="DA160" s="166"/>
      <c r="DB160" s="166"/>
      <c r="DC160" s="166"/>
      <c r="DD160" s="166"/>
      <c r="DE160" s="166"/>
      <c r="DF160" s="166"/>
      <c r="DG160" s="166"/>
      <c r="DH160" s="166"/>
      <c r="DI160" s="166"/>
      <c r="DJ160" s="166"/>
      <c r="DK160" s="166"/>
      <c r="DL160" s="166"/>
      <c r="DM160" s="166"/>
      <c r="DN160" s="166"/>
      <c r="DO160" s="166"/>
      <c r="DP160" s="166"/>
      <c r="DQ160" s="166"/>
      <c r="DR160" s="166"/>
      <c r="DS160" s="166"/>
      <c r="DT160" s="166"/>
      <c r="DU160" s="166"/>
      <c r="DV160" s="166"/>
      <c r="DW160" s="166"/>
      <c r="DX160" s="166"/>
      <c r="DY160" s="166"/>
      <c r="DZ160" s="166"/>
      <c r="EA160" s="166"/>
      <c r="EB160" s="166"/>
      <c r="EC160" s="166"/>
      <c r="ED160" s="166"/>
      <c r="EE160" s="166"/>
      <c r="EF160" s="166"/>
      <c r="EG160" s="166"/>
      <c r="EH160" s="166"/>
      <c r="EI160" s="166"/>
      <c r="EJ160" s="166"/>
      <c r="EK160" s="166"/>
      <c r="EL160" s="166"/>
      <c r="EM160" s="166"/>
      <c r="EN160" s="166"/>
    </row>
    <row r="161" spans="3:144" x14ac:dyDescent="0.2"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  <c r="BI161" s="166"/>
      <c r="BJ161" s="166"/>
      <c r="BK161" s="166"/>
      <c r="BL161" s="166"/>
      <c r="BM161" s="166"/>
      <c r="BN161" s="166"/>
      <c r="BO161" s="166"/>
      <c r="BP161" s="166"/>
      <c r="BQ161" s="166"/>
      <c r="BR161" s="166"/>
      <c r="BS161" s="166"/>
      <c r="BT161" s="166"/>
      <c r="BU161" s="166"/>
      <c r="BV161" s="166"/>
      <c r="BW161" s="166"/>
      <c r="BX161" s="166"/>
      <c r="BY161" s="166"/>
      <c r="BZ161" s="166"/>
      <c r="CA161" s="166"/>
      <c r="CB161" s="166"/>
      <c r="CC161" s="166"/>
      <c r="CD161" s="166"/>
      <c r="CE161" s="166"/>
      <c r="CF161" s="166"/>
      <c r="CG161" s="166"/>
      <c r="CH161" s="166"/>
      <c r="CI161" s="166"/>
      <c r="CJ161" s="166"/>
      <c r="CK161" s="166"/>
      <c r="CL161" s="166"/>
      <c r="CM161" s="166"/>
      <c r="CN161" s="166"/>
      <c r="CO161" s="166"/>
      <c r="CP161" s="166"/>
      <c r="CQ161" s="166"/>
      <c r="CR161" s="166"/>
      <c r="CS161" s="166"/>
      <c r="CT161" s="166"/>
      <c r="CU161" s="166"/>
      <c r="CV161" s="166"/>
      <c r="CW161" s="166"/>
      <c r="CX161" s="166"/>
      <c r="CY161" s="166"/>
      <c r="CZ161" s="166"/>
      <c r="DA161" s="166"/>
      <c r="DB161" s="166"/>
      <c r="DC161" s="166"/>
      <c r="DD161" s="166"/>
      <c r="DE161" s="166"/>
      <c r="DF161" s="166"/>
      <c r="DG161" s="166"/>
      <c r="DH161" s="166"/>
      <c r="DI161" s="166"/>
      <c r="DJ161" s="166"/>
      <c r="DK161" s="166"/>
      <c r="DL161" s="166"/>
      <c r="DM161" s="166"/>
      <c r="DN161" s="166"/>
      <c r="DO161" s="166"/>
      <c r="DP161" s="166"/>
      <c r="DQ161" s="166"/>
      <c r="DR161" s="166"/>
      <c r="DS161" s="166"/>
      <c r="DT161" s="166"/>
      <c r="DU161" s="166"/>
      <c r="DV161" s="166"/>
      <c r="DW161" s="166"/>
      <c r="DX161" s="166"/>
      <c r="DY161" s="166"/>
      <c r="DZ161" s="166"/>
      <c r="EA161" s="166"/>
      <c r="EB161" s="166"/>
      <c r="EC161" s="166"/>
      <c r="ED161" s="166"/>
      <c r="EE161" s="166"/>
      <c r="EF161" s="166"/>
      <c r="EG161" s="166"/>
      <c r="EH161" s="166"/>
      <c r="EI161" s="166"/>
      <c r="EJ161" s="166"/>
      <c r="EK161" s="166"/>
      <c r="EL161" s="166"/>
      <c r="EM161" s="166"/>
      <c r="EN161" s="166"/>
    </row>
    <row r="162" spans="3:144" x14ac:dyDescent="0.2"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  <c r="BI162" s="166"/>
      <c r="BJ162" s="166"/>
      <c r="BK162" s="166"/>
      <c r="BL162" s="166"/>
      <c r="BM162" s="166"/>
      <c r="BN162" s="166"/>
      <c r="BO162" s="166"/>
      <c r="BP162" s="166"/>
      <c r="BQ162" s="166"/>
      <c r="BR162" s="166"/>
      <c r="BS162" s="166"/>
      <c r="BT162" s="166"/>
      <c r="BU162" s="166"/>
      <c r="BV162" s="166"/>
      <c r="BW162" s="166"/>
      <c r="BX162" s="166"/>
      <c r="BY162" s="166"/>
      <c r="BZ162" s="166"/>
      <c r="CA162" s="166"/>
      <c r="CB162" s="166"/>
      <c r="CC162" s="166"/>
      <c r="CD162" s="166"/>
      <c r="CE162" s="166"/>
      <c r="CF162" s="166"/>
      <c r="CG162" s="166"/>
      <c r="CH162" s="166"/>
      <c r="CI162" s="166"/>
      <c r="CJ162" s="166"/>
      <c r="CK162" s="166"/>
      <c r="CL162" s="166"/>
      <c r="CM162" s="166"/>
      <c r="CN162" s="166"/>
      <c r="CO162" s="166"/>
      <c r="CP162" s="166"/>
      <c r="CQ162" s="166"/>
      <c r="CR162" s="166"/>
      <c r="CS162" s="166"/>
      <c r="CT162" s="166"/>
      <c r="CU162" s="166"/>
      <c r="CV162" s="166"/>
      <c r="CW162" s="166"/>
      <c r="CX162" s="166"/>
      <c r="CY162" s="166"/>
      <c r="CZ162" s="166"/>
      <c r="DA162" s="166"/>
      <c r="DB162" s="166"/>
      <c r="DC162" s="166"/>
      <c r="DD162" s="166"/>
      <c r="DE162" s="166"/>
      <c r="DF162" s="166"/>
      <c r="DG162" s="166"/>
      <c r="DH162" s="166"/>
      <c r="DI162" s="166"/>
      <c r="DJ162" s="166"/>
      <c r="DK162" s="166"/>
      <c r="DL162" s="166"/>
      <c r="DM162" s="166"/>
      <c r="DN162" s="166"/>
      <c r="DO162" s="166"/>
      <c r="DP162" s="166"/>
      <c r="DQ162" s="166"/>
      <c r="DR162" s="166"/>
      <c r="DS162" s="166"/>
      <c r="DT162" s="166"/>
      <c r="DU162" s="166"/>
      <c r="DV162" s="166"/>
      <c r="DW162" s="166"/>
      <c r="DX162" s="166"/>
      <c r="DY162" s="166"/>
      <c r="DZ162" s="166"/>
      <c r="EA162" s="166"/>
      <c r="EB162" s="166"/>
      <c r="EC162" s="166"/>
      <c r="ED162" s="166"/>
      <c r="EE162" s="166"/>
      <c r="EF162" s="166"/>
      <c r="EG162" s="166"/>
      <c r="EH162" s="166"/>
      <c r="EI162" s="166"/>
      <c r="EJ162" s="166"/>
      <c r="EK162" s="166"/>
      <c r="EL162" s="166"/>
      <c r="EM162" s="166"/>
      <c r="EN162" s="166"/>
    </row>
    <row r="163" spans="3:144" x14ac:dyDescent="0.2"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  <c r="BI163" s="166"/>
      <c r="BJ163" s="166"/>
      <c r="BK163" s="166"/>
      <c r="BL163" s="166"/>
      <c r="BM163" s="166"/>
      <c r="BN163" s="166"/>
      <c r="BO163" s="166"/>
      <c r="BP163" s="166"/>
      <c r="BQ163" s="166"/>
      <c r="BR163" s="166"/>
      <c r="BS163" s="166"/>
      <c r="BT163" s="166"/>
      <c r="BU163" s="166"/>
      <c r="BV163" s="166"/>
      <c r="BW163" s="166"/>
      <c r="BX163" s="166"/>
      <c r="BY163" s="166"/>
      <c r="BZ163" s="166"/>
      <c r="CA163" s="166"/>
      <c r="CB163" s="166"/>
      <c r="CC163" s="166"/>
      <c r="CD163" s="166"/>
      <c r="CE163" s="166"/>
      <c r="CF163" s="166"/>
      <c r="CG163" s="166"/>
      <c r="CH163" s="166"/>
      <c r="CI163" s="166"/>
      <c r="CJ163" s="166"/>
      <c r="CK163" s="166"/>
      <c r="CL163" s="166"/>
      <c r="CM163" s="166"/>
      <c r="CN163" s="166"/>
      <c r="CO163" s="166"/>
      <c r="CP163" s="166"/>
      <c r="CQ163" s="166"/>
      <c r="CR163" s="166"/>
      <c r="CS163" s="166"/>
      <c r="CT163" s="166"/>
      <c r="CU163" s="166"/>
      <c r="CV163" s="166"/>
      <c r="CW163" s="166"/>
      <c r="CX163" s="166"/>
      <c r="CY163" s="166"/>
      <c r="CZ163" s="166"/>
      <c r="DA163" s="166"/>
      <c r="DB163" s="166"/>
      <c r="DC163" s="166"/>
      <c r="DD163" s="166"/>
      <c r="DE163" s="166"/>
      <c r="DF163" s="166"/>
      <c r="DG163" s="166"/>
      <c r="DH163" s="166"/>
      <c r="DI163" s="166"/>
      <c r="DJ163" s="166"/>
      <c r="DK163" s="166"/>
      <c r="DL163" s="166"/>
      <c r="DM163" s="166"/>
      <c r="DN163" s="166"/>
      <c r="DO163" s="166"/>
      <c r="DP163" s="166"/>
      <c r="DQ163" s="166"/>
      <c r="DR163" s="166"/>
      <c r="DS163" s="166"/>
      <c r="DT163" s="166"/>
      <c r="DU163" s="166"/>
      <c r="DV163" s="166"/>
      <c r="DW163" s="166"/>
      <c r="DX163" s="166"/>
      <c r="DY163" s="166"/>
      <c r="DZ163" s="166"/>
      <c r="EA163" s="166"/>
      <c r="EB163" s="166"/>
      <c r="EC163" s="166"/>
      <c r="ED163" s="166"/>
      <c r="EE163" s="166"/>
      <c r="EF163" s="166"/>
      <c r="EG163" s="166"/>
      <c r="EH163" s="166"/>
      <c r="EI163" s="166"/>
      <c r="EJ163" s="166"/>
      <c r="EK163" s="166"/>
      <c r="EL163" s="166"/>
      <c r="EM163" s="166"/>
      <c r="EN163" s="166"/>
    </row>
    <row r="164" spans="3:144" x14ac:dyDescent="0.2"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BT164" s="166"/>
      <c r="BU164" s="166"/>
      <c r="BV164" s="166"/>
      <c r="BW164" s="166"/>
      <c r="BX164" s="166"/>
      <c r="BY164" s="166"/>
      <c r="BZ164" s="166"/>
      <c r="CA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CZ164" s="166"/>
      <c r="DA164" s="166"/>
      <c r="DB164" s="166"/>
      <c r="DC164" s="166"/>
      <c r="DD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  <c r="EC164" s="166"/>
      <c r="ED164" s="166"/>
      <c r="EE164" s="166"/>
      <c r="EF164" s="166"/>
      <c r="EG164" s="166"/>
      <c r="EH164" s="166"/>
      <c r="EI164" s="166"/>
      <c r="EJ164" s="166"/>
      <c r="EK164" s="166"/>
      <c r="EL164" s="166"/>
      <c r="EM164" s="166"/>
      <c r="EN164" s="166"/>
    </row>
    <row r="165" spans="3:144" x14ac:dyDescent="0.2"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BT165" s="166"/>
      <c r="BU165" s="166"/>
      <c r="BV165" s="166"/>
      <c r="BW165" s="166"/>
      <c r="BX165" s="166"/>
      <c r="BY165" s="166"/>
      <c r="BZ165" s="166"/>
      <c r="CA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CZ165" s="166"/>
      <c r="DA165" s="166"/>
      <c r="DB165" s="166"/>
      <c r="DC165" s="166"/>
      <c r="DD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  <c r="EC165" s="166"/>
      <c r="ED165" s="166"/>
      <c r="EE165" s="166"/>
      <c r="EF165" s="166"/>
      <c r="EG165" s="166"/>
      <c r="EH165" s="166"/>
      <c r="EI165" s="166"/>
      <c r="EJ165" s="166"/>
      <c r="EK165" s="166"/>
      <c r="EL165" s="166"/>
      <c r="EM165" s="166"/>
      <c r="EN165" s="166"/>
    </row>
    <row r="166" spans="3:144" x14ac:dyDescent="0.2"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T166" s="166"/>
      <c r="BU166" s="166"/>
      <c r="BV166" s="166"/>
      <c r="BW166" s="166"/>
      <c r="BX166" s="166"/>
      <c r="BY166" s="166"/>
      <c r="BZ166" s="166"/>
      <c r="CA166" s="166"/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CZ166" s="166"/>
      <c r="DA166" s="166"/>
      <c r="DB166" s="166"/>
      <c r="DC166" s="166"/>
      <c r="DD166" s="166"/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  <c r="EC166" s="166"/>
      <c r="ED166" s="166"/>
      <c r="EE166" s="166"/>
      <c r="EF166" s="166"/>
      <c r="EG166" s="166"/>
      <c r="EH166" s="166"/>
      <c r="EI166" s="166"/>
      <c r="EJ166" s="166"/>
      <c r="EK166" s="166"/>
      <c r="EL166" s="166"/>
      <c r="EM166" s="166"/>
      <c r="EN166" s="166"/>
    </row>
    <row r="167" spans="3:144" x14ac:dyDescent="0.2"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  <c r="BI167" s="166"/>
      <c r="BJ167" s="166"/>
      <c r="BK167" s="166"/>
      <c r="BL167" s="166"/>
      <c r="BM167" s="166"/>
      <c r="BN167" s="166"/>
      <c r="BO167" s="166"/>
      <c r="BP167" s="166"/>
      <c r="BQ167" s="166"/>
      <c r="BR167" s="166"/>
      <c r="BS167" s="166"/>
      <c r="BT167" s="166"/>
      <c r="BU167" s="166"/>
      <c r="BV167" s="166"/>
      <c r="BW167" s="166"/>
      <c r="BX167" s="166"/>
      <c r="BY167" s="166"/>
      <c r="BZ167" s="166"/>
      <c r="CA167" s="166"/>
      <c r="CB167" s="166"/>
      <c r="CC167" s="166"/>
      <c r="CD167" s="166"/>
      <c r="CE167" s="166"/>
      <c r="CF167" s="166"/>
      <c r="CG167" s="166"/>
      <c r="CH167" s="166"/>
      <c r="CI167" s="166"/>
      <c r="CJ167" s="166"/>
      <c r="CK167" s="166"/>
      <c r="CL167" s="166"/>
      <c r="CM167" s="166"/>
      <c r="CN167" s="166"/>
      <c r="CO167" s="166"/>
      <c r="CP167" s="166"/>
      <c r="CQ167" s="166"/>
      <c r="CR167" s="166"/>
      <c r="CS167" s="166"/>
      <c r="CT167" s="166"/>
      <c r="CU167" s="166"/>
      <c r="CV167" s="166"/>
      <c r="CW167" s="166"/>
      <c r="CX167" s="166"/>
      <c r="CY167" s="166"/>
      <c r="CZ167" s="166"/>
      <c r="DA167" s="166"/>
      <c r="DB167" s="166"/>
      <c r="DC167" s="166"/>
      <c r="DD167" s="166"/>
      <c r="DE167" s="166"/>
      <c r="DF167" s="166"/>
      <c r="DG167" s="166"/>
      <c r="DH167" s="166"/>
      <c r="DI167" s="166"/>
      <c r="DJ167" s="166"/>
      <c r="DK167" s="166"/>
      <c r="DL167" s="166"/>
      <c r="DM167" s="166"/>
      <c r="DN167" s="166"/>
      <c r="DO167" s="166"/>
      <c r="DP167" s="166"/>
      <c r="DQ167" s="166"/>
      <c r="DR167" s="166"/>
      <c r="DS167" s="166"/>
      <c r="DT167" s="166"/>
      <c r="DU167" s="166"/>
      <c r="DV167" s="166"/>
      <c r="DW167" s="166"/>
      <c r="DX167" s="166"/>
      <c r="DY167" s="166"/>
      <c r="DZ167" s="166"/>
      <c r="EA167" s="166"/>
      <c r="EB167" s="166"/>
      <c r="EC167" s="166"/>
      <c r="ED167" s="166"/>
      <c r="EE167" s="166"/>
      <c r="EF167" s="166"/>
      <c r="EG167" s="166"/>
      <c r="EH167" s="166"/>
      <c r="EI167" s="166"/>
      <c r="EJ167" s="166"/>
      <c r="EK167" s="166"/>
      <c r="EL167" s="166"/>
      <c r="EM167" s="166"/>
      <c r="EN167" s="166"/>
    </row>
    <row r="168" spans="3:144" x14ac:dyDescent="0.2"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  <c r="BI168" s="166"/>
      <c r="BJ168" s="166"/>
      <c r="BK168" s="166"/>
      <c r="BL168" s="166"/>
      <c r="BM168" s="166"/>
      <c r="BN168" s="166"/>
      <c r="BO168" s="166"/>
      <c r="BP168" s="166"/>
      <c r="BQ168" s="166"/>
      <c r="BR168" s="166"/>
      <c r="BS168" s="166"/>
      <c r="BT168" s="166"/>
      <c r="BU168" s="166"/>
      <c r="BV168" s="166"/>
      <c r="BW168" s="166"/>
      <c r="BX168" s="166"/>
      <c r="BY168" s="166"/>
      <c r="BZ168" s="166"/>
      <c r="CA168" s="166"/>
      <c r="CB168" s="166"/>
      <c r="CC168" s="166"/>
      <c r="CD168" s="166"/>
      <c r="CE168" s="166"/>
      <c r="CF168" s="166"/>
      <c r="CG168" s="166"/>
      <c r="CH168" s="166"/>
      <c r="CI168" s="166"/>
      <c r="CJ168" s="166"/>
      <c r="CK168" s="166"/>
      <c r="CL168" s="166"/>
      <c r="CM168" s="166"/>
      <c r="CN168" s="166"/>
      <c r="CO168" s="166"/>
      <c r="CP168" s="166"/>
      <c r="CQ168" s="166"/>
      <c r="CR168" s="166"/>
      <c r="CS168" s="166"/>
      <c r="CT168" s="166"/>
      <c r="CU168" s="166"/>
      <c r="CV168" s="166"/>
      <c r="CW168" s="166"/>
      <c r="CX168" s="166"/>
      <c r="CY168" s="166"/>
      <c r="CZ168" s="166"/>
      <c r="DA168" s="166"/>
      <c r="DB168" s="166"/>
      <c r="DC168" s="166"/>
      <c r="DD168" s="166"/>
      <c r="DE168" s="166"/>
      <c r="DF168" s="166"/>
      <c r="DG168" s="166"/>
      <c r="DH168" s="166"/>
      <c r="DI168" s="166"/>
      <c r="DJ168" s="166"/>
      <c r="DK168" s="166"/>
      <c r="DL168" s="166"/>
      <c r="DM168" s="166"/>
      <c r="DN168" s="166"/>
      <c r="DO168" s="166"/>
      <c r="DP168" s="166"/>
      <c r="DQ168" s="166"/>
      <c r="DR168" s="166"/>
      <c r="DS168" s="166"/>
      <c r="DT168" s="166"/>
      <c r="DU168" s="166"/>
      <c r="DV168" s="166"/>
      <c r="DW168" s="166"/>
      <c r="DX168" s="166"/>
      <c r="DY168" s="166"/>
      <c r="DZ168" s="166"/>
      <c r="EA168" s="166"/>
      <c r="EB168" s="166"/>
      <c r="EC168" s="166"/>
      <c r="ED168" s="166"/>
      <c r="EE168" s="166"/>
      <c r="EF168" s="166"/>
      <c r="EG168" s="166"/>
      <c r="EH168" s="166"/>
      <c r="EI168" s="166"/>
      <c r="EJ168" s="166"/>
      <c r="EK168" s="166"/>
      <c r="EL168" s="166"/>
      <c r="EM168" s="166"/>
      <c r="EN168" s="166"/>
    </row>
    <row r="169" spans="3:144" x14ac:dyDescent="0.2"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  <c r="BI169" s="166"/>
      <c r="BJ169" s="166"/>
      <c r="BK169" s="166"/>
      <c r="BL169" s="166"/>
      <c r="BM169" s="166"/>
      <c r="BN169" s="166"/>
      <c r="BO169" s="166"/>
      <c r="BP169" s="166"/>
      <c r="BQ169" s="166"/>
      <c r="BR169" s="166"/>
      <c r="BS169" s="166"/>
      <c r="BT169" s="166"/>
      <c r="BU169" s="166"/>
      <c r="BV169" s="166"/>
      <c r="BW169" s="166"/>
      <c r="BX169" s="166"/>
      <c r="BY169" s="166"/>
      <c r="BZ169" s="166"/>
      <c r="CA169" s="166"/>
      <c r="CB169" s="166"/>
      <c r="CC169" s="166"/>
      <c r="CD169" s="166"/>
      <c r="CE169" s="166"/>
      <c r="CF169" s="166"/>
      <c r="CG169" s="166"/>
      <c r="CH169" s="166"/>
      <c r="CI169" s="166"/>
      <c r="CJ169" s="166"/>
      <c r="CK169" s="166"/>
      <c r="CL169" s="166"/>
      <c r="CM169" s="166"/>
      <c r="CN169" s="166"/>
      <c r="CO169" s="166"/>
      <c r="CP169" s="166"/>
      <c r="CQ169" s="166"/>
      <c r="CR169" s="166"/>
      <c r="CS169" s="166"/>
      <c r="CT169" s="166"/>
      <c r="CU169" s="166"/>
      <c r="CV169" s="166"/>
      <c r="CW169" s="166"/>
      <c r="CX169" s="166"/>
      <c r="CY169" s="166"/>
      <c r="CZ169" s="166"/>
      <c r="DA169" s="166"/>
      <c r="DB169" s="166"/>
      <c r="DC169" s="166"/>
      <c r="DD169" s="166"/>
      <c r="DE169" s="166"/>
      <c r="DF169" s="166"/>
      <c r="DG169" s="166"/>
      <c r="DH169" s="166"/>
      <c r="DI169" s="166"/>
      <c r="DJ169" s="166"/>
      <c r="DK169" s="166"/>
      <c r="DL169" s="166"/>
      <c r="DM169" s="166"/>
      <c r="DN169" s="166"/>
      <c r="DO169" s="166"/>
      <c r="DP169" s="166"/>
      <c r="DQ169" s="166"/>
      <c r="DR169" s="166"/>
      <c r="DS169" s="166"/>
      <c r="DT169" s="166"/>
      <c r="DU169" s="166"/>
      <c r="DV169" s="166"/>
      <c r="DW169" s="166"/>
      <c r="DX169" s="166"/>
      <c r="DY169" s="166"/>
      <c r="DZ169" s="166"/>
      <c r="EA169" s="166"/>
      <c r="EB169" s="166"/>
      <c r="EC169" s="166"/>
      <c r="ED169" s="166"/>
      <c r="EE169" s="166"/>
      <c r="EF169" s="166"/>
      <c r="EG169" s="166"/>
      <c r="EH169" s="166"/>
      <c r="EI169" s="166"/>
      <c r="EJ169" s="166"/>
      <c r="EK169" s="166"/>
      <c r="EL169" s="166"/>
      <c r="EM169" s="166"/>
      <c r="EN169" s="166"/>
    </row>
    <row r="170" spans="3:144" x14ac:dyDescent="0.2"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6"/>
      <c r="BM170" s="166"/>
      <c r="BN170" s="166"/>
      <c r="BO170" s="166"/>
      <c r="BP170" s="166"/>
      <c r="BQ170" s="166"/>
      <c r="BR170" s="166"/>
      <c r="BS170" s="166"/>
      <c r="BT170" s="166"/>
      <c r="BU170" s="166"/>
      <c r="BV170" s="166"/>
      <c r="BW170" s="166"/>
      <c r="BX170" s="166"/>
      <c r="BY170" s="166"/>
      <c r="BZ170" s="166"/>
      <c r="CA170" s="166"/>
      <c r="CB170" s="166"/>
      <c r="CC170" s="166"/>
      <c r="CD170" s="166"/>
      <c r="CE170" s="166"/>
      <c r="CF170" s="166"/>
      <c r="CG170" s="166"/>
      <c r="CH170" s="166"/>
      <c r="CI170" s="166"/>
      <c r="CJ170" s="166"/>
      <c r="CK170" s="166"/>
      <c r="CL170" s="166"/>
      <c r="CM170" s="166"/>
      <c r="CN170" s="166"/>
      <c r="CO170" s="166"/>
      <c r="CP170" s="166"/>
      <c r="CQ170" s="166"/>
      <c r="CR170" s="166"/>
      <c r="CS170" s="166"/>
      <c r="CT170" s="166"/>
      <c r="CU170" s="166"/>
      <c r="CV170" s="166"/>
      <c r="CW170" s="166"/>
      <c r="CX170" s="166"/>
      <c r="CY170" s="166"/>
      <c r="CZ170" s="166"/>
      <c r="DA170" s="166"/>
      <c r="DB170" s="166"/>
      <c r="DC170" s="166"/>
      <c r="DD170" s="166"/>
      <c r="DE170" s="166"/>
      <c r="DF170" s="166"/>
      <c r="DG170" s="166"/>
      <c r="DH170" s="166"/>
      <c r="DI170" s="166"/>
      <c r="DJ170" s="166"/>
      <c r="DK170" s="166"/>
      <c r="DL170" s="166"/>
      <c r="DM170" s="166"/>
      <c r="DN170" s="166"/>
      <c r="DO170" s="166"/>
      <c r="DP170" s="166"/>
      <c r="DQ170" s="166"/>
      <c r="DR170" s="166"/>
      <c r="DS170" s="166"/>
      <c r="DT170" s="166"/>
      <c r="DU170" s="166"/>
      <c r="DV170" s="166"/>
      <c r="DW170" s="166"/>
      <c r="DX170" s="166"/>
      <c r="DY170" s="166"/>
      <c r="DZ170" s="166"/>
      <c r="EA170" s="166"/>
      <c r="EB170" s="166"/>
      <c r="EC170" s="166"/>
      <c r="ED170" s="166"/>
      <c r="EE170" s="166"/>
      <c r="EF170" s="166"/>
      <c r="EG170" s="166"/>
      <c r="EH170" s="166"/>
      <c r="EI170" s="166"/>
      <c r="EJ170" s="166"/>
      <c r="EK170" s="166"/>
      <c r="EL170" s="166"/>
      <c r="EM170" s="166"/>
      <c r="EN170" s="166"/>
    </row>
    <row r="171" spans="3:144" x14ac:dyDescent="0.2"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6"/>
      <c r="BN171" s="166"/>
      <c r="BO171" s="166"/>
      <c r="BP171" s="166"/>
      <c r="BQ171" s="166"/>
      <c r="BR171" s="166"/>
      <c r="BS171" s="166"/>
      <c r="BT171" s="166"/>
      <c r="BU171" s="166"/>
      <c r="BV171" s="166"/>
      <c r="BW171" s="166"/>
      <c r="BX171" s="166"/>
      <c r="BY171" s="166"/>
      <c r="BZ171" s="166"/>
      <c r="CA171" s="166"/>
      <c r="CB171" s="166"/>
      <c r="CC171" s="166"/>
      <c r="CD171" s="166"/>
      <c r="CE171" s="166"/>
      <c r="CF171" s="166"/>
      <c r="CG171" s="166"/>
      <c r="CH171" s="166"/>
      <c r="CI171" s="166"/>
      <c r="CJ171" s="166"/>
      <c r="CK171" s="166"/>
      <c r="CL171" s="166"/>
      <c r="CM171" s="166"/>
      <c r="CN171" s="166"/>
      <c r="CO171" s="166"/>
      <c r="CP171" s="166"/>
      <c r="CQ171" s="166"/>
      <c r="CR171" s="166"/>
      <c r="CS171" s="166"/>
      <c r="CT171" s="166"/>
      <c r="CU171" s="166"/>
      <c r="CV171" s="166"/>
      <c r="CW171" s="166"/>
      <c r="CX171" s="166"/>
      <c r="CY171" s="166"/>
      <c r="CZ171" s="166"/>
      <c r="DA171" s="166"/>
      <c r="DB171" s="166"/>
      <c r="DC171" s="166"/>
      <c r="DD171" s="166"/>
      <c r="DE171" s="166"/>
      <c r="DF171" s="166"/>
      <c r="DG171" s="166"/>
      <c r="DH171" s="166"/>
      <c r="DI171" s="166"/>
      <c r="DJ171" s="166"/>
      <c r="DK171" s="166"/>
      <c r="DL171" s="166"/>
      <c r="DM171" s="166"/>
      <c r="DN171" s="166"/>
      <c r="DO171" s="166"/>
      <c r="DP171" s="166"/>
      <c r="DQ171" s="166"/>
      <c r="DR171" s="166"/>
      <c r="DS171" s="166"/>
      <c r="DT171" s="166"/>
      <c r="DU171" s="166"/>
      <c r="DV171" s="166"/>
      <c r="DW171" s="166"/>
      <c r="DX171" s="166"/>
      <c r="DY171" s="166"/>
      <c r="DZ171" s="166"/>
      <c r="EA171" s="166"/>
      <c r="EB171" s="166"/>
      <c r="EC171" s="166"/>
      <c r="ED171" s="166"/>
      <c r="EE171" s="166"/>
      <c r="EF171" s="166"/>
      <c r="EG171" s="166"/>
      <c r="EH171" s="166"/>
      <c r="EI171" s="166"/>
      <c r="EJ171" s="166"/>
      <c r="EK171" s="166"/>
      <c r="EL171" s="166"/>
      <c r="EM171" s="166"/>
      <c r="EN171" s="166"/>
    </row>
    <row r="172" spans="3:144" x14ac:dyDescent="0.2"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6"/>
      <c r="BN172" s="166"/>
      <c r="BO172" s="166"/>
      <c r="BP172" s="166"/>
      <c r="BQ172" s="166"/>
      <c r="BR172" s="166"/>
      <c r="BS172" s="166"/>
      <c r="BT172" s="166"/>
      <c r="BU172" s="166"/>
      <c r="BV172" s="166"/>
      <c r="BW172" s="166"/>
      <c r="BX172" s="166"/>
      <c r="BY172" s="166"/>
      <c r="BZ172" s="166"/>
      <c r="CA172" s="166"/>
      <c r="CB172" s="166"/>
      <c r="CC172" s="166"/>
      <c r="CD172" s="166"/>
      <c r="CE172" s="166"/>
      <c r="CF172" s="166"/>
      <c r="CG172" s="166"/>
      <c r="CH172" s="166"/>
      <c r="CI172" s="166"/>
      <c r="CJ172" s="166"/>
      <c r="CK172" s="166"/>
      <c r="CL172" s="166"/>
      <c r="CM172" s="166"/>
      <c r="CN172" s="166"/>
      <c r="CO172" s="166"/>
      <c r="CP172" s="166"/>
      <c r="CQ172" s="166"/>
      <c r="CR172" s="166"/>
      <c r="CS172" s="166"/>
      <c r="CT172" s="166"/>
      <c r="CU172" s="166"/>
      <c r="CV172" s="166"/>
      <c r="CW172" s="166"/>
      <c r="CX172" s="166"/>
      <c r="CY172" s="166"/>
      <c r="CZ172" s="166"/>
      <c r="DA172" s="166"/>
      <c r="DB172" s="166"/>
      <c r="DC172" s="166"/>
      <c r="DD172" s="166"/>
      <c r="DE172" s="166"/>
      <c r="DF172" s="166"/>
      <c r="DG172" s="166"/>
      <c r="DH172" s="166"/>
      <c r="DI172" s="166"/>
      <c r="DJ172" s="166"/>
      <c r="DK172" s="166"/>
      <c r="DL172" s="166"/>
      <c r="DM172" s="166"/>
      <c r="DN172" s="166"/>
      <c r="DO172" s="166"/>
      <c r="DP172" s="166"/>
      <c r="DQ172" s="166"/>
      <c r="DR172" s="166"/>
      <c r="DS172" s="166"/>
      <c r="DT172" s="166"/>
      <c r="DU172" s="166"/>
      <c r="DV172" s="166"/>
      <c r="DW172" s="166"/>
      <c r="DX172" s="166"/>
      <c r="DY172" s="166"/>
      <c r="DZ172" s="166"/>
      <c r="EA172" s="166"/>
      <c r="EB172" s="166"/>
      <c r="EC172" s="166"/>
      <c r="ED172" s="166"/>
      <c r="EE172" s="166"/>
      <c r="EF172" s="166"/>
      <c r="EG172" s="166"/>
      <c r="EH172" s="166"/>
      <c r="EI172" s="166"/>
      <c r="EJ172" s="166"/>
      <c r="EK172" s="166"/>
      <c r="EL172" s="166"/>
      <c r="EM172" s="166"/>
      <c r="EN172" s="166"/>
    </row>
    <row r="173" spans="3:144" x14ac:dyDescent="0.2"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66"/>
      <c r="BN173" s="166"/>
      <c r="BO173" s="166"/>
      <c r="BP173" s="166"/>
      <c r="BQ173" s="166"/>
      <c r="BR173" s="166"/>
      <c r="BS173" s="166"/>
      <c r="BT173" s="166"/>
      <c r="BU173" s="166"/>
      <c r="BV173" s="166"/>
      <c r="BW173" s="166"/>
      <c r="BX173" s="166"/>
      <c r="BY173" s="166"/>
      <c r="BZ173" s="166"/>
      <c r="CA173" s="166"/>
      <c r="CB173" s="166"/>
      <c r="CC173" s="166"/>
      <c r="CD173" s="166"/>
      <c r="CE173" s="166"/>
      <c r="CF173" s="166"/>
      <c r="CG173" s="166"/>
      <c r="CH173" s="166"/>
      <c r="CI173" s="166"/>
      <c r="CJ173" s="166"/>
      <c r="CK173" s="166"/>
      <c r="CL173" s="166"/>
      <c r="CM173" s="166"/>
      <c r="CN173" s="166"/>
      <c r="CO173" s="166"/>
      <c r="CP173" s="166"/>
      <c r="CQ173" s="166"/>
      <c r="CR173" s="166"/>
      <c r="CS173" s="166"/>
      <c r="CT173" s="166"/>
      <c r="CU173" s="166"/>
      <c r="CV173" s="166"/>
      <c r="CW173" s="166"/>
      <c r="CX173" s="166"/>
      <c r="CY173" s="166"/>
      <c r="CZ173" s="166"/>
      <c r="DA173" s="166"/>
      <c r="DB173" s="166"/>
      <c r="DC173" s="166"/>
      <c r="DD173" s="166"/>
      <c r="DE173" s="166"/>
      <c r="DF173" s="166"/>
      <c r="DG173" s="166"/>
      <c r="DH173" s="166"/>
      <c r="DI173" s="166"/>
      <c r="DJ173" s="166"/>
      <c r="DK173" s="166"/>
      <c r="DL173" s="166"/>
      <c r="DM173" s="166"/>
      <c r="DN173" s="166"/>
      <c r="DO173" s="166"/>
      <c r="DP173" s="166"/>
      <c r="DQ173" s="166"/>
      <c r="DR173" s="166"/>
      <c r="DS173" s="166"/>
      <c r="DT173" s="166"/>
      <c r="DU173" s="166"/>
      <c r="DV173" s="166"/>
      <c r="DW173" s="166"/>
      <c r="DX173" s="166"/>
      <c r="DY173" s="166"/>
      <c r="DZ173" s="166"/>
      <c r="EA173" s="166"/>
      <c r="EB173" s="166"/>
      <c r="EC173" s="166"/>
      <c r="ED173" s="166"/>
      <c r="EE173" s="166"/>
      <c r="EF173" s="166"/>
      <c r="EG173" s="166"/>
      <c r="EH173" s="166"/>
      <c r="EI173" s="166"/>
      <c r="EJ173" s="166"/>
      <c r="EK173" s="166"/>
      <c r="EL173" s="166"/>
      <c r="EM173" s="166"/>
      <c r="EN173" s="166"/>
    </row>
    <row r="174" spans="3:144" x14ac:dyDescent="0.2"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6"/>
      <c r="BN174" s="166"/>
      <c r="BO174" s="166"/>
      <c r="BP174" s="166"/>
      <c r="BQ174" s="166"/>
      <c r="BR174" s="166"/>
      <c r="BS174" s="166"/>
      <c r="BT174" s="166"/>
      <c r="BU174" s="166"/>
      <c r="BV174" s="166"/>
      <c r="BW174" s="166"/>
      <c r="BX174" s="166"/>
      <c r="BY174" s="166"/>
      <c r="BZ174" s="166"/>
      <c r="CA174" s="166"/>
      <c r="CB174" s="166"/>
      <c r="CC174" s="166"/>
      <c r="CD174" s="166"/>
      <c r="CE174" s="166"/>
      <c r="CF174" s="166"/>
      <c r="CG174" s="166"/>
      <c r="CH174" s="166"/>
      <c r="CI174" s="166"/>
      <c r="CJ174" s="166"/>
      <c r="CK174" s="166"/>
      <c r="CL174" s="166"/>
      <c r="CM174" s="166"/>
      <c r="CN174" s="166"/>
      <c r="CO174" s="166"/>
      <c r="CP174" s="166"/>
      <c r="CQ174" s="166"/>
      <c r="CR174" s="166"/>
      <c r="CS174" s="166"/>
      <c r="CT174" s="166"/>
      <c r="CU174" s="166"/>
      <c r="CV174" s="166"/>
      <c r="CW174" s="166"/>
      <c r="CX174" s="166"/>
      <c r="CY174" s="166"/>
      <c r="CZ174" s="166"/>
      <c r="DA174" s="166"/>
      <c r="DB174" s="166"/>
      <c r="DC174" s="166"/>
      <c r="DD174" s="166"/>
      <c r="DE174" s="166"/>
      <c r="DF174" s="166"/>
      <c r="DG174" s="166"/>
      <c r="DH174" s="166"/>
      <c r="DI174" s="166"/>
      <c r="DJ174" s="166"/>
      <c r="DK174" s="166"/>
      <c r="DL174" s="166"/>
      <c r="DM174" s="166"/>
      <c r="DN174" s="166"/>
      <c r="DO174" s="166"/>
      <c r="DP174" s="166"/>
      <c r="DQ174" s="166"/>
      <c r="DR174" s="166"/>
      <c r="DS174" s="166"/>
      <c r="DT174" s="166"/>
      <c r="DU174" s="166"/>
      <c r="DV174" s="166"/>
      <c r="DW174" s="166"/>
      <c r="DX174" s="166"/>
      <c r="DY174" s="166"/>
      <c r="DZ174" s="166"/>
      <c r="EA174" s="166"/>
      <c r="EB174" s="166"/>
      <c r="EC174" s="166"/>
      <c r="ED174" s="166"/>
      <c r="EE174" s="166"/>
      <c r="EF174" s="166"/>
      <c r="EG174" s="166"/>
      <c r="EH174" s="166"/>
      <c r="EI174" s="166"/>
      <c r="EJ174" s="166"/>
      <c r="EK174" s="166"/>
      <c r="EL174" s="166"/>
      <c r="EM174" s="166"/>
      <c r="EN174" s="166"/>
    </row>
    <row r="175" spans="3:144" x14ac:dyDescent="0.2"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66"/>
      <c r="BN175" s="166"/>
      <c r="BO175" s="166"/>
      <c r="BP175" s="166"/>
      <c r="BQ175" s="166"/>
      <c r="BR175" s="166"/>
      <c r="BS175" s="166"/>
      <c r="BT175" s="166"/>
      <c r="BU175" s="166"/>
      <c r="BV175" s="166"/>
      <c r="BW175" s="166"/>
      <c r="BX175" s="166"/>
      <c r="BY175" s="166"/>
      <c r="BZ175" s="166"/>
      <c r="CA175" s="166"/>
      <c r="CB175" s="166"/>
      <c r="CC175" s="166"/>
      <c r="CD175" s="166"/>
      <c r="CE175" s="166"/>
      <c r="CF175" s="166"/>
      <c r="CG175" s="166"/>
      <c r="CH175" s="166"/>
      <c r="CI175" s="166"/>
      <c r="CJ175" s="166"/>
      <c r="CK175" s="166"/>
      <c r="CL175" s="166"/>
      <c r="CM175" s="166"/>
      <c r="CN175" s="166"/>
      <c r="CO175" s="166"/>
      <c r="CP175" s="166"/>
      <c r="CQ175" s="166"/>
      <c r="CR175" s="166"/>
      <c r="CS175" s="166"/>
      <c r="CT175" s="166"/>
      <c r="CU175" s="166"/>
      <c r="CV175" s="166"/>
      <c r="CW175" s="166"/>
      <c r="CX175" s="166"/>
      <c r="CY175" s="166"/>
      <c r="CZ175" s="166"/>
      <c r="DA175" s="166"/>
      <c r="DB175" s="166"/>
      <c r="DC175" s="166"/>
      <c r="DD175" s="166"/>
      <c r="DE175" s="166"/>
      <c r="DF175" s="166"/>
      <c r="DG175" s="166"/>
      <c r="DH175" s="166"/>
      <c r="DI175" s="166"/>
      <c r="DJ175" s="166"/>
      <c r="DK175" s="166"/>
      <c r="DL175" s="166"/>
      <c r="DM175" s="166"/>
      <c r="DN175" s="166"/>
      <c r="DO175" s="166"/>
      <c r="DP175" s="166"/>
      <c r="DQ175" s="166"/>
      <c r="DR175" s="166"/>
      <c r="DS175" s="166"/>
      <c r="DT175" s="166"/>
      <c r="DU175" s="166"/>
      <c r="DV175" s="166"/>
      <c r="DW175" s="166"/>
      <c r="DX175" s="166"/>
      <c r="DY175" s="166"/>
      <c r="DZ175" s="166"/>
      <c r="EA175" s="166"/>
      <c r="EB175" s="166"/>
      <c r="EC175" s="166"/>
      <c r="ED175" s="166"/>
      <c r="EE175" s="166"/>
      <c r="EF175" s="166"/>
      <c r="EG175" s="166"/>
      <c r="EH175" s="166"/>
      <c r="EI175" s="166"/>
      <c r="EJ175" s="166"/>
      <c r="EK175" s="166"/>
      <c r="EL175" s="166"/>
      <c r="EM175" s="166"/>
      <c r="EN175" s="166"/>
    </row>
    <row r="176" spans="3:144" x14ac:dyDescent="0.2"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  <c r="BI176" s="166"/>
      <c r="BJ176" s="166"/>
      <c r="BK176" s="166"/>
      <c r="BL176" s="166"/>
      <c r="BM176" s="166"/>
      <c r="BN176" s="166"/>
      <c r="BO176" s="166"/>
      <c r="BP176" s="166"/>
      <c r="BQ176" s="166"/>
      <c r="BR176" s="166"/>
      <c r="BS176" s="166"/>
      <c r="BT176" s="166"/>
      <c r="BU176" s="166"/>
      <c r="BV176" s="166"/>
      <c r="BW176" s="166"/>
      <c r="BX176" s="166"/>
      <c r="BY176" s="166"/>
      <c r="BZ176" s="166"/>
      <c r="CA176" s="166"/>
      <c r="CB176" s="166"/>
      <c r="CC176" s="166"/>
      <c r="CD176" s="166"/>
      <c r="CE176" s="166"/>
      <c r="CF176" s="166"/>
      <c r="CG176" s="166"/>
      <c r="CH176" s="166"/>
      <c r="CI176" s="166"/>
      <c r="CJ176" s="166"/>
      <c r="CK176" s="166"/>
      <c r="CL176" s="166"/>
      <c r="CM176" s="166"/>
      <c r="CN176" s="166"/>
      <c r="CO176" s="166"/>
      <c r="CP176" s="166"/>
      <c r="CQ176" s="166"/>
      <c r="CR176" s="166"/>
      <c r="CS176" s="166"/>
      <c r="CT176" s="166"/>
      <c r="CU176" s="166"/>
      <c r="CV176" s="166"/>
      <c r="CW176" s="166"/>
      <c r="CX176" s="166"/>
      <c r="CY176" s="166"/>
      <c r="CZ176" s="166"/>
      <c r="DA176" s="166"/>
      <c r="DB176" s="166"/>
      <c r="DC176" s="166"/>
      <c r="DD176" s="166"/>
      <c r="DE176" s="166"/>
      <c r="DF176" s="166"/>
      <c r="DG176" s="166"/>
      <c r="DH176" s="166"/>
      <c r="DI176" s="166"/>
      <c r="DJ176" s="166"/>
      <c r="DK176" s="166"/>
      <c r="DL176" s="166"/>
      <c r="DM176" s="166"/>
      <c r="DN176" s="166"/>
      <c r="DO176" s="166"/>
      <c r="DP176" s="166"/>
      <c r="DQ176" s="166"/>
      <c r="DR176" s="166"/>
      <c r="DS176" s="166"/>
      <c r="DT176" s="166"/>
      <c r="DU176" s="166"/>
      <c r="DV176" s="166"/>
      <c r="DW176" s="166"/>
      <c r="DX176" s="166"/>
      <c r="DY176" s="166"/>
      <c r="DZ176" s="166"/>
      <c r="EA176" s="166"/>
      <c r="EB176" s="166"/>
      <c r="EC176" s="166"/>
      <c r="ED176" s="166"/>
      <c r="EE176" s="166"/>
      <c r="EF176" s="166"/>
      <c r="EG176" s="166"/>
      <c r="EH176" s="166"/>
      <c r="EI176" s="166"/>
      <c r="EJ176" s="166"/>
      <c r="EK176" s="166"/>
      <c r="EL176" s="166"/>
      <c r="EM176" s="166"/>
      <c r="EN176" s="166"/>
    </row>
    <row r="177" spans="3:144" x14ac:dyDescent="0.2"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BT177" s="166"/>
      <c r="BU177" s="166"/>
      <c r="BV177" s="166"/>
      <c r="BW177" s="166"/>
      <c r="BX177" s="166"/>
      <c r="BY177" s="166"/>
      <c r="BZ177" s="166"/>
      <c r="CA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CZ177" s="166"/>
      <c r="DA177" s="166"/>
      <c r="DB177" s="166"/>
      <c r="DC177" s="166"/>
      <c r="DD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  <c r="EC177" s="166"/>
      <c r="ED177" s="166"/>
      <c r="EE177" s="166"/>
      <c r="EF177" s="166"/>
      <c r="EG177" s="166"/>
      <c r="EH177" s="166"/>
      <c r="EI177" s="166"/>
      <c r="EJ177" s="166"/>
      <c r="EK177" s="166"/>
      <c r="EL177" s="166"/>
      <c r="EM177" s="166"/>
      <c r="EN177" s="166"/>
    </row>
    <row r="178" spans="3:144" x14ac:dyDescent="0.2"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  <c r="BI178" s="166"/>
      <c r="BJ178" s="166"/>
      <c r="BK178" s="166"/>
      <c r="BL178" s="166"/>
      <c r="BM178" s="166"/>
      <c r="BN178" s="166"/>
      <c r="BO178" s="166"/>
      <c r="BP178" s="166"/>
      <c r="BQ178" s="166"/>
      <c r="BR178" s="166"/>
      <c r="BS178" s="166"/>
      <c r="BT178" s="166"/>
      <c r="BU178" s="166"/>
      <c r="BV178" s="166"/>
      <c r="BW178" s="166"/>
      <c r="BX178" s="166"/>
      <c r="BY178" s="166"/>
      <c r="BZ178" s="166"/>
      <c r="CA178" s="166"/>
      <c r="CB178" s="166"/>
      <c r="CC178" s="166"/>
      <c r="CD178" s="166"/>
      <c r="CE178" s="166"/>
      <c r="CF178" s="166"/>
      <c r="CG178" s="166"/>
      <c r="CH178" s="166"/>
      <c r="CI178" s="166"/>
      <c r="CJ178" s="166"/>
      <c r="CK178" s="166"/>
      <c r="CL178" s="166"/>
      <c r="CM178" s="166"/>
      <c r="CN178" s="166"/>
      <c r="CO178" s="166"/>
      <c r="CP178" s="166"/>
      <c r="CQ178" s="166"/>
      <c r="CR178" s="166"/>
      <c r="CS178" s="166"/>
      <c r="CT178" s="166"/>
      <c r="CU178" s="166"/>
      <c r="CV178" s="166"/>
      <c r="CW178" s="166"/>
      <c r="CX178" s="166"/>
      <c r="CY178" s="166"/>
      <c r="CZ178" s="166"/>
      <c r="DA178" s="166"/>
      <c r="DB178" s="166"/>
      <c r="DC178" s="166"/>
      <c r="DD178" s="166"/>
      <c r="DE178" s="166"/>
      <c r="DF178" s="166"/>
      <c r="DG178" s="166"/>
      <c r="DH178" s="166"/>
      <c r="DI178" s="166"/>
      <c r="DJ178" s="166"/>
      <c r="DK178" s="166"/>
      <c r="DL178" s="166"/>
      <c r="DM178" s="166"/>
      <c r="DN178" s="166"/>
      <c r="DO178" s="166"/>
      <c r="DP178" s="166"/>
      <c r="DQ178" s="166"/>
      <c r="DR178" s="166"/>
      <c r="DS178" s="166"/>
      <c r="DT178" s="166"/>
      <c r="DU178" s="166"/>
      <c r="DV178" s="166"/>
      <c r="DW178" s="166"/>
      <c r="DX178" s="166"/>
      <c r="DY178" s="166"/>
      <c r="DZ178" s="166"/>
      <c r="EA178" s="166"/>
      <c r="EB178" s="166"/>
      <c r="EC178" s="166"/>
      <c r="ED178" s="166"/>
      <c r="EE178" s="166"/>
      <c r="EF178" s="166"/>
      <c r="EG178" s="166"/>
      <c r="EH178" s="166"/>
      <c r="EI178" s="166"/>
      <c r="EJ178" s="166"/>
      <c r="EK178" s="166"/>
      <c r="EL178" s="166"/>
      <c r="EM178" s="166"/>
      <c r="EN178" s="166"/>
    </row>
    <row r="179" spans="3:144" x14ac:dyDescent="0.2"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  <c r="BI179" s="166"/>
      <c r="BJ179" s="166"/>
      <c r="BK179" s="166"/>
      <c r="BL179" s="166"/>
      <c r="BM179" s="166"/>
      <c r="BN179" s="166"/>
      <c r="BO179" s="166"/>
      <c r="BP179" s="166"/>
      <c r="BQ179" s="166"/>
      <c r="BR179" s="166"/>
      <c r="BS179" s="166"/>
      <c r="BT179" s="166"/>
      <c r="BU179" s="166"/>
      <c r="BV179" s="166"/>
      <c r="BW179" s="166"/>
      <c r="BX179" s="166"/>
      <c r="BY179" s="166"/>
      <c r="BZ179" s="166"/>
      <c r="CA179" s="166"/>
      <c r="CB179" s="166"/>
      <c r="CC179" s="166"/>
      <c r="CD179" s="166"/>
      <c r="CE179" s="166"/>
      <c r="CF179" s="166"/>
      <c r="CG179" s="166"/>
      <c r="CH179" s="166"/>
      <c r="CI179" s="166"/>
      <c r="CJ179" s="166"/>
      <c r="CK179" s="166"/>
      <c r="CL179" s="166"/>
      <c r="CM179" s="166"/>
      <c r="CN179" s="166"/>
      <c r="CO179" s="166"/>
      <c r="CP179" s="166"/>
      <c r="CQ179" s="166"/>
      <c r="CR179" s="166"/>
      <c r="CS179" s="166"/>
      <c r="CT179" s="166"/>
      <c r="CU179" s="166"/>
      <c r="CV179" s="166"/>
      <c r="CW179" s="166"/>
      <c r="CX179" s="166"/>
      <c r="CY179" s="166"/>
      <c r="CZ179" s="166"/>
      <c r="DA179" s="166"/>
      <c r="DB179" s="166"/>
      <c r="DC179" s="166"/>
      <c r="DD179" s="166"/>
      <c r="DE179" s="166"/>
      <c r="DF179" s="166"/>
      <c r="DG179" s="166"/>
      <c r="DH179" s="166"/>
      <c r="DI179" s="166"/>
      <c r="DJ179" s="166"/>
      <c r="DK179" s="166"/>
      <c r="DL179" s="166"/>
      <c r="DM179" s="166"/>
      <c r="DN179" s="166"/>
      <c r="DO179" s="166"/>
      <c r="DP179" s="166"/>
      <c r="DQ179" s="166"/>
      <c r="DR179" s="166"/>
      <c r="DS179" s="166"/>
      <c r="DT179" s="166"/>
      <c r="DU179" s="166"/>
      <c r="DV179" s="166"/>
      <c r="DW179" s="166"/>
      <c r="DX179" s="166"/>
      <c r="DY179" s="166"/>
      <c r="DZ179" s="166"/>
      <c r="EA179" s="166"/>
      <c r="EB179" s="166"/>
      <c r="EC179" s="166"/>
      <c r="ED179" s="166"/>
      <c r="EE179" s="166"/>
      <c r="EF179" s="166"/>
      <c r="EG179" s="166"/>
      <c r="EH179" s="166"/>
      <c r="EI179" s="166"/>
      <c r="EJ179" s="166"/>
      <c r="EK179" s="166"/>
      <c r="EL179" s="166"/>
      <c r="EM179" s="166"/>
      <c r="EN179" s="166"/>
    </row>
    <row r="180" spans="3:144" x14ac:dyDescent="0.2"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  <c r="BI180" s="166"/>
      <c r="BJ180" s="166"/>
      <c r="BK180" s="166"/>
      <c r="BL180" s="166"/>
      <c r="BM180" s="166"/>
      <c r="BN180" s="166"/>
      <c r="BO180" s="166"/>
      <c r="BP180" s="166"/>
      <c r="BQ180" s="166"/>
      <c r="BR180" s="166"/>
      <c r="BS180" s="166"/>
      <c r="BT180" s="166"/>
      <c r="BU180" s="166"/>
      <c r="BV180" s="166"/>
      <c r="BW180" s="166"/>
      <c r="BX180" s="166"/>
      <c r="BY180" s="166"/>
      <c r="BZ180" s="166"/>
      <c r="CA180" s="166"/>
      <c r="CB180" s="166"/>
      <c r="CC180" s="166"/>
      <c r="CD180" s="166"/>
      <c r="CE180" s="166"/>
      <c r="CF180" s="166"/>
      <c r="CG180" s="166"/>
      <c r="CH180" s="166"/>
      <c r="CI180" s="166"/>
      <c r="CJ180" s="166"/>
      <c r="CK180" s="166"/>
      <c r="CL180" s="166"/>
      <c r="CM180" s="166"/>
      <c r="CN180" s="166"/>
      <c r="CO180" s="166"/>
      <c r="CP180" s="166"/>
      <c r="CQ180" s="166"/>
      <c r="CR180" s="166"/>
      <c r="CS180" s="166"/>
      <c r="CT180" s="166"/>
      <c r="CU180" s="166"/>
      <c r="CV180" s="166"/>
      <c r="CW180" s="166"/>
      <c r="CX180" s="166"/>
      <c r="CY180" s="166"/>
      <c r="CZ180" s="166"/>
      <c r="DA180" s="166"/>
      <c r="DB180" s="166"/>
      <c r="DC180" s="166"/>
      <c r="DD180" s="166"/>
      <c r="DE180" s="166"/>
      <c r="DF180" s="166"/>
      <c r="DG180" s="166"/>
      <c r="DH180" s="166"/>
      <c r="DI180" s="166"/>
      <c r="DJ180" s="166"/>
      <c r="DK180" s="166"/>
      <c r="DL180" s="166"/>
      <c r="DM180" s="166"/>
      <c r="DN180" s="166"/>
      <c r="DO180" s="166"/>
      <c r="DP180" s="166"/>
      <c r="DQ180" s="166"/>
      <c r="DR180" s="166"/>
      <c r="DS180" s="166"/>
      <c r="DT180" s="166"/>
      <c r="DU180" s="166"/>
      <c r="DV180" s="166"/>
      <c r="DW180" s="166"/>
      <c r="DX180" s="166"/>
      <c r="DY180" s="166"/>
      <c r="DZ180" s="166"/>
      <c r="EA180" s="166"/>
      <c r="EB180" s="166"/>
      <c r="EC180" s="166"/>
      <c r="ED180" s="166"/>
      <c r="EE180" s="166"/>
      <c r="EF180" s="166"/>
      <c r="EG180" s="166"/>
      <c r="EH180" s="166"/>
      <c r="EI180" s="166"/>
      <c r="EJ180" s="166"/>
      <c r="EK180" s="166"/>
      <c r="EL180" s="166"/>
      <c r="EM180" s="166"/>
      <c r="EN180" s="166"/>
    </row>
    <row r="181" spans="3:144" x14ac:dyDescent="0.2"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  <c r="BG181" s="166"/>
      <c r="BH181" s="166"/>
      <c r="BI181" s="166"/>
      <c r="BJ181" s="166"/>
      <c r="BK181" s="166"/>
      <c r="BL181" s="166"/>
      <c r="BM181" s="166"/>
      <c r="BN181" s="166"/>
      <c r="BO181" s="166"/>
      <c r="BP181" s="166"/>
      <c r="BQ181" s="166"/>
      <c r="BR181" s="166"/>
      <c r="BS181" s="166"/>
      <c r="BT181" s="166"/>
      <c r="BU181" s="166"/>
      <c r="BV181" s="166"/>
      <c r="BW181" s="166"/>
      <c r="BX181" s="166"/>
      <c r="BY181" s="166"/>
      <c r="BZ181" s="166"/>
      <c r="CA181" s="166"/>
      <c r="CB181" s="166"/>
      <c r="CC181" s="166"/>
      <c r="CD181" s="166"/>
      <c r="CE181" s="166"/>
      <c r="CF181" s="166"/>
      <c r="CG181" s="166"/>
      <c r="CH181" s="166"/>
      <c r="CI181" s="166"/>
      <c r="CJ181" s="166"/>
      <c r="CK181" s="166"/>
      <c r="CL181" s="166"/>
      <c r="CM181" s="166"/>
      <c r="CN181" s="166"/>
      <c r="CO181" s="166"/>
      <c r="CP181" s="166"/>
      <c r="CQ181" s="166"/>
      <c r="CR181" s="166"/>
      <c r="CS181" s="166"/>
      <c r="CT181" s="166"/>
      <c r="CU181" s="166"/>
      <c r="CV181" s="166"/>
      <c r="CW181" s="166"/>
      <c r="CX181" s="166"/>
      <c r="CY181" s="166"/>
      <c r="CZ181" s="166"/>
      <c r="DA181" s="166"/>
      <c r="DB181" s="166"/>
      <c r="DC181" s="166"/>
      <c r="DD181" s="166"/>
      <c r="DE181" s="166"/>
      <c r="DF181" s="166"/>
      <c r="DG181" s="166"/>
      <c r="DH181" s="166"/>
      <c r="DI181" s="166"/>
      <c r="DJ181" s="166"/>
      <c r="DK181" s="166"/>
      <c r="DL181" s="166"/>
      <c r="DM181" s="166"/>
      <c r="DN181" s="166"/>
      <c r="DO181" s="166"/>
      <c r="DP181" s="166"/>
      <c r="DQ181" s="166"/>
      <c r="DR181" s="166"/>
      <c r="DS181" s="166"/>
      <c r="DT181" s="166"/>
      <c r="DU181" s="166"/>
      <c r="DV181" s="166"/>
      <c r="DW181" s="166"/>
      <c r="DX181" s="166"/>
      <c r="DY181" s="166"/>
      <c r="DZ181" s="166"/>
      <c r="EA181" s="166"/>
      <c r="EB181" s="166"/>
      <c r="EC181" s="166"/>
      <c r="ED181" s="166"/>
      <c r="EE181" s="166"/>
      <c r="EF181" s="166"/>
      <c r="EG181" s="166"/>
      <c r="EH181" s="166"/>
      <c r="EI181" s="166"/>
      <c r="EJ181" s="166"/>
      <c r="EK181" s="166"/>
      <c r="EL181" s="166"/>
      <c r="EM181" s="166"/>
      <c r="EN181" s="166"/>
    </row>
    <row r="182" spans="3:144" x14ac:dyDescent="0.2"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  <c r="BI182" s="166"/>
      <c r="BJ182" s="166"/>
      <c r="BK182" s="166"/>
      <c r="BL182" s="166"/>
      <c r="BM182" s="166"/>
      <c r="BN182" s="166"/>
      <c r="BO182" s="166"/>
      <c r="BP182" s="166"/>
      <c r="BQ182" s="166"/>
      <c r="BR182" s="166"/>
      <c r="BS182" s="166"/>
      <c r="BT182" s="166"/>
      <c r="BU182" s="166"/>
      <c r="BV182" s="166"/>
      <c r="BW182" s="166"/>
      <c r="BX182" s="166"/>
      <c r="BY182" s="166"/>
      <c r="BZ182" s="166"/>
      <c r="CA182" s="166"/>
      <c r="CB182" s="166"/>
      <c r="CC182" s="166"/>
      <c r="CD182" s="166"/>
      <c r="CE182" s="166"/>
      <c r="CF182" s="166"/>
      <c r="CG182" s="166"/>
      <c r="CH182" s="166"/>
      <c r="CI182" s="166"/>
      <c r="CJ182" s="166"/>
      <c r="CK182" s="166"/>
      <c r="CL182" s="166"/>
      <c r="CM182" s="166"/>
      <c r="CN182" s="166"/>
      <c r="CO182" s="166"/>
      <c r="CP182" s="166"/>
      <c r="CQ182" s="166"/>
      <c r="CR182" s="166"/>
      <c r="CS182" s="166"/>
      <c r="CT182" s="166"/>
      <c r="CU182" s="166"/>
      <c r="CV182" s="166"/>
      <c r="CW182" s="166"/>
      <c r="CX182" s="166"/>
      <c r="CY182" s="166"/>
      <c r="CZ182" s="166"/>
      <c r="DA182" s="166"/>
      <c r="DB182" s="166"/>
      <c r="DC182" s="166"/>
      <c r="DD182" s="166"/>
      <c r="DE182" s="166"/>
      <c r="DF182" s="166"/>
      <c r="DG182" s="166"/>
      <c r="DH182" s="166"/>
      <c r="DI182" s="166"/>
      <c r="DJ182" s="166"/>
      <c r="DK182" s="166"/>
      <c r="DL182" s="166"/>
      <c r="DM182" s="166"/>
      <c r="DN182" s="166"/>
      <c r="DO182" s="166"/>
      <c r="DP182" s="166"/>
      <c r="DQ182" s="166"/>
      <c r="DR182" s="166"/>
      <c r="DS182" s="166"/>
      <c r="DT182" s="166"/>
      <c r="DU182" s="166"/>
      <c r="DV182" s="166"/>
      <c r="DW182" s="166"/>
      <c r="DX182" s="166"/>
      <c r="DY182" s="166"/>
      <c r="DZ182" s="166"/>
      <c r="EA182" s="166"/>
      <c r="EB182" s="166"/>
      <c r="EC182" s="166"/>
      <c r="ED182" s="166"/>
      <c r="EE182" s="166"/>
      <c r="EF182" s="166"/>
      <c r="EG182" s="166"/>
      <c r="EH182" s="166"/>
      <c r="EI182" s="166"/>
      <c r="EJ182" s="166"/>
      <c r="EK182" s="166"/>
      <c r="EL182" s="166"/>
      <c r="EM182" s="166"/>
      <c r="EN182" s="166"/>
    </row>
    <row r="183" spans="3:144" x14ac:dyDescent="0.2"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  <c r="AZ183" s="166"/>
      <c r="BA183" s="166"/>
      <c r="BB183" s="166"/>
      <c r="BC183" s="166"/>
      <c r="BD183" s="166"/>
      <c r="BE183" s="166"/>
      <c r="BF183" s="166"/>
      <c r="BG183" s="166"/>
      <c r="BH183" s="166"/>
      <c r="BI183" s="166"/>
      <c r="BJ183" s="166"/>
      <c r="BK183" s="166"/>
      <c r="BL183" s="166"/>
      <c r="BM183" s="166"/>
      <c r="BN183" s="166"/>
      <c r="BO183" s="166"/>
      <c r="BP183" s="166"/>
      <c r="BQ183" s="166"/>
      <c r="BR183" s="166"/>
      <c r="BS183" s="166"/>
      <c r="BT183" s="166"/>
      <c r="BU183" s="166"/>
      <c r="BV183" s="166"/>
      <c r="BW183" s="166"/>
      <c r="BX183" s="166"/>
      <c r="BY183" s="166"/>
      <c r="BZ183" s="166"/>
      <c r="CA183" s="166"/>
      <c r="CB183" s="166"/>
      <c r="CC183" s="166"/>
      <c r="CD183" s="166"/>
      <c r="CE183" s="166"/>
      <c r="CF183" s="166"/>
      <c r="CG183" s="166"/>
      <c r="CH183" s="166"/>
      <c r="CI183" s="166"/>
      <c r="CJ183" s="166"/>
      <c r="CK183" s="166"/>
      <c r="CL183" s="166"/>
      <c r="CM183" s="166"/>
      <c r="CN183" s="166"/>
      <c r="CO183" s="166"/>
      <c r="CP183" s="166"/>
      <c r="CQ183" s="166"/>
      <c r="CR183" s="166"/>
      <c r="CS183" s="166"/>
      <c r="CT183" s="166"/>
      <c r="CU183" s="166"/>
      <c r="CV183" s="166"/>
      <c r="CW183" s="166"/>
      <c r="CX183" s="166"/>
      <c r="CY183" s="166"/>
      <c r="CZ183" s="166"/>
      <c r="DA183" s="166"/>
      <c r="DB183" s="166"/>
      <c r="DC183" s="166"/>
      <c r="DD183" s="166"/>
      <c r="DE183" s="166"/>
      <c r="DF183" s="166"/>
      <c r="DG183" s="166"/>
      <c r="DH183" s="166"/>
      <c r="DI183" s="166"/>
      <c r="DJ183" s="166"/>
      <c r="DK183" s="166"/>
      <c r="DL183" s="166"/>
      <c r="DM183" s="166"/>
      <c r="DN183" s="166"/>
      <c r="DO183" s="166"/>
      <c r="DP183" s="166"/>
      <c r="DQ183" s="166"/>
      <c r="DR183" s="166"/>
      <c r="DS183" s="166"/>
      <c r="DT183" s="166"/>
      <c r="DU183" s="166"/>
      <c r="DV183" s="166"/>
      <c r="DW183" s="166"/>
      <c r="DX183" s="166"/>
      <c r="DY183" s="166"/>
      <c r="DZ183" s="166"/>
      <c r="EA183" s="166"/>
      <c r="EB183" s="166"/>
      <c r="EC183" s="166"/>
      <c r="ED183" s="166"/>
      <c r="EE183" s="166"/>
      <c r="EF183" s="166"/>
      <c r="EG183" s="166"/>
      <c r="EH183" s="166"/>
      <c r="EI183" s="166"/>
      <c r="EJ183" s="166"/>
      <c r="EK183" s="166"/>
      <c r="EL183" s="166"/>
      <c r="EM183" s="166"/>
      <c r="EN183" s="166"/>
    </row>
    <row r="184" spans="3:144" x14ac:dyDescent="0.2"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6"/>
      <c r="BG184" s="166"/>
      <c r="BH184" s="166"/>
      <c r="BI184" s="166"/>
      <c r="BJ184" s="166"/>
      <c r="BK184" s="166"/>
      <c r="BL184" s="166"/>
      <c r="BM184" s="166"/>
      <c r="BN184" s="166"/>
      <c r="BO184" s="166"/>
      <c r="BP184" s="166"/>
      <c r="BQ184" s="166"/>
      <c r="BR184" s="166"/>
      <c r="BS184" s="166"/>
      <c r="BT184" s="166"/>
      <c r="BU184" s="166"/>
      <c r="BV184" s="166"/>
      <c r="BW184" s="166"/>
      <c r="BX184" s="166"/>
      <c r="BY184" s="166"/>
      <c r="BZ184" s="166"/>
      <c r="CA184" s="166"/>
      <c r="CB184" s="166"/>
      <c r="CC184" s="166"/>
      <c r="CD184" s="166"/>
      <c r="CE184" s="166"/>
      <c r="CF184" s="166"/>
      <c r="CG184" s="166"/>
      <c r="CH184" s="166"/>
      <c r="CI184" s="166"/>
      <c r="CJ184" s="166"/>
      <c r="CK184" s="166"/>
      <c r="CL184" s="166"/>
      <c r="CM184" s="166"/>
      <c r="CN184" s="166"/>
      <c r="CO184" s="166"/>
      <c r="CP184" s="166"/>
      <c r="CQ184" s="166"/>
      <c r="CR184" s="166"/>
      <c r="CS184" s="166"/>
      <c r="CT184" s="166"/>
      <c r="CU184" s="166"/>
      <c r="CV184" s="166"/>
      <c r="CW184" s="166"/>
      <c r="CX184" s="166"/>
      <c r="CY184" s="166"/>
      <c r="CZ184" s="166"/>
      <c r="DA184" s="166"/>
      <c r="DB184" s="166"/>
      <c r="DC184" s="166"/>
      <c r="DD184" s="166"/>
      <c r="DE184" s="166"/>
      <c r="DF184" s="166"/>
      <c r="DG184" s="166"/>
      <c r="DH184" s="166"/>
      <c r="DI184" s="166"/>
      <c r="DJ184" s="166"/>
      <c r="DK184" s="166"/>
      <c r="DL184" s="166"/>
      <c r="DM184" s="166"/>
      <c r="DN184" s="166"/>
      <c r="DO184" s="166"/>
      <c r="DP184" s="166"/>
      <c r="DQ184" s="166"/>
      <c r="DR184" s="166"/>
      <c r="DS184" s="166"/>
      <c r="DT184" s="166"/>
      <c r="DU184" s="166"/>
      <c r="DV184" s="166"/>
      <c r="DW184" s="166"/>
      <c r="DX184" s="166"/>
      <c r="DY184" s="166"/>
      <c r="DZ184" s="166"/>
      <c r="EA184" s="166"/>
      <c r="EB184" s="166"/>
      <c r="EC184" s="166"/>
      <c r="ED184" s="166"/>
      <c r="EE184" s="166"/>
      <c r="EF184" s="166"/>
      <c r="EG184" s="166"/>
      <c r="EH184" s="166"/>
      <c r="EI184" s="166"/>
      <c r="EJ184" s="166"/>
      <c r="EK184" s="166"/>
      <c r="EL184" s="166"/>
      <c r="EM184" s="166"/>
      <c r="EN184" s="166"/>
    </row>
    <row r="185" spans="3:144" x14ac:dyDescent="0.2"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  <c r="BH185" s="166"/>
      <c r="BI185" s="166"/>
      <c r="BJ185" s="166"/>
      <c r="BK185" s="166"/>
      <c r="BL185" s="166"/>
      <c r="BM185" s="166"/>
      <c r="BN185" s="166"/>
      <c r="BO185" s="166"/>
      <c r="BP185" s="166"/>
      <c r="BQ185" s="166"/>
      <c r="BR185" s="166"/>
      <c r="BS185" s="166"/>
      <c r="BT185" s="166"/>
      <c r="BU185" s="166"/>
      <c r="BV185" s="166"/>
      <c r="BW185" s="166"/>
      <c r="BX185" s="166"/>
      <c r="BY185" s="166"/>
      <c r="BZ185" s="166"/>
      <c r="CA185" s="166"/>
      <c r="CB185" s="166"/>
      <c r="CC185" s="166"/>
      <c r="CD185" s="166"/>
      <c r="CE185" s="166"/>
      <c r="CF185" s="166"/>
      <c r="CG185" s="166"/>
      <c r="CH185" s="166"/>
      <c r="CI185" s="166"/>
      <c r="CJ185" s="166"/>
      <c r="CK185" s="166"/>
      <c r="CL185" s="166"/>
      <c r="CM185" s="166"/>
      <c r="CN185" s="166"/>
      <c r="CO185" s="166"/>
      <c r="CP185" s="166"/>
      <c r="CQ185" s="166"/>
      <c r="CR185" s="166"/>
      <c r="CS185" s="166"/>
      <c r="CT185" s="166"/>
      <c r="CU185" s="166"/>
      <c r="CV185" s="166"/>
      <c r="CW185" s="166"/>
      <c r="CX185" s="166"/>
      <c r="CY185" s="166"/>
      <c r="CZ185" s="166"/>
      <c r="DA185" s="166"/>
      <c r="DB185" s="166"/>
      <c r="DC185" s="166"/>
      <c r="DD185" s="166"/>
      <c r="DE185" s="166"/>
      <c r="DF185" s="166"/>
      <c r="DG185" s="166"/>
      <c r="DH185" s="166"/>
      <c r="DI185" s="166"/>
      <c r="DJ185" s="166"/>
      <c r="DK185" s="166"/>
      <c r="DL185" s="166"/>
      <c r="DM185" s="166"/>
      <c r="DN185" s="166"/>
      <c r="DO185" s="166"/>
      <c r="DP185" s="166"/>
      <c r="DQ185" s="166"/>
      <c r="DR185" s="166"/>
      <c r="DS185" s="166"/>
      <c r="DT185" s="166"/>
      <c r="DU185" s="166"/>
      <c r="DV185" s="166"/>
      <c r="DW185" s="166"/>
      <c r="DX185" s="166"/>
      <c r="DY185" s="166"/>
      <c r="DZ185" s="166"/>
      <c r="EA185" s="166"/>
      <c r="EB185" s="166"/>
      <c r="EC185" s="166"/>
      <c r="ED185" s="166"/>
      <c r="EE185" s="166"/>
      <c r="EF185" s="166"/>
      <c r="EG185" s="166"/>
      <c r="EH185" s="166"/>
      <c r="EI185" s="166"/>
      <c r="EJ185" s="166"/>
      <c r="EK185" s="166"/>
      <c r="EL185" s="166"/>
      <c r="EM185" s="166"/>
      <c r="EN185" s="166"/>
    </row>
    <row r="186" spans="3:144" x14ac:dyDescent="0.2"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6"/>
      <c r="BM186" s="166"/>
      <c r="BN186" s="166"/>
      <c r="BO186" s="166"/>
      <c r="BP186" s="166"/>
      <c r="BQ186" s="166"/>
      <c r="BR186" s="166"/>
      <c r="BS186" s="166"/>
      <c r="BT186" s="166"/>
      <c r="BU186" s="166"/>
      <c r="BV186" s="166"/>
      <c r="BW186" s="166"/>
      <c r="BX186" s="166"/>
      <c r="BY186" s="166"/>
      <c r="BZ186" s="166"/>
      <c r="CA186" s="166"/>
      <c r="CB186" s="166"/>
      <c r="CC186" s="166"/>
      <c r="CD186" s="166"/>
      <c r="CE186" s="166"/>
      <c r="CF186" s="166"/>
      <c r="CG186" s="166"/>
      <c r="CH186" s="166"/>
      <c r="CI186" s="166"/>
      <c r="CJ186" s="166"/>
      <c r="CK186" s="166"/>
      <c r="CL186" s="166"/>
      <c r="CM186" s="166"/>
      <c r="CN186" s="166"/>
      <c r="CO186" s="166"/>
      <c r="CP186" s="166"/>
      <c r="CQ186" s="166"/>
      <c r="CR186" s="166"/>
      <c r="CS186" s="166"/>
      <c r="CT186" s="166"/>
      <c r="CU186" s="166"/>
      <c r="CV186" s="166"/>
      <c r="CW186" s="166"/>
      <c r="CX186" s="166"/>
      <c r="CY186" s="166"/>
      <c r="CZ186" s="166"/>
      <c r="DA186" s="166"/>
      <c r="DB186" s="166"/>
      <c r="DC186" s="166"/>
      <c r="DD186" s="166"/>
      <c r="DE186" s="166"/>
      <c r="DF186" s="166"/>
      <c r="DG186" s="166"/>
      <c r="DH186" s="166"/>
      <c r="DI186" s="166"/>
      <c r="DJ186" s="166"/>
      <c r="DK186" s="166"/>
      <c r="DL186" s="166"/>
      <c r="DM186" s="166"/>
      <c r="DN186" s="166"/>
      <c r="DO186" s="166"/>
      <c r="DP186" s="166"/>
      <c r="DQ186" s="166"/>
      <c r="DR186" s="166"/>
      <c r="DS186" s="166"/>
      <c r="DT186" s="166"/>
      <c r="DU186" s="166"/>
      <c r="DV186" s="166"/>
      <c r="DW186" s="166"/>
      <c r="DX186" s="166"/>
      <c r="DY186" s="166"/>
      <c r="DZ186" s="166"/>
      <c r="EA186" s="166"/>
      <c r="EB186" s="166"/>
      <c r="EC186" s="166"/>
      <c r="ED186" s="166"/>
      <c r="EE186" s="166"/>
      <c r="EF186" s="166"/>
      <c r="EG186" s="166"/>
      <c r="EH186" s="166"/>
      <c r="EI186" s="166"/>
      <c r="EJ186" s="166"/>
      <c r="EK186" s="166"/>
      <c r="EL186" s="166"/>
      <c r="EM186" s="166"/>
      <c r="EN186" s="166"/>
    </row>
    <row r="187" spans="3:144" x14ac:dyDescent="0.2"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  <c r="CG187" s="166"/>
      <c r="CH187" s="166"/>
      <c r="CI187" s="166"/>
      <c r="CJ187" s="166"/>
      <c r="CK187" s="166"/>
      <c r="CL187" s="166"/>
      <c r="CM187" s="166"/>
      <c r="CN187" s="166"/>
      <c r="CO187" s="166"/>
      <c r="CP187" s="166"/>
      <c r="CQ187" s="166"/>
      <c r="CR187" s="166"/>
      <c r="CS187" s="166"/>
      <c r="CT187" s="166"/>
      <c r="CU187" s="166"/>
      <c r="CV187" s="166"/>
      <c r="CW187" s="166"/>
      <c r="CX187" s="166"/>
      <c r="CY187" s="166"/>
      <c r="CZ187" s="166"/>
      <c r="DA187" s="166"/>
      <c r="DB187" s="166"/>
      <c r="DC187" s="166"/>
      <c r="DD187" s="166"/>
      <c r="DE187" s="166"/>
      <c r="DF187" s="166"/>
      <c r="DG187" s="166"/>
      <c r="DH187" s="166"/>
      <c r="DI187" s="166"/>
      <c r="DJ187" s="166"/>
      <c r="DK187" s="166"/>
      <c r="DL187" s="166"/>
      <c r="DM187" s="166"/>
      <c r="DN187" s="166"/>
      <c r="DO187" s="166"/>
      <c r="DP187" s="166"/>
      <c r="DQ187" s="166"/>
      <c r="DR187" s="166"/>
      <c r="DS187" s="166"/>
      <c r="DT187" s="166"/>
      <c r="DU187" s="166"/>
      <c r="DV187" s="166"/>
      <c r="DW187" s="166"/>
      <c r="DX187" s="166"/>
      <c r="DY187" s="166"/>
      <c r="DZ187" s="166"/>
      <c r="EA187" s="166"/>
      <c r="EB187" s="166"/>
      <c r="EC187" s="166"/>
      <c r="ED187" s="166"/>
      <c r="EE187" s="166"/>
      <c r="EF187" s="166"/>
      <c r="EG187" s="166"/>
      <c r="EH187" s="166"/>
      <c r="EI187" s="166"/>
      <c r="EJ187" s="166"/>
      <c r="EK187" s="166"/>
      <c r="EL187" s="166"/>
      <c r="EM187" s="166"/>
      <c r="EN187" s="166"/>
    </row>
    <row r="188" spans="3:144" x14ac:dyDescent="0.2"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6"/>
      <c r="BN188" s="166"/>
      <c r="BO188" s="166"/>
      <c r="BP188" s="166"/>
      <c r="BQ188" s="166"/>
      <c r="BR188" s="166"/>
      <c r="BS188" s="166"/>
      <c r="BT188" s="166"/>
      <c r="BU188" s="166"/>
      <c r="BV188" s="166"/>
      <c r="BW188" s="166"/>
      <c r="BX188" s="166"/>
      <c r="BY188" s="166"/>
      <c r="BZ188" s="166"/>
      <c r="CA188" s="166"/>
      <c r="CB188" s="166"/>
      <c r="CC188" s="166"/>
      <c r="CD188" s="166"/>
      <c r="CE188" s="166"/>
      <c r="CF188" s="166"/>
      <c r="CG188" s="166"/>
      <c r="CH188" s="166"/>
      <c r="CI188" s="166"/>
      <c r="CJ188" s="166"/>
      <c r="CK188" s="166"/>
      <c r="CL188" s="166"/>
      <c r="CM188" s="166"/>
      <c r="CN188" s="166"/>
      <c r="CO188" s="166"/>
      <c r="CP188" s="166"/>
      <c r="CQ188" s="166"/>
      <c r="CR188" s="166"/>
      <c r="CS188" s="166"/>
      <c r="CT188" s="166"/>
      <c r="CU188" s="166"/>
      <c r="CV188" s="166"/>
      <c r="CW188" s="166"/>
      <c r="CX188" s="166"/>
      <c r="CY188" s="166"/>
      <c r="CZ188" s="166"/>
      <c r="DA188" s="166"/>
      <c r="DB188" s="166"/>
      <c r="DC188" s="166"/>
      <c r="DD188" s="166"/>
      <c r="DE188" s="166"/>
      <c r="DF188" s="166"/>
      <c r="DG188" s="166"/>
      <c r="DH188" s="166"/>
      <c r="DI188" s="166"/>
      <c r="DJ188" s="166"/>
      <c r="DK188" s="166"/>
      <c r="DL188" s="166"/>
      <c r="DM188" s="166"/>
      <c r="DN188" s="166"/>
      <c r="DO188" s="166"/>
      <c r="DP188" s="166"/>
      <c r="DQ188" s="166"/>
      <c r="DR188" s="166"/>
      <c r="DS188" s="166"/>
      <c r="DT188" s="166"/>
      <c r="DU188" s="166"/>
      <c r="DV188" s="166"/>
      <c r="DW188" s="166"/>
      <c r="DX188" s="166"/>
      <c r="DY188" s="166"/>
      <c r="DZ188" s="166"/>
      <c r="EA188" s="166"/>
      <c r="EB188" s="166"/>
      <c r="EC188" s="166"/>
      <c r="ED188" s="166"/>
      <c r="EE188" s="166"/>
      <c r="EF188" s="166"/>
      <c r="EG188" s="166"/>
      <c r="EH188" s="166"/>
      <c r="EI188" s="166"/>
      <c r="EJ188" s="166"/>
      <c r="EK188" s="166"/>
      <c r="EL188" s="166"/>
      <c r="EM188" s="166"/>
      <c r="EN188" s="166"/>
    </row>
    <row r="189" spans="3:144" x14ac:dyDescent="0.2"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BM189" s="166"/>
      <c r="BN189" s="166"/>
      <c r="BO189" s="166"/>
      <c r="BP189" s="166"/>
      <c r="BQ189" s="166"/>
      <c r="BR189" s="166"/>
      <c r="BS189" s="166"/>
      <c r="BT189" s="166"/>
      <c r="BU189" s="166"/>
      <c r="BV189" s="166"/>
      <c r="BW189" s="166"/>
      <c r="BX189" s="166"/>
      <c r="BY189" s="166"/>
      <c r="BZ189" s="166"/>
      <c r="CA189" s="166"/>
      <c r="CB189" s="166"/>
      <c r="CC189" s="166"/>
      <c r="CD189" s="166"/>
      <c r="CE189" s="166"/>
      <c r="CF189" s="166"/>
      <c r="CG189" s="166"/>
      <c r="CH189" s="166"/>
      <c r="CI189" s="166"/>
      <c r="CJ189" s="166"/>
      <c r="CK189" s="166"/>
      <c r="CL189" s="166"/>
      <c r="CM189" s="166"/>
      <c r="CN189" s="166"/>
      <c r="CO189" s="166"/>
      <c r="CP189" s="166"/>
      <c r="CQ189" s="166"/>
      <c r="CR189" s="166"/>
      <c r="CS189" s="166"/>
      <c r="CT189" s="166"/>
      <c r="CU189" s="166"/>
      <c r="CV189" s="166"/>
      <c r="CW189" s="166"/>
      <c r="CX189" s="166"/>
      <c r="CY189" s="166"/>
      <c r="CZ189" s="166"/>
      <c r="DA189" s="166"/>
      <c r="DB189" s="166"/>
      <c r="DC189" s="166"/>
      <c r="DD189" s="166"/>
      <c r="DE189" s="166"/>
      <c r="DF189" s="166"/>
      <c r="DG189" s="166"/>
      <c r="DH189" s="166"/>
      <c r="DI189" s="166"/>
      <c r="DJ189" s="166"/>
      <c r="DK189" s="166"/>
      <c r="DL189" s="166"/>
      <c r="DM189" s="166"/>
      <c r="DN189" s="166"/>
      <c r="DO189" s="166"/>
      <c r="DP189" s="166"/>
      <c r="DQ189" s="166"/>
      <c r="DR189" s="166"/>
      <c r="DS189" s="166"/>
      <c r="DT189" s="166"/>
      <c r="DU189" s="166"/>
      <c r="DV189" s="166"/>
      <c r="DW189" s="166"/>
      <c r="DX189" s="166"/>
      <c r="DY189" s="166"/>
      <c r="DZ189" s="166"/>
      <c r="EA189" s="166"/>
      <c r="EB189" s="166"/>
      <c r="EC189" s="166"/>
      <c r="ED189" s="166"/>
      <c r="EE189" s="166"/>
      <c r="EF189" s="166"/>
      <c r="EG189" s="166"/>
      <c r="EH189" s="166"/>
      <c r="EI189" s="166"/>
      <c r="EJ189" s="166"/>
      <c r="EK189" s="166"/>
      <c r="EL189" s="166"/>
      <c r="EM189" s="166"/>
      <c r="EN189" s="166"/>
    </row>
    <row r="190" spans="3:144" x14ac:dyDescent="0.2"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6"/>
      <c r="BN190" s="166"/>
      <c r="BO190" s="166"/>
      <c r="BP190" s="166"/>
      <c r="BQ190" s="166"/>
      <c r="BR190" s="166"/>
      <c r="BS190" s="166"/>
      <c r="BT190" s="166"/>
      <c r="BU190" s="166"/>
      <c r="BV190" s="166"/>
      <c r="BW190" s="166"/>
      <c r="BX190" s="166"/>
      <c r="BY190" s="166"/>
      <c r="BZ190" s="166"/>
      <c r="CA190" s="166"/>
      <c r="CB190" s="166"/>
      <c r="CC190" s="166"/>
      <c r="CD190" s="166"/>
      <c r="CE190" s="166"/>
      <c r="CF190" s="166"/>
      <c r="CG190" s="166"/>
      <c r="CH190" s="166"/>
      <c r="CI190" s="166"/>
      <c r="CJ190" s="166"/>
      <c r="CK190" s="166"/>
      <c r="CL190" s="166"/>
      <c r="CM190" s="166"/>
      <c r="CN190" s="166"/>
      <c r="CO190" s="166"/>
      <c r="CP190" s="166"/>
      <c r="CQ190" s="166"/>
      <c r="CR190" s="166"/>
      <c r="CS190" s="166"/>
      <c r="CT190" s="166"/>
      <c r="CU190" s="166"/>
      <c r="CV190" s="166"/>
      <c r="CW190" s="166"/>
      <c r="CX190" s="166"/>
      <c r="CY190" s="166"/>
      <c r="CZ190" s="166"/>
      <c r="DA190" s="166"/>
      <c r="DB190" s="166"/>
      <c r="DC190" s="166"/>
      <c r="DD190" s="166"/>
      <c r="DE190" s="166"/>
      <c r="DF190" s="166"/>
      <c r="DG190" s="166"/>
      <c r="DH190" s="166"/>
      <c r="DI190" s="166"/>
      <c r="DJ190" s="166"/>
      <c r="DK190" s="166"/>
      <c r="DL190" s="166"/>
      <c r="DM190" s="166"/>
      <c r="DN190" s="166"/>
      <c r="DO190" s="166"/>
      <c r="DP190" s="166"/>
      <c r="DQ190" s="166"/>
      <c r="DR190" s="166"/>
      <c r="DS190" s="166"/>
      <c r="DT190" s="166"/>
      <c r="DU190" s="166"/>
      <c r="DV190" s="166"/>
      <c r="DW190" s="166"/>
      <c r="DX190" s="166"/>
      <c r="DY190" s="166"/>
      <c r="DZ190" s="166"/>
      <c r="EA190" s="166"/>
      <c r="EB190" s="166"/>
      <c r="EC190" s="166"/>
      <c r="ED190" s="166"/>
      <c r="EE190" s="166"/>
      <c r="EF190" s="166"/>
      <c r="EG190" s="166"/>
      <c r="EH190" s="166"/>
      <c r="EI190" s="166"/>
      <c r="EJ190" s="166"/>
      <c r="EK190" s="166"/>
      <c r="EL190" s="166"/>
      <c r="EM190" s="166"/>
      <c r="EN190" s="166"/>
    </row>
    <row r="191" spans="3:144" x14ac:dyDescent="0.2"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6"/>
      <c r="BN191" s="166"/>
      <c r="BO191" s="166"/>
      <c r="BP191" s="166"/>
      <c r="BQ191" s="166"/>
      <c r="BR191" s="166"/>
      <c r="BS191" s="166"/>
      <c r="BT191" s="166"/>
      <c r="BU191" s="166"/>
      <c r="BV191" s="166"/>
      <c r="BW191" s="166"/>
      <c r="BX191" s="166"/>
      <c r="BY191" s="166"/>
      <c r="BZ191" s="166"/>
      <c r="CA191" s="166"/>
      <c r="CB191" s="166"/>
      <c r="CC191" s="166"/>
      <c r="CD191" s="166"/>
      <c r="CE191" s="166"/>
      <c r="CF191" s="166"/>
      <c r="CG191" s="166"/>
      <c r="CH191" s="166"/>
      <c r="CI191" s="166"/>
      <c r="CJ191" s="166"/>
      <c r="CK191" s="166"/>
      <c r="CL191" s="166"/>
      <c r="CM191" s="166"/>
      <c r="CN191" s="166"/>
      <c r="CO191" s="166"/>
      <c r="CP191" s="166"/>
      <c r="CQ191" s="166"/>
      <c r="CR191" s="166"/>
      <c r="CS191" s="166"/>
      <c r="CT191" s="166"/>
      <c r="CU191" s="166"/>
      <c r="CV191" s="166"/>
      <c r="CW191" s="166"/>
      <c r="CX191" s="166"/>
      <c r="CY191" s="166"/>
      <c r="CZ191" s="166"/>
      <c r="DA191" s="166"/>
      <c r="DB191" s="166"/>
      <c r="DC191" s="166"/>
      <c r="DD191" s="166"/>
      <c r="DE191" s="166"/>
      <c r="DF191" s="166"/>
      <c r="DG191" s="166"/>
      <c r="DH191" s="166"/>
      <c r="DI191" s="166"/>
      <c r="DJ191" s="166"/>
      <c r="DK191" s="166"/>
      <c r="DL191" s="166"/>
      <c r="DM191" s="166"/>
      <c r="DN191" s="166"/>
      <c r="DO191" s="166"/>
      <c r="DP191" s="166"/>
      <c r="DQ191" s="166"/>
      <c r="DR191" s="166"/>
      <c r="DS191" s="166"/>
      <c r="DT191" s="166"/>
      <c r="DU191" s="166"/>
      <c r="DV191" s="166"/>
      <c r="DW191" s="166"/>
      <c r="DX191" s="166"/>
      <c r="DY191" s="166"/>
      <c r="DZ191" s="166"/>
      <c r="EA191" s="166"/>
      <c r="EB191" s="166"/>
      <c r="EC191" s="166"/>
      <c r="ED191" s="166"/>
      <c r="EE191" s="166"/>
      <c r="EF191" s="166"/>
      <c r="EG191" s="166"/>
      <c r="EH191" s="166"/>
      <c r="EI191" s="166"/>
      <c r="EJ191" s="166"/>
      <c r="EK191" s="166"/>
      <c r="EL191" s="166"/>
      <c r="EM191" s="166"/>
      <c r="EN191" s="166"/>
    </row>
    <row r="192" spans="3:144" x14ac:dyDescent="0.2"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66"/>
      <c r="BN192" s="166"/>
      <c r="BO192" s="166"/>
      <c r="BP192" s="166"/>
      <c r="BQ192" s="166"/>
      <c r="BR192" s="166"/>
      <c r="BS192" s="166"/>
      <c r="BT192" s="166"/>
      <c r="BU192" s="166"/>
      <c r="BV192" s="166"/>
      <c r="BW192" s="166"/>
      <c r="BX192" s="166"/>
      <c r="BY192" s="166"/>
      <c r="BZ192" s="166"/>
      <c r="CA192" s="166"/>
      <c r="CB192" s="166"/>
      <c r="CC192" s="166"/>
      <c r="CD192" s="166"/>
      <c r="CE192" s="166"/>
      <c r="CF192" s="166"/>
      <c r="CG192" s="166"/>
      <c r="CH192" s="166"/>
      <c r="CI192" s="166"/>
      <c r="CJ192" s="166"/>
      <c r="CK192" s="166"/>
      <c r="CL192" s="166"/>
      <c r="CM192" s="166"/>
      <c r="CN192" s="166"/>
      <c r="CO192" s="166"/>
      <c r="CP192" s="166"/>
      <c r="CQ192" s="166"/>
      <c r="CR192" s="166"/>
      <c r="CS192" s="166"/>
      <c r="CT192" s="166"/>
      <c r="CU192" s="166"/>
      <c r="CV192" s="166"/>
      <c r="CW192" s="166"/>
      <c r="CX192" s="166"/>
      <c r="CY192" s="166"/>
      <c r="CZ192" s="166"/>
      <c r="DA192" s="166"/>
      <c r="DB192" s="166"/>
      <c r="DC192" s="166"/>
      <c r="DD192" s="166"/>
      <c r="DE192" s="166"/>
      <c r="DF192" s="166"/>
      <c r="DG192" s="166"/>
      <c r="DH192" s="166"/>
      <c r="DI192" s="166"/>
      <c r="DJ192" s="166"/>
      <c r="DK192" s="166"/>
      <c r="DL192" s="166"/>
      <c r="DM192" s="166"/>
      <c r="DN192" s="166"/>
      <c r="DO192" s="166"/>
      <c r="DP192" s="166"/>
      <c r="DQ192" s="166"/>
      <c r="DR192" s="166"/>
      <c r="DS192" s="166"/>
      <c r="DT192" s="166"/>
      <c r="DU192" s="166"/>
      <c r="DV192" s="166"/>
      <c r="DW192" s="166"/>
      <c r="DX192" s="166"/>
      <c r="DY192" s="166"/>
      <c r="DZ192" s="166"/>
      <c r="EA192" s="166"/>
      <c r="EB192" s="166"/>
      <c r="EC192" s="166"/>
      <c r="ED192" s="166"/>
      <c r="EE192" s="166"/>
      <c r="EF192" s="166"/>
      <c r="EG192" s="166"/>
      <c r="EH192" s="166"/>
      <c r="EI192" s="166"/>
      <c r="EJ192" s="166"/>
      <c r="EK192" s="166"/>
      <c r="EL192" s="166"/>
      <c r="EM192" s="166"/>
      <c r="EN192" s="166"/>
    </row>
    <row r="193" spans="3:144" x14ac:dyDescent="0.2"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66"/>
      <c r="BM193" s="166"/>
      <c r="BN193" s="166"/>
      <c r="BO193" s="166"/>
      <c r="BP193" s="166"/>
      <c r="BQ193" s="166"/>
      <c r="BR193" s="166"/>
      <c r="BS193" s="166"/>
      <c r="BT193" s="166"/>
      <c r="BU193" s="166"/>
      <c r="BV193" s="166"/>
      <c r="BW193" s="166"/>
      <c r="BX193" s="166"/>
      <c r="BY193" s="166"/>
      <c r="BZ193" s="166"/>
      <c r="CA193" s="166"/>
      <c r="CB193" s="166"/>
      <c r="CC193" s="166"/>
      <c r="CD193" s="166"/>
      <c r="CE193" s="166"/>
      <c r="CF193" s="166"/>
      <c r="CG193" s="166"/>
      <c r="CH193" s="166"/>
      <c r="CI193" s="166"/>
      <c r="CJ193" s="166"/>
      <c r="CK193" s="166"/>
      <c r="CL193" s="166"/>
      <c r="CM193" s="166"/>
      <c r="CN193" s="166"/>
      <c r="CO193" s="166"/>
      <c r="CP193" s="166"/>
      <c r="CQ193" s="166"/>
      <c r="CR193" s="166"/>
      <c r="CS193" s="166"/>
      <c r="CT193" s="166"/>
      <c r="CU193" s="166"/>
      <c r="CV193" s="166"/>
      <c r="CW193" s="166"/>
      <c r="CX193" s="166"/>
      <c r="CY193" s="166"/>
      <c r="CZ193" s="166"/>
      <c r="DA193" s="166"/>
      <c r="DB193" s="166"/>
      <c r="DC193" s="166"/>
      <c r="DD193" s="166"/>
      <c r="DE193" s="166"/>
      <c r="DF193" s="166"/>
      <c r="DG193" s="166"/>
      <c r="DH193" s="166"/>
      <c r="DI193" s="166"/>
      <c r="DJ193" s="166"/>
      <c r="DK193" s="166"/>
      <c r="DL193" s="166"/>
      <c r="DM193" s="166"/>
      <c r="DN193" s="166"/>
      <c r="DO193" s="166"/>
      <c r="DP193" s="166"/>
      <c r="DQ193" s="166"/>
      <c r="DR193" s="166"/>
      <c r="DS193" s="166"/>
      <c r="DT193" s="166"/>
      <c r="DU193" s="166"/>
      <c r="DV193" s="166"/>
      <c r="DW193" s="166"/>
      <c r="DX193" s="166"/>
      <c r="DY193" s="166"/>
      <c r="DZ193" s="166"/>
      <c r="EA193" s="166"/>
      <c r="EB193" s="166"/>
      <c r="EC193" s="166"/>
      <c r="ED193" s="166"/>
      <c r="EE193" s="166"/>
      <c r="EF193" s="166"/>
      <c r="EG193" s="166"/>
      <c r="EH193" s="166"/>
      <c r="EI193" s="166"/>
      <c r="EJ193" s="166"/>
      <c r="EK193" s="166"/>
      <c r="EL193" s="166"/>
      <c r="EM193" s="166"/>
      <c r="EN193" s="166"/>
    </row>
    <row r="194" spans="3:144" x14ac:dyDescent="0.2"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6"/>
      <c r="BM194" s="166"/>
      <c r="BN194" s="166"/>
      <c r="BO194" s="166"/>
      <c r="BP194" s="166"/>
      <c r="BQ194" s="166"/>
      <c r="BR194" s="166"/>
      <c r="BS194" s="166"/>
      <c r="BT194" s="166"/>
      <c r="BU194" s="166"/>
      <c r="BV194" s="166"/>
      <c r="BW194" s="166"/>
      <c r="BX194" s="166"/>
      <c r="BY194" s="166"/>
      <c r="BZ194" s="166"/>
      <c r="CA194" s="166"/>
      <c r="CB194" s="166"/>
      <c r="CC194" s="166"/>
      <c r="CD194" s="166"/>
      <c r="CE194" s="166"/>
      <c r="CF194" s="166"/>
      <c r="CG194" s="166"/>
      <c r="CH194" s="166"/>
      <c r="CI194" s="166"/>
      <c r="CJ194" s="166"/>
      <c r="CK194" s="166"/>
      <c r="CL194" s="166"/>
      <c r="CM194" s="166"/>
      <c r="CN194" s="166"/>
      <c r="CO194" s="166"/>
      <c r="CP194" s="166"/>
      <c r="CQ194" s="166"/>
      <c r="CR194" s="166"/>
      <c r="CS194" s="166"/>
      <c r="CT194" s="166"/>
      <c r="CU194" s="166"/>
      <c r="CV194" s="166"/>
      <c r="CW194" s="166"/>
      <c r="CX194" s="166"/>
      <c r="CY194" s="166"/>
      <c r="CZ194" s="166"/>
      <c r="DA194" s="166"/>
      <c r="DB194" s="166"/>
      <c r="DC194" s="166"/>
      <c r="DD194" s="166"/>
      <c r="DE194" s="166"/>
      <c r="DF194" s="166"/>
      <c r="DG194" s="166"/>
      <c r="DH194" s="166"/>
      <c r="DI194" s="166"/>
      <c r="DJ194" s="166"/>
      <c r="DK194" s="166"/>
      <c r="DL194" s="166"/>
      <c r="DM194" s="166"/>
      <c r="DN194" s="166"/>
      <c r="DO194" s="166"/>
      <c r="DP194" s="166"/>
      <c r="DQ194" s="166"/>
      <c r="DR194" s="166"/>
      <c r="DS194" s="166"/>
      <c r="DT194" s="166"/>
      <c r="DU194" s="166"/>
      <c r="DV194" s="166"/>
      <c r="DW194" s="166"/>
      <c r="DX194" s="166"/>
      <c r="DY194" s="166"/>
      <c r="DZ194" s="166"/>
      <c r="EA194" s="166"/>
      <c r="EB194" s="166"/>
      <c r="EC194" s="166"/>
      <c r="ED194" s="166"/>
      <c r="EE194" s="166"/>
      <c r="EF194" s="166"/>
      <c r="EG194" s="166"/>
      <c r="EH194" s="166"/>
      <c r="EI194" s="166"/>
      <c r="EJ194" s="166"/>
      <c r="EK194" s="166"/>
      <c r="EL194" s="166"/>
      <c r="EM194" s="166"/>
      <c r="EN194" s="166"/>
    </row>
    <row r="195" spans="3:144" x14ac:dyDescent="0.2"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  <c r="BI195" s="166"/>
      <c r="BJ195" s="166"/>
      <c r="BK195" s="166"/>
      <c r="BL195" s="166"/>
      <c r="BM195" s="166"/>
      <c r="BN195" s="166"/>
      <c r="BO195" s="166"/>
      <c r="BP195" s="166"/>
      <c r="BQ195" s="166"/>
      <c r="BR195" s="166"/>
      <c r="BS195" s="166"/>
      <c r="BT195" s="166"/>
      <c r="BU195" s="166"/>
      <c r="BV195" s="166"/>
      <c r="BW195" s="166"/>
      <c r="BX195" s="166"/>
      <c r="BY195" s="166"/>
      <c r="BZ195" s="166"/>
      <c r="CA195" s="166"/>
      <c r="CB195" s="166"/>
      <c r="CC195" s="166"/>
      <c r="CD195" s="166"/>
      <c r="CE195" s="166"/>
      <c r="CF195" s="166"/>
      <c r="CG195" s="166"/>
      <c r="CH195" s="166"/>
      <c r="CI195" s="166"/>
      <c r="CJ195" s="166"/>
      <c r="CK195" s="166"/>
      <c r="CL195" s="166"/>
      <c r="CM195" s="166"/>
      <c r="CN195" s="166"/>
      <c r="CO195" s="166"/>
      <c r="CP195" s="166"/>
      <c r="CQ195" s="166"/>
      <c r="CR195" s="166"/>
      <c r="CS195" s="166"/>
      <c r="CT195" s="166"/>
      <c r="CU195" s="166"/>
      <c r="CV195" s="166"/>
      <c r="CW195" s="166"/>
      <c r="CX195" s="166"/>
      <c r="CY195" s="166"/>
      <c r="CZ195" s="166"/>
      <c r="DA195" s="166"/>
      <c r="DB195" s="166"/>
      <c r="DC195" s="166"/>
      <c r="DD195" s="166"/>
      <c r="DE195" s="166"/>
      <c r="DF195" s="166"/>
      <c r="DG195" s="166"/>
      <c r="DH195" s="166"/>
      <c r="DI195" s="166"/>
      <c r="DJ195" s="166"/>
      <c r="DK195" s="166"/>
      <c r="DL195" s="166"/>
      <c r="DM195" s="166"/>
      <c r="DN195" s="166"/>
      <c r="DO195" s="166"/>
      <c r="DP195" s="166"/>
      <c r="DQ195" s="166"/>
      <c r="DR195" s="166"/>
      <c r="DS195" s="166"/>
      <c r="DT195" s="166"/>
      <c r="DU195" s="166"/>
      <c r="DV195" s="166"/>
      <c r="DW195" s="166"/>
      <c r="DX195" s="166"/>
      <c r="DY195" s="166"/>
      <c r="DZ195" s="166"/>
      <c r="EA195" s="166"/>
      <c r="EB195" s="166"/>
      <c r="EC195" s="166"/>
      <c r="ED195" s="166"/>
      <c r="EE195" s="166"/>
      <c r="EF195" s="166"/>
      <c r="EG195" s="166"/>
      <c r="EH195" s="166"/>
      <c r="EI195" s="166"/>
      <c r="EJ195" s="166"/>
      <c r="EK195" s="166"/>
      <c r="EL195" s="166"/>
      <c r="EM195" s="166"/>
      <c r="EN195" s="166"/>
    </row>
    <row r="196" spans="3:144" x14ac:dyDescent="0.2"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  <c r="BI196" s="166"/>
      <c r="BJ196" s="166"/>
      <c r="BK196" s="166"/>
      <c r="BL196" s="166"/>
      <c r="BM196" s="166"/>
      <c r="BN196" s="166"/>
      <c r="BO196" s="166"/>
      <c r="BP196" s="166"/>
      <c r="BQ196" s="166"/>
      <c r="BR196" s="166"/>
      <c r="BS196" s="166"/>
      <c r="BT196" s="166"/>
      <c r="BU196" s="166"/>
      <c r="BV196" s="166"/>
      <c r="BW196" s="166"/>
      <c r="BX196" s="166"/>
      <c r="BY196" s="166"/>
      <c r="BZ196" s="166"/>
      <c r="CA196" s="166"/>
      <c r="CB196" s="166"/>
      <c r="CC196" s="166"/>
      <c r="CD196" s="166"/>
      <c r="CE196" s="166"/>
      <c r="CF196" s="166"/>
      <c r="CG196" s="166"/>
      <c r="CH196" s="166"/>
      <c r="CI196" s="166"/>
      <c r="CJ196" s="166"/>
      <c r="CK196" s="166"/>
      <c r="CL196" s="166"/>
      <c r="CM196" s="166"/>
      <c r="CN196" s="166"/>
      <c r="CO196" s="166"/>
      <c r="CP196" s="166"/>
      <c r="CQ196" s="166"/>
      <c r="CR196" s="166"/>
      <c r="CS196" s="166"/>
      <c r="CT196" s="166"/>
      <c r="CU196" s="166"/>
      <c r="CV196" s="166"/>
      <c r="CW196" s="166"/>
      <c r="CX196" s="166"/>
      <c r="CY196" s="166"/>
      <c r="CZ196" s="166"/>
      <c r="DA196" s="166"/>
      <c r="DB196" s="166"/>
      <c r="DC196" s="166"/>
      <c r="DD196" s="166"/>
      <c r="DE196" s="166"/>
      <c r="DF196" s="166"/>
      <c r="DG196" s="166"/>
      <c r="DH196" s="166"/>
      <c r="DI196" s="166"/>
      <c r="DJ196" s="166"/>
      <c r="DK196" s="166"/>
      <c r="DL196" s="166"/>
      <c r="DM196" s="166"/>
      <c r="DN196" s="166"/>
      <c r="DO196" s="166"/>
      <c r="DP196" s="166"/>
      <c r="DQ196" s="166"/>
      <c r="DR196" s="166"/>
      <c r="DS196" s="166"/>
      <c r="DT196" s="166"/>
      <c r="DU196" s="166"/>
      <c r="DV196" s="166"/>
      <c r="DW196" s="166"/>
      <c r="DX196" s="166"/>
      <c r="DY196" s="166"/>
      <c r="DZ196" s="166"/>
      <c r="EA196" s="166"/>
      <c r="EB196" s="166"/>
      <c r="EC196" s="166"/>
      <c r="ED196" s="166"/>
      <c r="EE196" s="166"/>
      <c r="EF196" s="166"/>
      <c r="EG196" s="166"/>
      <c r="EH196" s="166"/>
      <c r="EI196" s="166"/>
      <c r="EJ196" s="166"/>
      <c r="EK196" s="166"/>
      <c r="EL196" s="166"/>
      <c r="EM196" s="166"/>
      <c r="EN196" s="166"/>
    </row>
    <row r="197" spans="3:144" x14ac:dyDescent="0.2"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  <c r="BI197" s="166"/>
      <c r="BJ197" s="166"/>
      <c r="BK197" s="166"/>
      <c r="BL197" s="166"/>
      <c r="BM197" s="166"/>
      <c r="BN197" s="166"/>
      <c r="BO197" s="166"/>
      <c r="BP197" s="166"/>
      <c r="BQ197" s="166"/>
      <c r="BR197" s="166"/>
      <c r="BS197" s="166"/>
      <c r="BT197" s="166"/>
      <c r="BU197" s="166"/>
      <c r="BV197" s="166"/>
      <c r="BW197" s="166"/>
      <c r="BX197" s="166"/>
      <c r="BY197" s="166"/>
      <c r="BZ197" s="166"/>
      <c r="CA197" s="166"/>
      <c r="CB197" s="166"/>
      <c r="CC197" s="166"/>
      <c r="CD197" s="166"/>
      <c r="CE197" s="166"/>
      <c r="CF197" s="166"/>
      <c r="CG197" s="166"/>
      <c r="CH197" s="166"/>
      <c r="CI197" s="166"/>
      <c r="CJ197" s="166"/>
      <c r="CK197" s="166"/>
      <c r="CL197" s="166"/>
      <c r="CM197" s="166"/>
      <c r="CN197" s="166"/>
      <c r="CO197" s="166"/>
      <c r="CP197" s="166"/>
      <c r="CQ197" s="166"/>
      <c r="CR197" s="166"/>
      <c r="CS197" s="166"/>
      <c r="CT197" s="166"/>
      <c r="CU197" s="166"/>
      <c r="CV197" s="166"/>
      <c r="CW197" s="166"/>
      <c r="CX197" s="166"/>
      <c r="CY197" s="166"/>
      <c r="CZ197" s="166"/>
      <c r="DA197" s="166"/>
      <c r="DB197" s="166"/>
      <c r="DC197" s="166"/>
      <c r="DD197" s="166"/>
      <c r="DE197" s="166"/>
      <c r="DF197" s="166"/>
      <c r="DG197" s="166"/>
      <c r="DH197" s="166"/>
      <c r="DI197" s="166"/>
      <c r="DJ197" s="166"/>
      <c r="DK197" s="166"/>
      <c r="DL197" s="166"/>
      <c r="DM197" s="166"/>
      <c r="DN197" s="166"/>
      <c r="DO197" s="166"/>
      <c r="DP197" s="166"/>
      <c r="DQ197" s="166"/>
      <c r="DR197" s="166"/>
      <c r="DS197" s="166"/>
      <c r="DT197" s="166"/>
      <c r="DU197" s="166"/>
      <c r="DV197" s="166"/>
      <c r="DW197" s="166"/>
      <c r="DX197" s="166"/>
      <c r="DY197" s="166"/>
      <c r="DZ197" s="166"/>
      <c r="EA197" s="166"/>
      <c r="EB197" s="166"/>
      <c r="EC197" s="166"/>
      <c r="ED197" s="166"/>
      <c r="EE197" s="166"/>
      <c r="EF197" s="166"/>
      <c r="EG197" s="166"/>
      <c r="EH197" s="166"/>
      <c r="EI197" s="166"/>
      <c r="EJ197" s="166"/>
      <c r="EK197" s="166"/>
      <c r="EL197" s="166"/>
      <c r="EM197" s="166"/>
      <c r="EN197" s="166"/>
    </row>
    <row r="198" spans="3:144" x14ac:dyDescent="0.2"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6"/>
      <c r="BM198" s="166"/>
      <c r="BN198" s="166"/>
      <c r="BO198" s="166"/>
      <c r="BP198" s="166"/>
      <c r="BQ198" s="166"/>
      <c r="BR198" s="166"/>
      <c r="BS198" s="166"/>
      <c r="BT198" s="166"/>
      <c r="BU198" s="166"/>
      <c r="BV198" s="166"/>
      <c r="BW198" s="166"/>
      <c r="BX198" s="166"/>
      <c r="BY198" s="166"/>
      <c r="BZ198" s="166"/>
      <c r="CA198" s="166"/>
      <c r="CB198" s="166"/>
      <c r="CC198" s="166"/>
      <c r="CD198" s="166"/>
      <c r="CE198" s="166"/>
      <c r="CF198" s="166"/>
      <c r="CG198" s="166"/>
      <c r="CH198" s="166"/>
      <c r="CI198" s="166"/>
      <c r="CJ198" s="166"/>
      <c r="CK198" s="166"/>
      <c r="CL198" s="166"/>
      <c r="CM198" s="166"/>
      <c r="CN198" s="166"/>
      <c r="CO198" s="166"/>
      <c r="CP198" s="166"/>
      <c r="CQ198" s="166"/>
      <c r="CR198" s="166"/>
      <c r="CS198" s="166"/>
      <c r="CT198" s="166"/>
      <c r="CU198" s="166"/>
      <c r="CV198" s="166"/>
      <c r="CW198" s="166"/>
      <c r="CX198" s="166"/>
      <c r="CY198" s="166"/>
      <c r="CZ198" s="166"/>
      <c r="DA198" s="166"/>
      <c r="DB198" s="166"/>
      <c r="DC198" s="166"/>
      <c r="DD198" s="166"/>
      <c r="DE198" s="166"/>
      <c r="DF198" s="166"/>
      <c r="DG198" s="166"/>
      <c r="DH198" s="166"/>
      <c r="DI198" s="166"/>
      <c r="DJ198" s="166"/>
      <c r="DK198" s="166"/>
      <c r="DL198" s="166"/>
      <c r="DM198" s="166"/>
      <c r="DN198" s="166"/>
      <c r="DO198" s="166"/>
      <c r="DP198" s="166"/>
      <c r="DQ198" s="166"/>
      <c r="DR198" s="166"/>
      <c r="DS198" s="166"/>
      <c r="DT198" s="166"/>
      <c r="DU198" s="166"/>
      <c r="DV198" s="166"/>
      <c r="DW198" s="166"/>
      <c r="DX198" s="166"/>
      <c r="DY198" s="166"/>
      <c r="DZ198" s="166"/>
      <c r="EA198" s="166"/>
      <c r="EB198" s="166"/>
      <c r="EC198" s="166"/>
      <c r="ED198" s="166"/>
      <c r="EE198" s="166"/>
      <c r="EF198" s="166"/>
      <c r="EG198" s="166"/>
      <c r="EH198" s="166"/>
      <c r="EI198" s="166"/>
      <c r="EJ198" s="166"/>
      <c r="EK198" s="166"/>
      <c r="EL198" s="166"/>
      <c r="EM198" s="166"/>
      <c r="EN198" s="166"/>
    </row>
    <row r="199" spans="3:144" x14ac:dyDescent="0.2"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  <c r="BI199" s="166"/>
      <c r="BJ199" s="166"/>
      <c r="BK199" s="166"/>
      <c r="BL199" s="166"/>
      <c r="BM199" s="166"/>
      <c r="BN199" s="166"/>
      <c r="BO199" s="166"/>
      <c r="BP199" s="166"/>
      <c r="BQ199" s="166"/>
      <c r="BR199" s="166"/>
      <c r="BS199" s="166"/>
      <c r="BT199" s="166"/>
      <c r="BU199" s="166"/>
      <c r="BV199" s="166"/>
      <c r="BW199" s="166"/>
      <c r="BX199" s="166"/>
      <c r="BY199" s="166"/>
      <c r="BZ199" s="166"/>
      <c r="CA199" s="166"/>
      <c r="CB199" s="166"/>
      <c r="CC199" s="166"/>
      <c r="CD199" s="166"/>
      <c r="CE199" s="166"/>
      <c r="CF199" s="166"/>
      <c r="CG199" s="166"/>
      <c r="CH199" s="166"/>
      <c r="CI199" s="166"/>
      <c r="CJ199" s="166"/>
      <c r="CK199" s="166"/>
      <c r="CL199" s="166"/>
      <c r="CM199" s="166"/>
      <c r="CN199" s="166"/>
      <c r="CO199" s="166"/>
      <c r="CP199" s="166"/>
      <c r="CQ199" s="166"/>
      <c r="CR199" s="166"/>
      <c r="CS199" s="166"/>
      <c r="CT199" s="166"/>
      <c r="CU199" s="166"/>
      <c r="CV199" s="166"/>
      <c r="CW199" s="166"/>
      <c r="CX199" s="166"/>
      <c r="CY199" s="166"/>
      <c r="CZ199" s="166"/>
      <c r="DA199" s="166"/>
      <c r="DB199" s="166"/>
      <c r="DC199" s="166"/>
      <c r="DD199" s="166"/>
      <c r="DE199" s="166"/>
      <c r="DF199" s="166"/>
      <c r="DG199" s="166"/>
      <c r="DH199" s="166"/>
      <c r="DI199" s="166"/>
      <c r="DJ199" s="166"/>
      <c r="DK199" s="166"/>
      <c r="DL199" s="166"/>
      <c r="DM199" s="166"/>
      <c r="DN199" s="166"/>
      <c r="DO199" s="166"/>
      <c r="DP199" s="166"/>
      <c r="DQ199" s="166"/>
      <c r="DR199" s="166"/>
      <c r="DS199" s="166"/>
      <c r="DT199" s="166"/>
      <c r="DU199" s="166"/>
      <c r="DV199" s="166"/>
      <c r="DW199" s="166"/>
      <c r="DX199" s="166"/>
      <c r="DY199" s="166"/>
      <c r="DZ199" s="166"/>
      <c r="EA199" s="166"/>
      <c r="EB199" s="166"/>
      <c r="EC199" s="166"/>
      <c r="ED199" s="166"/>
      <c r="EE199" s="166"/>
      <c r="EF199" s="166"/>
      <c r="EG199" s="166"/>
      <c r="EH199" s="166"/>
      <c r="EI199" s="166"/>
      <c r="EJ199" s="166"/>
      <c r="EK199" s="166"/>
      <c r="EL199" s="166"/>
      <c r="EM199" s="166"/>
      <c r="EN199" s="166"/>
    </row>
    <row r="200" spans="3:144" x14ac:dyDescent="0.2"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  <c r="BI200" s="166"/>
      <c r="BJ200" s="166"/>
      <c r="BK200" s="166"/>
      <c r="BL200" s="166"/>
      <c r="BM200" s="166"/>
      <c r="BN200" s="166"/>
      <c r="BO200" s="166"/>
      <c r="BP200" s="166"/>
      <c r="BQ200" s="166"/>
      <c r="BR200" s="166"/>
      <c r="BS200" s="166"/>
      <c r="BT200" s="166"/>
      <c r="BU200" s="166"/>
      <c r="BV200" s="166"/>
      <c r="BW200" s="166"/>
      <c r="BX200" s="166"/>
      <c r="BY200" s="166"/>
      <c r="BZ200" s="166"/>
      <c r="CA200" s="166"/>
      <c r="CB200" s="166"/>
      <c r="CC200" s="166"/>
      <c r="CD200" s="166"/>
      <c r="CE200" s="166"/>
      <c r="CF200" s="166"/>
      <c r="CG200" s="166"/>
      <c r="CH200" s="166"/>
      <c r="CI200" s="166"/>
      <c r="CJ200" s="166"/>
      <c r="CK200" s="166"/>
      <c r="CL200" s="166"/>
      <c r="CM200" s="166"/>
      <c r="CN200" s="166"/>
      <c r="CO200" s="166"/>
      <c r="CP200" s="166"/>
      <c r="CQ200" s="166"/>
      <c r="CR200" s="166"/>
      <c r="CS200" s="166"/>
      <c r="CT200" s="166"/>
      <c r="CU200" s="166"/>
      <c r="CV200" s="166"/>
      <c r="CW200" s="166"/>
      <c r="CX200" s="166"/>
      <c r="CY200" s="166"/>
      <c r="CZ200" s="166"/>
      <c r="DA200" s="166"/>
      <c r="DB200" s="166"/>
      <c r="DC200" s="166"/>
      <c r="DD200" s="166"/>
      <c r="DE200" s="166"/>
      <c r="DF200" s="166"/>
      <c r="DG200" s="166"/>
      <c r="DH200" s="166"/>
      <c r="DI200" s="166"/>
      <c r="DJ200" s="166"/>
      <c r="DK200" s="166"/>
      <c r="DL200" s="166"/>
      <c r="DM200" s="166"/>
      <c r="DN200" s="166"/>
      <c r="DO200" s="166"/>
      <c r="DP200" s="166"/>
      <c r="DQ200" s="166"/>
      <c r="DR200" s="166"/>
      <c r="DS200" s="166"/>
      <c r="DT200" s="166"/>
      <c r="DU200" s="166"/>
      <c r="DV200" s="166"/>
      <c r="DW200" s="166"/>
      <c r="DX200" s="166"/>
      <c r="DY200" s="166"/>
      <c r="DZ200" s="166"/>
      <c r="EA200" s="166"/>
      <c r="EB200" s="166"/>
      <c r="EC200" s="166"/>
      <c r="ED200" s="166"/>
      <c r="EE200" s="166"/>
      <c r="EF200" s="166"/>
      <c r="EG200" s="166"/>
      <c r="EH200" s="166"/>
      <c r="EI200" s="166"/>
      <c r="EJ200" s="166"/>
      <c r="EK200" s="166"/>
      <c r="EL200" s="166"/>
      <c r="EM200" s="166"/>
      <c r="EN200" s="166"/>
    </row>
    <row r="201" spans="3:144" x14ac:dyDescent="0.2"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  <c r="BH201" s="166"/>
      <c r="BI201" s="166"/>
      <c r="BJ201" s="166"/>
      <c r="BK201" s="166"/>
      <c r="BL201" s="166"/>
      <c r="BM201" s="166"/>
      <c r="BN201" s="166"/>
      <c r="BO201" s="166"/>
      <c r="BP201" s="166"/>
      <c r="BQ201" s="166"/>
      <c r="BR201" s="166"/>
      <c r="BS201" s="166"/>
      <c r="BT201" s="166"/>
      <c r="BU201" s="166"/>
      <c r="BV201" s="166"/>
      <c r="BW201" s="166"/>
      <c r="BX201" s="166"/>
      <c r="BY201" s="166"/>
      <c r="BZ201" s="166"/>
      <c r="CA201" s="166"/>
      <c r="CB201" s="166"/>
      <c r="CC201" s="166"/>
      <c r="CD201" s="166"/>
      <c r="CE201" s="166"/>
      <c r="CF201" s="166"/>
      <c r="CG201" s="166"/>
      <c r="CH201" s="166"/>
      <c r="CI201" s="166"/>
      <c r="CJ201" s="166"/>
      <c r="CK201" s="166"/>
      <c r="CL201" s="166"/>
      <c r="CM201" s="166"/>
      <c r="CN201" s="166"/>
      <c r="CO201" s="166"/>
      <c r="CP201" s="166"/>
      <c r="CQ201" s="166"/>
      <c r="CR201" s="166"/>
      <c r="CS201" s="166"/>
      <c r="CT201" s="166"/>
      <c r="CU201" s="166"/>
      <c r="CV201" s="166"/>
      <c r="CW201" s="166"/>
      <c r="CX201" s="166"/>
      <c r="CY201" s="166"/>
      <c r="CZ201" s="166"/>
      <c r="DA201" s="166"/>
      <c r="DB201" s="166"/>
      <c r="DC201" s="166"/>
      <c r="DD201" s="166"/>
      <c r="DE201" s="166"/>
      <c r="DF201" s="166"/>
      <c r="DG201" s="166"/>
      <c r="DH201" s="166"/>
      <c r="DI201" s="166"/>
      <c r="DJ201" s="166"/>
      <c r="DK201" s="166"/>
      <c r="DL201" s="166"/>
      <c r="DM201" s="166"/>
      <c r="DN201" s="166"/>
      <c r="DO201" s="166"/>
      <c r="DP201" s="166"/>
      <c r="DQ201" s="166"/>
      <c r="DR201" s="166"/>
      <c r="DS201" s="166"/>
      <c r="DT201" s="166"/>
      <c r="DU201" s="166"/>
      <c r="DV201" s="166"/>
      <c r="DW201" s="166"/>
      <c r="DX201" s="166"/>
      <c r="DY201" s="166"/>
      <c r="DZ201" s="166"/>
      <c r="EA201" s="166"/>
      <c r="EB201" s="166"/>
      <c r="EC201" s="166"/>
      <c r="ED201" s="166"/>
      <c r="EE201" s="166"/>
      <c r="EF201" s="166"/>
      <c r="EG201" s="166"/>
      <c r="EH201" s="166"/>
      <c r="EI201" s="166"/>
      <c r="EJ201" s="166"/>
      <c r="EK201" s="166"/>
      <c r="EL201" s="166"/>
      <c r="EM201" s="166"/>
      <c r="EN201" s="166"/>
    </row>
    <row r="202" spans="3:144" x14ac:dyDescent="0.2"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  <c r="BI202" s="166"/>
      <c r="BJ202" s="166"/>
      <c r="BK202" s="166"/>
      <c r="BL202" s="166"/>
      <c r="BM202" s="166"/>
      <c r="BN202" s="166"/>
      <c r="BO202" s="166"/>
      <c r="BP202" s="166"/>
      <c r="BQ202" s="166"/>
      <c r="BR202" s="166"/>
      <c r="BS202" s="166"/>
      <c r="BT202" s="166"/>
      <c r="BU202" s="166"/>
      <c r="BV202" s="166"/>
      <c r="BW202" s="166"/>
      <c r="BX202" s="166"/>
      <c r="BY202" s="166"/>
      <c r="BZ202" s="166"/>
      <c r="CA202" s="166"/>
      <c r="CB202" s="166"/>
      <c r="CC202" s="166"/>
      <c r="CD202" s="166"/>
      <c r="CE202" s="166"/>
      <c r="CF202" s="166"/>
      <c r="CG202" s="166"/>
      <c r="CH202" s="166"/>
      <c r="CI202" s="166"/>
      <c r="CJ202" s="166"/>
      <c r="CK202" s="166"/>
      <c r="CL202" s="166"/>
      <c r="CM202" s="166"/>
      <c r="CN202" s="166"/>
      <c r="CO202" s="166"/>
      <c r="CP202" s="166"/>
      <c r="CQ202" s="166"/>
      <c r="CR202" s="166"/>
      <c r="CS202" s="166"/>
      <c r="CT202" s="166"/>
      <c r="CU202" s="166"/>
      <c r="CV202" s="166"/>
      <c r="CW202" s="166"/>
      <c r="CX202" s="166"/>
      <c r="CY202" s="166"/>
      <c r="CZ202" s="166"/>
      <c r="DA202" s="166"/>
      <c r="DB202" s="166"/>
      <c r="DC202" s="166"/>
      <c r="DD202" s="166"/>
      <c r="DE202" s="166"/>
      <c r="DF202" s="166"/>
      <c r="DG202" s="166"/>
      <c r="DH202" s="166"/>
      <c r="DI202" s="166"/>
      <c r="DJ202" s="166"/>
      <c r="DK202" s="166"/>
      <c r="DL202" s="166"/>
      <c r="DM202" s="166"/>
      <c r="DN202" s="166"/>
      <c r="DO202" s="166"/>
      <c r="DP202" s="166"/>
      <c r="DQ202" s="166"/>
      <c r="DR202" s="166"/>
      <c r="DS202" s="166"/>
      <c r="DT202" s="166"/>
      <c r="DU202" s="166"/>
      <c r="DV202" s="166"/>
      <c r="DW202" s="166"/>
      <c r="DX202" s="166"/>
      <c r="DY202" s="166"/>
      <c r="DZ202" s="166"/>
      <c r="EA202" s="166"/>
      <c r="EB202" s="166"/>
      <c r="EC202" s="166"/>
      <c r="ED202" s="166"/>
      <c r="EE202" s="166"/>
      <c r="EF202" s="166"/>
      <c r="EG202" s="166"/>
      <c r="EH202" s="166"/>
      <c r="EI202" s="166"/>
      <c r="EJ202" s="166"/>
      <c r="EK202" s="166"/>
      <c r="EL202" s="166"/>
      <c r="EM202" s="166"/>
      <c r="EN202" s="166"/>
    </row>
    <row r="203" spans="3:144" x14ac:dyDescent="0.2"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6"/>
      <c r="BH203" s="166"/>
      <c r="BI203" s="166"/>
      <c r="BJ203" s="166"/>
      <c r="BK203" s="166"/>
      <c r="BL203" s="166"/>
      <c r="BM203" s="166"/>
      <c r="BN203" s="166"/>
      <c r="BO203" s="166"/>
      <c r="BP203" s="166"/>
      <c r="BQ203" s="166"/>
      <c r="BR203" s="166"/>
      <c r="BS203" s="166"/>
      <c r="BT203" s="166"/>
      <c r="BU203" s="166"/>
      <c r="BV203" s="166"/>
      <c r="BW203" s="166"/>
      <c r="BX203" s="166"/>
      <c r="BY203" s="166"/>
      <c r="BZ203" s="166"/>
      <c r="CA203" s="166"/>
      <c r="CB203" s="166"/>
      <c r="CC203" s="166"/>
      <c r="CD203" s="166"/>
      <c r="CE203" s="166"/>
      <c r="CF203" s="166"/>
      <c r="CG203" s="166"/>
      <c r="CH203" s="166"/>
      <c r="CI203" s="166"/>
      <c r="CJ203" s="166"/>
      <c r="CK203" s="166"/>
      <c r="CL203" s="166"/>
      <c r="CM203" s="166"/>
      <c r="CN203" s="166"/>
      <c r="CO203" s="166"/>
      <c r="CP203" s="166"/>
      <c r="CQ203" s="166"/>
      <c r="CR203" s="166"/>
      <c r="CS203" s="166"/>
      <c r="CT203" s="166"/>
      <c r="CU203" s="166"/>
      <c r="CV203" s="166"/>
      <c r="CW203" s="166"/>
      <c r="CX203" s="166"/>
      <c r="CY203" s="166"/>
      <c r="CZ203" s="166"/>
      <c r="DA203" s="166"/>
      <c r="DB203" s="166"/>
      <c r="DC203" s="166"/>
      <c r="DD203" s="166"/>
      <c r="DE203" s="166"/>
      <c r="DF203" s="166"/>
      <c r="DG203" s="166"/>
      <c r="DH203" s="166"/>
      <c r="DI203" s="166"/>
      <c r="DJ203" s="166"/>
      <c r="DK203" s="166"/>
      <c r="DL203" s="166"/>
      <c r="DM203" s="166"/>
      <c r="DN203" s="166"/>
      <c r="DO203" s="166"/>
      <c r="DP203" s="166"/>
      <c r="DQ203" s="166"/>
      <c r="DR203" s="166"/>
      <c r="DS203" s="166"/>
      <c r="DT203" s="166"/>
      <c r="DU203" s="166"/>
      <c r="DV203" s="166"/>
      <c r="DW203" s="166"/>
      <c r="DX203" s="166"/>
      <c r="DY203" s="166"/>
      <c r="DZ203" s="166"/>
      <c r="EA203" s="166"/>
      <c r="EB203" s="166"/>
      <c r="EC203" s="166"/>
      <c r="ED203" s="166"/>
      <c r="EE203" s="166"/>
      <c r="EF203" s="166"/>
      <c r="EG203" s="166"/>
      <c r="EH203" s="166"/>
      <c r="EI203" s="166"/>
      <c r="EJ203" s="166"/>
      <c r="EK203" s="166"/>
      <c r="EL203" s="166"/>
      <c r="EM203" s="166"/>
      <c r="EN203" s="166"/>
    </row>
    <row r="204" spans="3:144" x14ac:dyDescent="0.2"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  <c r="BI204" s="166"/>
      <c r="BJ204" s="166"/>
      <c r="BK204" s="166"/>
      <c r="BL204" s="166"/>
      <c r="BM204" s="166"/>
      <c r="BN204" s="166"/>
      <c r="BO204" s="166"/>
      <c r="BP204" s="166"/>
      <c r="BQ204" s="166"/>
      <c r="BR204" s="166"/>
      <c r="BS204" s="166"/>
      <c r="BT204" s="166"/>
      <c r="BU204" s="166"/>
      <c r="BV204" s="166"/>
      <c r="BW204" s="166"/>
      <c r="BX204" s="166"/>
      <c r="BY204" s="166"/>
      <c r="BZ204" s="166"/>
      <c r="CA204" s="166"/>
      <c r="CB204" s="166"/>
      <c r="CC204" s="166"/>
      <c r="CD204" s="166"/>
      <c r="CE204" s="166"/>
      <c r="CF204" s="166"/>
      <c r="CG204" s="166"/>
      <c r="CH204" s="166"/>
      <c r="CI204" s="166"/>
      <c r="CJ204" s="166"/>
      <c r="CK204" s="166"/>
      <c r="CL204" s="166"/>
      <c r="CM204" s="166"/>
      <c r="CN204" s="166"/>
      <c r="CO204" s="166"/>
      <c r="CP204" s="166"/>
      <c r="CQ204" s="166"/>
      <c r="CR204" s="166"/>
      <c r="CS204" s="166"/>
      <c r="CT204" s="166"/>
      <c r="CU204" s="166"/>
      <c r="CV204" s="166"/>
      <c r="CW204" s="166"/>
      <c r="CX204" s="166"/>
      <c r="CY204" s="166"/>
      <c r="CZ204" s="166"/>
      <c r="DA204" s="166"/>
      <c r="DB204" s="166"/>
      <c r="DC204" s="166"/>
      <c r="DD204" s="166"/>
      <c r="DE204" s="166"/>
      <c r="DF204" s="166"/>
      <c r="DG204" s="166"/>
      <c r="DH204" s="166"/>
      <c r="DI204" s="166"/>
      <c r="DJ204" s="166"/>
      <c r="DK204" s="166"/>
      <c r="DL204" s="166"/>
      <c r="DM204" s="166"/>
      <c r="DN204" s="166"/>
      <c r="DO204" s="166"/>
      <c r="DP204" s="166"/>
      <c r="DQ204" s="166"/>
      <c r="DR204" s="166"/>
      <c r="DS204" s="166"/>
      <c r="DT204" s="166"/>
      <c r="DU204" s="166"/>
      <c r="DV204" s="166"/>
      <c r="DW204" s="166"/>
      <c r="DX204" s="166"/>
      <c r="DY204" s="166"/>
      <c r="DZ204" s="166"/>
      <c r="EA204" s="166"/>
      <c r="EB204" s="166"/>
      <c r="EC204" s="166"/>
      <c r="ED204" s="166"/>
      <c r="EE204" s="166"/>
      <c r="EF204" s="166"/>
      <c r="EG204" s="166"/>
      <c r="EH204" s="166"/>
      <c r="EI204" s="166"/>
      <c r="EJ204" s="166"/>
      <c r="EK204" s="166"/>
      <c r="EL204" s="166"/>
      <c r="EM204" s="166"/>
      <c r="EN204" s="166"/>
    </row>
    <row r="205" spans="3:144" x14ac:dyDescent="0.2"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6"/>
      <c r="BN205" s="166"/>
      <c r="BO205" s="166"/>
      <c r="BP205" s="166"/>
      <c r="BQ205" s="166"/>
      <c r="BR205" s="166"/>
      <c r="BS205" s="166"/>
      <c r="BT205" s="166"/>
      <c r="BU205" s="166"/>
      <c r="BV205" s="166"/>
      <c r="BW205" s="166"/>
      <c r="BX205" s="166"/>
      <c r="BY205" s="166"/>
      <c r="BZ205" s="166"/>
      <c r="CA205" s="166"/>
      <c r="CB205" s="166"/>
      <c r="CC205" s="166"/>
      <c r="CD205" s="166"/>
      <c r="CE205" s="166"/>
      <c r="CF205" s="166"/>
      <c r="CG205" s="166"/>
      <c r="CH205" s="166"/>
      <c r="CI205" s="166"/>
      <c r="CJ205" s="166"/>
      <c r="CK205" s="166"/>
      <c r="CL205" s="166"/>
      <c r="CM205" s="166"/>
      <c r="CN205" s="166"/>
      <c r="CO205" s="166"/>
      <c r="CP205" s="166"/>
      <c r="CQ205" s="166"/>
      <c r="CR205" s="166"/>
      <c r="CS205" s="166"/>
      <c r="CT205" s="166"/>
      <c r="CU205" s="166"/>
      <c r="CV205" s="166"/>
      <c r="CW205" s="166"/>
      <c r="CX205" s="166"/>
      <c r="CY205" s="166"/>
      <c r="CZ205" s="166"/>
      <c r="DA205" s="166"/>
      <c r="DB205" s="166"/>
      <c r="DC205" s="166"/>
      <c r="DD205" s="166"/>
      <c r="DE205" s="166"/>
      <c r="DF205" s="166"/>
      <c r="DG205" s="166"/>
      <c r="DH205" s="166"/>
      <c r="DI205" s="166"/>
      <c r="DJ205" s="166"/>
      <c r="DK205" s="166"/>
      <c r="DL205" s="166"/>
      <c r="DM205" s="166"/>
      <c r="DN205" s="166"/>
      <c r="DO205" s="166"/>
      <c r="DP205" s="166"/>
      <c r="DQ205" s="166"/>
      <c r="DR205" s="166"/>
      <c r="DS205" s="166"/>
      <c r="DT205" s="166"/>
      <c r="DU205" s="166"/>
      <c r="DV205" s="166"/>
      <c r="DW205" s="166"/>
      <c r="DX205" s="166"/>
      <c r="DY205" s="166"/>
      <c r="DZ205" s="166"/>
      <c r="EA205" s="166"/>
      <c r="EB205" s="166"/>
      <c r="EC205" s="166"/>
      <c r="ED205" s="166"/>
      <c r="EE205" s="166"/>
      <c r="EF205" s="166"/>
      <c r="EG205" s="166"/>
      <c r="EH205" s="166"/>
      <c r="EI205" s="166"/>
      <c r="EJ205" s="166"/>
      <c r="EK205" s="166"/>
      <c r="EL205" s="166"/>
      <c r="EM205" s="166"/>
      <c r="EN205" s="166"/>
    </row>
    <row r="206" spans="3:144" x14ac:dyDescent="0.2"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  <c r="BI206" s="166"/>
      <c r="BJ206" s="166"/>
      <c r="BK206" s="166"/>
      <c r="BL206" s="166"/>
      <c r="BM206" s="166"/>
      <c r="BN206" s="166"/>
      <c r="BO206" s="166"/>
      <c r="BP206" s="166"/>
      <c r="BQ206" s="166"/>
      <c r="BR206" s="166"/>
      <c r="BS206" s="166"/>
      <c r="BT206" s="166"/>
      <c r="BU206" s="166"/>
      <c r="BV206" s="166"/>
      <c r="BW206" s="166"/>
      <c r="BX206" s="166"/>
      <c r="BY206" s="166"/>
      <c r="BZ206" s="166"/>
      <c r="CA206" s="166"/>
      <c r="CB206" s="166"/>
      <c r="CC206" s="166"/>
      <c r="CD206" s="166"/>
      <c r="CE206" s="166"/>
      <c r="CF206" s="166"/>
      <c r="CG206" s="166"/>
      <c r="CH206" s="166"/>
      <c r="CI206" s="166"/>
      <c r="CJ206" s="166"/>
      <c r="CK206" s="166"/>
      <c r="CL206" s="166"/>
      <c r="CM206" s="166"/>
      <c r="CN206" s="166"/>
      <c r="CO206" s="166"/>
      <c r="CP206" s="166"/>
      <c r="CQ206" s="166"/>
      <c r="CR206" s="166"/>
      <c r="CS206" s="166"/>
      <c r="CT206" s="166"/>
      <c r="CU206" s="166"/>
      <c r="CV206" s="166"/>
      <c r="CW206" s="166"/>
      <c r="CX206" s="166"/>
      <c r="CY206" s="166"/>
      <c r="CZ206" s="166"/>
      <c r="DA206" s="166"/>
      <c r="DB206" s="166"/>
      <c r="DC206" s="166"/>
      <c r="DD206" s="166"/>
      <c r="DE206" s="166"/>
      <c r="DF206" s="166"/>
      <c r="DG206" s="166"/>
      <c r="DH206" s="166"/>
      <c r="DI206" s="166"/>
      <c r="DJ206" s="166"/>
      <c r="DK206" s="166"/>
      <c r="DL206" s="166"/>
      <c r="DM206" s="166"/>
      <c r="DN206" s="166"/>
      <c r="DO206" s="166"/>
      <c r="DP206" s="166"/>
      <c r="DQ206" s="166"/>
      <c r="DR206" s="166"/>
      <c r="DS206" s="166"/>
      <c r="DT206" s="166"/>
      <c r="DU206" s="166"/>
      <c r="DV206" s="166"/>
      <c r="DW206" s="166"/>
      <c r="DX206" s="166"/>
      <c r="DY206" s="166"/>
      <c r="DZ206" s="166"/>
      <c r="EA206" s="166"/>
      <c r="EB206" s="166"/>
      <c r="EC206" s="166"/>
      <c r="ED206" s="166"/>
      <c r="EE206" s="166"/>
      <c r="EF206" s="166"/>
      <c r="EG206" s="166"/>
      <c r="EH206" s="166"/>
      <c r="EI206" s="166"/>
      <c r="EJ206" s="166"/>
      <c r="EK206" s="166"/>
      <c r="EL206" s="166"/>
      <c r="EM206" s="166"/>
      <c r="EN206" s="166"/>
    </row>
    <row r="207" spans="3:144" x14ac:dyDescent="0.2"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  <c r="BI207" s="166"/>
      <c r="BJ207" s="166"/>
      <c r="BK207" s="166"/>
      <c r="BL207" s="166"/>
      <c r="BM207" s="166"/>
      <c r="BN207" s="166"/>
      <c r="BO207" s="166"/>
      <c r="BP207" s="166"/>
      <c r="BQ207" s="166"/>
      <c r="BR207" s="166"/>
      <c r="BS207" s="166"/>
      <c r="BT207" s="166"/>
      <c r="BU207" s="166"/>
      <c r="BV207" s="166"/>
      <c r="BW207" s="166"/>
      <c r="BX207" s="166"/>
      <c r="BY207" s="166"/>
      <c r="BZ207" s="166"/>
      <c r="CA207" s="166"/>
      <c r="CB207" s="166"/>
      <c r="CC207" s="166"/>
      <c r="CD207" s="166"/>
      <c r="CE207" s="166"/>
      <c r="CF207" s="166"/>
      <c r="CG207" s="166"/>
      <c r="CH207" s="166"/>
      <c r="CI207" s="166"/>
      <c r="CJ207" s="166"/>
      <c r="CK207" s="166"/>
      <c r="CL207" s="166"/>
      <c r="CM207" s="166"/>
      <c r="CN207" s="166"/>
      <c r="CO207" s="166"/>
      <c r="CP207" s="166"/>
      <c r="CQ207" s="166"/>
      <c r="CR207" s="166"/>
      <c r="CS207" s="166"/>
      <c r="CT207" s="166"/>
      <c r="CU207" s="166"/>
      <c r="CV207" s="166"/>
      <c r="CW207" s="166"/>
      <c r="CX207" s="166"/>
      <c r="CY207" s="166"/>
      <c r="CZ207" s="166"/>
      <c r="DA207" s="166"/>
      <c r="DB207" s="166"/>
      <c r="DC207" s="166"/>
      <c r="DD207" s="166"/>
      <c r="DE207" s="166"/>
      <c r="DF207" s="166"/>
      <c r="DG207" s="166"/>
      <c r="DH207" s="166"/>
      <c r="DI207" s="166"/>
      <c r="DJ207" s="166"/>
      <c r="DK207" s="166"/>
      <c r="DL207" s="166"/>
      <c r="DM207" s="166"/>
      <c r="DN207" s="166"/>
      <c r="DO207" s="166"/>
      <c r="DP207" s="166"/>
      <c r="DQ207" s="166"/>
      <c r="DR207" s="166"/>
      <c r="DS207" s="166"/>
      <c r="DT207" s="166"/>
      <c r="DU207" s="166"/>
      <c r="DV207" s="166"/>
      <c r="DW207" s="166"/>
      <c r="DX207" s="166"/>
      <c r="DY207" s="166"/>
      <c r="DZ207" s="166"/>
      <c r="EA207" s="166"/>
      <c r="EB207" s="166"/>
      <c r="EC207" s="166"/>
      <c r="ED207" s="166"/>
      <c r="EE207" s="166"/>
      <c r="EF207" s="166"/>
      <c r="EG207" s="166"/>
      <c r="EH207" s="166"/>
      <c r="EI207" s="166"/>
      <c r="EJ207" s="166"/>
      <c r="EK207" s="166"/>
      <c r="EL207" s="166"/>
      <c r="EM207" s="166"/>
      <c r="EN207" s="166"/>
    </row>
    <row r="208" spans="3:144" x14ac:dyDescent="0.2"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6"/>
      <c r="BN208" s="166"/>
      <c r="BO208" s="166"/>
      <c r="BP208" s="166"/>
      <c r="BQ208" s="166"/>
      <c r="BR208" s="166"/>
      <c r="BS208" s="166"/>
      <c r="BT208" s="166"/>
      <c r="BU208" s="166"/>
      <c r="BV208" s="166"/>
      <c r="BW208" s="166"/>
      <c r="BX208" s="166"/>
      <c r="BY208" s="166"/>
      <c r="BZ208" s="166"/>
      <c r="CA208" s="166"/>
      <c r="CB208" s="166"/>
      <c r="CC208" s="166"/>
      <c r="CD208" s="166"/>
      <c r="CE208" s="166"/>
      <c r="CF208" s="166"/>
      <c r="CG208" s="166"/>
      <c r="CH208" s="166"/>
      <c r="CI208" s="166"/>
      <c r="CJ208" s="166"/>
      <c r="CK208" s="166"/>
      <c r="CL208" s="166"/>
      <c r="CM208" s="166"/>
      <c r="CN208" s="166"/>
      <c r="CO208" s="166"/>
      <c r="CP208" s="166"/>
      <c r="CQ208" s="166"/>
      <c r="CR208" s="166"/>
      <c r="CS208" s="166"/>
      <c r="CT208" s="166"/>
      <c r="CU208" s="166"/>
      <c r="CV208" s="166"/>
      <c r="CW208" s="166"/>
      <c r="CX208" s="166"/>
      <c r="CY208" s="166"/>
      <c r="CZ208" s="166"/>
      <c r="DA208" s="166"/>
      <c r="DB208" s="166"/>
      <c r="DC208" s="166"/>
      <c r="DD208" s="166"/>
      <c r="DE208" s="166"/>
      <c r="DF208" s="166"/>
      <c r="DG208" s="166"/>
      <c r="DH208" s="166"/>
      <c r="DI208" s="166"/>
      <c r="DJ208" s="166"/>
      <c r="DK208" s="166"/>
      <c r="DL208" s="166"/>
      <c r="DM208" s="166"/>
      <c r="DN208" s="166"/>
      <c r="DO208" s="166"/>
      <c r="DP208" s="166"/>
      <c r="DQ208" s="166"/>
      <c r="DR208" s="166"/>
      <c r="DS208" s="166"/>
      <c r="DT208" s="166"/>
      <c r="DU208" s="166"/>
      <c r="DV208" s="166"/>
      <c r="DW208" s="166"/>
      <c r="DX208" s="166"/>
      <c r="DY208" s="166"/>
      <c r="DZ208" s="166"/>
      <c r="EA208" s="166"/>
      <c r="EB208" s="166"/>
      <c r="EC208" s="166"/>
      <c r="ED208" s="166"/>
      <c r="EE208" s="166"/>
      <c r="EF208" s="166"/>
      <c r="EG208" s="166"/>
      <c r="EH208" s="166"/>
      <c r="EI208" s="166"/>
      <c r="EJ208" s="166"/>
      <c r="EK208" s="166"/>
      <c r="EL208" s="166"/>
      <c r="EM208" s="166"/>
      <c r="EN208" s="166"/>
    </row>
    <row r="209" spans="3:144" x14ac:dyDescent="0.2"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6"/>
      <c r="BM209" s="166"/>
      <c r="BN209" s="166"/>
      <c r="BO209" s="166"/>
      <c r="BP209" s="166"/>
      <c r="BQ209" s="166"/>
      <c r="BR209" s="166"/>
      <c r="BS209" s="166"/>
      <c r="BT209" s="166"/>
      <c r="BU209" s="166"/>
      <c r="BV209" s="166"/>
      <c r="BW209" s="166"/>
      <c r="BX209" s="166"/>
      <c r="BY209" s="166"/>
      <c r="BZ209" s="166"/>
      <c r="CA209" s="166"/>
      <c r="CB209" s="166"/>
      <c r="CC209" s="166"/>
      <c r="CD209" s="166"/>
      <c r="CE209" s="166"/>
      <c r="CF209" s="166"/>
      <c r="CG209" s="166"/>
      <c r="CH209" s="166"/>
      <c r="CI209" s="166"/>
      <c r="CJ209" s="166"/>
      <c r="CK209" s="166"/>
      <c r="CL209" s="166"/>
      <c r="CM209" s="166"/>
      <c r="CN209" s="166"/>
      <c r="CO209" s="166"/>
      <c r="CP209" s="166"/>
      <c r="CQ209" s="166"/>
      <c r="CR209" s="166"/>
      <c r="CS209" s="166"/>
      <c r="CT209" s="166"/>
      <c r="CU209" s="166"/>
      <c r="CV209" s="166"/>
      <c r="CW209" s="166"/>
      <c r="CX209" s="166"/>
      <c r="CY209" s="166"/>
      <c r="CZ209" s="166"/>
      <c r="DA209" s="166"/>
      <c r="DB209" s="166"/>
      <c r="DC209" s="166"/>
      <c r="DD209" s="166"/>
      <c r="DE209" s="166"/>
      <c r="DF209" s="166"/>
      <c r="DG209" s="166"/>
      <c r="DH209" s="166"/>
      <c r="DI209" s="166"/>
      <c r="DJ209" s="166"/>
      <c r="DK209" s="166"/>
      <c r="DL209" s="166"/>
      <c r="DM209" s="166"/>
      <c r="DN209" s="166"/>
      <c r="DO209" s="166"/>
      <c r="DP209" s="166"/>
      <c r="DQ209" s="166"/>
      <c r="DR209" s="166"/>
      <c r="DS209" s="166"/>
      <c r="DT209" s="166"/>
      <c r="DU209" s="166"/>
      <c r="DV209" s="166"/>
      <c r="DW209" s="166"/>
      <c r="DX209" s="166"/>
      <c r="DY209" s="166"/>
      <c r="DZ209" s="166"/>
      <c r="EA209" s="166"/>
      <c r="EB209" s="166"/>
      <c r="EC209" s="166"/>
      <c r="ED209" s="166"/>
      <c r="EE209" s="166"/>
      <c r="EF209" s="166"/>
      <c r="EG209" s="166"/>
      <c r="EH209" s="166"/>
      <c r="EI209" s="166"/>
      <c r="EJ209" s="166"/>
      <c r="EK209" s="166"/>
      <c r="EL209" s="166"/>
      <c r="EM209" s="166"/>
      <c r="EN209" s="166"/>
    </row>
    <row r="210" spans="3:144" x14ac:dyDescent="0.2"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6"/>
      <c r="BM210" s="166"/>
      <c r="BN210" s="166"/>
      <c r="BO210" s="166"/>
      <c r="BP210" s="166"/>
      <c r="BQ210" s="166"/>
      <c r="BR210" s="166"/>
      <c r="BS210" s="166"/>
      <c r="BT210" s="166"/>
      <c r="BU210" s="166"/>
      <c r="BV210" s="166"/>
      <c r="BW210" s="166"/>
      <c r="BX210" s="166"/>
      <c r="BY210" s="166"/>
      <c r="BZ210" s="166"/>
      <c r="CA210" s="166"/>
      <c r="CB210" s="166"/>
      <c r="CC210" s="166"/>
      <c r="CD210" s="166"/>
      <c r="CE210" s="166"/>
      <c r="CF210" s="166"/>
      <c r="CG210" s="166"/>
      <c r="CH210" s="166"/>
      <c r="CI210" s="166"/>
      <c r="CJ210" s="166"/>
      <c r="CK210" s="166"/>
      <c r="CL210" s="166"/>
      <c r="CM210" s="166"/>
      <c r="CN210" s="166"/>
      <c r="CO210" s="166"/>
      <c r="CP210" s="166"/>
      <c r="CQ210" s="166"/>
      <c r="CR210" s="166"/>
      <c r="CS210" s="166"/>
      <c r="CT210" s="166"/>
      <c r="CU210" s="166"/>
      <c r="CV210" s="166"/>
      <c r="CW210" s="166"/>
      <c r="CX210" s="166"/>
      <c r="CY210" s="166"/>
      <c r="CZ210" s="166"/>
      <c r="DA210" s="166"/>
      <c r="DB210" s="166"/>
      <c r="DC210" s="166"/>
      <c r="DD210" s="166"/>
      <c r="DE210" s="166"/>
      <c r="DF210" s="166"/>
      <c r="DG210" s="166"/>
      <c r="DH210" s="166"/>
      <c r="DI210" s="166"/>
      <c r="DJ210" s="166"/>
      <c r="DK210" s="166"/>
      <c r="DL210" s="166"/>
      <c r="DM210" s="166"/>
      <c r="DN210" s="166"/>
      <c r="DO210" s="166"/>
      <c r="DP210" s="166"/>
      <c r="DQ210" s="166"/>
      <c r="DR210" s="166"/>
      <c r="DS210" s="166"/>
      <c r="DT210" s="166"/>
      <c r="DU210" s="166"/>
      <c r="DV210" s="166"/>
      <c r="DW210" s="166"/>
      <c r="DX210" s="166"/>
      <c r="DY210" s="166"/>
      <c r="DZ210" s="166"/>
      <c r="EA210" s="166"/>
      <c r="EB210" s="166"/>
      <c r="EC210" s="166"/>
      <c r="ED210" s="166"/>
      <c r="EE210" s="166"/>
      <c r="EF210" s="166"/>
      <c r="EG210" s="166"/>
      <c r="EH210" s="166"/>
      <c r="EI210" s="166"/>
      <c r="EJ210" s="166"/>
      <c r="EK210" s="166"/>
      <c r="EL210" s="166"/>
      <c r="EM210" s="166"/>
      <c r="EN210" s="166"/>
    </row>
    <row r="211" spans="3:144" x14ac:dyDescent="0.2"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6"/>
      <c r="BM211" s="166"/>
      <c r="BN211" s="166"/>
      <c r="BO211" s="166"/>
      <c r="BP211" s="166"/>
      <c r="BQ211" s="166"/>
      <c r="BR211" s="166"/>
      <c r="BS211" s="166"/>
      <c r="BT211" s="166"/>
      <c r="BU211" s="166"/>
      <c r="BV211" s="166"/>
      <c r="BW211" s="166"/>
      <c r="BX211" s="166"/>
      <c r="BY211" s="166"/>
      <c r="BZ211" s="166"/>
      <c r="CA211" s="166"/>
      <c r="CB211" s="166"/>
      <c r="CC211" s="166"/>
      <c r="CD211" s="166"/>
      <c r="CE211" s="166"/>
      <c r="CF211" s="166"/>
      <c r="CG211" s="166"/>
      <c r="CH211" s="166"/>
      <c r="CI211" s="166"/>
      <c r="CJ211" s="166"/>
      <c r="CK211" s="166"/>
      <c r="CL211" s="166"/>
      <c r="CM211" s="166"/>
      <c r="CN211" s="166"/>
      <c r="CO211" s="166"/>
      <c r="CP211" s="166"/>
      <c r="CQ211" s="166"/>
      <c r="CR211" s="166"/>
      <c r="CS211" s="166"/>
      <c r="CT211" s="166"/>
      <c r="CU211" s="166"/>
      <c r="CV211" s="166"/>
      <c r="CW211" s="166"/>
      <c r="CX211" s="166"/>
      <c r="CY211" s="166"/>
      <c r="CZ211" s="166"/>
      <c r="DA211" s="166"/>
      <c r="DB211" s="166"/>
      <c r="DC211" s="166"/>
      <c r="DD211" s="166"/>
      <c r="DE211" s="166"/>
      <c r="DF211" s="166"/>
      <c r="DG211" s="166"/>
      <c r="DH211" s="166"/>
      <c r="DI211" s="166"/>
      <c r="DJ211" s="166"/>
      <c r="DK211" s="166"/>
      <c r="DL211" s="166"/>
      <c r="DM211" s="166"/>
      <c r="DN211" s="166"/>
      <c r="DO211" s="166"/>
      <c r="DP211" s="166"/>
      <c r="DQ211" s="166"/>
      <c r="DR211" s="166"/>
      <c r="DS211" s="166"/>
      <c r="DT211" s="166"/>
      <c r="DU211" s="166"/>
      <c r="DV211" s="166"/>
      <c r="DW211" s="166"/>
      <c r="DX211" s="166"/>
      <c r="DY211" s="166"/>
      <c r="DZ211" s="166"/>
      <c r="EA211" s="166"/>
      <c r="EB211" s="166"/>
      <c r="EC211" s="166"/>
      <c r="ED211" s="166"/>
      <c r="EE211" s="166"/>
      <c r="EF211" s="166"/>
      <c r="EG211" s="166"/>
      <c r="EH211" s="166"/>
      <c r="EI211" s="166"/>
      <c r="EJ211" s="166"/>
      <c r="EK211" s="166"/>
      <c r="EL211" s="166"/>
      <c r="EM211" s="166"/>
      <c r="EN211" s="166"/>
    </row>
    <row r="212" spans="3:144" x14ac:dyDescent="0.2"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6"/>
      <c r="BM212" s="166"/>
      <c r="BN212" s="166"/>
      <c r="BO212" s="166"/>
      <c r="BP212" s="166"/>
      <c r="BQ212" s="166"/>
      <c r="BR212" s="166"/>
      <c r="BS212" s="166"/>
      <c r="BT212" s="166"/>
      <c r="BU212" s="166"/>
      <c r="BV212" s="166"/>
      <c r="BW212" s="166"/>
      <c r="BX212" s="166"/>
      <c r="BY212" s="166"/>
      <c r="BZ212" s="166"/>
      <c r="CA212" s="166"/>
      <c r="CB212" s="166"/>
      <c r="CC212" s="166"/>
      <c r="CD212" s="166"/>
      <c r="CE212" s="166"/>
      <c r="CF212" s="166"/>
      <c r="CG212" s="166"/>
      <c r="CH212" s="166"/>
      <c r="CI212" s="166"/>
      <c r="CJ212" s="166"/>
      <c r="CK212" s="166"/>
      <c r="CL212" s="166"/>
      <c r="CM212" s="166"/>
      <c r="CN212" s="166"/>
      <c r="CO212" s="166"/>
      <c r="CP212" s="166"/>
      <c r="CQ212" s="166"/>
      <c r="CR212" s="166"/>
      <c r="CS212" s="166"/>
      <c r="CT212" s="166"/>
      <c r="CU212" s="166"/>
      <c r="CV212" s="166"/>
      <c r="CW212" s="166"/>
      <c r="CX212" s="166"/>
      <c r="CY212" s="166"/>
      <c r="CZ212" s="166"/>
      <c r="DA212" s="166"/>
      <c r="DB212" s="166"/>
      <c r="DC212" s="166"/>
      <c r="DD212" s="166"/>
      <c r="DE212" s="166"/>
      <c r="DF212" s="166"/>
      <c r="DG212" s="166"/>
      <c r="DH212" s="166"/>
      <c r="DI212" s="166"/>
      <c r="DJ212" s="166"/>
      <c r="DK212" s="166"/>
      <c r="DL212" s="166"/>
      <c r="DM212" s="166"/>
      <c r="DN212" s="166"/>
      <c r="DO212" s="166"/>
      <c r="DP212" s="166"/>
      <c r="DQ212" s="166"/>
      <c r="DR212" s="166"/>
      <c r="DS212" s="166"/>
      <c r="DT212" s="166"/>
      <c r="DU212" s="166"/>
      <c r="DV212" s="166"/>
      <c r="DW212" s="166"/>
      <c r="DX212" s="166"/>
      <c r="DY212" s="166"/>
      <c r="DZ212" s="166"/>
      <c r="EA212" s="166"/>
      <c r="EB212" s="166"/>
      <c r="EC212" s="166"/>
      <c r="ED212" s="166"/>
      <c r="EE212" s="166"/>
      <c r="EF212" s="166"/>
      <c r="EG212" s="166"/>
      <c r="EH212" s="166"/>
      <c r="EI212" s="166"/>
      <c r="EJ212" s="166"/>
      <c r="EK212" s="166"/>
      <c r="EL212" s="166"/>
      <c r="EM212" s="166"/>
      <c r="EN212" s="166"/>
    </row>
    <row r="213" spans="3:144" x14ac:dyDescent="0.2"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  <c r="BI213" s="166"/>
      <c r="BJ213" s="166"/>
      <c r="BK213" s="166"/>
      <c r="BL213" s="166"/>
      <c r="BM213" s="166"/>
      <c r="BN213" s="166"/>
      <c r="BO213" s="166"/>
      <c r="BP213" s="166"/>
      <c r="BQ213" s="166"/>
      <c r="BR213" s="166"/>
      <c r="BS213" s="166"/>
      <c r="BT213" s="166"/>
      <c r="BU213" s="166"/>
      <c r="BV213" s="166"/>
      <c r="BW213" s="166"/>
      <c r="BX213" s="166"/>
      <c r="BY213" s="166"/>
      <c r="BZ213" s="166"/>
      <c r="CA213" s="166"/>
      <c r="CB213" s="166"/>
      <c r="CC213" s="166"/>
      <c r="CD213" s="166"/>
      <c r="CE213" s="166"/>
      <c r="CF213" s="166"/>
      <c r="CG213" s="166"/>
      <c r="CH213" s="166"/>
      <c r="CI213" s="166"/>
      <c r="CJ213" s="166"/>
      <c r="CK213" s="166"/>
      <c r="CL213" s="166"/>
      <c r="CM213" s="166"/>
      <c r="CN213" s="166"/>
      <c r="CO213" s="166"/>
      <c r="CP213" s="166"/>
      <c r="CQ213" s="166"/>
      <c r="CR213" s="166"/>
      <c r="CS213" s="166"/>
      <c r="CT213" s="166"/>
      <c r="CU213" s="166"/>
      <c r="CV213" s="166"/>
      <c r="CW213" s="166"/>
      <c r="CX213" s="166"/>
      <c r="CY213" s="166"/>
      <c r="CZ213" s="166"/>
      <c r="DA213" s="166"/>
      <c r="DB213" s="166"/>
      <c r="DC213" s="166"/>
      <c r="DD213" s="166"/>
      <c r="DE213" s="166"/>
      <c r="DF213" s="166"/>
      <c r="DG213" s="166"/>
      <c r="DH213" s="166"/>
      <c r="DI213" s="166"/>
      <c r="DJ213" s="166"/>
      <c r="DK213" s="166"/>
      <c r="DL213" s="166"/>
      <c r="DM213" s="166"/>
      <c r="DN213" s="166"/>
      <c r="DO213" s="166"/>
      <c r="DP213" s="166"/>
      <c r="DQ213" s="166"/>
      <c r="DR213" s="166"/>
      <c r="DS213" s="166"/>
      <c r="DT213" s="166"/>
      <c r="DU213" s="166"/>
      <c r="DV213" s="166"/>
      <c r="DW213" s="166"/>
      <c r="DX213" s="166"/>
      <c r="DY213" s="166"/>
      <c r="DZ213" s="166"/>
      <c r="EA213" s="166"/>
      <c r="EB213" s="166"/>
      <c r="EC213" s="166"/>
      <c r="ED213" s="166"/>
      <c r="EE213" s="166"/>
      <c r="EF213" s="166"/>
      <c r="EG213" s="166"/>
      <c r="EH213" s="166"/>
      <c r="EI213" s="166"/>
      <c r="EJ213" s="166"/>
      <c r="EK213" s="166"/>
      <c r="EL213" s="166"/>
      <c r="EM213" s="166"/>
      <c r="EN213" s="166"/>
    </row>
    <row r="214" spans="3:144" x14ac:dyDescent="0.2"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6"/>
      <c r="BC214" s="166"/>
      <c r="BD214" s="166"/>
      <c r="BE214" s="166"/>
      <c r="BF214" s="166"/>
      <c r="BG214" s="166"/>
      <c r="BH214" s="166"/>
      <c r="BI214" s="166"/>
      <c r="BJ214" s="166"/>
      <c r="BK214" s="166"/>
      <c r="BL214" s="166"/>
      <c r="BM214" s="166"/>
      <c r="BN214" s="166"/>
      <c r="BO214" s="166"/>
      <c r="BP214" s="166"/>
      <c r="BQ214" s="166"/>
      <c r="BR214" s="166"/>
      <c r="BS214" s="166"/>
      <c r="BT214" s="166"/>
      <c r="BU214" s="166"/>
      <c r="BV214" s="166"/>
      <c r="BW214" s="166"/>
      <c r="BX214" s="166"/>
      <c r="BY214" s="166"/>
      <c r="BZ214" s="166"/>
      <c r="CA214" s="166"/>
      <c r="CB214" s="166"/>
      <c r="CC214" s="166"/>
      <c r="CD214" s="166"/>
      <c r="CE214" s="166"/>
      <c r="CF214" s="166"/>
      <c r="CG214" s="166"/>
      <c r="CH214" s="166"/>
      <c r="CI214" s="166"/>
      <c r="CJ214" s="166"/>
      <c r="CK214" s="166"/>
      <c r="CL214" s="166"/>
      <c r="CM214" s="166"/>
      <c r="CN214" s="166"/>
      <c r="CO214" s="166"/>
      <c r="CP214" s="166"/>
      <c r="CQ214" s="166"/>
      <c r="CR214" s="166"/>
      <c r="CS214" s="166"/>
      <c r="CT214" s="166"/>
      <c r="CU214" s="166"/>
      <c r="CV214" s="166"/>
      <c r="CW214" s="166"/>
      <c r="CX214" s="166"/>
      <c r="CY214" s="166"/>
      <c r="CZ214" s="166"/>
      <c r="DA214" s="166"/>
      <c r="DB214" s="166"/>
      <c r="DC214" s="166"/>
      <c r="DD214" s="166"/>
      <c r="DE214" s="166"/>
      <c r="DF214" s="166"/>
      <c r="DG214" s="166"/>
      <c r="DH214" s="166"/>
      <c r="DI214" s="166"/>
      <c r="DJ214" s="166"/>
      <c r="DK214" s="166"/>
      <c r="DL214" s="166"/>
      <c r="DM214" s="166"/>
      <c r="DN214" s="166"/>
      <c r="DO214" s="166"/>
      <c r="DP214" s="166"/>
      <c r="DQ214" s="166"/>
      <c r="DR214" s="166"/>
      <c r="DS214" s="166"/>
      <c r="DT214" s="166"/>
      <c r="DU214" s="166"/>
      <c r="DV214" s="166"/>
      <c r="DW214" s="166"/>
      <c r="DX214" s="166"/>
      <c r="DY214" s="166"/>
      <c r="DZ214" s="166"/>
      <c r="EA214" s="166"/>
      <c r="EB214" s="166"/>
      <c r="EC214" s="166"/>
      <c r="ED214" s="166"/>
      <c r="EE214" s="166"/>
      <c r="EF214" s="166"/>
      <c r="EG214" s="166"/>
      <c r="EH214" s="166"/>
      <c r="EI214" s="166"/>
      <c r="EJ214" s="166"/>
      <c r="EK214" s="166"/>
      <c r="EL214" s="166"/>
      <c r="EM214" s="166"/>
      <c r="EN214" s="166"/>
    </row>
    <row r="215" spans="3:144" x14ac:dyDescent="0.2"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  <c r="BH215" s="166"/>
      <c r="BI215" s="166"/>
      <c r="BJ215" s="166"/>
      <c r="BK215" s="166"/>
      <c r="BL215" s="166"/>
      <c r="BM215" s="166"/>
      <c r="BN215" s="166"/>
      <c r="BO215" s="166"/>
      <c r="BP215" s="166"/>
      <c r="BQ215" s="166"/>
      <c r="BR215" s="166"/>
      <c r="BS215" s="166"/>
      <c r="BT215" s="166"/>
      <c r="BU215" s="166"/>
      <c r="BV215" s="166"/>
      <c r="BW215" s="166"/>
      <c r="BX215" s="166"/>
      <c r="BY215" s="166"/>
      <c r="BZ215" s="166"/>
      <c r="CA215" s="166"/>
      <c r="CB215" s="166"/>
      <c r="CC215" s="166"/>
      <c r="CD215" s="166"/>
      <c r="CE215" s="166"/>
      <c r="CF215" s="166"/>
      <c r="CG215" s="166"/>
      <c r="CH215" s="166"/>
      <c r="CI215" s="166"/>
      <c r="CJ215" s="166"/>
      <c r="CK215" s="166"/>
      <c r="CL215" s="166"/>
      <c r="CM215" s="166"/>
      <c r="CN215" s="166"/>
      <c r="CO215" s="166"/>
      <c r="CP215" s="166"/>
      <c r="CQ215" s="166"/>
      <c r="CR215" s="166"/>
      <c r="CS215" s="166"/>
      <c r="CT215" s="166"/>
      <c r="CU215" s="166"/>
      <c r="CV215" s="166"/>
      <c r="CW215" s="166"/>
      <c r="CX215" s="166"/>
      <c r="CY215" s="166"/>
      <c r="CZ215" s="166"/>
      <c r="DA215" s="166"/>
      <c r="DB215" s="166"/>
      <c r="DC215" s="166"/>
      <c r="DD215" s="166"/>
      <c r="DE215" s="166"/>
      <c r="DF215" s="166"/>
      <c r="DG215" s="166"/>
      <c r="DH215" s="166"/>
      <c r="DI215" s="166"/>
      <c r="DJ215" s="166"/>
      <c r="DK215" s="166"/>
      <c r="DL215" s="166"/>
      <c r="DM215" s="166"/>
      <c r="DN215" s="166"/>
      <c r="DO215" s="166"/>
      <c r="DP215" s="166"/>
      <c r="DQ215" s="166"/>
      <c r="DR215" s="166"/>
      <c r="DS215" s="166"/>
      <c r="DT215" s="166"/>
      <c r="DU215" s="166"/>
      <c r="DV215" s="166"/>
      <c r="DW215" s="166"/>
      <c r="DX215" s="166"/>
      <c r="DY215" s="166"/>
      <c r="DZ215" s="166"/>
      <c r="EA215" s="166"/>
      <c r="EB215" s="166"/>
      <c r="EC215" s="166"/>
      <c r="ED215" s="166"/>
      <c r="EE215" s="166"/>
      <c r="EF215" s="166"/>
      <c r="EG215" s="166"/>
      <c r="EH215" s="166"/>
      <c r="EI215" s="166"/>
      <c r="EJ215" s="166"/>
      <c r="EK215" s="166"/>
      <c r="EL215" s="166"/>
      <c r="EM215" s="166"/>
      <c r="EN215" s="166"/>
    </row>
    <row r="216" spans="3:144" x14ac:dyDescent="0.2"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  <c r="BI216" s="166"/>
      <c r="BJ216" s="166"/>
      <c r="BK216" s="166"/>
      <c r="BL216" s="166"/>
      <c r="BM216" s="166"/>
      <c r="BN216" s="166"/>
      <c r="BO216" s="166"/>
      <c r="BP216" s="166"/>
      <c r="BQ216" s="166"/>
      <c r="BR216" s="166"/>
      <c r="BS216" s="166"/>
      <c r="BT216" s="166"/>
      <c r="BU216" s="166"/>
      <c r="BV216" s="166"/>
      <c r="BW216" s="166"/>
      <c r="BX216" s="166"/>
      <c r="BY216" s="166"/>
      <c r="BZ216" s="166"/>
      <c r="CA216" s="166"/>
      <c r="CB216" s="166"/>
      <c r="CC216" s="166"/>
      <c r="CD216" s="166"/>
      <c r="CE216" s="166"/>
      <c r="CF216" s="166"/>
      <c r="CG216" s="166"/>
      <c r="CH216" s="166"/>
      <c r="CI216" s="166"/>
      <c r="CJ216" s="166"/>
      <c r="CK216" s="166"/>
      <c r="CL216" s="166"/>
      <c r="CM216" s="166"/>
      <c r="CN216" s="166"/>
      <c r="CO216" s="166"/>
      <c r="CP216" s="166"/>
      <c r="CQ216" s="166"/>
      <c r="CR216" s="166"/>
      <c r="CS216" s="166"/>
      <c r="CT216" s="166"/>
      <c r="CU216" s="166"/>
      <c r="CV216" s="166"/>
      <c r="CW216" s="166"/>
      <c r="CX216" s="166"/>
      <c r="CY216" s="166"/>
      <c r="CZ216" s="166"/>
      <c r="DA216" s="166"/>
      <c r="DB216" s="166"/>
      <c r="DC216" s="166"/>
      <c r="DD216" s="166"/>
      <c r="DE216" s="166"/>
      <c r="DF216" s="166"/>
      <c r="DG216" s="166"/>
      <c r="DH216" s="166"/>
      <c r="DI216" s="166"/>
      <c r="DJ216" s="166"/>
      <c r="DK216" s="166"/>
      <c r="DL216" s="166"/>
      <c r="DM216" s="166"/>
      <c r="DN216" s="166"/>
      <c r="DO216" s="166"/>
      <c r="DP216" s="166"/>
      <c r="DQ216" s="166"/>
      <c r="DR216" s="166"/>
      <c r="DS216" s="166"/>
      <c r="DT216" s="166"/>
      <c r="DU216" s="166"/>
      <c r="DV216" s="166"/>
      <c r="DW216" s="166"/>
      <c r="DX216" s="166"/>
      <c r="DY216" s="166"/>
      <c r="DZ216" s="166"/>
      <c r="EA216" s="166"/>
      <c r="EB216" s="166"/>
      <c r="EC216" s="166"/>
      <c r="ED216" s="166"/>
      <c r="EE216" s="166"/>
      <c r="EF216" s="166"/>
      <c r="EG216" s="166"/>
      <c r="EH216" s="166"/>
      <c r="EI216" s="166"/>
      <c r="EJ216" s="166"/>
      <c r="EK216" s="166"/>
      <c r="EL216" s="166"/>
      <c r="EM216" s="166"/>
      <c r="EN216" s="166"/>
    </row>
    <row r="217" spans="3:144" x14ac:dyDescent="0.2"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  <c r="BI217" s="166"/>
      <c r="BJ217" s="166"/>
      <c r="BK217" s="166"/>
      <c r="BL217" s="166"/>
      <c r="BM217" s="166"/>
      <c r="BN217" s="166"/>
      <c r="BO217" s="166"/>
      <c r="BP217" s="166"/>
      <c r="BQ217" s="166"/>
      <c r="BR217" s="166"/>
      <c r="BS217" s="166"/>
      <c r="BT217" s="166"/>
      <c r="BU217" s="166"/>
      <c r="BV217" s="166"/>
      <c r="BW217" s="166"/>
      <c r="BX217" s="166"/>
      <c r="BY217" s="166"/>
      <c r="BZ217" s="166"/>
      <c r="CA217" s="166"/>
      <c r="CB217" s="166"/>
      <c r="CC217" s="166"/>
      <c r="CD217" s="166"/>
      <c r="CE217" s="166"/>
      <c r="CF217" s="166"/>
      <c r="CG217" s="166"/>
      <c r="CH217" s="166"/>
      <c r="CI217" s="166"/>
      <c r="CJ217" s="166"/>
      <c r="CK217" s="166"/>
      <c r="CL217" s="166"/>
      <c r="CM217" s="166"/>
      <c r="CN217" s="166"/>
      <c r="CO217" s="166"/>
      <c r="CP217" s="166"/>
      <c r="CQ217" s="166"/>
      <c r="CR217" s="166"/>
      <c r="CS217" s="166"/>
      <c r="CT217" s="166"/>
      <c r="CU217" s="166"/>
      <c r="CV217" s="166"/>
      <c r="CW217" s="166"/>
      <c r="CX217" s="166"/>
      <c r="CY217" s="166"/>
      <c r="CZ217" s="166"/>
      <c r="DA217" s="166"/>
      <c r="DB217" s="166"/>
      <c r="DC217" s="166"/>
      <c r="DD217" s="166"/>
      <c r="DE217" s="166"/>
      <c r="DF217" s="166"/>
      <c r="DG217" s="166"/>
      <c r="DH217" s="166"/>
      <c r="DI217" s="166"/>
      <c r="DJ217" s="166"/>
      <c r="DK217" s="166"/>
      <c r="DL217" s="166"/>
      <c r="DM217" s="166"/>
      <c r="DN217" s="166"/>
      <c r="DO217" s="166"/>
      <c r="DP217" s="166"/>
      <c r="DQ217" s="166"/>
      <c r="DR217" s="166"/>
      <c r="DS217" s="166"/>
      <c r="DT217" s="166"/>
      <c r="DU217" s="166"/>
      <c r="DV217" s="166"/>
      <c r="DW217" s="166"/>
      <c r="DX217" s="166"/>
      <c r="DY217" s="166"/>
      <c r="DZ217" s="166"/>
      <c r="EA217" s="166"/>
      <c r="EB217" s="166"/>
      <c r="EC217" s="166"/>
      <c r="ED217" s="166"/>
      <c r="EE217" s="166"/>
      <c r="EF217" s="166"/>
      <c r="EG217" s="166"/>
      <c r="EH217" s="166"/>
      <c r="EI217" s="166"/>
      <c r="EJ217" s="166"/>
      <c r="EK217" s="166"/>
      <c r="EL217" s="166"/>
      <c r="EM217" s="166"/>
      <c r="EN217" s="166"/>
    </row>
    <row r="218" spans="3:144" x14ac:dyDescent="0.2"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  <c r="AZ218" s="166"/>
      <c r="BA218" s="166"/>
      <c r="BB218" s="166"/>
      <c r="BC218" s="166"/>
      <c r="BD218" s="166"/>
      <c r="BE218" s="166"/>
      <c r="BF218" s="166"/>
      <c r="BG218" s="166"/>
      <c r="BH218" s="166"/>
      <c r="BI218" s="166"/>
      <c r="BJ218" s="166"/>
      <c r="BK218" s="166"/>
      <c r="BL218" s="166"/>
      <c r="BM218" s="166"/>
      <c r="BN218" s="166"/>
      <c r="BO218" s="166"/>
      <c r="BP218" s="166"/>
      <c r="BQ218" s="166"/>
      <c r="BR218" s="166"/>
      <c r="BS218" s="166"/>
      <c r="BT218" s="166"/>
      <c r="BU218" s="166"/>
      <c r="BV218" s="166"/>
      <c r="BW218" s="166"/>
      <c r="BX218" s="166"/>
      <c r="BY218" s="166"/>
      <c r="BZ218" s="166"/>
      <c r="CA218" s="166"/>
      <c r="CB218" s="166"/>
      <c r="CC218" s="166"/>
      <c r="CD218" s="166"/>
      <c r="CE218" s="166"/>
      <c r="CF218" s="166"/>
      <c r="CG218" s="166"/>
      <c r="CH218" s="166"/>
      <c r="CI218" s="166"/>
      <c r="CJ218" s="166"/>
      <c r="CK218" s="166"/>
      <c r="CL218" s="166"/>
      <c r="CM218" s="166"/>
      <c r="CN218" s="166"/>
      <c r="CO218" s="166"/>
      <c r="CP218" s="166"/>
      <c r="CQ218" s="166"/>
      <c r="CR218" s="166"/>
      <c r="CS218" s="166"/>
      <c r="CT218" s="166"/>
      <c r="CU218" s="166"/>
      <c r="CV218" s="166"/>
      <c r="CW218" s="166"/>
      <c r="CX218" s="166"/>
      <c r="CY218" s="166"/>
      <c r="CZ218" s="166"/>
      <c r="DA218" s="166"/>
      <c r="DB218" s="166"/>
      <c r="DC218" s="166"/>
      <c r="DD218" s="166"/>
      <c r="DE218" s="166"/>
      <c r="DF218" s="166"/>
      <c r="DG218" s="166"/>
      <c r="DH218" s="166"/>
      <c r="DI218" s="166"/>
      <c r="DJ218" s="166"/>
      <c r="DK218" s="166"/>
      <c r="DL218" s="166"/>
      <c r="DM218" s="166"/>
      <c r="DN218" s="166"/>
      <c r="DO218" s="166"/>
      <c r="DP218" s="166"/>
      <c r="DQ218" s="166"/>
      <c r="DR218" s="166"/>
      <c r="DS218" s="166"/>
      <c r="DT218" s="166"/>
      <c r="DU218" s="166"/>
      <c r="DV218" s="166"/>
      <c r="DW218" s="166"/>
      <c r="DX218" s="166"/>
      <c r="DY218" s="166"/>
      <c r="DZ218" s="166"/>
      <c r="EA218" s="166"/>
      <c r="EB218" s="166"/>
      <c r="EC218" s="166"/>
      <c r="ED218" s="166"/>
      <c r="EE218" s="166"/>
      <c r="EF218" s="166"/>
      <c r="EG218" s="166"/>
      <c r="EH218" s="166"/>
      <c r="EI218" s="166"/>
      <c r="EJ218" s="166"/>
      <c r="EK218" s="166"/>
      <c r="EL218" s="166"/>
      <c r="EM218" s="166"/>
      <c r="EN218" s="166"/>
    </row>
    <row r="219" spans="3:144" x14ac:dyDescent="0.2"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6"/>
      <c r="BE219" s="166"/>
      <c r="BF219" s="166"/>
      <c r="BG219" s="166"/>
      <c r="BH219" s="166"/>
      <c r="BI219" s="166"/>
      <c r="BJ219" s="166"/>
      <c r="BK219" s="166"/>
      <c r="BL219" s="166"/>
      <c r="BM219" s="166"/>
      <c r="BN219" s="166"/>
      <c r="BO219" s="166"/>
      <c r="BP219" s="166"/>
      <c r="BQ219" s="166"/>
      <c r="BR219" s="166"/>
      <c r="BS219" s="166"/>
      <c r="BT219" s="166"/>
      <c r="BU219" s="166"/>
      <c r="BV219" s="166"/>
      <c r="BW219" s="166"/>
      <c r="BX219" s="166"/>
      <c r="BY219" s="166"/>
      <c r="BZ219" s="166"/>
      <c r="CA219" s="166"/>
      <c r="CB219" s="166"/>
      <c r="CC219" s="166"/>
      <c r="CD219" s="166"/>
      <c r="CE219" s="166"/>
      <c r="CF219" s="166"/>
      <c r="CG219" s="166"/>
      <c r="CH219" s="166"/>
      <c r="CI219" s="166"/>
      <c r="CJ219" s="166"/>
      <c r="CK219" s="166"/>
      <c r="CL219" s="166"/>
      <c r="CM219" s="166"/>
      <c r="CN219" s="166"/>
      <c r="CO219" s="166"/>
      <c r="CP219" s="166"/>
      <c r="CQ219" s="166"/>
      <c r="CR219" s="166"/>
      <c r="CS219" s="166"/>
      <c r="CT219" s="166"/>
      <c r="CU219" s="166"/>
      <c r="CV219" s="166"/>
      <c r="CW219" s="166"/>
      <c r="CX219" s="166"/>
      <c r="CY219" s="166"/>
      <c r="CZ219" s="166"/>
      <c r="DA219" s="166"/>
      <c r="DB219" s="166"/>
      <c r="DC219" s="166"/>
      <c r="DD219" s="166"/>
      <c r="DE219" s="166"/>
      <c r="DF219" s="166"/>
      <c r="DG219" s="166"/>
      <c r="DH219" s="166"/>
      <c r="DI219" s="166"/>
      <c r="DJ219" s="166"/>
      <c r="DK219" s="166"/>
      <c r="DL219" s="166"/>
      <c r="DM219" s="166"/>
      <c r="DN219" s="166"/>
      <c r="DO219" s="166"/>
      <c r="DP219" s="166"/>
      <c r="DQ219" s="166"/>
      <c r="DR219" s="166"/>
      <c r="DS219" s="166"/>
      <c r="DT219" s="166"/>
      <c r="DU219" s="166"/>
      <c r="DV219" s="166"/>
      <c r="DW219" s="166"/>
      <c r="DX219" s="166"/>
      <c r="DY219" s="166"/>
      <c r="DZ219" s="166"/>
      <c r="EA219" s="166"/>
      <c r="EB219" s="166"/>
      <c r="EC219" s="166"/>
      <c r="ED219" s="166"/>
      <c r="EE219" s="166"/>
      <c r="EF219" s="166"/>
      <c r="EG219" s="166"/>
      <c r="EH219" s="166"/>
      <c r="EI219" s="166"/>
      <c r="EJ219" s="166"/>
      <c r="EK219" s="166"/>
      <c r="EL219" s="166"/>
      <c r="EM219" s="166"/>
      <c r="EN219" s="166"/>
    </row>
    <row r="220" spans="3:144" x14ac:dyDescent="0.2"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166"/>
      <c r="BD220" s="166"/>
      <c r="BE220" s="166"/>
      <c r="BF220" s="166"/>
      <c r="BG220" s="166"/>
      <c r="BH220" s="166"/>
      <c r="BI220" s="166"/>
      <c r="BJ220" s="166"/>
      <c r="BK220" s="166"/>
      <c r="BL220" s="166"/>
      <c r="BM220" s="166"/>
      <c r="BN220" s="166"/>
      <c r="BO220" s="166"/>
      <c r="BP220" s="166"/>
      <c r="BQ220" s="166"/>
      <c r="BR220" s="166"/>
      <c r="BS220" s="166"/>
      <c r="BT220" s="166"/>
      <c r="BU220" s="166"/>
      <c r="BV220" s="166"/>
      <c r="BW220" s="166"/>
      <c r="BX220" s="166"/>
      <c r="BY220" s="166"/>
      <c r="BZ220" s="166"/>
      <c r="CA220" s="166"/>
      <c r="CB220" s="166"/>
      <c r="CC220" s="166"/>
      <c r="CD220" s="166"/>
      <c r="CE220" s="166"/>
      <c r="CF220" s="166"/>
      <c r="CG220" s="166"/>
      <c r="CH220" s="166"/>
      <c r="CI220" s="166"/>
      <c r="CJ220" s="166"/>
      <c r="CK220" s="166"/>
      <c r="CL220" s="166"/>
      <c r="CM220" s="166"/>
      <c r="CN220" s="166"/>
      <c r="CO220" s="166"/>
      <c r="CP220" s="166"/>
      <c r="CQ220" s="166"/>
      <c r="CR220" s="166"/>
      <c r="CS220" s="166"/>
      <c r="CT220" s="166"/>
      <c r="CU220" s="166"/>
      <c r="CV220" s="166"/>
      <c r="CW220" s="166"/>
      <c r="CX220" s="166"/>
      <c r="CY220" s="166"/>
      <c r="CZ220" s="166"/>
      <c r="DA220" s="166"/>
      <c r="DB220" s="166"/>
      <c r="DC220" s="166"/>
      <c r="DD220" s="166"/>
      <c r="DE220" s="166"/>
      <c r="DF220" s="166"/>
      <c r="DG220" s="166"/>
      <c r="DH220" s="166"/>
      <c r="DI220" s="166"/>
      <c r="DJ220" s="166"/>
      <c r="DK220" s="166"/>
      <c r="DL220" s="166"/>
      <c r="DM220" s="166"/>
      <c r="DN220" s="166"/>
      <c r="DO220" s="166"/>
      <c r="DP220" s="166"/>
      <c r="DQ220" s="166"/>
      <c r="DR220" s="166"/>
      <c r="DS220" s="166"/>
      <c r="DT220" s="166"/>
      <c r="DU220" s="166"/>
      <c r="DV220" s="166"/>
      <c r="DW220" s="166"/>
      <c r="DX220" s="166"/>
      <c r="DY220" s="166"/>
      <c r="DZ220" s="166"/>
      <c r="EA220" s="166"/>
      <c r="EB220" s="166"/>
      <c r="EC220" s="166"/>
      <c r="ED220" s="166"/>
      <c r="EE220" s="166"/>
      <c r="EF220" s="166"/>
      <c r="EG220" s="166"/>
      <c r="EH220" s="166"/>
      <c r="EI220" s="166"/>
      <c r="EJ220" s="166"/>
      <c r="EK220" s="166"/>
      <c r="EL220" s="166"/>
      <c r="EM220" s="166"/>
      <c r="EN220" s="166"/>
    </row>
    <row r="221" spans="3:144" x14ac:dyDescent="0.2"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66"/>
      <c r="BB221" s="166"/>
      <c r="BC221" s="166"/>
      <c r="BD221" s="166"/>
      <c r="BE221" s="166"/>
      <c r="BF221" s="166"/>
      <c r="BG221" s="166"/>
      <c r="BH221" s="166"/>
      <c r="BI221" s="166"/>
      <c r="BJ221" s="166"/>
      <c r="BK221" s="166"/>
      <c r="BL221" s="166"/>
      <c r="BM221" s="166"/>
      <c r="BN221" s="166"/>
      <c r="BO221" s="166"/>
      <c r="BP221" s="166"/>
      <c r="BQ221" s="166"/>
      <c r="BR221" s="166"/>
      <c r="BS221" s="166"/>
      <c r="BT221" s="166"/>
      <c r="BU221" s="166"/>
      <c r="BV221" s="166"/>
      <c r="BW221" s="166"/>
      <c r="BX221" s="166"/>
      <c r="BY221" s="166"/>
      <c r="BZ221" s="166"/>
      <c r="CA221" s="166"/>
      <c r="CB221" s="166"/>
      <c r="CC221" s="166"/>
      <c r="CD221" s="166"/>
      <c r="CE221" s="166"/>
      <c r="CF221" s="166"/>
      <c r="CG221" s="166"/>
      <c r="CH221" s="166"/>
      <c r="CI221" s="166"/>
      <c r="CJ221" s="166"/>
      <c r="CK221" s="166"/>
      <c r="CL221" s="166"/>
      <c r="CM221" s="166"/>
      <c r="CN221" s="166"/>
      <c r="CO221" s="166"/>
      <c r="CP221" s="166"/>
      <c r="CQ221" s="166"/>
      <c r="CR221" s="166"/>
      <c r="CS221" s="166"/>
      <c r="CT221" s="166"/>
      <c r="CU221" s="166"/>
      <c r="CV221" s="166"/>
      <c r="CW221" s="166"/>
      <c r="CX221" s="166"/>
      <c r="CY221" s="166"/>
      <c r="CZ221" s="166"/>
      <c r="DA221" s="166"/>
      <c r="DB221" s="166"/>
      <c r="DC221" s="166"/>
      <c r="DD221" s="166"/>
      <c r="DE221" s="166"/>
      <c r="DF221" s="166"/>
      <c r="DG221" s="166"/>
      <c r="DH221" s="166"/>
      <c r="DI221" s="166"/>
      <c r="DJ221" s="166"/>
      <c r="DK221" s="166"/>
      <c r="DL221" s="166"/>
      <c r="DM221" s="166"/>
      <c r="DN221" s="166"/>
      <c r="DO221" s="166"/>
      <c r="DP221" s="166"/>
      <c r="DQ221" s="166"/>
      <c r="DR221" s="166"/>
      <c r="DS221" s="166"/>
      <c r="DT221" s="166"/>
      <c r="DU221" s="166"/>
      <c r="DV221" s="166"/>
      <c r="DW221" s="166"/>
      <c r="DX221" s="166"/>
      <c r="DY221" s="166"/>
      <c r="DZ221" s="166"/>
      <c r="EA221" s="166"/>
      <c r="EB221" s="166"/>
      <c r="EC221" s="166"/>
      <c r="ED221" s="166"/>
      <c r="EE221" s="166"/>
      <c r="EF221" s="166"/>
      <c r="EG221" s="166"/>
      <c r="EH221" s="166"/>
      <c r="EI221" s="166"/>
      <c r="EJ221" s="166"/>
      <c r="EK221" s="166"/>
      <c r="EL221" s="166"/>
      <c r="EM221" s="166"/>
      <c r="EN221" s="166"/>
    </row>
    <row r="222" spans="3:144" x14ac:dyDescent="0.2"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6"/>
      <c r="BM222" s="166"/>
      <c r="BN222" s="166"/>
      <c r="BO222" s="166"/>
      <c r="BP222" s="166"/>
      <c r="BQ222" s="166"/>
      <c r="BR222" s="166"/>
      <c r="BS222" s="166"/>
      <c r="BT222" s="166"/>
      <c r="BU222" s="166"/>
      <c r="BV222" s="166"/>
      <c r="BW222" s="166"/>
      <c r="BX222" s="166"/>
      <c r="BY222" s="166"/>
      <c r="BZ222" s="166"/>
      <c r="CA222" s="166"/>
      <c r="CB222" s="166"/>
      <c r="CC222" s="166"/>
      <c r="CD222" s="166"/>
      <c r="CE222" s="166"/>
      <c r="CF222" s="166"/>
      <c r="CG222" s="166"/>
      <c r="CH222" s="166"/>
      <c r="CI222" s="166"/>
      <c r="CJ222" s="166"/>
      <c r="CK222" s="166"/>
      <c r="CL222" s="166"/>
      <c r="CM222" s="166"/>
      <c r="CN222" s="166"/>
      <c r="CO222" s="166"/>
      <c r="CP222" s="166"/>
      <c r="CQ222" s="166"/>
      <c r="CR222" s="166"/>
      <c r="CS222" s="166"/>
      <c r="CT222" s="166"/>
      <c r="CU222" s="166"/>
      <c r="CV222" s="166"/>
      <c r="CW222" s="166"/>
      <c r="CX222" s="166"/>
      <c r="CY222" s="166"/>
      <c r="CZ222" s="166"/>
      <c r="DA222" s="166"/>
      <c r="DB222" s="166"/>
      <c r="DC222" s="166"/>
      <c r="DD222" s="166"/>
      <c r="DE222" s="166"/>
      <c r="DF222" s="166"/>
      <c r="DG222" s="166"/>
      <c r="DH222" s="166"/>
      <c r="DI222" s="166"/>
      <c r="DJ222" s="166"/>
      <c r="DK222" s="166"/>
      <c r="DL222" s="166"/>
      <c r="DM222" s="166"/>
      <c r="DN222" s="166"/>
      <c r="DO222" s="166"/>
      <c r="DP222" s="166"/>
      <c r="DQ222" s="166"/>
      <c r="DR222" s="166"/>
      <c r="DS222" s="166"/>
      <c r="DT222" s="166"/>
      <c r="DU222" s="166"/>
      <c r="DV222" s="166"/>
      <c r="DW222" s="166"/>
      <c r="DX222" s="166"/>
      <c r="DY222" s="166"/>
      <c r="DZ222" s="166"/>
      <c r="EA222" s="166"/>
      <c r="EB222" s="166"/>
      <c r="EC222" s="166"/>
      <c r="ED222" s="166"/>
      <c r="EE222" s="166"/>
      <c r="EF222" s="166"/>
      <c r="EG222" s="166"/>
      <c r="EH222" s="166"/>
      <c r="EI222" s="166"/>
      <c r="EJ222" s="166"/>
      <c r="EK222" s="166"/>
      <c r="EL222" s="166"/>
      <c r="EM222" s="166"/>
      <c r="EN222" s="166"/>
    </row>
    <row r="223" spans="3:144" x14ac:dyDescent="0.2"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  <c r="BI223" s="166"/>
      <c r="BJ223" s="166"/>
      <c r="BK223" s="166"/>
      <c r="BL223" s="166"/>
      <c r="BM223" s="166"/>
      <c r="BN223" s="166"/>
      <c r="BO223" s="166"/>
      <c r="BP223" s="166"/>
      <c r="BQ223" s="166"/>
      <c r="BR223" s="166"/>
      <c r="BS223" s="166"/>
      <c r="BT223" s="166"/>
      <c r="BU223" s="166"/>
      <c r="BV223" s="166"/>
      <c r="BW223" s="166"/>
      <c r="BX223" s="166"/>
      <c r="BY223" s="166"/>
      <c r="BZ223" s="166"/>
      <c r="CA223" s="166"/>
      <c r="CB223" s="166"/>
      <c r="CC223" s="166"/>
      <c r="CD223" s="166"/>
      <c r="CE223" s="166"/>
      <c r="CF223" s="166"/>
      <c r="CG223" s="166"/>
      <c r="CH223" s="166"/>
      <c r="CI223" s="166"/>
      <c r="CJ223" s="166"/>
      <c r="CK223" s="166"/>
      <c r="CL223" s="166"/>
      <c r="CM223" s="166"/>
      <c r="CN223" s="166"/>
      <c r="CO223" s="166"/>
      <c r="CP223" s="166"/>
      <c r="CQ223" s="166"/>
      <c r="CR223" s="166"/>
      <c r="CS223" s="166"/>
      <c r="CT223" s="166"/>
      <c r="CU223" s="166"/>
      <c r="CV223" s="166"/>
      <c r="CW223" s="166"/>
      <c r="CX223" s="166"/>
      <c r="CY223" s="166"/>
      <c r="CZ223" s="166"/>
      <c r="DA223" s="166"/>
      <c r="DB223" s="166"/>
      <c r="DC223" s="166"/>
      <c r="DD223" s="166"/>
      <c r="DE223" s="166"/>
      <c r="DF223" s="166"/>
      <c r="DG223" s="166"/>
      <c r="DH223" s="166"/>
      <c r="DI223" s="166"/>
      <c r="DJ223" s="166"/>
      <c r="DK223" s="166"/>
      <c r="DL223" s="166"/>
      <c r="DM223" s="166"/>
      <c r="DN223" s="166"/>
      <c r="DO223" s="166"/>
      <c r="DP223" s="166"/>
      <c r="DQ223" s="166"/>
      <c r="DR223" s="166"/>
      <c r="DS223" s="166"/>
      <c r="DT223" s="166"/>
      <c r="DU223" s="166"/>
      <c r="DV223" s="166"/>
      <c r="DW223" s="166"/>
      <c r="DX223" s="166"/>
      <c r="DY223" s="166"/>
      <c r="DZ223" s="166"/>
      <c r="EA223" s="166"/>
      <c r="EB223" s="166"/>
      <c r="EC223" s="166"/>
      <c r="ED223" s="166"/>
      <c r="EE223" s="166"/>
      <c r="EF223" s="166"/>
      <c r="EG223" s="166"/>
      <c r="EH223" s="166"/>
      <c r="EI223" s="166"/>
      <c r="EJ223" s="166"/>
      <c r="EK223" s="166"/>
      <c r="EL223" s="166"/>
      <c r="EM223" s="166"/>
      <c r="EN223" s="166"/>
    </row>
    <row r="224" spans="3:144" x14ac:dyDescent="0.2"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  <c r="BI224" s="166"/>
      <c r="BJ224" s="166"/>
      <c r="BK224" s="166"/>
      <c r="BL224" s="166"/>
      <c r="BM224" s="166"/>
      <c r="BN224" s="166"/>
      <c r="BO224" s="166"/>
      <c r="BP224" s="166"/>
      <c r="BQ224" s="166"/>
      <c r="BR224" s="166"/>
      <c r="BS224" s="166"/>
      <c r="BT224" s="166"/>
      <c r="BU224" s="166"/>
      <c r="BV224" s="166"/>
      <c r="BW224" s="166"/>
      <c r="BX224" s="166"/>
      <c r="BY224" s="166"/>
      <c r="BZ224" s="166"/>
      <c r="CA224" s="166"/>
      <c r="CB224" s="166"/>
      <c r="CC224" s="166"/>
      <c r="CD224" s="166"/>
      <c r="CE224" s="166"/>
      <c r="CF224" s="166"/>
      <c r="CG224" s="166"/>
      <c r="CH224" s="166"/>
      <c r="CI224" s="166"/>
      <c r="CJ224" s="166"/>
      <c r="CK224" s="166"/>
      <c r="CL224" s="166"/>
      <c r="CM224" s="166"/>
      <c r="CN224" s="166"/>
      <c r="CO224" s="166"/>
      <c r="CP224" s="166"/>
      <c r="CQ224" s="166"/>
      <c r="CR224" s="166"/>
      <c r="CS224" s="166"/>
      <c r="CT224" s="166"/>
      <c r="CU224" s="166"/>
      <c r="CV224" s="166"/>
      <c r="CW224" s="166"/>
      <c r="CX224" s="166"/>
      <c r="CY224" s="166"/>
      <c r="CZ224" s="166"/>
      <c r="DA224" s="166"/>
      <c r="DB224" s="166"/>
      <c r="DC224" s="166"/>
      <c r="DD224" s="166"/>
      <c r="DE224" s="166"/>
      <c r="DF224" s="166"/>
      <c r="DG224" s="166"/>
      <c r="DH224" s="166"/>
      <c r="DI224" s="166"/>
      <c r="DJ224" s="166"/>
      <c r="DK224" s="166"/>
      <c r="DL224" s="166"/>
      <c r="DM224" s="166"/>
      <c r="DN224" s="166"/>
      <c r="DO224" s="166"/>
      <c r="DP224" s="166"/>
      <c r="DQ224" s="166"/>
      <c r="DR224" s="166"/>
      <c r="DS224" s="166"/>
      <c r="DT224" s="166"/>
      <c r="DU224" s="166"/>
      <c r="DV224" s="166"/>
      <c r="DW224" s="166"/>
      <c r="DX224" s="166"/>
      <c r="DY224" s="166"/>
      <c r="DZ224" s="166"/>
      <c r="EA224" s="166"/>
      <c r="EB224" s="166"/>
      <c r="EC224" s="166"/>
      <c r="ED224" s="166"/>
      <c r="EE224" s="166"/>
      <c r="EF224" s="166"/>
      <c r="EG224" s="166"/>
      <c r="EH224" s="166"/>
      <c r="EI224" s="166"/>
      <c r="EJ224" s="166"/>
      <c r="EK224" s="166"/>
      <c r="EL224" s="166"/>
      <c r="EM224" s="166"/>
      <c r="EN224" s="166"/>
    </row>
    <row r="225" spans="3:144" x14ac:dyDescent="0.2"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  <c r="BI225" s="166"/>
      <c r="BJ225" s="166"/>
      <c r="BK225" s="166"/>
      <c r="BL225" s="166"/>
      <c r="BM225" s="166"/>
      <c r="BN225" s="166"/>
      <c r="BO225" s="166"/>
      <c r="BP225" s="166"/>
      <c r="BQ225" s="166"/>
      <c r="BR225" s="166"/>
      <c r="BS225" s="166"/>
      <c r="BT225" s="166"/>
      <c r="BU225" s="166"/>
      <c r="BV225" s="166"/>
      <c r="BW225" s="166"/>
      <c r="BX225" s="166"/>
      <c r="BY225" s="166"/>
      <c r="BZ225" s="166"/>
      <c r="CA225" s="166"/>
      <c r="CB225" s="166"/>
      <c r="CC225" s="166"/>
      <c r="CD225" s="166"/>
      <c r="CE225" s="166"/>
      <c r="CF225" s="166"/>
      <c r="CG225" s="166"/>
      <c r="CH225" s="166"/>
      <c r="CI225" s="166"/>
      <c r="CJ225" s="166"/>
      <c r="CK225" s="166"/>
      <c r="CL225" s="166"/>
      <c r="CM225" s="166"/>
      <c r="CN225" s="166"/>
      <c r="CO225" s="166"/>
      <c r="CP225" s="166"/>
      <c r="CQ225" s="166"/>
      <c r="CR225" s="166"/>
      <c r="CS225" s="166"/>
      <c r="CT225" s="166"/>
      <c r="CU225" s="166"/>
      <c r="CV225" s="166"/>
      <c r="CW225" s="166"/>
      <c r="CX225" s="166"/>
      <c r="CY225" s="166"/>
      <c r="CZ225" s="166"/>
      <c r="DA225" s="166"/>
      <c r="DB225" s="166"/>
      <c r="DC225" s="166"/>
      <c r="DD225" s="166"/>
      <c r="DE225" s="166"/>
      <c r="DF225" s="166"/>
      <c r="DG225" s="166"/>
      <c r="DH225" s="166"/>
      <c r="DI225" s="166"/>
      <c r="DJ225" s="166"/>
      <c r="DK225" s="166"/>
      <c r="DL225" s="166"/>
      <c r="DM225" s="166"/>
      <c r="DN225" s="166"/>
      <c r="DO225" s="166"/>
      <c r="DP225" s="166"/>
      <c r="DQ225" s="166"/>
      <c r="DR225" s="166"/>
      <c r="DS225" s="166"/>
      <c r="DT225" s="166"/>
      <c r="DU225" s="166"/>
      <c r="DV225" s="166"/>
      <c r="DW225" s="166"/>
      <c r="DX225" s="166"/>
      <c r="DY225" s="166"/>
      <c r="DZ225" s="166"/>
      <c r="EA225" s="166"/>
      <c r="EB225" s="166"/>
      <c r="EC225" s="166"/>
      <c r="ED225" s="166"/>
      <c r="EE225" s="166"/>
      <c r="EF225" s="166"/>
      <c r="EG225" s="166"/>
      <c r="EH225" s="166"/>
      <c r="EI225" s="166"/>
      <c r="EJ225" s="166"/>
      <c r="EK225" s="166"/>
      <c r="EL225" s="166"/>
      <c r="EM225" s="166"/>
      <c r="EN225" s="166"/>
    </row>
    <row r="226" spans="3:144" x14ac:dyDescent="0.2"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  <c r="BI226" s="166"/>
      <c r="BJ226" s="166"/>
      <c r="BK226" s="166"/>
      <c r="BL226" s="166"/>
      <c r="BM226" s="166"/>
      <c r="BN226" s="166"/>
      <c r="BO226" s="166"/>
      <c r="BP226" s="166"/>
      <c r="BQ226" s="166"/>
      <c r="BR226" s="166"/>
      <c r="BS226" s="166"/>
      <c r="BT226" s="166"/>
      <c r="BU226" s="166"/>
      <c r="BV226" s="166"/>
      <c r="BW226" s="166"/>
      <c r="BX226" s="166"/>
      <c r="BY226" s="166"/>
      <c r="BZ226" s="166"/>
      <c r="CA226" s="166"/>
      <c r="CB226" s="166"/>
      <c r="CC226" s="166"/>
      <c r="CD226" s="166"/>
      <c r="CE226" s="166"/>
      <c r="CF226" s="166"/>
      <c r="CG226" s="166"/>
      <c r="CH226" s="166"/>
      <c r="CI226" s="166"/>
      <c r="CJ226" s="166"/>
      <c r="CK226" s="166"/>
      <c r="CL226" s="166"/>
      <c r="CM226" s="166"/>
      <c r="CN226" s="166"/>
      <c r="CO226" s="166"/>
      <c r="CP226" s="166"/>
      <c r="CQ226" s="166"/>
      <c r="CR226" s="166"/>
      <c r="CS226" s="166"/>
      <c r="CT226" s="166"/>
      <c r="CU226" s="166"/>
      <c r="CV226" s="166"/>
      <c r="CW226" s="166"/>
      <c r="CX226" s="166"/>
      <c r="CY226" s="166"/>
      <c r="CZ226" s="166"/>
      <c r="DA226" s="166"/>
      <c r="DB226" s="166"/>
      <c r="DC226" s="166"/>
      <c r="DD226" s="166"/>
      <c r="DE226" s="166"/>
      <c r="DF226" s="166"/>
      <c r="DG226" s="166"/>
      <c r="DH226" s="166"/>
      <c r="DI226" s="166"/>
      <c r="DJ226" s="166"/>
      <c r="DK226" s="166"/>
      <c r="DL226" s="166"/>
      <c r="DM226" s="166"/>
      <c r="DN226" s="166"/>
      <c r="DO226" s="166"/>
      <c r="DP226" s="166"/>
      <c r="DQ226" s="166"/>
      <c r="DR226" s="166"/>
      <c r="DS226" s="166"/>
      <c r="DT226" s="166"/>
      <c r="DU226" s="166"/>
      <c r="DV226" s="166"/>
      <c r="DW226" s="166"/>
      <c r="DX226" s="166"/>
      <c r="DY226" s="166"/>
      <c r="DZ226" s="166"/>
      <c r="EA226" s="166"/>
      <c r="EB226" s="166"/>
      <c r="EC226" s="166"/>
      <c r="ED226" s="166"/>
      <c r="EE226" s="166"/>
      <c r="EF226" s="166"/>
      <c r="EG226" s="166"/>
      <c r="EH226" s="166"/>
      <c r="EI226" s="166"/>
      <c r="EJ226" s="166"/>
      <c r="EK226" s="166"/>
      <c r="EL226" s="166"/>
      <c r="EM226" s="166"/>
      <c r="EN226" s="166"/>
    </row>
    <row r="227" spans="3:144" x14ac:dyDescent="0.2"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  <c r="BI227" s="166"/>
      <c r="BJ227" s="166"/>
      <c r="BK227" s="166"/>
      <c r="BL227" s="166"/>
      <c r="BM227" s="166"/>
      <c r="BN227" s="166"/>
      <c r="BO227" s="166"/>
      <c r="BP227" s="166"/>
      <c r="BQ227" s="166"/>
      <c r="BR227" s="166"/>
      <c r="BS227" s="166"/>
      <c r="BT227" s="166"/>
      <c r="BU227" s="166"/>
      <c r="BV227" s="166"/>
      <c r="BW227" s="166"/>
      <c r="BX227" s="166"/>
      <c r="BY227" s="166"/>
      <c r="BZ227" s="166"/>
      <c r="CA227" s="166"/>
      <c r="CB227" s="166"/>
      <c r="CC227" s="166"/>
      <c r="CD227" s="166"/>
      <c r="CE227" s="166"/>
      <c r="CF227" s="166"/>
      <c r="CG227" s="166"/>
      <c r="CH227" s="166"/>
      <c r="CI227" s="166"/>
      <c r="CJ227" s="166"/>
      <c r="CK227" s="166"/>
      <c r="CL227" s="166"/>
      <c r="CM227" s="166"/>
      <c r="CN227" s="166"/>
      <c r="CO227" s="166"/>
      <c r="CP227" s="166"/>
      <c r="CQ227" s="166"/>
      <c r="CR227" s="166"/>
      <c r="CS227" s="166"/>
      <c r="CT227" s="166"/>
      <c r="CU227" s="166"/>
      <c r="CV227" s="166"/>
      <c r="CW227" s="166"/>
      <c r="CX227" s="166"/>
      <c r="CY227" s="166"/>
      <c r="CZ227" s="166"/>
      <c r="DA227" s="166"/>
      <c r="DB227" s="166"/>
      <c r="DC227" s="166"/>
      <c r="DD227" s="166"/>
      <c r="DE227" s="166"/>
      <c r="DF227" s="166"/>
      <c r="DG227" s="166"/>
      <c r="DH227" s="166"/>
      <c r="DI227" s="166"/>
      <c r="DJ227" s="166"/>
      <c r="DK227" s="166"/>
      <c r="DL227" s="166"/>
      <c r="DM227" s="166"/>
      <c r="DN227" s="166"/>
      <c r="DO227" s="166"/>
      <c r="DP227" s="166"/>
      <c r="DQ227" s="166"/>
      <c r="DR227" s="166"/>
      <c r="DS227" s="166"/>
      <c r="DT227" s="166"/>
      <c r="DU227" s="166"/>
      <c r="DV227" s="166"/>
      <c r="DW227" s="166"/>
      <c r="DX227" s="166"/>
      <c r="DY227" s="166"/>
      <c r="DZ227" s="166"/>
      <c r="EA227" s="166"/>
      <c r="EB227" s="166"/>
      <c r="EC227" s="166"/>
      <c r="ED227" s="166"/>
      <c r="EE227" s="166"/>
      <c r="EF227" s="166"/>
      <c r="EG227" s="166"/>
      <c r="EH227" s="166"/>
      <c r="EI227" s="166"/>
      <c r="EJ227" s="166"/>
      <c r="EK227" s="166"/>
      <c r="EL227" s="166"/>
      <c r="EM227" s="166"/>
      <c r="EN227" s="166"/>
    </row>
    <row r="228" spans="3:144" x14ac:dyDescent="0.2"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  <c r="BI228" s="166"/>
      <c r="BJ228" s="166"/>
      <c r="BK228" s="166"/>
      <c r="BL228" s="166"/>
      <c r="BM228" s="166"/>
      <c r="BN228" s="166"/>
      <c r="BO228" s="166"/>
      <c r="BP228" s="166"/>
      <c r="BQ228" s="166"/>
      <c r="BR228" s="166"/>
      <c r="BS228" s="166"/>
      <c r="BT228" s="166"/>
      <c r="BU228" s="166"/>
      <c r="BV228" s="166"/>
      <c r="BW228" s="166"/>
      <c r="BX228" s="166"/>
      <c r="BY228" s="166"/>
      <c r="BZ228" s="166"/>
      <c r="CA228" s="166"/>
      <c r="CB228" s="166"/>
      <c r="CC228" s="166"/>
      <c r="CD228" s="166"/>
      <c r="CE228" s="166"/>
      <c r="CF228" s="166"/>
      <c r="CG228" s="166"/>
      <c r="CH228" s="166"/>
      <c r="CI228" s="166"/>
      <c r="CJ228" s="166"/>
      <c r="CK228" s="166"/>
      <c r="CL228" s="166"/>
      <c r="CM228" s="166"/>
      <c r="CN228" s="166"/>
      <c r="CO228" s="166"/>
      <c r="CP228" s="166"/>
      <c r="CQ228" s="166"/>
      <c r="CR228" s="166"/>
      <c r="CS228" s="166"/>
      <c r="CT228" s="166"/>
      <c r="CU228" s="166"/>
      <c r="CV228" s="166"/>
      <c r="CW228" s="166"/>
      <c r="CX228" s="166"/>
      <c r="CY228" s="166"/>
      <c r="CZ228" s="166"/>
      <c r="DA228" s="166"/>
      <c r="DB228" s="166"/>
      <c r="DC228" s="166"/>
      <c r="DD228" s="166"/>
      <c r="DE228" s="166"/>
      <c r="DF228" s="166"/>
      <c r="DG228" s="166"/>
      <c r="DH228" s="166"/>
      <c r="DI228" s="166"/>
      <c r="DJ228" s="166"/>
      <c r="DK228" s="166"/>
      <c r="DL228" s="166"/>
      <c r="DM228" s="166"/>
      <c r="DN228" s="166"/>
      <c r="DO228" s="166"/>
      <c r="DP228" s="166"/>
      <c r="DQ228" s="166"/>
      <c r="DR228" s="166"/>
      <c r="DS228" s="166"/>
      <c r="DT228" s="166"/>
      <c r="DU228" s="166"/>
      <c r="DV228" s="166"/>
      <c r="DW228" s="166"/>
      <c r="DX228" s="166"/>
      <c r="DY228" s="166"/>
      <c r="DZ228" s="166"/>
      <c r="EA228" s="166"/>
      <c r="EB228" s="166"/>
      <c r="EC228" s="166"/>
      <c r="ED228" s="166"/>
      <c r="EE228" s="166"/>
      <c r="EF228" s="166"/>
      <c r="EG228" s="166"/>
      <c r="EH228" s="166"/>
      <c r="EI228" s="166"/>
      <c r="EJ228" s="166"/>
      <c r="EK228" s="166"/>
      <c r="EL228" s="166"/>
      <c r="EM228" s="166"/>
      <c r="EN228" s="166"/>
    </row>
    <row r="229" spans="3:144" x14ac:dyDescent="0.2"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  <c r="BI229" s="166"/>
      <c r="BJ229" s="166"/>
      <c r="BK229" s="166"/>
      <c r="BL229" s="166"/>
      <c r="BM229" s="166"/>
      <c r="BN229" s="166"/>
      <c r="BO229" s="166"/>
      <c r="BP229" s="166"/>
      <c r="BQ229" s="166"/>
      <c r="BR229" s="166"/>
      <c r="BS229" s="166"/>
      <c r="BT229" s="166"/>
      <c r="BU229" s="166"/>
      <c r="BV229" s="166"/>
      <c r="BW229" s="166"/>
      <c r="BX229" s="166"/>
      <c r="BY229" s="166"/>
      <c r="BZ229" s="166"/>
      <c r="CA229" s="166"/>
      <c r="CB229" s="166"/>
      <c r="CC229" s="166"/>
      <c r="CD229" s="166"/>
      <c r="CE229" s="166"/>
      <c r="CF229" s="166"/>
      <c r="CG229" s="166"/>
      <c r="CH229" s="166"/>
      <c r="CI229" s="166"/>
      <c r="CJ229" s="166"/>
      <c r="CK229" s="166"/>
      <c r="CL229" s="166"/>
      <c r="CM229" s="166"/>
      <c r="CN229" s="166"/>
      <c r="CO229" s="166"/>
      <c r="CP229" s="166"/>
      <c r="CQ229" s="166"/>
      <c r="CR229" s="166"/>
      <c r="CS229" s="166"/>
      <c r="CT229" s="166"/>
      <c r="CU229" s="166"/>
      <c r="CV229" s="166"/>
      <c r="CW229" s="166"/>
      <c r="CX229" s="166"/>
      <c r="CY229" s="166"/>
      <c r="CZ229" s="166"/>
      <c r="DA229" s="166"/>
      <c r="DB229" s="166"/>
      <c r="DC229" s="166"/>
      <c r="DD229" s="166"/>
      <c r="DE229" s="166"/>
      <c r="DF229" s="166"/>
      <c r="DG229" s="166"/>
      <c r="DH229" s="166"/>
      <c r="DI229" s="166"/>
      <c r="DJ229" s="166"/>
      <c r="DK229" s="166"/>
      <c r="DL229" s="166"/>
      <c r="DM229" s="166"/>
      <c r="DN229" s="166"/>
      <c r="DO229" s="166"/>
      <c r="DP229" s="166"/>
      <c r="DQ229" s="166"/>
      <c r="DR229" s="166"/>
      <c r="DS229" s="166"/>
      <c r="DT229" s="166"/>
      <c r="DU229" s="166"/>
      <c r="DV229" s="166"/>
      <c r="DW229" s="166"/>
      <c r="DX229" s="166"/>
      <c r="DY229" s="166"/>
      <c r="DZ229" s="166"/>
      <c r="EA229" s="166"/>
      <c r="EB229" s="166"/>
      <c r="EC229" s="166"/>
      <c r="ED229" s="166"/>
      <c r="EE229" s="166"/>
      <c r="EF229" s="166"/>
      <c r="EG229" s="166"/>
      <c r="EH229" s="166"/>
      <c r="EI229" s="166"/>
      <c r="EJ229" s="166"/>
      <c r="EK229" s="166"/>
      <c r="EL229" s="166"/>
      <c r="EM229" s="166"/>
      <c r="EN229" s="166"/>
    </row>
    <row r="230" spans="3:144" x14ac:dyDescent="0.2"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  <c r="BI230" s="166"/>
      <c r="BJ230" s="166"/>
      <c r="BK230" s="166"/>
      <c r="BL230" s="166"/>
      <c r="BM230" s="166"/>
      <c r="BN230" s="166"/>
      <c r="BO230" s="166"/>
      <c r="BP230" s="166"/>
      <c r="BQ230" s="166"/>
      <c r="BR230" s="166"/>
      <c r="BS230" s="166"/>
      <c r="BT230" s="166"/>
      <c r="BU230" s="166"/>
      <c r="BV230" s="166"/>
      <c r="BW230" s="166"/>
      <c r="BX230" s="166"/>
      <c r="BY230" s="166"/>
      <c r="BZ230" s="166"/>
      <c r="CA230" s="166"/>
      <c r="CB230" s="166"/>
      <c r="CC230" s="166"/>
      <c r="CD230" s="166"/>
      <c r="CE230" s="166"/>
      <c r="CF230" s="166"/>
      <c r="CG230" s="166"/>
      <c r="CH230" s="166"/>
      <c r="CI230" s="166"/>
      <c r="CJ230" s="166"/>
      <c r="CK230" s="166"/>
      <c r="CL230" s="166"/>
      <c r="CM230" s="166"/>
      <c r="CN230" s="166"/>
      <c r="CO230" s="166"/>
      <c r="CP230" s="166"/>
      <c r="CQ230" s="166"/>
      <c r="CR230" s="166"/>
      <c r="CS230" s="166"/>
      <c r="CT230" s="166"/>
      <c r="CU230" s="166"/>
      <c r="CV230" s="166"/>
      <c r="CW230" s="166"/>
      <c r="CX230" s="166"/>
      <c r="CY230" s="166"/>
      <c r="CZ230" s="166"/>
      <c r="DA230" s="166"/>
      <c r="DB230" s="166"/>
      <c r="DC230" s="166"/>
      <c r="DD230" s="166"/>
      <c r="DE230" s="166"/>
      <c r="DF230" s="166"/>
      <c r="DG230" s="166"/>
      <c r="DH230" s="166"/>
      <c r="DI230" s="166"/>
      <c r="DJ230" s="166"/>
      <c r="DK230" s="166"/>
      <c r="DL230" s="166"/>
      <c r="DM230" s="166"/>
      <c r="DN230" s="166"/>
      <c r="DO230" s="166"/>
      <c r="DP230" s="166"/>
      <c r="DQ230" s="166"/>
      <c r="DR230" s="166"/>
      <c r="DS230" s="166"/>
      <c r="DT230" s="166"/>
      <c r="DU230" s="166"/>
      <c r="DV230" s="166"/>
      <c r="DW230" s="166"/>
      <c r="DX230" s="166"/>
      <c r="DY230" s="166"/>
      <c r="DZ230" s="166"/>
      <c r="EA230" s="166"/>
      <c r="EB230" s="166"/>
      <c r="EC230" s="166"/>
      <c r="ED230" s="166"/>
      <c r="EE230" s="166"/>
      <c r="EF230" s="166"/>
      <c r="EG230" s="166"/>
      <c r="EH230" s="166"/>
      <c r="EI230" s="166"/>
      <c r="EJ230" s="166"/>
      <c r="EK230" s="166"/>
      <c r="EL230" s="166"/>
      <c r="EM230" s="166"/>
      <c r="EN230" s="166"/>
    </row>
    <row r="231" spans="3:144" x14ac:dyDescent="0.2"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6"/>
      <c r="BB231" s="166"/>
      <c r="BC231" s="166"/>
      <c r="BD231" s="166"/>
      <c r="BE231" s="166"/>
      <c r="BF231" s="166"/>
      <c r="BG231" s="166"/>
      <c r="BH231" s="166"/>
      <c r="BI231" s="166"/>
      <c r="BJ231" s="166"/>
      <c r="BK231" s="166"/>
      <c r="BL231" s="166"/>
      <c r="BM231" s="166"/>
      <c r="BN231" s="166"/>
      <c r="BO231" s="166"/>
      <c r="BP231" s="166"/>
      <c r="BQ231" s="166"/>
      <c r="BR231" s="166"/>
      <c r="BS231" s="166"/>
      <c r="BT231" s="166"/>
      <c r="BU231" s="166"/>
      <c r="BV231" s="166"/>
      <c r="BW231" s="166"/>
      <c r="BX231" s="166"/>
      <c r="BY231" s="166"/>
      <c r="BZ231" s="166"/>
      <c r="CA231" s="166"/>
      <c r="CB231" s="166"/>
      <c r="CC231" s="166"/>
      <c r="CD231" s="166"/>
      <c r="CE231" s="166"/>
      <c r="CF231" s="166"/>
      <c r="CG231" s="166"/>
      <c r="CH231" s="166"/>
      <c r="CI231" s="166"/>
      <c r="CJ231" s="166"/>
      <c r="CK231" s="166"/>
      <c r="CL231" s="166"/>
      <c r="CM231" s="166"/>
      <c r="CN231" s="166"/>
      <c r="CO231" s="166"/>
      <c r="CP231" s="166"/>
      <c r="CQ231" s="166"/>
      <c r="CR231" s="166"/>
      <c r="CS231" s="166"/>
      <c r="CT231" s="166"/>
      <c r="CU231" s="166"/>
      <c r="CV231" s="166"/>
      <c r="CW231" s="166"/>
      <c r="CX231" s="166"/>
      <c r="CY231" s="166"/>
      <c r="CZ231" s="166"/>
      <c r="DA231" s="166"/>
      <c r="DB231" s="166"/>
      <c r="DC231" s="166"/>
      <c r="DD231" s="166"/>
      <c r="DE231" s="166"/>
      <c r="DF231" s="166"/>
      <c r="DG231" s="166"/>
      <c r="DH231" s="166"/>
      <c r="DI231" s="166"/>
      <c r="DJ231" s="166"/>
      <c r="DK231" s="166"/>
      <c r="DL231" s="166"/>
      <c r="DM231" s="166"/>
      <c r="DN231" s="166"/>
      <c r="DO231" s="166"/>
      <c r="DP231" s="166"/>
      <c r="DQ231" s="166"/>
      <c r="DR231" s="166"/>
      <c r="DS231" s="166"/>
      <c r="DT231" s="166"/>
      <c r="DU231" s="166"/>
      <c r="DV231" s="166"/>
      <c r="DW231" s="166"/>
      <c r="DX231" s="166"/>
      <c r="DY231" s="166"/>
      <c r="DZ231" s="166"/>
      <c r="EA231" s="166"/>
      <c r="EB231" s="166"/>
      <c r="EC231" s="166"/>
      <c r="ED231" s="166"/>
      <c r="EE231" s="166"/>
      <c r="EF231" s="166"/>
      <c r="EG231" s="166"/>
      <c r="EH231" s="166"/>
      <c r="EI231" s="166"/>
      <c r="EJ231" s="166"/>
      <c r="EK231" s="166"/>
      <c r="EL231" s="166"/>
      <c r="EM231" s="166"/>
      <c r="EN231" s="166"/>
    </row>
    <row r="232" spans="3:144" x14ac:dyDescent="0.2"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  <c r="BH232" s="166"/>
      <c r="BI232" s="166"/>
      <c r="BJ232" s="166"/>
      <c r="BK232" s="166"/>
      <c r="BL232" s="166"/>
      <c r="BM232" s="166"/>
      <c r="BN232" s="166"/>
      <c r="BO232" s="166"/>
      <c r="BP232" s="166"/>
      <c r="BQ232" s="166"/>
      <c r="BR232" s="166"/>
      <c r="BS232" s="166"/>
      <c r="BT232" s="166"/>
      <c r="BU232" s="166"/>
      <c r="BV232" s="166"/>
      <c r="BW232" s="166"/>
      <c r="BX232" s="166"/>
      <c r="BY232" s="166"/>
      <c r="BZ232" s="166"/>
      <c r="CA232" s="166"/>
      <c r="CB232" s="166"/>
      <c r="CC232" s="166"/>
      <c r="CD232" s="166"/>
      <c r="CE232" s="166"/>
      <c r="CF232" s="166"/>
      <c r="CG232" s="166"/>
      <c r="CH232" s="166"/>
      <c r="CI232" s="166"/>
      <c r="CJ232" s="166"/>
      <c r="CK232" s="166"/>
      <c r="CL232" s="166"/>
      <c r="CM232" s="166"/>
      <c r="CN232" s="166"/>
      <c r="CO232" s="166"/>
      <c r="CP232" s="166"/>
      <c r="CQ232" s="166"/>
      <c r="CR232" s="166"/>
      <c r="CS232" s="166"/>
      <c r="CT232" s="166"/>
      <c r="CU232" s="166"/>
      <c r="CV232" s="166"/>
      <c r="CW232" s="166"/>
      <c r="CX232" s="166"/>
      <c r="CY232" s="166"/>
      <c r="CZ232" s="166"/>
      <c r="DA232" s="166"/>
      <c r="DB232" s="166"/>
      <c r="DC232" s="166"/>
      <c r="DD232" s="166"/>
      <c r="DE232" s="166"/>
      <c r="DF232" s="166"/>
      <c r="DG232" s="166"/>
      <c r="DH232" s="166"/>
      <c r="DI232" s="166"/>
      <c r="DJ232" s="166"/>
      <c r="DK232" s="166"/>
      <c r="DL232" s="166"/>
      <c r="DM232" s="166"/>
      <c r="DN232" s="166"/>
      <c r="DO232" s="166"/>
      <c r="DP232" s="166"/>
      <c r="DQ232" s="166"/>
      <c r="DR232" s="166"/>
      <c r="DS232" s="166"/>
      <c r="DT232" s="166"/>
      <c r="DU232" s="166"/>
      <c r="DV232" s="166"/>
      <c r="DW232" s="166"/>
      <c r="DX232" s="166"/>
      <c r="DY232" s="166"/>
      <c r="DZ232" s="166"/>
      <c r="EA232" s="166"/>
      <c r="EB232" s="166"/>
      <c r="EC232" s="166"/>
      <c r="ED232" s="166"/>
      <c r="EE232" s="166"/>
      <c r="EF232" s="166"/>
      <c r="EG232" s="166"/>
      <c r="EH232" s="166"/>
      <c r="EI232" s="166"/>
      <c r="EJ232" s="166"/>
      <c r="EK232" s="166"/>
      <c r="EL232" s="166"/>
      <c r="EM232" s="166"/>
      <c r="EN232" s="166"/>
    </row>
    <row r="233" spans="3:144" x14ac:dyDescent="0.2"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  <c r="BH233" s="166"/>
      <c r="BI233" s="166"/>
      <c r="BJ233" s="166"/>
      <c r="BK233" s="166"/>
      <c r="BL233" s="166"/>
      <c r="BM233" s="166"/>
      <c r="BN233" s="166"/>
      <c r="BO233" s="166"/>
      <c r="BP233" s="166"/>
      <c r="BQ233" s="166"/>
      <c r="BR233" s="166"/>
      <c r="BS233" s="166"/>
      <c r="BT233" s="166"/>
      <c r="BU233" s="166"/>
      <c r="BV233" s="166"/>
      <c r="BW233" s="166"/>
      <c r="BX233" s="166"/>
      <c r="BY233" s="166"/>
      <c r="BZ233" s="166"/>
      <c r="CA233" s="166"/>
      <c r="CB233" s="166"/>
      <c r="CC233" s="166"/>
      <c r="CD233" s="166"/>
      <c r="CE233" s="166"/>
      <c r="CF233" s="166"/>
      <c r="CG233" s="166"/>
      <c r="CH233" s="166"/>
      <c r="CI233" s="166"/>
      <c r="CJ233" s="166"/>
      <c r="CK233" s="166"/>
      <c r="CL233" s="166"/>
      <c r="CM233" s="166"/>
      <c r="CN233" s="166"/>
      <c r="CO233" s="166"/>
      <c r="CP233" s="166"/>
      <c r="CQ233" s="166"/>
      <c r="CR233" s="166"/>
      <c r="CS233" s="166"/>
      <c r="CT233" s="166"/>
      <c r="CU233" s="166"/>
      <c r="CV233" s="166"/>
      <c r="CW233" s="166"/>
      <c r="CX233" s="166"/>
      <c r="CY233" s="166"/>
      <c r="CZ233" s="166"/>
      <c r="DA233" s="166"/>
      <c r="DB233" s="166"/>
      <c r="DC233" s="166"/>
      <c r="DD233" s="166"/>
      <c r="DE233" s="166"/>
      <c r="DF233" s="166"/>
      <c r="DG233" s="166"/>
      <c r="DH233" s="166"/>
      <c r="DI233" s="166"/>
      <c r="DJ233" s="166"/>
      <c r="DK233" s="166"/>
      <c r="DL233" s="166"/>
      <c r="DM233" s="166"/>
      <c r="DN233" s="166"/>
      <c r="DO233" s="166"/>
      <c r="DP233" s="166"/>
      <c r="DQ233" s="166"/>
      <c r="DR233" s="166"/>
      <c r="DS233" s="166"/>
      <c r="DT233" s="166"/>
      <c r="DU233" s="166"/>
      <c r="DV233" s="166"/>
      <c r="DW233" s="166"/>
      <c r="DX233" s="166"/>
      <c r="DY233" s="166"/>
      <c r="DZ233" s="166"/>
      <c r="EA233" s="166"/>
      <c r="EB233" s="166"/>
      <c r="EC233" s="166"/>
      <c r="ED233" s="166"/>
      <c r="EE233" s="166"/>
      <c r="EF233" s="166"/>
      <c r="EG233" s="166"/>
      <c r="EH233" s="166"/>
      <c r="EI233" s="166"/>
      <c r="EJ233" s="166"/>
      <c r="EK233" s="166"/>
      <c r="EL233" s="166"/>
      <c r="EM233" s="166"/>
      <c r="EN233" s="166"/>
    </row>
    <row r="234" spans="3:144" x14ac:dyDescent="0.2"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6"/>
      <c r="BB234" s="166"/>
      <c r="BC234" s="166"/>
      <c r="BD234" s="166"/>
      <c r="BE234" s="166"/>
      <c r="BF234" s="166"/>
      <c r="BG234" s="166"/>
      <c r="BH234" s="166"/>
      <c r="BI234" s="166"/>
      <c r="BJ234" s="166"/>
      <c r="BK234" s="166"/>
      <c r="BL234" s="166"/>
      <c r="BM234" s="166"/>
      <c r="BN234" s="166"/>
      <c r="BO234" s="166"/>
      <c r="BP234" s="166"/>
      <c r="BQ234" s="166"/>
      <c r="BR234" s="166"/>
      <c r="BS234" s="166"/>
      <c r="BT234" s="166"/>
      <c r="BU234" s="166"/>
      <c r="BV234" s="166"/>
      <c r="BW234" s="166"/>
      <c r="BX234" s="166"/>
      <c r="BY234" s="166"/>
      <c r="BZ234" s="166"/>
      <c r="CA234" s="166"/>
      <c r="CB234" s="166"/>
      <c r="CC234" s="166"/>
      <c r="CD234" s="166"/>
      <c r="CE234" s="166"/>
      <c r="CF234" s="166"/>
      <c r="CG234" s="166"/>
      <c r="CH234" s="166"/>
      <c r="CI234" s="166"/>
      <c r="CJ234" s="166"/>
      <c r="CK234" s="166"/>
      <c r="CL234" s="166"/>
      <c r="CM234" s="166"/>
      <c r="CN234" s="166"/>
      <c r="CO234" s="166"/>
      <c r="CP234" s="166"/>
      <c r="CQ234" s="166"/>
      <c r="CR234" s="166"/>
      <c r="CS234" s="166"/>
      <c r="CT234" s="166"/>
      <c r="CU234" s="166"/>
      <c r="CV234" s="166"/>
      <c r="CW234" s="166"/>
      <c r="CX234" s="166"/>
      <c r="CY234" s="166"/>
      <c r="CZ234" s="166"/>
      <c r="DA234" s="166"/>
      <c r="DB234" s="166"/>
      <c r="DC234" s="166"/>
      <c r="DD234" s="166"/>
      <c r="DE234" s="166"/>
      <c r="DF234" s="166"/>
      <c r="DG234" s="166"/>
      <c r="DH234" s="166"/>
      <c r="DI234" s="166"/>
      <c r="DJ234" s="166"/>
      <c r="DK234" s="166"/>
      <c r="DL234" s="166"/>
      <c r="DM234" s="166"/>
      <c r="DN234" s="166"/>
      <c r="DO234" s="166"/>
      <c r="DP234" s="166"/>
      <c r="DQ234" s="166"/>
      <c r="DR234" s="166"/>
      <c r="DS234" s="166"/>
      <c r="DT234" s="166"/>
      <c r="DU234" s="166"/>
      <c r="DV234" s="166"/>
      <c r="DW234" s="166"/>
      <c r="DX234" s="166"/>
      <c r="DY234" s="166"/>
      <c r="DZ234" s="166"/>
      <c r="EA234" s="166"/>
      <c r="EB234" s="166"/>
      <c r="EC234" s="166"/>
      <c r="ED234" s="166"/>
      <c r="EE234" s="166"/>
      <c r="EF234" s="166"/>
      <c r="EG234" s="166"/>
      <c r="EH234" s="166"/>
      <c r="EI234" s="166"/>
      <c r="EJ234" s="166"/>
      <c r="EK234" s="166"/>
      <c r="EL234" s="166"/>
      <c r="EM234" s="166"/>
      <c r="EN234" s="166"/>
    </row>
    <row r="235" spans="3:144" x14ac:dyDescent="0.2"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66"/>
      <c r="BB235" s="166"/>
      <c r="BC235" s="166"/>
      <c r="BD235" s="166"/>
      <c r="BE235" s="166"/>
      <c r="BF235" s="166"/>
      <c r="BG235" s="166"/>
      <c r="BH235" s="166"/>
      <c r="BI235" s="166"/>
      <c r="BJ235" s="166"/>
      <c r="BK235" s="166"/>
      <c r="BL235" s="166"/>
      <c r="BM235" s="166"/>
      <c r="BN235" s="166"/>
      <c r="BO235" s="166"/>
      <c r="BP235" s="166"/>
      <c r="BQ235" s="166"/>
      <c r="BR235" s="166"/>
      <c r="BS235" s="166"/>
      <c r="BT235" s="166"/>
      <c r="BU235" s="166"/>
      <c r="BV235" s="166"/>
      <c r="BW235" s="166"/>
      <c r="BX235" s="166"/>
      <c r="BY235" s="166"/>
      <c r="BZ235" s="166"/>
      <c r="CA235" s="166"/>
      <c r="CB235" s="166"/>
      <c r="CC235" s="166"/>
      <c r="CD235" s="166"/>
      <c r="CE235" s="166"/>
      <c r="CF235" s="166"/>
      <c r="CG235" s="166"/>
      <c r="CH235" s="166"/>
      <c r="CI235" s="166"/>
      <c r="CJ235" s="166"/>
      <c r="CK235" s="166"/>
      <c r="CL235" s="166"/>
      <c r="CM235" s="166"/>
      <c r="CN235" s="166"/>
      <c r="CO235" s="166"/>
      <c r="CP235" s="166"/>
      <c r="CQ235" s="166"/>
      <c r="CR235" s="166"/>
      <c r="CS235" s="166"/>
      <c r="CT235" s="166"/>
      <c r="CU235" s="166"/>
      <c r="CV235" s="166"/>
      <c r="CW235" s="166"/>
      <c r="CX235" s="166"/>
      <c r="CY235" s="166"/>
      <c r="CZ235" s="166"/>
      <c r="DA235" s="166"/>
      <c r="DB235" s="166"/>
      <c r="DC235" s="166"/>
      <c r="DD235" s="166"/>
      <c r="DE235" s="166"/>
      <c r="DF235" s="166"/>
      <c r="DG235" s="166"/>
      <c r="DH235" s="166"/>
      <c r="DI235" s="166"/>
      <c r="DJ235" s="166"/>
      <c r="DK235" s="166"/>
      <c r="DL235" s="166"/>
      <c r="DM235" s="166"/>
      <c r="DN235" s="166"/>
      <c r="DO235" s="166"/>
      <c r="DP235" s="166"/>
      <c r="DQ235" s="166"/>
      <c r="DR235" s="166"/>
      <c r="DS235" s="166"/>
      <c r="DT235" s="166"/>
      <c r="DU235" s="166"/>
      <c r="DV235" s="166"/>
      <c r="DW235" s="166"/>
      <c r="DX235" s="166"/>
      <c r="DY235" s="166"/>
      <c r="DZ235" s="166"/>
      <c r="EA235" s="166"/>
      <c r="EB235" s="166"/>
      <c r="EC235" s="166"/>
      <c r="ED235" s="166"/>
      <c r="EE235" s="166"/>
      <c r="EF235" s="166"/>
      <c r="EG235" s="166"/>
      <c r="EH235" s="166"/>
      <c r="EI235" s="166"/>
      <c r="EJ235" s="166"/>
      <c r="EK235" s="166"/>
      <c r="EL235" s="166"/>
      <c r="EM235" s="166"/>
      <c r="EN235" s="166"/>
    </row>
    <row r="236" spans="3:144" x14ac:dyDescent="0.2"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6"/>
      <c r="BB236" s="166"/>
      <c r="BC236" s="166"/>
      <c r="BD236" s="166"/>
      <c r="BE236" s="166"/>
      <c r="BF236" s="166"/>
      <c r="BG236" s="166"/>
      <c r="BH236" s="166"/>
      <c r="BI236" s="166"/>
      <c r="BJ236" s="166"/>
      <c r="BK236" s="166"/>
      <c r="BL236" s="166"/>
      <c r="BM236" s="166"/>
      <c r="BN236" s="166"/>
      <c r="BO236" s="166"/>
      <c r="BP236" s="166"/>
      <c r="BQ236" s="166"/>
      <c r="BR236" s="166"/>
      <c r="BS236" s="166"/>
      <c r="BT236" s="166"/>
      <c r="BU236" s="166"/>
      <c r="BV236" s="166"/>
      <c r="BW236" s="166"/>
      <c r="BX236" s="166"/>
      <c r="BY236" s="166"/>
      <c r="BZ236" s="166"/>
      <c r="CA236" s="166"/>
      <c r="CB236" s="166"/>
      <c r="CC236" s="166"/>
      <c r="CD236" s="166"/>
      <c r="CE236" s="166"/>
      <c r="CF236" s="166"/>
      <c r="CG236" s="166"/>
      <c r="CH236" s="166"/>
      <c r="CI236" s="166"/>
      <c r="CJ236" s="166"/>
      <c r="CK236" s="166"/>
      <c r="CL236" s="166"/>
      <c r="CM236" s="166"/>
      <c r="CN236" s="166"/>
      <c r="CO236" s="166"/>
      <c r="CP236" s="166"/>
      <c r="CQ236" s="166"/>
      <c r="CR236" s="166"/>
      <c r="CS236" s="166"/>
      <c r="CT236" s="166"/>
      <c r="CU236" s="166"/>
      <c r="CV236" s="166"/>
      <c r="CW236" s="166"/>
      <c r="CX236" s="166"/>
      <c r="CY236" s="166"/>
      <c r="CZ236" s="166"/>
      <c r="DA236" s="166"/>
      <c r="DB236" s="166"/>
      <c r="DC236" s="166"/>
      <c r="DD236" s="166"/>
      <c r="DE236" s="166"/>
      <c r="DF236" s="166"/>
      <c r="DG236" s="166"/>
      <c r="DH236" s="166"/>
      <c r="DI236" s="166"/>
      <c r="DJ236" s="166"/>
      <c r="DK236" s="166"/>
      <c r="DL236" s="166"/>
      <c r="DM236" s="166"/>
      <c r="DN236" s="166"/>
      <c r="DO236" s="166"/>
      <c r="DP236" s="166"/>
      <c r="DQ236" s="166"/>
      <c r="DR236" s="166"/>
      <c r="DS236" s="166"/>
      <c r="DT236" s="166"/>
      <c r="DU236" s="166"/>
      <c r="DV236" s="166"/>
      <c r="DW236" s="166"/>
      <c r="DX236" s="166"/>
      <c r="DY236" s="166"/>
      <c r="DZ236" s="166"/>
      <c r="EA236" s="166"/>
      <c r="EB236" s="166"/>
      <c r="EC236" s="166"/>
      <c r="ED236" s="166"/>
      <c r="EE236" s="166"/>
      <c r="EF236" s="166"/>
      <c r="EG236" s="166"/>
      <c r="EH236" s="166"/>
      <c r="EI236" s="166"/>
      <c r="EJ236" s="166"/>
      <c r="EK236" s="166"/>
      <c r="EL236" s="166"/>
      <c r="EM236" s="166"/>
      <c r="EN236" s="166"/>
    </row>
    <row r="237" spans="3:144" x14ac:dyDescent="0.2"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66"/>
      <c r="BB237" s="166"/>
      <c r="BC237" s="166"/>
      <c r="BD237" s="166"/>
      <c r="BE237" s="166"/>
      <c r="BF237" s="166"/>
      <c r="BG237" s="166"/>
      <c r="BH237" s="166"/>
      <c r="BI237" s="166"/>
      <c r="BJ237" s="166"/>
      <c r="BK237" s="166"/>
      <c r="BL237" s="166"/>
      <c r="BM237" s="166"/>
      <c r="BN237" s="166"/>
      <c r="BO237" s="166"/>
      <c r="BP237" s="166"/>
      <c r="BQ237" s="166"/>
      <c r="BR237" s="166"/>
      <c r="BS237" s="166"/>
      <c r="BT237" s="166"/>
      <c r="BU237" s="166"/>
      <c r="BV237" s="166"/>
      <c r="BW237" s="166"/>
      <c r="BX237" s="166"/>
      <c r="BY237" s="166"/>
      <c r="BZ237" s="166"/>
      <c r="CA237" s="166"/>
      <c r="CB237" s="166"/>
      <c r="CC237" s="166"/>
      <c r="CD237" s="166"/>
      <c r="CE237" s="166"/>
      <c r="CF237" s="166"/>
      <c r="CG237" s="166"/>
      <c r="CH237" s="166"/>
      <c r="CI237" s="166"/>
      <c r="CJ237" s="166"/>
      <c r="CK237" s="166"/>
      <c r="CL237" s="166"/>
      <c r="CM237" s="166"/>
      <c r="CN237" s="166"/>
      <c r="CO237" s="166"/>
      <c r="CP237" s="166"/>
      <c r="CQ237" s="166"/>
      <c r="CR237" s="166"/>
      <c r="CS237" s="166"/>
      <c r="CT237" s="166"/>
      <c r="CU237" s="166"/>
      <c r="CV237" s="166"/>
      <c r="CW237" s="166"/>
      <c r="CX237" s="166"/>
      <c r="CY237" s="166"/>
      <c r="CZ237" s="166"/>
      <c r="DA237" s="166"/>
      <c r="DB237" s="166"/>
      <c r="DC237" s="166"/>
      <c r="DD237" s="166"/>
      <c r="DE237" s="166"/>
      <c r="DF237" s="166"/>
      <c r="DG237" s="166"/>
      <c r="DH237" s="166"/>
      <c r="DI237" s="166"/>
      <c r="DJ237" s="166"/>
      <c r="DK237" s="166"/>
      <c r="DL237" s="166"/>
      <c r="DM237" s="166"/>
      <c r="DN237" s="166"/>
      <c r="DO237" s="166"/>
      <c r="DP237" s="166"/>
      <c r="DQ237" s="166"/>
      <c r="DR237" s="166"/>
      <c r="DS237" s="166"/>
      <c r="DT237" s="166"/>
      <c r="DU237" s="166"/>
      <c r="DV237" s="166"/>
      <c r="DW237" s="166"/>
      <c r="DX237" s="166"/>
      <c r="DY237" s="166"/>
      <c r="DZ237" s="166"/>
      <c r="EA237" s="166"/>
      <c r="EB237" s="166"/>
      <c r="EC237" s="166"/>
      <c r="ED237" s="166"/>
      <c r="EE237" s="166"/>
      <c r="EF237" s="166"/>
      <c r="EG237" s="166"/>
      <c r="EH237" s="166"/>
      <c r="EI237" s="166"/>
      <c r="EJ237" s="166"/>
      <c r="EK237" s="166"/>
      <c r="EL237" s="166"/>
      <c r="EM237" s="166"/>
      <c r="EN237" s="166"/>
    </row>
    <row r="238" spans="3:144" x14ac:dyDescent="0.2"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  <c r="BI238" s="166"/>
      <c r="BJ238" s="166"/>
      <c r="BK238" s="166"/>
      <c r="BL238" s="166"/>
      <c r="BM238" s="166"/>
      <c r="BN238" s="166"/>
      <c r="BO238" s="166"/>
      <c r="BP238" s="166"/>
      <c r="BQ238" s="166"/>
      <c r="BR238" s="166"/>
      <c r="BS238" s="166"/>
      <c r="BT238" s="166"/>
      <c r="BU238" s="166"/>
      <c r="BV238" s="166"/>
      <c r="BW238" s="166"/>
      <c r="BX238" s="166"/>
      <c r="BY238" s="166"/>
      <c r="BZ238" s="166"/>
      <c r="CA238" s="166"/>
      <c r="CB238" s="166"/>
      <c r="CC238" s="166"/>
      <c r="CD238" s="166"/>
      <c r="CE238" s="166"/>
      <c r="CF238" s="166"/>
      <c r="CG238" s="166"/>
      <c r="CH238" s="166"/>
      <c r="CI238" s="166"/>
      <c r="CJ238" s="166"/>
      <c r="CK238" s="166"/>
      <c r="CL238" s="166"/>
      <c r="CM238" s="166"/>
      <c r="CN238" s="166"/>
      <c r="CO238" s="166"/>
      <c r="CP238" s="166"/>
      <c r="CQ238" s="166"/>
      <c r="CR238" s="166"/>
      <c r="CS238" s="166"/>
      <c r="CT238" s="166"/>
      <c r="CU238" s="166"/>
      <c r="CV238" s="166"/>
      <c r="CW238" s="166"/>
      <c r="CX238" s="166"/>
      <c r="CY238" s="166"/>
      <c r="CZ238" s="166"/>
      <c r="DA238" s="166"/>
      <c r="DB238" s="166"/>
      <c r="DC238" s="166"/>
      <c r="DD238" s="166"/>
      <c r="DE238" s="166"/>
      <c r="DF238" s="166"/>
      <c r="DG238" s="166"/>
      <c r="DH238" s="166"/>
      <c r="DI238" s="166"/>
      <c r="DJ238" s="166"/>
      <c r="DK238" s="166"/>
      <c r="DL238" s="166"/>
      <c r="DM238" s="166"/>
      <c r="DN238" s="166"/>
      <c r="DO238" s="166"/>
      <c r="DP238" s="166"/>
      <c r="DQ238" s="166"/>
      <c r="DR238" s="166"/>
      <c r="DS238" s="166"/>
      <c r="DT238" s="166"/>
      <c r="DU238" s="166"/>
      <c r="DV238" s="166"/>
      <c r="DW238" s="166"/>
      <c r="DX238" s="166"/>
      <c r="DY238" s="166"/>
      <c r="DZ238" s="166"/>
      <c r="EA238" s="166"/>
      <c r="EB238" s="166"/>
      <c r="EC238" s="166"/>
      <c r="ED238" s="166"/>
      <c r="EE238" s="166"/>
      <c r="EF238" s="166"/>
      <c r="EG238" s="166"/>
      <c r="EH238" s="166"/>
      <c r="EI238" s="166"/>
      <c r="EJ238" s="166"/>
      <c r="EK238" s="166"/>
      <c r="EL238" s="166"/>
      <c r="EM238" s="166"/>
      <c r="EN238" s="166"/>
    </row>
    <row r="239" spans="3:144" x14ac:dyDescent="0.2"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  <c r="AZ239" s="166"/>
      <c r="BA239" s="166"/>
      <c r="BB239" s="166"/>
      <c r="BC239" s="166"/>
      <c r="BD239" s="166"/>
      <c r="BE239" s="166"/>
      <c r="BF239" s="166"/>
      <c r="BG239" s="166"/>
      <c r="BH239" s="166"/>
      <c r="BI239" s="166"/>
      <c r="BJ239" s="166"/>
      <c r="BK239" s="166"/>
      <c r="BL239" s="166"/>
      <c r="BM239" s="166"/>
      <c r="BN239" s="166"/>
      <c r="BO239" s="166"/>
      <c r="BP239" s="166"/>
      <c r="BQ239" s="166"/>
      <c r="BR239" s="166"/>
      <c r="BS239" s="166"/>
      <c r="BT239" s="166"/>
      <c r="BU239" s="166"/>
      <c r="BV239" s="166"/>
      <c r="BW239" s="166"/>
      <c r="BX239" s="166"/>
      <c r="BY239" s="166"/>
      <c r="BZ239" s="166"/>
      <c r="CA239" s="166"/>
      <c r="CB239" s="166"/>
      <c r="CC239" s="166"/>
      <c r="CD239" s="166"/>
      <c r="CE239" s="166"/>
      <c r="CF239" s="166"/>
      <c r="CG239" s="166"/>
      <c r="CH239" s="166"/>
      <c r="CI239" s="166"/>
      <c r="CJ239" s="166"/>
      <c r="CK239" s="166"/>
      <c r="CL239" s="166"/>
      <c r="CM239" s="166"/>
      <c r="CN239" s="166"/>
      <c r="CO239" s="166"/>
      <c r="CP239" s="166"/>
      <c r="CQ239" s="166"/>
      <c r="CR239" s="166"/>
      <c r="CS239" s="166"/>
      <c r="CT239" s="166"/>
      <c r="CU239" s="166"/>
      <c r="CV239" s="166"/>
      <c r="CW239" s="166"/>
      <c r="CX239" s="166"/>
      <c r="CY239" s="166"/>
      <c r="CZ239" s="166"/>
      <c r="DA239" s="166"/>
      <c r="DB239" s="166"/>
      <c r="DC239" s="166"/>
      <c r="DD239" s="166"/>
      <c r="DE239" s="166"/>
      <c r="DF239" s="166"/>
      <c r="DG239" s="166"/>
      <c r="DH239" s="166"/>
      <c r="DI239" s="166"/>
      <c r="DJ239" s="166"/>
      <c r="DK239" s="166"/>
      <c r="DL239" s="166"/>
      <c r="DM239" s="166"/>
      <c r="DN239" s="166"/>
      <c r="DO239" s="166"/>
      <c r="DP239" s="166"/>
      <c r="DQ239" s="166"/>
      <c r="DR239" s="166"/>
      <c r="DS239" s="166"/>
      <c r="DT239" s="166"/>
      <c r="DU239" s="166"/>
      <c r="DV239" s="166"/>
      <c r="DW239" s="166"/>
      <c r="DX239" s="166"/>
      <c r="DY239" s="166"/>
      <c r="DZ239" s="166"/>
      <c r="EA239" s="166"/>
      <c r="EB239" s="166"/>
      <c r="EC239" s="166"/>
      <c r="ED239" s="166"/>
      <c r="EE239" s="166"/>
      <c r="EF239" s="166"/>
      <c r="EG239" s="166"/>
      <c r="EH239" s="166"/>
      <c r="EI239" s="166"/>
      <c r="EJ239" s="166"/>
      <c r="EK239" s="166"/>
      <c r="EL239" s="166"/>
      <c r="EM239" s="166"/>
      <c r="EN239" s="166"/>
    </row>
    <row r="240" spans="3:144" x14ac:dyDescent="0.2"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  <c r="BI240" s="166"/>
      <c r="BJ240" s="166"/>
      <c r="BK240" s="166"/>
      <c r="BL240" s="166"/>
      <c r="BM240" s="166"/>
      <c r="BN240" s="166"/>
      <c r="BO240" s="166"/>
      <c r="BP240" s="166"/>
      <c r="BQ240" s="166"/>
      <c r="BR240" s="166"/>
      <c r="BS240" s="166"/>
      <c r="BT240" s="166"/>
      <c r="BU240" s="166"/>
      <c r="BV240" s="166"/>
      <c r="BW240" s="166"/>
      <c r="BX240" s="166"/>
      <c r="BY240" s="166"/>
      <c r="BZ240" s="166"/>
      <c r="CA240" s="166"/>
      <c r="CB240" s="166"/>
      <c r="CC240" s="166"/>
      <c r="CD240" s="166"/>
      <c r="CE240" s="166"/>
      <c r="CF240" s="166"/>
      <c r="CG240" s="166"/>
      <c r="CH240" s="166"/>
      <c r="CI240" s="166"/>
      <c r="CJ240" s="166"/>
      <c r="CK240" s="166"/>
      <c r="CL240" s="166"/>
      <c r="CM240" s="166"/>
      <c r="CN240" s="166"/>
      <c r="CO240" s="166"/>
      <c r="CP240" s="166"/>
      <c r="CQ240" s="166"/>
      <c r="CR240" s="166"/>
      <c r="CS240" s="166"/>
      <c r="CT240" s="166"/>
      <c r="CU240" s="166"/>
      <c r="CV240" s="166"/>
      <c r="CW240" s="166"/>
      <c r="CX240" s="166"/>
      <c r="CY240" s="166"/>
      <c r="CZ240" s="166"/>
      <c r="DA240" s="166"/>
      <c r="DB240" s="166"/>
      <c r="DC240" s="166"/>
      <c r="DD240" s="166"/>
      <c r="DE240" s="166"/>
      <c r="DF240" s="166"/>
      <c r="DG240" s="166"/>
      <c r="DH240" s="166"/>
      <c r="DI240" s="166"/>
      <c r="DJ240" s="166"/>
      <c r="DK240" s="166"/>
      <c r="DL240" s="166"/>
      <c r="DM240" s="166"/>
      <c r="DN240" s="166"/>
      <c r="DO240" s="166"/>
      <c r="DP240" s="166"/>
      <c r="DQ240" s="166"/>
      <c r="DR240" s="166"/>
      <c r="DS240" s="166"/>
      <c r="DT240" s="166"/>
      <c r="DU240" s="166"/>
      <c r="DV240" s="166"/>
      <c r="DW240" s="166"/>
      <c r="DX240" s="166"/>
      <c r="DY240" s="166"/>
      <c r="DZ240" s="166"/>
      <c r="EA240" s="166"/>
      <c r="EB240" s="166"/>
      <c r="EC240" s="166"/>
      <c r="ED240" s="166"/>
      <c r="EE240" s="166"/>
      <c r="EF240" s="166"/>
      <c r="EG240" s="166"/>
      <c r="EH240" s="166"/>
      <c r="EI240" s="166"/>
      <c r="EJ240" s="166"/>
      <c r="EK240" s="166"/>
      <c r="EL240" s="166"/>
      <c r="EM240" s="166"/>
      <c r="EN240" s="166"/>
    </row>
    <row r="241" spans="3:144" x14ac:dyDescent="0.2"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  <c r="BI241" s="166"/>
      <c r="BJ241" s="166"/>
      <c r="BK241" s="166"/>
      <c r="BL241" s="166"/>
      <c r="BM241" s="166"/>
      <c r="BN241" s="166"/>
      <c r="BO241" s="166"/>
      <c r="BP241" s="166"/>
      <c r="BQ241" s="166"/>
      <c r="BR241" s="166"/>
      <c r="BS241" s="166"/>
      <c r="BT241" s="166"/>
      <c r="BU241" s="166"/>
      <c r="BV241" s="166"/>
      <c r="BW241" s="166"/>
      <c r="BX241" s="166"/>
      <c r="BY241" s="166"/>
      <c r="BZ241" s="166"/>
      <c r="CA241" s="166"/>
      <c r="CB241" s="166"/>
      <c r="CC241" s="166"/>
      <c r="CD241" s="166"/>
      <c r="CE241" s="166"/>
      <c r="CF241" s="166"/>
      <c r="CG241" s="166"/>
      <c r="CH241" s="166"/>
      <c r="CI241" s="166"/>
      <c r="CJ241" s="166"/>
      <c r="CK241" s="166"/>
      <c r="CL241" s="166"/>
      <c r="CM241" s="166"/>
      <c r="CN241" s="166"/>
      <c r="CO241" s="166"/>
      <c r="CP241" s="166"/>
      <c r="CQ241" s="166"/>
      <c r="CR241" s="166"/>
      <c r="CS241" s="166"/>
      <c r="CT241" s="166"/>
      <c r="CU241" s="166"/>
      <c r="CV241" s="166"/>
      <c r="CW241" s="166"/>
      <c r="CX241" s="166"/>
      <c r="CY241" s="166"/>
      <c r="CZ241" s="166"/>
      <c r="DA241" s="166"/>
      <c r="DB241" s="166"/>
      <c r="DC241" s="166"/>
      <c r="DD241" s="166"/>
      <c r="DE241" s="166"/>
      <c r="DF241" s="166"/>
      <c r="DG241" s="166"/>
      <c r="DH241" s="166"/>
      <c r="DI241" s="166"/>
      <c r="DJ241" s="166"/>
      <c r="DK241" s="166"/>
      <c r="DL241" s="166"/>
      <c r="DM241" s="166"/>
      <c r="DN241" s="166"/>
      <c r="DO241" s="166"/>
      <c r="DP241" s="166"/>
      <c r="DQ241" s="166"/>
      <c r="DR241" s="166"/>
      <c r="DS241" s="166"/>
      <c r="DT241" s="166"/>
      <c r="DU241" s="166"/>
      <c r="DV241" s="166"/>
      <c r="DW241" s="166"/>
      <c r="DX241" s="166"/>
      <c r="DY241" s="166"/>
      <c r="DZ241" s="166"/>
      <c r="EA241" s="166"/>
      <c r="EB241" s="166"/>
      <c r="EC241" s="166"/>
      <c r="ED241" s="166"/>
      <c r="EE241" s="166"/>
      <c r="EF241" s="166"/>
      <c r="EG241" s="166"/>
      <c r="EH241" s="166"/>
      <c r="EI241" s="166"/>
      <c r="EJ241" s="166"/>
      <c r="EK241" s="166"/>
      <c r="EL241" s="166"/>
      <c r="EM241" s="166"/>
      <c r="EN241" s="166"/>
    </row>
    <row r="242" spans="3:144" x14ac:dyDescent="0.2"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  <c r="BI242" s="166"/>
      <c r="BJ242" s="166"/>
      <c r="BK242" s="166"/>
      <c r="BL242" s="166"/>
      <c r="BM242" s="166"/>
      <c r="BN242" s="166"/>
      <c r="BO242" s="166"/>
      <c r="BP242" s="166"/>
      <c r="BQ242" s="166"/>
      <c r="BR242" s="166"/>
      <c r="BS242" s="166"/>
      <c r="BT242" s="166"/>
      <c r="BU242" s="166"/>
      <c r="BV242" s="166"/>
      <c r="BW242" s="166"/>
      <c r="BX242" s="166"/>
      <c r="BY242" s="166"/>
      <c r="BZ242" s="166"/>
      <c r="CA242" s="166"/>
      <c r="CB242" s="166"/>
      <c r="CC242" s="166"/>
      <c r="CD242" s="166"/>
      <c r="CE242" s="166"/>
      <c r="CF242" s="166"/>
      <c r="CG242" s="166"/>
      <c r="CH242" s="166"/>
      <c r="CI242" s="166"/>
      <c r="CJ242" s="166"/>
      <c r="CK242" s="166"/>
      <c r="CL242" s="166"/>
      <c r="CM242" s="166"/>
      <c r="CN242" s="166"/>
      <c r="CO242" s="166"/>
      <c r="CP242" s="166"/>
      <c r="CQ242" s="166"/>
      <c r="CR242" s="166"/>
      <c r="CS242" s="166"/>
      <c r="CT242" s="166"/>
      <c r="CU242" s="166"/>
      <c r="CV242" s="166"/>
      <c r="CW242" s="166"/>
      <c r="CX242" s="166"/>
      <c r="CY242" s="166"/>
      <c r="CZ242" s="166"/>
      <c r="DA242" s="166"/>
      <c r="DB242" s="166"/>
      <c r="DC242" s="166"/>
      <c r="DD242" s="166"/>
      <c r="DE242" s="166"/>
      <c r="DF242" s="166"/>
      <c r="DG242" s="166"/>
      <c r="DH242" s="166"/>
      <c r="DI242" s="166"/>
      <c r="DJ242" s="166"/>
      <c r="DK242" s="166"/>
      <c r="DL242" s="166"/>
      <c r="DM242" s="166"/>
      <c r="DN242" s="166"/>
      <c r="DO242" s="166"/>
      <c r="DP242" s="166"/>
      <c r="DQ242" s="166"/>
      <c r="DR242" s="166"/>
      <c r="DS242" s="166"/>
      <c r="DT242" s="166"/>
      <c r="DU242" s="166"/>
      <c r="DV242" s="166"/>
      <c r="DW242" s="166"/>
      <c r="DX242" s="166"/>
      <c r="DY242" s="166"/>
      <c r="DZ242" s="166"/>
      <c r="EA242" s="166"/>
      <c r="EB242" s="166"/>
      <c r="EC242" s="166"/>
      <c r="ED242" s="166"/>
      <c r="EE242" s="166"/>
      <c r="EF242" s="166"/>
      <c r="EG242" s="166"/>
      <c r="EH242" s="166"/>
      <c r="EI242" s="166"/>
      <c r="EJ242" s="166"/>
      <c r="EK242" s="166"/>
      <c r="EL242" s="166"/>
      <c r="EM242" s="166"/>
      <c r="EN242" s="166"/>
    </row>
    <row r="243" spans="3:144" x14ac:dyDescent="0.2"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  <c r="BI243" s="166"/>
      <c r="BJ243" s="166"/>
      <c r="BK243" s="166"/>
      <c r="BL243" s="166"/>
      <c r="BM243" s="166"/>
      <c r="BN243" s="166"/>
      <c r="BO243" s="166"/>
      <c r="BP243" s="166"/>
      <c r="BQ243" s="166"/>
      <c r="BR243" s="166"/>
      <c r="BS243" s="166"/>
      <c r="BT243" s="166"/>
      <c r="BU243" s="166"/>
      <c r="BV243" s="166"/>
      <c r="BW243" s="166"/>
      <c r="BX243" s="166"/>
      <c r="BY243" s="166"/>
      <c r="BZ243" s="166"/>
      <c r="CA243" s="166"/>
      <c r="CB243" s="166"/>
      <c r="CC243" s="166"/>
      <c r="CD243" s="166"/>
      <c r="CE243" s="166"/>
      <c r="CF243" s="166"/>
      <c r="CG243" s="166"/>
      <c r="CH243" s="166"/>
      <c r="CI243" s="166"/>
      <c r="CJ243" s="166"/>
      <c r="CK243" s="166"/>
      <c r="CL243" s="166"/>
      <c r="CM243" s="166"/>
      <c r="CN243" s="166"/>
      <c r="CO243" s="166"/>
      <c r="CP243" s="166"/>
      <c r="CQ243" s="166"/>
      <c r="CR243" s="166"/>
      <c r="CS243" s="166"/>
      <c r="CT243" s="166"/>
      <c r="CU243" s="166"/>
      <c r="CV243" s="166"/>
      <c r="CW243" s="166"/>
      <c r="CX243" s="166"/>
      <c r="CY243" s="166"/>
      <c r="CZ243" s="166"/>
      <c r="DA243" s="166"/>
      <c r="DB243" s="166"/>
      <c r="DC243" s="166"/>
      <c r="DD243" s="166"/>
      <c r="DE243" s="166"/>
      <c r="DF243" s="166"/>
      <c r="DG243" s="166"/>
      <c r="DH243" s="166"/>
      <c r="DI243" s="166"/>
      <c r="DJ243" s="166"/>
      <c r="DK243" s="166"/>
      <c r="DL243" s="166"/>
      <c r="DM243" s="166"/>
      <c r="DN243" s="166"/>
      <c r="DO243" s="166"/>
      <c r="DP243" s="166"/>
      <c r="DQ243" s="166"/>
      <c r="DR243" s="166"/>
      <c r="DS243" s="166"/>
      <c r="DT243" s="166"/>
      <c r="DU243" s="166"/>
      <c r="DV243" s="166"/>
      <c r="DW243" s="166"/>
      <c r="DX243" s="166"/>
      <c r="DY243" s="166"/>
      <c r="DZ243" s="166"/>
      <c r="EA243" s="166"/>
      <c r="EB243" s="166"/>
      <c r="EC243" s="166"/>
      <c r="ED243" s="166"/>
      <c r="EE243" s="166"/>
      <c r="EF243" s="166"/>
      <c r="EG243" s="166"/>
      <c r="EH243" s="166"/>
      <c r="EI243" s="166"/>
      <c r="EJ243" s="166"/>
      <c r="EK243" s="166"/>
      <c r="EL243" s="166"/>
      <c r="EM243" s="166"/>
      <c r="EN243" s="166"/>
    </row>
    <row r="244" spans="3:144" x14ac:dyDescent="0.2"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  <c r="BI244" s="166"/>
      <c r="BJ244" s="166"/>
      <c r="BK244" s="166"/>
      <c r="BL244" s="166"/>
      <c r="BM244" s="166"/>
      <c r="BN244" s="166"/>
      <c r="BO244" s="166"/>
      <c r="BP244" s="166"/>
      <c r="BQ244" s="166"/>
      <c r="BR244" s="166"/>
      <c r="BS244" s="166"/>
      <c r="BT244" s="166"/>
      <c r="BU244" s="166"/>
      <c r="BV244" s="166"/>
      <c r="BW244" s="166"/>
      <c r="BX244" s="166"/>
      <c r="BY244" s="166"/>
      <c r="BZ244" s="166"/>
      <c r="CA244" s="166"/>
      <c r="CB244" s="166"/>
      <c r="CC244" s="166"/>
      <c r="CD244" s="166"/>
      <c r="CE244" s="166"/>
      <c r="CF244" s="166"/>
      <c r="CG244" s="166"/>
      <c r="CH244" s="166"/>
      <c r="CI244" s="166"/>
      <c r="CJ244" s="166"/>
      <c r="CK244" s="166"/>
      <c r="CL244" s="166"/>
      <c r="CM244" s="166"/>
      <c r="CN244" s="166"/>
      <c r="CO244" s="166"/>
      <c r="CP244" s="166"/>
      <c r="CQ244" s="166"/>
      <c r="CR244" s="166"/>
      <c r="CS244" s="166"/>
      <c r="CT244" s="166"/>
      <c r="CU244" s="166"/>
      <c r="CV244" s="166"/>
      <c r="CW244" s="166"/>
      <c r="CX244" s="166"/>
      <c r="CY244" s="166"/>
      <c r="CZ244" s="166"/>
      <c r="DA244" s="166"/>
      <c r="DB244" s="166"/>
      <c r="DC244" s="166"/>
      <c r="DD244" s="166"/>
      <c r="DE244" s="166"/>
      <c r="DF244" s="166"/>
      <c r="DG244" s="166"/>
      <c r="DH244" s="166"/>
      <c r="DI244" s="166"/>
      <c r="DJ244" s="166"/>
      <c r="DK244" s="166"/>
      <c r="DL244" s="166"/>
      <c r="DM244" s="166"/>
      <c r="DN244" s="166"/>
      <c r="DO244" s="166"/>
      <c r="DP244" s="166"/>
      <c r="DQ244" s="166"/>
      <c r="DR244" s="166"/>
      <c r="DS244" s="166"/>
      <c r="DT244" s="166"/>
      <c r="DU244" s="166"/>
      <c r="DV244" s="166"/>
      <c r="DW244" s="166"/>
      <c r="DX244" s="166"/>
      <c r="DY244" s="166"/>
      <c r="DZ244" s="166"/>
      <c r="EA244" s="166"/>
      <c r="EB244" s="166"/>
      <c r="EC244" s="166"/>
      <c r="ED244" s="166"/>
      <c r="EE244" s="166"/>
      <c r="EF244" s="166"/>
      <c r="EG244" s="166"/>
      <c r="EH244" s="166"/>
      <c r="EI244" s="166"/>
      <c r="EJ244" s="166"/>
      <c r="EK244" s="166"/>
      <c r="EL244" s="166"/>
      <c r="EM244" s="166"/>
      <c r="EN244" s="166"/>
    </row>
    <row r="245" spans="3:144" x14ac:dyDescent="0.2"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6"/>
      <c r="BM245" s="166"/>
      <c r="BN245" s="166"/>
      <c r="BO245" s="166"/>
      <c r="BP245" s="166"/>
      <c r="BQ245" s="166"/>
      <c r="BR245" s="166"/>
      <c r="BS245" s="166"/>
      <c r="BT245" s="166"/>
      <c r="BU245" s="166"/>
      <c r="BV245" s="166"/>
      <c r="BW245" s="166"/>
      <c r="BX245" s="166"/>
      <c r="BY245" s="166"/>
      <c r="BZ245" s="166"/>
      <c r="CA245" s="166"/>
      <c r="CB245" s="166"/>
      <c r="CC245" s="166"/>
      <c r="CD245" s="166"/>
      <c r="CE245" s="166"/>
      <c r="CF245" s="166"/>
      <c r="CG245" s="166"/>
      <c r="CH245" s="166"/>
      <c r="CI245" s="166"/>
      <c r="CJ245" s="166"/>
      <c r="CK245" s="166"/>
      <c r="CL245" s="166"/>
      <c r="CM245" s="166"/>
      <c r="CN245" s="166"/>
      <c r="CO245" s="166"/>
      <c r="CP245" s="166"/>
      <c r="CQ245" s="166"/>
      <c r="CR245" s="166"/>
      <c r="CS245" s="166"/>
      <c r="CT245" s="166"/>
      <c r="CU245" s="166"/>
      <c r="CV245" s="166"/>
      <c r="CW245" s="166"/>
      <c r="CX245" s="166"/>
      <c r="CY245" s="166"/>
      <c r="CZ245" s="166"/>
      <c r="DA245" s="166"/>
      <c r="DB245" s="166"/>
      <c r="DC245" s="166"/>
      <c r="DD245" s="166"/>
      <c r="DE245" s="166"/>
      <c r="DF245" s="166"/>
      <c r="DG245" s="166"/>
      <c r="DH245" s="166"/>
      <c r="DI245" s="166"/>
      <c r="DJ245" s="166"/>
      <c r="DK245" s="166"/>
      <c r="DL245" s="166"/>
      <c r="DM245" s="166"/>
      <c r="DN245" s="166"/>
      <c r="DO245" s="166"/>
      <c r="DP245" s="166"/>
      <c r="DQ245" s="166"/>
      <c r="DR245" s="166"/>
      <c r="DS245" s="166"/>
      <c r="DT245" s="166"/>
      <c r="DU245" s="166"/>
      <c r="DV245" s="166"/>
      <c r="DW245" s="166"/>
      <c r="DX245" s="166"/>
      <c r="DY245" s="166"/>
      <c r="DZ245" s="166"/>
      <c r="EA245" s="166"/>
      <c r="EB245" s="166"/>
      <c r="EC245" s="166"/>
      <c r="ED245" s="166"/>
      <c r="EE245" s="166"/>
      <c r="EF245" s="166"/>
      <c r="EG245" s="166"/>
      <c r="EH245" s="166"/>
      <c r="EI245" s="166"/>
      <c r="EJ245" s="166"/>
      <c r="EK245" s="166"/>
      <c r="EL245" s="166"/>
      <c r="EM245" s="166"/>
      <c r="EN245" s="166"/>
    </row>
    <row r="246" spans="3:144" x14ac:dyDescent="0.2"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  <c r="AZ246" s="166"/>
      <c r="BA246" s="166"/>
      <c r="BB246" s="166"/>
      <c r="BC246" s="166"/>
      <c r="BD246" s="166"/>
      <c r="BE246" s="166"/>
      <c r="BF246" s="166"/>
      <c r="BG246" s="166"/>
      <c r="BH246" s="166"/>
      <c r="BI246" s="166"/>
      <c r="BJ246" s="166"/>
      <c r="BK246" s="166"/>
      <c r="BL246" s="166"/>
      <c r="BM246" s="166"/>
      <c r="BN246" s="166"/>
      <c r="BO246" s="166"/>
      <c r="BP246" s="166"/>
      <c r="BQ246" s="166"/>
      <c r="BR246" s="166"/>
      <c r="BS246" s="166"/>
      <c r="BT246" s="166"/>
      <c r="BU246" s="166"/>
      <c r="BV246" s="166"/>
      <c r="BW246" s="166"/>
      <c r="BX246" s="166"/>
      <c r="BY246" s="166"/>
      <c r="BZ246" s="166"/>
      <c r="CA246" s="166"/>
      <c r="CB246" s="166"/>
      <c r="CC246" s="166"/>
      <c r="CD246" s="166"/>
      <c r="CE246" s="166"/>
      <c r="CF246" s="166"/>
      <c r="CG246" s="166"/>
      <c r="CH246" s="166"/>
      <c r="CI246" s="166"/>
      <c r="CJ246" s="166"/>
      <c r="CK246" s="166"/>
      <c r="CL246" s="166"/>
      <c r="CM246" s="166"/>
      <c r="CN246" s="166"/>
      <c r="CO246" s="166"/>
      <c r="CP246" s="166"/>
      <c r="CQ246" s="166"/>
      <c r="CR246" s="166"/>
      <c r="CS246" s="166"/>
      <c r="CT246" s="166"/>
      <c r="CU246" s="166"/>
      <c r="CV246" s="166"/>
      <c r="CW246" s="166"/>
      <c r="CX246" s="166"/>
      <c r="CY246" s="166"/>
      <c r="CZ246" s="166"/>
      <c r="DA246" s="166"/>
      <c r="DB246" s="166"/>
      <c r="DC246" s="166"/>
      <c r="DD246" s="166"/>
      <c r="DE246" s="166"/>
      <c r="DF246" s="166"/>
      <c r="DG246" s="166"/>
      <c r="DH246" s="166"/>
      <c r="DI246" s="166"/>
      <c r="DJ246" s="166"/>
      <c r="DK246" s="166"/>
      <c r="DL246" s="166"/>
      <c r="DM246" s="166"/>
      <c r="DN246" s="166"/>
      <c r="DO246" s="166"/>
      <c r="DP246" s="166"/>
      <c r="DQ246" s="166"/>
      <c r="DR246" s="166"/>
      <c r="DS246" s="166"/>
      <c r="DT246" s="166"/>
      <c r="DU246" s="166"/>
      <c r="DV246" s="166"/>
      <c r="DW246" s="166"/>
      <c r="DX246" s="166"/>
      <c r="DY246" s="166"/>
      <c r="DZ246" s="166"/>
      <c r="EA246" s="166"/>
      <c r="EB246" s="166"/>
      <c r="EC246" s="166"/>
      <c r="ED246" s="166"/>
      <c r="EE246" s="166"/>
      <c r="EF246" s="166"/>
      <c r="EG246" s="166"/>
      <c r="EH246" s="166"/>
      <c r="EI246" s="166"/>
      <c r="EJ246" s="166"/>
      <c r="EK246" s="166"/>
      <c r="EL246" s="166"/>
      <c r="EM246" s="166"/>
      <c r="EN246" s="166"/>
    </row>
    <row r="247" spans="3:144" x14ac:dyDescent="0.2"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  <c r="BG247" s="166"/>
      <c r="BH247" s="166"/>
      <c r="BI247" s="166"/>
      <c r="BJ247" s="166"/>
      <c r="BK247" s="166"/>
      <c r="BL247" s="166"/>
      <c r="BM247" s="166"/>
      <c r="BN247" s="166"/>
      <c r="BO247" s="166"/>
      <c r="BP247" s="166"/>
      <c r="BQ247" s="166"/>
      <c r="BR247" s="166"/>
      <c r="BS247" s="166"/>
      <c r="BT247" s="166"/>
      <c r="BU247" s="166"/>
      <c r="BV247" s="166"/>
      <c r="BW247" s="166"/>
      <c r="BX247" s="166"/>
      <c r="BY247" s="166"/>
      <c r="BZ247" s="166"/>
      <c r="CA247" s="166"/>
      <c r="CB247" s="166"/>
      <c r="CC247" s="166"/>
      <c r="CD247" s="166"/>
      <c r="CE247" s="166"/>
      <c r="CF247" s="166"/>
      <c r="CG247" s="166"/>
      <c r="CH247" s="166"/>
      <c r="CI247" s="166"/>
      <c r="CJ247" s="166"/>
      <c r="CK247" s="166"/>
      <c r="CL247" s="166"/>
      <c r="CM247" s="166"/>
      <c r="CN247" s="166"/>
      <c r="CO247" s="166"/>
      <c r="CP247" s="166"/>
      <c r="CQ247" s="166"/>
      <c r="CR247" s="166"/>
      <c r="CS247" s="166"/>
      <c r="CT247" s="166"/>
      <c r="CU247" s="166"/>
      <c r="CV247" s="166"/>
      <c r="CW247" s="166"/>
      <c r="CX247" s="166"/>
      <c r="CY247" s="166"/>
      <c r="CZ247" s="166"/>
      <c r="DA247" s="166"/>
      <c r="DB247" s="166"/>
      <c r="DC247" s="166"/>
      <c r="DD247" s="166"/>
      <c r="DE247" s="166"/>
      <c r="DF247" s="166"/>
      <c r="DG247" s="166"/>
      <c r="DH247" s="166"/>
      <c r="DI247" s="166"/>
      <c r="DJ247" s="166"/>
      <c r="DK247" s="166"/>
      <c r="DL247" s="166"/>
      <c r="DM247" s="166"/>
      <c r="DN247" s="166"/>
      <c r="DO247" s="166"/>
      <c r="DP247" s="166"/>
      <c r="DQ247" s="166"/>
      <c r="DR247" s="166"/>
      <c r="DS247" s="166"/>
      <c r="DT247" s="166"/>
      <c r="DU247" s="166"/>
      <c r="DV247" s="166"/>
      <c r="DW247" s="166"/>
      <c r="DX247" s="166"/>
      <c r="DY247" s="166"/>
      <c r="DZ247" s="166"/>
      <c r="EA247" s="166"/>
      <c r="EB247" s="166"/>
      <c r="EC247" s="166"/>
      <c r="ED247" s="166"/>
      <c r="EE247" s="166"/>
      <c r="EF247" s="166"/>
      <c r="EG247" s="166"/>
      <c r="EH247" s="166"/>
      <c r="EI247" s="166"/>
      <c r="EJ247" s="166"/>
      <c r="EK247" s="166"/>
      <c r="EL247" s="166"/>
      <c r="EM247" s="166"/>
      <c r="EN247" s="166"/>
    </row>
    <row r="248" spans="3:144" x14ac:dyDescent="0.2"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  <c r="AA248" s="166"/>
      <c r="AB248" s="166"/>
      <c r="AC248" s="166"/>
      <c r="AD248" s="166"/>
      <c r="AE248" s="166"/>
      <c r="AF248" s="166"/>
      <c r="AG248" s="166"/>
      <c r="AH248" s="166"/>
      <c r="AI248" s="166"/>
      <c r="AJ248" s="166"/>
      <c r="AK248" s="166"/>
      <c r="AL248" s="166"/>
      <c r="AM248" s="166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6"/>
      <c r="AY248" s="166"/>
      <c r="AZ248" s="166"/>
      <c r="BA248" s="166"/>
      <c r="BB248" s="166"/>
      <c r="BC248" s="166"/>
      <c r="BD248" s="166"/>
      <c r="BE248" s="166"/>
      <c r="BF248" s="166"/>
      <c r="BG248" s="166"/>
      <c r="BH248" s="166"/>
      <c r="BI248" s="166"/>
      <c r="BJ248" s="166"/>
      <c r="BK248" s="166"/>
      <c r="BL248" s="166"/>
      <c r="BM248" s="166"/>
      <c r="BN248" s="166"/>
      <c r="BO248" s="166"/>
      <c r="BP248" s="166"/>
      <c r="BQ248" s="166"/>
      <c r="BR248" s="166"/>
      <c r="BS248" s="166"/>
      <c r="BT248" s="166"/>
      <c r="BU248" s="166"/>
      <c r="BV248" s="166"/>
      <c r="BW248" s="166"/>
      <c r="BX248" s="166"/>
      <c r="BY248" s="166"/>
      <c r="BZ248" s="166"/>
      <c r="CA248" s="166"/>
      <c r="CB248" s="166"/>
      <c r="CC248" s="166"/>
      <c r="CD248" s="166"/>
      <c r="CE248" s="166"/>
      <c r="CF248" s="166"/>
      <c r="CG248" s="166"/>
      <c r="CH248" s="166"/>
      <c r="CI248" s="166"/>
      <c r="CJ248" s="166"/>
      <c r="CK248" s="166"/>
      <c r="CL248" s="166"/>
      <c r="CM248" s="166"/>
      <c r="CN248" s="166"/>
      <c r="CO248" s="166"/>
      <c r="CP248" s="166"/>
      <c r="CQ248" s="166"/>
      <c r="CR248" s="166"/>
      <c r="CS248" s="166"/>
      <c r="CT248" s="166"/>
      <c r="CU248" s="166"/>
      <c r="CV248" s="166"/>
      <c r="CW248" s="166"/>
      <c r="CX248" s="166"/>
      <c r="CY248" s="166"/>
      <c r="CZ248" s="166"/>
      <c r="DA248" s="166"/>
      <c r="DB248" s="166"/>
      <c r="DC248" s="166"/>
      <c r="DD248" s="166"/>
      <c r="DE248" s="166"/>
      <c r="DF248" s="166"/>
      <c r="DG248" s="166"/>
      <c r="DH248" s="166"/>
      <c r="DI248" s="166"/>
      <c r="DJ248" s="166"/>
      <c r="DK248" s="166"/>
      <c r="DL248" s="166"/>
      <c r="DM248" s="166"/>
      <c r="DN248" s="166"/>
      <c r="DO248" s="166"/>
      <c r="DP248" s="166"/>
      <c r="DQ248" s="166"/>
      <c r="DR248" s="166"/>
      <c r="DS248" s="166"/>
      <c r="DT248" s="166"/>
      <c r="DU248" s="166"/>
      <c r="DV248" s="166"/>
      <c r="DW248" s="166"/>
      <c r="DX248" s="166"/>
      <c r="DY248" s="166"/>
      <c r="DZ248" s="166"/>
      <c r="EA248" s="166"/>
      <c r="EB248" s="166"/>
      <c r="EC248" s="166"/>
      <c r="ED248" s="166"/>
      <c r="EE248" s="166"/>
      <c r="EF248" s="166"/>
      <c r="EG248" s="166"/>
      <c r="EH248" s="166"/>
      <c r="EI248" s="166"/>
      <c r="EJ248" s="166"/>
      <c r="EK248" s="166"/>
      <c r="EL248" s="166"/>
      <c r="EM248" s="166"/>
      <c r="EN248" s="166"/>
    </row>
    <row r="249" spans="3:144" x14ac:dyDescent="0.2"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  <c r="AA249" s="166"/>
      <c r="AB249" s="166"/>
      <c r="AC249" s="166"/>
      <c r="AD249" s="166"/>
      <c r="AE249" s="166"/>
      <c r="AF249" s="166"/>
      <c r="AG249" s="166"/>
      <c r="AH249" s="166"/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6"/>
      <c r="AY249" s="166"/>
      <c r="AZ249" s="166"/>
      <c r="BA249" s="166"/>
      <c r="BB249" s="166"/>
      <c r="BC249" s="166"/>
      <c r="BD249" s="166"/>
      <c r="BE249" s="166"/>
      <c r="BF249" s="166"/>
      <c r="BG249" s="166"/>
      <c r="BH249" s="166"/>
      <c r="BI249" s="166"/>
      <c r="BJ249" s="166"/>
      <c r="BK249" s="166"/>
      <c r="BL249" s="166"/>
      <c r="BM249" s="166"/>
      <c r="BN249" s="166"/>
      <c r="BO249" s="166"/>
      <c r="BP249" s="166"/>
      <c r="BQ249" s="166"/>
      <c r="BR249" s="166"/>
      <c r="BS249" s="166"/>
      <c r="BT249" s="166"/>
      <c r="BU249" s="166"/>
      <c r="BV249" s="166"/>
      <c r="BW249" s="166"/>
      <c r="BX249" s="166"/>
      <c r="BY249" s="166"/>
      <c r="BZ249" s="166"/>
      <c r="CA249" s="166"/>
      <c r="CB249" s="166"/>
      <c r="CC249" s="166"/>
      <c r="CD249" s="166"/>
      <c r="CE249" s="166"/>
      <c r="CF249" s="166"/>
      <c r="CG249" s="166"/>
      <c r="CH249" s="166"/>
      <c r="CI249" s="166"/>
      <c r="CJ249" s="166"/>
      <c r="CK249" s="166"/>
      <c r="CL249" s="166"/>
      <c r="CM249" s="166"/>
      <c r="CN249" s="166"/>
      <c r="CO249" s="166"/>
      <c r="CP249" s="166"/>
      <c r="CQ249" s="166"/>
      <c r="CR249" s="166"/>
      <c r="CS249" s="166"/>
      <c r="CT249" s="166"/>
      <c r="CU249" s="166"/>
      <c r="CV249" s="166"/>
      <c r="CW249" s="166"/>
      <c r="CX249" s="166"/>
      <c r="CY249" s="166"/>
      <c r="CZ249" s="166"/>
      <c r="DA249" s="166"/>
      <c r="DB249" s="166"/>
      <c r="DC249" s="166"/>
      <c r="DD249" s="166"/>
      <c r="DE249" s="166"/>
      <c r="DF249" s="166"/>
      <c r="DG249" s="166"/>
      <c r="DH249" s="166"/>
      <c r="DI249" s="166"/>
      <c r="DJ249" s="166"/>
      <c r="DK249" s="166"/>
      <c r="DL249" s="166"/>
      <c r="DM249" s="166"/>
      <c r="DN249" s="166"/>
      <c r="DO249" s="166"/>
      <c r="DP249" s="166"/>
      <c r="DQ249" s="166"/>
      <c r="DR249" s="166"/>
      <c r="DS249" s="166"/>
      <c r="DT249" s="166"/>
      <c r="DU249" s="166"/>
      <c r="DV249" s="166"/>
      <c r="DW249" s="166"/>
      <c r="DX249" s="166"/>
      <c r="DY249" s="166"/>
      <c r="DZ249" s="166"/>
      <c r="EA249" s="166"/>
      <c r="EB249" s="166"/>
      <c r="EC249" s="166"/>
      <c r="ED249" s="166"/>
      <c r="EE249" s="166"/>
      <c r="EF249" s="166"/>
      <c r="EG249" s="166"/>
      <c r="EH249" s="166"/>
      <c r="EI249" s="166"/>
      <c r="EJ249" s="166"/>
      <c r="EK249" s="166"/>
      <c r="EL249" s="166"/>
      <c r="EM249" s="166"/>
      <c r="EN249" s="166"/>
    </row>
    <row r="250" spans="3:144" x14ac:dyDescent="0.2"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6"/>
      <c r="AG250" s="166"/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  <c r="BI250" s="166"/>
      <c r="BJ250" s="166"/>
      <c r="BK250" s="166"/>
      <c r="BL250" s="166"/>
      <c r="BM250" s="166"/>
      <c r="BN250" s="166"/>
      <c r="BO250" s="166"/>
      <c r="BP250" s="166"/>
      <c r="BQ250" s="166"/>
      <c r="BR250" s="166"/>
      <c r="BS250" s="166"/>
      <c r="BT250" s="166"/>
      <c r="BU250" s="166"/>
      <c r="BV250" s="166"/>
      <c r="BW250" s="166"/>
      <c r="BX250" s="166"/>
      <c r="BY250" s="166"/>
      <c r="BZ250" s="166"/>
      <c r="CA250" s="166"/>
      <c r="CB250" s="166"/>
      <c r="CC250" s="166"/>
      <c r="CD250" s="166"/>
      <c r="CE250" s="166"/>
      <c r="CF250" s="166"/>
      <c r="CG250" s="166"/>
      <c r="CH250" s="166"/>
      <c r="CI250" s="166"/>
      <c r="CJ250" s="166"/>
      <c r="CK250" s="166"/>
      <c r="CL250" s="166"/>
      <c r="CM250" s="166"/>
      <c r="CN250" s="166"/>
      <c r="CO250" s="166"/>
      <c r="CP250" s="166"/>
      <c r="CQ250" s="166"/>
      <c r="CR250" s="166"/>
      <c r="CS250" s="166"/>
      <c r="CT250" s="166"/>
      <c r="CU250" s="166"/>
      <c r="CV250" s="166"/>
      <c r="CW250" s="166"/>
      <c r="CX250" s="166"/>
      <c r="CY250" s="166"/>
      <c r="CZ250" s="166"/>
      <c r="DA250" s="166"/>
      <c r="DB250" s="166"/>
      <c r="DC250" s="166"/>
      <c r="DD250" s="166"/>
      <c r="DE250" s="166"/>
      <c r="DF250" s="166"/>
      <c r="DG250" s="166"/>
      <c r="DH250" s="166"/>
      <c r="DI250" s="166"/>
      <c r="DJ250" s="166"/>
      <c r="DK250" s="166"/>
      <c r="DL250" s="166"/>
      <c r="DM250" s="166"/>
      <c r="DN250" s="166"/>
      <c r="DO250" s="166"/>
      <c r="DP250" s="166"/>
      <c r="DQ250" s="166"/>
      <c r="DR250" s="166"/>
      <c r="DS250" s="166"/>
      <c r="DT250" s="166"/>
      <c r="DU250" s="166"/>
      <c r="DV250" s="166"/>
      <c r="DW250" s="166"/>
      <c r="DX250" s="166"/>
      <c r="DY250" s="166"/>
      <c r="DZ250" s="166"/>
      <c r="EA250" s="166"/>
      <c r="EB250" s="166"/>
      <c r="EC250" s="166"/>
      <c r="ED250" s="166"/>
      <c r="EE250" s="166"/>
      <c r="EF250" s="166"/>
      <c r="EG250" s="166"/>
      <c r="EH250" s="166"/>
      <c r="EI250" s="166"/>
      <c r="EJ250" s="166"/>
      <c r="EK250" s="166"/>
      <c r="EL250" s="166"/>
      <c r="EM250" s="166"/>
      <c r="EN250" s="166"/>
    </row>
    <row r="251" spans="3:144" x14ac:dyDescent="0.2"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  <c r="AZ251" s="166"/>
      <c r="BA251" s="166"/>
      <c r="BB251" s="166"/>
      <c r="BC251" s="166"/>
      <c r="BD251" s="166"/>
      <c r="BE251" s="166"/>
      <c r="BF251" s="166"/>
      <c r="BG251" s="166"/>
      <c r="BH251" s="166"/>
      <c r="BI251" s="166"/>
      <c r="BJ251" s="166"/>
      <c r="BK251" s="166"/>
      <c r="BL251" s="166"/>
      <c r="BM251" s="166"/>
      <c r="BN251" s="166"/>
      <c r="BO251" s="166"/>
      <c r="BP251" s="166"/>
      <c r="BQ251" s="166"/>
      <c r="BR251" s="166"/>
      <c r="BS251" s="166"/>
      <c r="BT251" s="166"/>
      <c r="BU251" s="166"/>
      <c r="BV251" s="166"/>
      <c r="BW251" s="166"/>
      <c r="BX251" s="166"/>
      <c r="BY251" s="166"/>
      <c r="BZ251" s="166"/>
      <c r="CA251" s="166"/>
      <c r="CB251" s="166"/>
      <c r="CC251" s="166"/>
      <c r="CD251" s="166"/>
      <c r="CE251" s="166"/>
      <c r="CF251" s="166"/>
      <c r="CG251" s="166"/>
      <c r="CH251" s="166"/>
      <c r="CI251" s="166"/>
      <c r="CJ251" s="166"/>
      <c r="CK251" s="166"/>
      <c r="CL251" s="166"/>
      <c r="CM251" s="166"/>
      <c r="CN251" s="166"/>
      <c r="CO251" s="166"/>
      <c r="CP251" s="166"/>
      <c r="CQ251" s="166"/>
      <c r="CR251" s="166"/>
      <c r="CS251" s="166"/>
      <c r="CT251" s="166"/>
      <c r="CU251" s="166"/>
      <c r="CV251" s="166"/>
      <c r="CW251" s="166"/>
      <c r="CX251" s="166"/>
      <c r="CY251" s="166"/>
      <c r="CZ251" s="166"/>
      <c r="DA251" s="166"/>
      <c r="DB251" s="166"/>
      <c r="DC251" s="166"/>
      <c r="DD251" s="166"/>
      <c r="DE251" s="166"/>
      <c r="DF251" s="166"/>
      <c r="DG251" s="166"/>
      <c r="DH251" s="166"/>
      <c r="DI251" s="166"/>
      <c r="DJ251" s="166"/>
      <c r="DK251" s="166"/>
      <c r="DL251" s="166"/>
      <c r="DM251" s="166"/>
      <c r="DN251" s="166"/>
      <c r="DO251" s="166"/>
      <c r="DP251" s="166"/>
      <c r="DQ251" s="166"/>
      <c r="DR251" s="166"/>
      <c r="DS251" s="166"/>
      <c r="DT251" s="166"/>
      <c r="DU251" s="166"/>
      <c r="DV251" s="166"/>
      <c r="DW251" s="166"/>
      <c r="DX251" s="166"/>
      <c r="DY251" s="166"/>
      <c r="DZ251" s="166"/>
      <c r="EA251" s="166"/>
      <c r="EB251" s="166"/>
      <c r="EC251" s="166"/>
      <c r="ED251" s="166"/>
      <c r="EE251" s="166"/>
      <c r="EF251" s="166"/>
      <c r="EG251" s="166"/>
      <c r="EH251" s="166"/>
      <c r="EI251" s="166"/>
      <c r="EJ251" s="166"/>
      <c r="EK251" s="166"/>
      <c r="EL251" s="166"/>
      <c r="EM251" s="166"/>
      <c r="EN251" s="166"/>
    </row>
    <row r="252" spans="3:144" x14ac:dyDescent="0.2"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  <c r="AG252" s="166"/>
      <c r="AH252" s="166"/>
      <c r="AI252" s="166"/>
      <c r="AJ252" s="166"/>
      <c r="AK252" s="166"/>
      <c r="AL252" s="166"/>
      <c r="AM252" s="166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6"/>
      <c r="AY252" s="166"/>
      <c r="AZ252" s="166"/>
      <c r="BA252" s="166"/>
      <c r="BB252" s="166"/>
      <c r="BC252" s="166"/>
      <c r="BD252" s="166"/>
      <c r="BE252" s="166"/>
      <c r="BF252" s="166"/>
      <c r="BG252" s="166"/>
      <c r="BH252" s="166"/>
      <c r="BI252" s="166"/>
      <c r="BJ252" s="166"/>
      <c r="BK252" s="166"/>
      <c r="BL252" s="166"/>
      <c r="BM252" s="166"/>
      <c r="BN252" s="166"/>
      <c r="BO252" s="166"/>
      <c r="BP252" s="166"/>
      <c r="BQ252" s="166"/>
      <c r="BR252" s="166"/>
      <c r="BS252" s="166"/>
      <c r="BT252" s="166"/>
      <c r="BU252" s="166"/>
      <c r="BV252" s="166"/>
      <c r="BW252" s="166"/>
      <c r="BX252" s="166"/>
      <c r="BY252" s="166"/>
      <c r="BZ252" s="166"/>
      <c r="CA252" s="166"/>
      <c r="CB252" s="166"/>
      <c r="CC252" s="166"/>
      <c r="CD252" s="166"/>
      <c r="CE252" s="166"/>
      <c r="CF252" s="166"/>
      <c r="CG252" s="166"/>
      <c r="CH252" s="166"/>
      <c r="CI252" s="166"/>
      <c r="CJ252" s="166"/>
      <c r="CK252" s="166"/>
      <c r="CL252" s="166"/>
      <c r="CM252" s="166"/>
      <c r="CN252" s="166"/>
      <c r="CO252" s="166"/>
      <c r="CP252" s="166"/>
      <c r="CQ252" s="166"/>
      <c r="CR252" s="166"/>
      <c r="CS252" s="166"/>
      <c r="CT252" s="166"/>
      <c r="CU252" s="166"/>
      <c r="CV252" s="166"/>
      <c r="CW252" s="166"/>
      <c r="CX252" s="166"/>
      <c r="CY252" s="166"/>
      <c r="CZ252" s="166"/>
      <c r="DA252" s="166"/>
      <c r="DB252" s="166"/>
      <c r="DC252" s="166"/>
      <c r="DD252" s="166"/>
      <c r="DE252" s="166"/>
      <c r="DF252" s="166"/>
      <c r="DG252" s="166"/>
      <c r="DH252" s="166"/>
      <c r="DI252" s="166"/>
      <c r="DJ252" s="166"/>
      <c r="DK252" s="166"/>
      <c r="DL252" s="166"/>
      <c r="DM252" s="166"/>
      <c r="DN252" s="166"/>
      <c r="DO252" s="166"/>
      <c r="DP252" s="166"/>
      <c r="DQ252" s="166"/>
      <c r="DR252" s="166"/>
      <c r="DS252" s="166"/>
      <c r="DT252" s="166"/>
      <c r="DU252" s="166"/>
      <c r="DV252" s="166"/>
      <c r="DW252" s="166"/>
      <c r="DX252" s="166"/>
      <c r="DY252" s="166"/>
      <c r="DZ252" s="166"/>
      <c r="EA252" s="166"/>
      <c r="EB252" s="166"/>
      <c r="EC252" s="166"/>
      <c r="ED252" s="166"/>
      <c r="EE252" s="166"/>
      <c r="EF252" s="166"/>
      <c r="EG252" s="166"/>
      <c r="EH252" s="166"/>
      <c r="EI252" s="166"/>
      <c r="EJ252" s="166"/>
      <c r="EK252" s="166"/>
      <c r="EL252" s="166"/>
      <c r="EM252" s="166"/>
      <c r="EN252" s="166"/>
    </row>
    <row r="253" spans="3:144" x14ac:dyDescent="0.2"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/>
      <c r="AH253" s="166"/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  <c r="AZ253" s="166"/>
      <c r="BA253" s="166"/>
      <c r="BB253" s="166"/>
      <c r="BC253" s="166"/>
      <c r="BD253" s="166"/>
      <c r="BE253" s="166"/>
      <c r="BF253" s="166"/>
      <c r="BG253" s="166"/>
      <c r="BH253" s="166"/>
      <c r="BI253" s="166"/>
      <c r="BJ253" s="166"/>
      <c r="BK253" s="166"/>
      <c r="BL253" s="166"/>
      <c r="BM253" s="166"/>
      <c r="BN253" s="166"/>
      <c r="BO253" s="166"/>
      <c r="BP253" s="166"/>
      <c r="BQ253" s="166"/>
      <c r="BR253" s="166"/>
      <c r="BS253" s="166"/>
      <c r="BT253" s="166"/>
      <c r="BU253" s="166"/>
      <c r="BV253" s="166"/>
      <c r="BW253" s="166"/>
      <c r="BX253" s="166"/>
      <c r="BY253" s="166"/>
      <c r="BZ253" s="166"/>
      <c r="CA253" s="166"/>
      <c r="CB253" s="166"/>
      <c r="CC253" s="166"/>
      <c r="CD253" s="166"/>
      <c r="CE253" s="166"/>
      <c r="CF253" s="166"/>
      <c r="CG253" s="166"/>
      <c r="CH253" s="166"/>
      <c r="CI253" s="166"/>
      <c r="CJ253" s="166"/>
      <c r="CK253" s="166"/>
      <c r="CL253" s="166"/>
      <c r="CM253" s="166"/>
      <c r="CN253" s="166"/>
      <c r="CO253" s="166"/>
      <c r="CP253" s="166"/>
      <c r="CQ253" s="166"/>
      <c r="CR253" s="166"/>
      <c r="CS253" s="166"/>
      <c r="CT253" s="166"/>
      <c r="CU253" s="166"/>
      <c r="CV253" s="166"/>
      <c r="CW253" s="166"/>
      <c r="CX253" s="166"/>
      <c r="CY253" s="166"/>
      <c r="CZ253" s="166"/>
      <c r="DA253" s="166"/>
      <c r="DB253" s="166"/>
      <c r="DC253" s="166"/>
      <c r="DD253" s="166"/>
      <c r="DE253" s="166"/>
      <c r="DF253" s="166"/>
      <c r="DG253" s="166"/>
      <c r="DH253" s="166"/>
      <c r="DI253" s="166"/>
      <c r="DJ253" s="166"/>
      <c r="DK253" s="166"/>
      <c r="DL253" s="166"/>
      <c r="DM253" s="166"/>
      <c r="DN253" s="166"/>
      <c r="DO253" s="166"/>
      <c r="DP253" s="166"/>
      <c r="DQ253" s="166"/>
      <c r="DR253" s="166"/>
      <c r="DS253" s="166"/>
      <c r="DT253" s="166"/>
      <c r="DU253" s="166"/>
      <c r="DV253" s="166"/>
      <c r="DW253" s="166"/>
      <c r="DX253" s="166"/>
      <c r="DY253" s="166"/>
      <c r="DZ253" s="166"/>
      <c r="EA253" s="166"/>
      <c r="EB253" s="166"/>
      <c r="EC253" s="166"/>
      <c r="ED253" s="166"/>
      <c r="EE253" s="166"/>
      <c r="EF253" s="166"/>
      <c r="EG253" s="166"/>
      <c r="EH253" s="166"/>
      <c r="EI253" s="166"/>
      <c r="EJ253" s="166"/>
      <c r="EK253" s="166"/>
      <c r="EL253" s="166"/>
      <c r="EM253" s="166"/>
      <c r="EN253" s="166"/>
    </row>
    <row r="254" spans="3:144" x14ac:dyDescent="0.2"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66"/>
      <c r="AH254" s="166"/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6"/>
      <c r="BB254" s="166"/>
      <c r="BC254" s="166"/>
      <c r="BD254" s="166"/>
      <c r="BE254" s="166"/>
      <c r="BF254" s="166"/>
      <c r="BG254" s="166"/>
      <c r="BH254" s="166"/>
      <c r="BI254" s="166"/>
      <c r="BJ254" s="166"/>
      <c r="BK254" s="166"/>
      <c r="BL254" s="166"/>
      <c r="BM254" s="166"/>
      <c r="BN254" s="166"/>
      <c r="BO254" s="166"/>
      <c r="BP254" s="166"/>
      <c r="BQ254" s="166"/>
      <c r="BR254" s="166"/>
      <c r="BS254" s="166"/>
      <c r="BT254" s="166"/>
      <c r="BU254" s="166"/>
      <c r="BV254" s="166"/>
      <c r="BW254" s="166"/>
      <c r="BX254" s="166"/>
      <c r="BY254" s="166"/>
      <c r="BZ254" s="166"/>
      <c r="CA254" s="166"/>
      <c r="CB254" s="166"/>
      <c r="CC254" s="166"/>
      <c r="CD254" s="166"/>
      <c r="CE254" s="166"/>
      <c r="CF254" s="166"/>
      <c r="CG254" s="166"/>
      <c r="CH254" s="166"/>
      <c r="CI254" s="166"/>
      <c r="CJ254" s="166"/>
      <c r="CK254" s="166"/>
      <c r="CL254" s="166"/>
      <c r="CM254" s="166"/>
      <c r="CN254" s="166"/>
      <c r="CO254" s="166"/>
      <c r="CP254" s="166"/>
      <c r="CQ254" s="166"/>
      <c r="CR254" s="166"/>
      <c r="CS254" s="166"/>
      <c r="CT254" s="166"/>
      <c r="CU254" s="166"/>
      <c r="CV254" s="166"/>
      <c r="CW254" s="166"/>
      <c r="CX254" s="166"/>
      <c r="CY254" s="166"/>
      <c r="CZ254" s="166"/>
      <c r="DA254" s="166"/>
      <c r="DB254" s="166"/>
      <c r="DC254" s="166"/>
      <c r="DD254" s="166"/>
      <c r="DE254" s="166"/>
      <c r="DF254" s="166"/>
      <c r="DG254" s="166"/>
      <c r="DH254" s="166"/>
      <c r="DI254" s="166"/>
      <c r="DJ254" s="166"/>
      <c r="DK254" s="166"/>
      <c r="DL254" s="166"/>
      <c r="DM254" s="166"/>
      <c r="DN254" s="166"/>
      <c r="DO254" s="166"/>
      <c r="DP254" s="166"/>
      <c r="DQ254" s="166"/>
      <c r="DR254" s="166"/>
      <c r="DS254" s="166"/>
      <c r="DT254" s="166"/>
      <c r="DU254" s="166"/>
      <c r="DV254" s="166"/>
      <c r="DW254" s="166"/>
      <c r="DX254" s="166"/>
      <c r="DY254" s="166"/>
      <c r="DZ254" s="166"/>
      <c r="EA254" s="166"/>
      <c r="EB254" s="166"/>
      <c r="EC254" s="166"/>
      <c r="ED254" s="166"/>
      <c r="EE254" s="166"/>
      <c r="EF254" s="166"/>
      <c r="EG254" s="166"/>
      <c r="EH254" s="166"/>
      <c r="EI254" s="166"/>
      <c r="EJ254" s="166"/>
      <c r="EK254" s="166"/>
      <c r="EL254" s="166"/>
      <c r="EM254" s="166"/>
      <c r="EN254" s="166"/>
    </row>
    <row r="255" spans="3:144" x14ac:dyDescent="0.2"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/>
      <c r="AH255" s="166"/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6"/>
      <c r="BB255" s="166"/>
      <c r="BC255" s="166"/>
      <c r="BD255" s="166"/>
      <c r="BE255" s="166"/>
      <c r="BF255" s="166"/>
      <c r="BG255" s="166"/>
      <c r="BH255" s="166"/>
      <c r="BI255" s="166"/>
      <c r="BJ255" s="166"/>
      <c r="BK255" s="166"/>
      <c r="BL255" s="166"/>
      <c r="BM255" s="166"/>
      <c r="BN255" s="166"/>
      <c r="BO255" s="166"/>
      <c r="BP255" s="166"/>
      <c r="BQ255" s="166"/>
      <c r="BR255" s="166"/>
      <c r="BS255" s="166"/>
      <c r="BT255" s="166"/>
      <c r="BU255" s="166"/>
      <c r="BV255" s="166"/>
      <c r="BW255" s="166"/>
      <c r="BX255" s="166"/>
      <c r="BY255" s="166"/>
      <c r="BZ255" s="166"/>
      <c r="CA255" s="166"/>
      <c r="CB255" s="166"/>
      <c r="CC255" s="166"/>
      <c r="CD255" s="166"/>
      <c r="CE255" s="166"/>
      <c r="CF255" s="166"/>
      <c r="CG255" s="166"/>
      <c r="CH255" s="166"/>
      <c r="CI255" s="166"/>
      <c r="CJ255" s="166"/>
      <c r="CK255" s="166"/>
      <c r="CL255" s="166"/>
      <c r="CM255" s="166"/>
      <c r="CN255" s="166"/>
      <c r="CO255" s="166"/>
      <c r="CP255" s="166"/>
      <c r="CQ255" s="166"/>
      <c r="CR255" s="166"/>
      <c r="CS255" s="166"/>
      <c r="CT255" s="166"/>
      <c r="CU255" s="166"/>
      <c r="CV255" s="166"/>
      <c r="CW255" s="166"/>
      <c r="CX255" s="166"/>
      <c r="CY255" s="166"/>
      <c r="CZ255" s="166"/>
      <c r="DA255" s="166"/>
      <c r="DB255" s="166"/>
      <c r="DC255" s="166"/>
      <c r="DD255" s="166"/>
      <c r="DE255" s="166"/>
      <c r="DF255" s="166"/>
      <c r="DG255" s="166"/>
      <c r="DH255" s="166"/>
      <c r="DI255" s="166"/>
      <c r="DJ255" s="166"/>
      <c r="DK255" s="166"/>
      <c r="DL255" s="166"/>
      <c r="DM255" s="166"/>
      <c r="DN255" s="166"/>
      <c r="DO255" s="166"/>
      <c r="DP255" s="166"/>
      <c r="DQ255" s="166"/>
      <c r="DR255" s="166"/>
      <c r="DS255" s="166"/>
      <c r="DT255" s="166"/>
      <c r="DU255" s="166"/>
      <c r="DV255" s="166"/>
      <c r="DW255" s="166"/>
      <c r="DX255" s="166"/>
      <c r="DY255" s="166"/>
      <c r="DZ255" s="166"/>
      <c r="EA255" s="166"/>
      <c r="EB255" s="166"/>
      <c r="EC255" s="166"/>
      <c r="ED255" s="166"/>
      <c r="EE255" s="166"/>
      <c r="EF255" s="166"/>
      <c r="EG255" s="166"/>
      <c r="EH255" s="166"/>
      <c r="EI255" s="166"/>
      <c r="EJ255" s="166"/>
      <c r="EK255" s="166"/>
      <c r="EL255" s="166"/>
      <c r="EM255" s="166"/>
      <c r="EN255" s="166"/>
    </row>
    <row r="256" spans="3:144" x14ac:dyDescent="0.2"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/>
      <c r="AH256" s="166"/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  <c r="BE256" s="166"/>
      <c r="BF256" s="166"/>
      <c r="BG256" s="166"/>
      <c r="BH256" s="166"/>
      <c r="BI256" s="166"/>
      <c r="BJ256" s="166"/>
      <c r="BK256" s="166"/>
      <c r="BL256" s="166"/>
      <c r="BM256" s="166"/>
      <c r="BN256" s="166"/>
      <c r="BO256" s="166"/>
      <c r="BP256" s="166"/>
      <c r="BQ256" s="166"/>
      <c r="BR256" s="166"/>
      <c r="BS256" s="166"/>
      <c r="BT256" s="166"/>
      <c r="BU256" s="166"/>
      <c r="BV256" s="166"/>
      <c r="BW256" s="166"/>
      <c r="BX256" s="166"/>
      <c r="BY256" s="166"/>
      <c r="BZ256" s="166"/>
      <c r="CA256" s="166"/>
      <c r="CB256" s="166"/>
      <c r="CC256" s="166"/>
      <c r="CD256" s="166"/>
      <c r="CE256" s="166"/>
      <c r="CF256" s="166"/>
      <c r="CG256" s="166"/>
      <c r="CH256" s="166"/>
      <c r="CI256" s="166"/>
      <c r="CJ256" s="166"/>
      <c r="CK256" s="166"/>
      <c r="CL256" s="166"/>
      <c r="CM256" s="166"/>
      <c r="CN256" s="166"/>
      <c r="CO256" s="166"/>
      <c r="CP256" s="166"/>
      <c r="CQ256" s="166"/>
      <c r="CR256" s="166"/>
      <c r="CS256" s="166"/>
      <c r="CT256" s="166"/>
      <c r="CU256" s="166"/>
      <c r="CV256" s="166"/>
      <c r="CW256" s="166"/>
      <c r="CX256" s="166"/>
      <c r="CY256" s="166"/>
      <c r="CZ256" s="166"/>
      <c r="DA256" s="166"/>
      <c r="DB256" s="166"/>
      <c r="DC256" s="166"/>
      <c r="DD256" s="166"/>
      <c r="DE256" s="166"/>
      <c r="DF256" s="166"/>
      <c r="DG256" s="166"/>
      <c r="DH256" s="166"/>
      <c r="DI256" s="166"/>
      <c r="DJ256" s="166"/>
      <c r="DK256" s="166"/>
      <c r="DL256" s="166"/>
      <c r="DM256" s="166"/>
      <c r="DN256" s="166"/>
      <c r="DO256" s="166"/>
      <c r="DP256" s="166"/>
      <c r="DQ256" s="166"/>
      <c r="DR256" s="166"/>
      <c r="DS256" s="166"/>
      <c r="DT256" s="166"/>
      <c r="DU256" s="166"/>
      <c r="DV256" s="166"/>
      <c r="DW256" s="166"/>
      <c r="DX256" s="166"/>
      <c r="DY256" s="166"/>
      <c r="DZ256" s="166"/>
      <c r="EA256" s="166"/>
      <c r="EB256" s="166"/>
      <c r="EC256" s="166"/>
      <c r="ED256" s="166"/>
      <c r="EE256" s="166"/>
      <c r="EF256" s="166"/>
      <c r="EG256" s="166"/>
      <c r="EH256" s="166"/>
      <c r="EI256" s="166"/>
      <c r="EJ256" s="166"/>
      <c r="EK256" s="166"/>
      <c r="EL256" s="166"/>
      <c r="EM256" s="166"/>
      <c r="EN256" s="166"/>
    </row>
    <row r="257" spans="3:144" x14ac:dyDescent="0.2"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166"/>
      <c r="AH257" s="166"/>
      <c r="AI257" s="166"/>
      <c r="AJ257" s="166"/>
      <c r="AK257" s="166"/>
      <c r="AL257" s="166"/>
      <c r="AM257" s="166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6"/>
      <c r="AY257" s="166"/>
      <c r="AZ257" s="166"/>
      <c r="BA257" s="166"/>
      <c r="BB257" s="166"/>
      <c r="BC257" s="166"/>
      <c r="BD257" s="166"/>
      <c r="BE257" s="166"/>
      <c r="BF257" s="166"/>
      <c r="BG257" s="166"/>
      <c r="BH257" s="166"/>
      <c r="BI257" s="166"/>
      <c r="BJ257" s="166"/>
      <c r="BK257" s="166"/>
      <c r="BL257" s="166"/>
      <c r="BM257" s="166"/>
      <c r="BN257" s="166"/>
      <c r="BO257" s="166"/>
      <c r="BP257" s="166"/>
      <c r="BQ257" s="166"/>
      <c r="BR257" s="166"/>
      <c r="BS257" s="166"/>
      <c r="BT257" s="166"/>
      <c r="BU257" s="166"/>
      <c r="BV257" s="166"/>
      <c r="BW257" s="166"/>
      <c r="BX257" s="166"/>
      <c r="BY257" s="166"/>
      <c r="BZ257" s="166"/>
      <c r="CA257" s="166"/>
      <c r="CB257" s="166"/>
      <c r="CC257" s="166"/>
      <c r="CD257" s="166"/>
      <c r="CE257" s="166"/>
      <c r="CF257" s="166"/>
      <c r="CG257" s="166"/>
      <c r="CH257" s="166"/>
      <c r="CI257" s="166"/>
      <c r="CJ257" s="166"/>
      <c r="CK257" s="166"/>
      <c r="CL257" s="166"/>
      <c r="CM257" s="166"/>
      <c r="CN257" s="166"/>
      <c r="CO257" s="166"/>
      <c r="CP257" s="166"/>
      <c r="CQ257" s="166"/>
      <c r="CR257" s="166"/>
      <c r="CS257" s="166"/>
      <c r="CT257" s="166"/>
      <c r="CU257" s="166"/>
      <c r="CV257" s="166"/>
      <c r="CW257" s="166"/>
      <c r="CX257" s="166"/>
      <c r="CY257" s="166"/>
      <c r="CZ257" s="166"/>
      <c r="DA257" s="166"/>
      <c r="DB257" s="166"/>
      <c r="DC257" s="166"/>
      <c r="DD257" s="166"/>
      <c r="DE257" s="166"/>
      <c r="DF257" s="166"/>
      <c r="DG257" s="166"/>
      <c r="DH257" s="166"/>
      <c r="DI257" s="166"/>
      <c r="DJ257" s="166"/>
      <c r="DK257" s="166"/>
      <c r="DL257" s="166"/>
      <c r="DM257" s="166"/>
      <c r="DN257" s="166"/>
      <c r="DO257" s="166"/>
      <c r="DP257" s="166"/>
      <c r="DQ257" s="166"/>
      <c r="DR257" s="166"/>
      <c r="DS257" s="166"/>
      <c r="DT257" s="166"/>
      <c r="DU257" s="166"/>
      <c r="DV257" s="166"/>
      <c r="DW257" s="166"/>
      <c r="DX257" s="166"/>
      <c r="DY257" s="166"/>
      <c r="DZ257" s="166"/>
      <c r="EA257" s="166"/>
      <c r="EB257" s="166"/>
      <c r="EC257" s="166"/>
      <c r="ED257" s="166"/>
      <c r="EE257" s="166"/>
      <c r="EF257" s="166"/>
      <c r="EG257" s="166"/>
      <c r="EH257" s="166"/>
      <c r="EI257" s="166"/>
      <c r="EJ257" s="166"/>
      <c r="EK257" s="166"/>
      <c r="EL257" s="166"/>
      <c r="EM257" s="166"/>
      <c r="EN257" s="166"/>
    </row>
    <row r="258" spans="3:144" x14ac:dyDescent="0.2"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  <c r="BH258" s="166"/>
      <c r="BI258" s="166"/>
      <c r="BJ258" s="166"/>
      <c r="BK258" s="166"/>
      <c r="BL258" s="166"/>
      <c r="BM258" s="166"/>
      <c r="BN258" s="166"/>
      <c r="BO258" s="166"/>
      <c r="BP258" s="166"/>
      <c r="BQ258" s="166"/>
      <c r="BR258" s="166"/>
      <c r="BS258" s="166"/>
      <c r="BT258" s="166"/>
      <c r="BU258" s="166"/>
      <c r="BV258" s="166"/>
      <c r="BW258" s="166"/>
      <c r="BX258" s="166"/>
      <c r="BY258" s="166"/>
      <c r="BZ258" s="166"/>
      <c r="CA258" s="166"/>
      <c r="CB258" s="166"/>
      <c r="CC258" s="166"/>
      <c r="CD258" s="166"/>
      <c r="CE258" s="166"/>
      <c r="CF258" s="166"/>
      <c r="CG258" s="166"/>
      <c r="CH258" s="166"/>
      <c r="CI258" s="166"/>
      <c r="CJ258" s="166"/>
      <c r="CK258" s="166"/>
      <c r="CL258" s="166"/>
      <c r="CM258" s="166"/>
      <c r="CN258" s="166"/>
      <c r="CO258" s="166"/>
      <c r="CP258" s="166"/>
      <c r="CQ258" s="166"/>
      <c r="CR258" s="166"/>
      <c r="CS258" s="166"/>
      <c r="CT258" s="166"/>
      <c r="CU258" s="166"/>
      <c r="CV258" s="166"/>
      <c r="CW258" s="166"/>
      <c r="CX258" s="166"/>
      <c r="CY258" s="166"/>
      <c r="CZ258" s="166"/>
      <c r="DA258" s="166"/>
      <c r="DB258" s="166"/>
      <c r="DC258" s="166"/>
      <c r="DD258" s="166"/>
      <c r="DE258" s="166"/>
      <c r="DF258" s="166"/>
      <c r="DG258" s="166"/>
      <c r="DH258" s="166"/>
      <c r="DI258" s="166"/>
      <c r="DJ258" s="166"/>
      <c r="DK258" s="166"/>
      <c r="DL258" s="166"/>
      <c r="DM258" s="166"/>
      <c r="DN258" s="166"/>
      <c r="DO258" s="166"/>
      <c r="DP258" s="166"/>
      <c r="DQ258" s="166"/>
      <c r="DR258" s="166"/>
      <c r="DS258" s="166"/>
      <c r="DT258" s="166"/>
      <c r="DU258" s="166"/>
      <c r="DV258" s="166"/>
      <c r="DW258" s="166"/>
      <c r="DX258" s="166"/>
      <c r="DY258" s="166"/>
      <c r="DZ258" s="166"/>
      <c r="EA258" s="166"/>
      <c r="EB258" s="166"/>
      <c r="EC258" s="166"/>
      <c r="ED258" s="166"/>
      <c r="EE258" s="166"/>
      <c r="EF258" s="166"/>
      <c r="EG258" s="166"/>
      <c r="EH258" s="166"/>
      <c r="EI258" s="166"/>
      <c r="EJ258" s="166"/>
      <c r="EK258" s="166"/>
      <c r="EL258" s="166"/>
      <c r="EM258" s="166"/>
      <c r="EN258" s="166"/>
    </row>
    <row r="259" spans="3:144" x14ac:dyDescent="0.2"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  <c r="BI259" s="166"/>
      <c r="BJ259" s="166"/>
      <c r="BK259" s="166"/>
      <c r="BL259" s="166"/>
      <c r="BM259" s="166"/>
      <c r="BN259" s="166"/>
      <c r="BO259" s="166"/>
      <c r="BP259" s="166"/>
      <c r="BQ259" s="166"/>
      <c r="BR259" s="166"/>
      <c r="BS259" s="166"/>
      <c r="BT259" s="166"/>
      <c r="BU259" s="166"/>
      <c r="BV259" s="166"/>
      <c r="BW259" s="166"/>
      <c r="BX259" s="166"/>
      <c r="BY259" s="166"/>
      <c r="BZ259" s="166"/>
      <c r="CA259" s="166"/>
      <c r="CB259" s="166"/>
      <c r="CC259" s="166"/>
      <c r="CD259" s="166"/>
      <c r="CE259" s="166"/>
      <c r="CF259" s="166"/>
      <c r="CG259" s="166"/>
      <c r="CH259" s="166"/>
      <c r="CI259" s="166"/>
      <c r="CJ259" s="166"/>
      <c r="CK259" s="166"/>
      <c r="CL259" s="166"/>
      <c r="CM259" s="166"/>
      <c r="CN259" s="166"/>
      <c r="CO259" s="166"/>
      <c r="CP259" s="166"/>
      <c r="CQ259" s="166"/>
      <c r="CR259" s="166"/>
      <c r="CS259" s="166"/>
      <c r="CT259" s="166"/>
      <c r="CU259" s="166"/>
      <c r="CV259" s="166"/>
      <c r="CW259" s="166"/>
      <c r="CX259" s="166"/>
      <c r="CY259" s="166"/>
      <c r="CZ259" s="166"/>
      <c r="DA259" s="166"/>
      <c r="DB259" s="166"/>
      <c r="DC259" s="166"/>
      <c r="DD259" s="166"/>
      <c r="DE259" s="166"/>
      <c r="DF259" s="166"/>
      <c r="DG259" s="166"/>
      <c r="DH259" s="166"/>
      <c r="DI259" s="166"/>
      <c r="DJ259" s="166"/>
      <c r="DK259" s="166"/>
      <c r="DL259" s="166"/>
      <c r="DM259" s="166"/>
      <c r="DN259" s="166"/>
      <c r="DO259" s="166"/>
      <c r="DP259" s="166"/>
      <c r="DQ259" s="166"/>
      <c r="DR259" s="166"/>
      <c r="DS259" s="166"/>
      <c r="DT259" s="166"/>
      <c r="DU259" s="166"/>
      <c r="DV259" s="166"/>
      <c r="DW259" s="166"/>
      <c r="DX259" s="166"/>
      <c r="DY259" s="166"/>
      <c r="DZ259" s="166"/>
      <c r="EA259" s="166"/>
      <c r="EB259" s="166"/>
      <c r="EC259" s="166"/>
      <c r="ED259" s="166"/>
      <c r="EE259" s="166"/>
      <c r="EF259" s="166"/>
      <c r="EG259" s="166"/>
      <c r="EH259" s="166"/>
      <c r="EI259" s="166"/>
      <c r="EJ259" s="166"/>
      <c r="EK259" s="166"/>
      <c r="EL259" s="166"/>
      <c r="EM259" s="166"/>
      <c r="EN259" s="166"/>
    </row>
    <row r="260" spans="3:144" x14ac:dyDescent="0.2"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  <c r="BI260" s="166"/>
      <c r="BJ260" s="166"/>
      <c r="BK260" s="166"/>
      <c r="BL260" s="166"/>
      <c r="BM260" s="166"/>
      <c r="BN260" s="166"/>
      <c r="BO260" s="166"/>
      <c r="BP260" s="166"/>
      <c r="BQ260" s="166"/>
      <c r="BR260" s="166"/>
      <c r="BS260" s="166"/>
      <c r="BT260" s="166"/>
      <c r="BU260" s="166"/>
      <c r="BV260" s="166"/>
      <c r="BW260" s="166"/>
      <c r="BX260" s="166"/>
      <c r="BY260" s="166"/>
      <c r="BZ260" s="166"/>
      <c r="CA260" s="166"/>
      <c r="CB260" s="166"/>
      <c r="CC260" s="166"/>
      <c r="CD260" s="166"/>
      <c r="CE260" s="166"/>
      <c r="CF260" s="166"/>
      <c r="CG260" s="166"/>
      <c r="CH260" s="166"/>
      <c r="CI260" s="166"/>
      <c r="CJ260" s="166"/>
      <c r="CK260" s="166"/>
      <c r="CL260" s="166"/>
      <c r="CM260" s="166"/>
      <c r="CN260" s="166"/>
      <c r="CO260" s="166"/>
      <c r="CP260" s="166"/>
      <c r="CQ260" s="166"/>
      <c r="CR260" s="166"/>
      <c r="CS260" s="166"/>
      <c r="CT260" s="166"/>
      <c r="CU260" s="166"/>
      <c r="CV260" s="166"/>
      <c r="CW260" s="166"/>
      <c r="CX260" s="166"/>
      <c r="CY260" s="166"/>
      <c r="CZ260" s="166"/>
      <c r="DA260" s="166"/>
      <c r="DB260" s="166"/>
      <c r="DC260" s="166"/>
      <c r="DD260" s="166"/>
      <c r="DE260" s="166"/>
      <c r="DF260" s="166"/>
      <c r="DG260" s="166"/>
      <c r="DH260" s="166"/>
      <c r="DI260" s="166"/>
      <c r="DJ260" s="166"/>
      <c r="DK260" s="166"/>
      <c r="DL260" s="166"/>
      <c r="DM260" s="166"/>
      <c r="DN260" s="166"/>
      <c r="DO260" s="166"/>
      <c r="DP260" s="166"/>
      <c r="DQ260" s="166"/>
      <c r="DR260" s="166"/>
      <c r="DS260" s="166"/>
      <c r="DT260" s="166"/>
      <c r="DU260" s="166"/>
      <c r="DV260" s="166"/>
      <c r="DW260" s="166"/>
      <c r="DX260" s="166"/>
      <c r="DY260" s="166"/>
      <c r="DZ260" s="166"/>
      <c r="EA260" s="166"/>
      <c r="EB260" s="166"/>
      <c r="EC260" s="166"/>
      <c r="ED260" s="166"/>
      <c r="EE260" s="166"/>
      <c r="EF260" s="166"/>
      <c r="EG260" s="166"/>
      <c r="EH260" s="166"/>
      <c r="EI260" s="166"/>
      <c r="EJ260" s="166"/>
      <c r="EK260" s="166"/>
      <c r="EL260" s="166"/>
      <c r="EM260" s="166"/>
      <c r="EN260" s="166"/>
    </row>
    <row r="261" spans="3:144" x14ac:dyDescent="0.2"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  <c r="BI261" s="166"/>
      <c r="BJ261" s="166"/>
      <c r="BK261" s="166"/>
      <c r="BL261" s="166"/>
      <c r="BM261" s="166"/>
      <c r="BN261" s="166"/>
      <c r="BO261" s="166"/>
      <c r="BP261" s="166"/>
      <c r="BQ261" s="166"/>
      <c r="BR261" s="166"/>
      <c r="BS261" s="166"/>
      <c r="BT261" s="166"/>
      <c r="BU261" s="166"/>
      <c r="BV261" s="166"/>
      <c r="BW261" s="166"/>
      <c r="BX261" s="166"/>
      <c r="BY261" s="166"/>
      <c r="BZ261" s="166"/>
      <c r="CA261" s="166"/>
      <c r="CB261" s="166"/>
      <c r="CC261" s="166"/>
      <c r="CD261" s="166"/>
      <c r="CE261" s="166"/>
      <c r="CF261" s="166"/>
      <c r="CG261" s="166"/>
      <c r="CH261" s="166"/>
      <c r="CI261" s="166"/>
      <c r="CJ261" s="166"/>
      <c r="CK261" s="166"/>
      <c r="CL261" s="166"/>
      <c r="CM261" s="166"/>
      <c r="CN261" s="166"/>
      <c r="CO261" s="166"/>
      <c r="CP261" s="166"/>
      <c r="CQ261" s="166"/>
      <c r="CR261" s="166"/>
      <c r="CS261" s="166"/>
      <c r="CT261" s="166"/>
      <c r="CU261" s="166"/>
      <c r="CV261" s="166"/>
      <c r="CW261" s="166"/>
      <c r="CX261" s="166"/>
      <c r="CY261" s="166"/>
      <c r="CZ261" s="166"/>
      <c r="DA261" s="166"/>
      <c r="DB261" s="166"/>
      <c r="DC261" s="166"/>
      <c r="DD261" s="166"/>
      <c r="DE261" s="166"/>
      <c r="DF261" s="166"/>
      <c r="DG261" s="166"/>
      <c r="DH261" s="166"/>
      <c r="DI261" s="166"/>
      <c r="DJ261" s="166"/>
      <c r="DK261" s="166"/>
      <c r="DL261" s="166"/>
      <c r="DM261" s="166"/>
      <c r="DN261" s="166"/>
      <c r="DO261" s="166"/>
      <c r="DP261" s="166"/>
      <c r="DQ261" s="166"/>
      <c r="DR261" s="166"/>
      <c r="DS261" s="166"/>
      <c r="DT261" s="166"/>
      <c r="DU261" s="166"/>
      <c r="DV261" s="166"/>
      <c r="DW261" s="166"/>
      <c r="DX261" s="166"/>
      <c r="DY261" s="166"/>
      <c r="DZ261" s="166"/>
      <c r="EA261" s="166"/>
      <c r="EB261" s="166"/>
      <c r="EC261" s="166"/>
      <c r="ED261" s="166"/>
      <c r="EE261" s="166"/>
      <c r="EF261" s="166"/>
      <c r="EG261" s="166"/>
      <c r="EH261" s="166"/>
      <c r="EI261" s="166"/>
      <c r="EJ261" s="166"/>
      <c r="EK261" s="166"/>
      <c r="EL261" s="166"/>
      <c r="EM261" s="166"/>
      <c r="EN261" s="166"/>
    </row>
    <row r="262" spans="3:144" x14ac:dyDescent="0.2">
      <c r="C262" s="166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  <c r="BH262" s="166"/>
      <c r="BI262" s="166"/>
      <c r="BJ262" s="166"/>
      <c r="BK262" s="166"/>
      <c r="BL262" s="166"/>
      <c r="BM262" s="166"/>
      <c r="BN262" s="166"/>
      <c r="BO262" s="166"/>
      <c r="BP262" s="166"/>
      <c r="BQ262" s="166"/>
      <c r="BR262" s="166"/>
      <c r="BS262" s="166"/>
      <c r="BT262" s="166"/>
      <c r="BU262" s="166"/>
      <c r="BV262" s="166"/>
      <c r="BW262" s="166"/>
      <c r="BX262" s="166"/>
      <c r="BY262" s="166"/>
      <c r="BZ262" s="166"/>
      <c r="CA262" s="166"/>
      <c r="CB262" s="166"/>
      <c r="CC262" s="166"/>
      <c r="CD262" s="166"/>
      <c r="CE262" s="166"/>
      <c r="CF262" s="166"/>
      <c r="CG262" s="166"/>
      <c r="CH262" s="166"/>
      <c r="CI262" s="166"/>
      <c r="CJ262" s="166"/>
      <c r="CK262" s="166"/>
      <c r="CL262" s="166"/>
      <c r="CM262" s="166"/>
      <c r="CN262" s="166"/>
      <c r="CO262" s="166"/>
      <c r="CP262" s="166"/>
      <c r="CQ262" s="166"/>
      <c r="CR262" s="166"/>
      <c r="CS262" s="166"/>
      <c r="CT262" s="166"/>
      <c r="CU262" s="166"/>
      <c r="CV262" s="166"/>
      <c r="CW262" s="166"/>
      <c r="CX262" s="166"/>
      <c r="CY262" s="166"/>
      <c r="CZ262" s="166"/>
      <c r="DA262" s="166"/>
      <c r="DB262" s="166"/>
      <c r="DC262" s="166"/>
      <c r="DD262" s="166"/>
      <c r="DE262" s="166"/>
      <c r="DF262" s="166"/>
      <c r="DG262" s="166"/>
      <c r="DH262" s="166"/>
      <c r="DI262" s="166"/>
      <c r="DJ262" s="166"/>
      <c r="DK262" s="166"/>
      <c r="DL262" s="166"/>
      <c r="DM262" s="166"/>
      <c r="DN262" s="166"/>
      <c r="DO262" s="166"/>
      <c r="DP262" s="166"/>
      <c r="DQ262" s="166"/>
      <c r="DR262" s="166"/>
      <c r="DS262" s="166"/>
      <c r="DT262" s="166"/>
      <c r="DU262" s="166"/>
      <c r="DV262" s="166"/>
      <c r="DW262" s="166"/>
      <c r="DX262" s="166"/>
      <c r="DY262" s="166"/>
      <c r="DZ262" s="166"/>
      <c r="EA262" s="166"/>
      <c r="EB262" s="166"/>
      <c r="EC262" s="166"/>
      <c r="ED262" s="166"/>
      <c r="EE262" s="166"/>
      <c r="EF262" s="166"/>
      <c r="EG262" s="166"/>
      <c r="EH262" s="166"/>
      <c r="EI262" s="166"/>
      <c r="EJ262" s="166"/>
      <c r="EK262" s="166"/>
      <c r="EL262" s="166"/>
      <c r="EM262" s="166"/>
      <c r="EN262" s="166"/>
    </row>
    <row r="263" spans="3:144" x14ac:dyDescent="0.2"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  <c r="AZ263" s="166"/>
      <c r="BA263" s="166"/>
      <c r="BB263" s="166"/>
      <c r="BC263" s="166"/>
      <c r="BD263" s="166"/>
      <c r="BE263" s="166"/>
      <c r="BF263" s="166"/>
      <c r="BG263" s="166"/>
      <c r="BH263" s="166"/>
      <c r="BI263" s="166"/>
      <c r="BJ263" s="166"/>
      <c r="BK263" s="166"/>
      <c r="BL263" s="166"/>
      <c r="BM263" s="166"/>
      <c r="BN263" s="166"/>
      <c r="BO263" s="166"/>
      <c r="BP263" s="166"/>
      <c r="BQ263" s="166"/>
      <c r="BR263" s="166"/>
      <c r="BS263" s="166"/>
      <c r="BT263" s="166"/>
      <c r="BU263" s="166"/>
      <c r="BV263" s="166"/>
      <c r="BW263" s="166"/>
      <c r="BX263" s="166"/>
      <c r="BY263" s="166"/>
      <c r="BZ263" s="166"/>
      <c r="CA263" s="166"/>
      <c r="CB263" s="166"/>
      <c r="CC263" s="166"/>
      <c r="CD263" s="166"/>
      <c r="CE263" s="166"/>
      <c r="CF263" s="166"/>
      <c r="CG263" s="166"/>
      <c r="CH263" s="166"/>
      <c r="CI263" s="166"/>
      <c r="CJ263" s="166"/>
      <c r="CK263" s="166"/>
      <c r="CL263" s="166"/>
      <c r="CM263" s="166"/>
      <c r="CN263" s="166"/>
      <c r="CO263" s="166"/>
      <c r="CP263" s="166"/>
      <c r="CQ263" s="166"/>
      <c r="CR263" s="166"/>
      <c r="CS263" s="166"/>
      <c r="CT263" s="166"/>
      <c r="CU263" s="166"/>
      <c r="CV263" s="166"/>
      <c r="CW263" s="166"/>
      <c r="CX263" s="166"/>
      <c r="CY263" s="166"/>
      <c r="CZ263" s="166"/>
      <c r="DA263" s="166"/>
      <c r="DB263" s="166"/>
      <c r="DC263" s="166"/>
      <c r="DD263" s="166"/>
      <c r="DE263" s="166"/>
      <c r="DF263" s="166"/>
      <c r="DG263" s="166"/>
      <c r="DH263" s="166"/>
      <c r="DI263" s="166"/>
      <c r="DJ263" s="166"/>
      <c r="DK263" s="166"/>
      <c r="DL263" s="166"/>
      <c r="DM263" s="166"/>
      <c r="DN263" s="166"/>
      <c r="DO263" s="166"/>
      <c r="DP263" s="166"/>
      <c r="DQ263" s="166"/>
      <c r="DR263" s="166"/>
      <c r="DS263" s="166"/>
      <c r="DT263" s="166"/>
      <c r="DU263" s="166"/>
      <c r="DV263" s="166"/>
      <c r="DW263" s="166"/>
      <c r="DX263" s="166"/>
      <c r="DY263" s="166"/>
      <c r="DZ263" s="166"/>
      <c r="EA263" s="166"/>
      <c r="EB263" s="166"/>
      <c r="EC263" s="166"/>
      <c r="ED263" s="166"/>
      <c r="EE263" s="166"/>
      <c r="EF263" s="166"/>
      <c r="EG263" s="166"/>
      <c r="EH263" s="166"/>
      <c r="EI263" s="166"/>
      <c r="EJ263" s="166"/>
      <c r="EK263" s="166"/>
      <c r="EL263" s="166"/>
      <c r="EM263" s="166"/>
      <c r="EN263" s="166"/>
    </row>
    <row r="264" spans="3:144" x14ac:dyDescent="0.2"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  <c r="AZ264" s="166"/>
      <c r="BA264" s="166"/>
      <c r="BB264" s="166"/>
      <c r="BC264" s="166"/>
      <c r="BD264" s="166"/>
      <c r="BE264" s="166"/>
      <c r="BF264" s="166"/>
      <c r="BG264" s="166"/>
      <c r="BH264" s="166"/>
      <c r="BI264" s="166"/>
      <c r="BJ264" s="166"/>
      <c r="BK264" s="166"/>
      <c r="BL264" s="166"/>
      <c r="BM264" s="166"/>
      <c r="BN264" s="166"/>
      <c r="BO264" s="166"/>
      <c r="BP264" s="166"/>
      <c r="BQ264" s="166"/>
      <c r="BR264" s="166"/>
      <c r="BS264" s="166"/>
      <c r="BT264" s="166"/>
      <c r="BU264" s="166"/>
      <c r="BV264" s="166"/>
      <c r="BW264" s="166"/>
      <c r="BX264" s="166"/>
      <c r="BY264" s="166"/>
      <c r="BZ264" s="166"/>
      <c r="CA264" s="166"/>
      <c r="CB264" s="166"/>
      <c r="CC264" s="166"/>
      <c r="CD264" s="166"/>
      <c r="CE264" s="166"/>
      <c r="CF264" s="166"/>
      <c r="CG264" s="166"/>
      <c r="CH264" s="166"/>
      <c r="CI264" s="166"/>
      <c r="CJ264" s="166"/>
      <c r="CK264" s="166"/>
      <c r="CL264" s="166"/>
      <c r="CM264" s="166"/>
      <c r="CN264" s="166"/>
      <c r="CO264" s="166"/>
      <c r="CP264" s="166"/>
      <c r="CQ264" s="166"/>
      <c r="CR264" s="166"/>
      <c r="CS264" s="166"/>
      <c r="CT264" s="166"/>
      <c r="CU264" s="166"/>
      <c r="CV264" s="166"/>
      <c r="CW264" s="166"/>
      <c r="CX264" s="166"/>
      <c r="CY264" s="166"/>
      <c r="CZ264" s="166"/>
      <c r="DA264" s="166"/>
      <c r="DB264" s="166"/>
      <c r="DC264" s="166"/>
      <c r="DD264" s="166"/>
      <c r="DE264" s="166"/>
      <c r="DF264" s="166"/>
      <c r="DG264" s="166"/>
      <c r="DH264" s="166"/>
      <c r="DI264" s="166"/>
      <c r="DJ264" s="166"/>
      <c r="DK264" s="166"/>
      <c r="DL264" s="166"/>
      <c r="DM264" s="166"/>
      <c r="DN264" s="166"/>
      <c r="DO264" s="166"/>
      <c r="DP264" s="166"/>
      <c r="DQ264" s="166"/>
      <c r="DR264" s="166"/>
      <c r="DS264" s="166"/>
      <c r="DT264" s="166"/>
      <c r="DU264" s="166"/>
      <c r="DV264" s="166"/>
      <c r="DW264" s="166"/>
      <c r="DX264" s="166"/>
      <c r="DY264" s="166"/>
      <c r="DZ264" s="166"/>
      <c r="EA264" s="166"/>
      <c r="EB264" s="166"/>
      <c r="EC264" s="166"/>
      <c r="ED264" s="166"/>
      <c r="EE264" s="166"/>
      <c r="EF264" s="166"/>
      <c r="EG264" s="166"/>
      <c r="EH264" s="166"/>
      <c r="EI264" s="166"/>
      <c r="EJ264" s="166"/>
      <c r="EK264" s="166"/>
      <c r="EL264" s="166"/>
      <c r="EM264" s="166"/>
      <c r="EN264" s="166"/>
    </row>
    <row r="265" spans="3:144" x14ac:dyDescent="0.2"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  <c r="AM265" s="166"/>
      <c r="AN265" s="166"/>
      <c r="AO265" s="166"/>
      <c r="AP265" s="166"/>
      <c r="AQ265" s="166"/>
      <c r="AR265" s="166"/>
      <c r="AS265" s="166"/>
      <c r="AT265" s="166"/>
      <c r="AU265" s="166"/>
      <c r="AV265" s="166"/>
      <c r="AW265" s="166"/>
      <c r="AX265" s="166"/>
      <c r="AY265" s="166"/>
      <c r="AZ265" s="166"/>
      <c r="BA265" s="166"/>
      <c r="BB265" s="166"/>
      <c r="BC265" s="166"/>
      <c r="BD265" s="166"/>
      <c r="BE265" s="166"/>
      <c r="BF265" s="166"/>
      <c r="BG265" s="166"/>
      <c r="BH265" s="166"/>
      <c r="BI265" s="166"/>
      <c r="BJ265" s="166"/>
      <c r="BK265" s="166"/>
      <c r="BL265" s="166"/>
      <c r="BM265" s="166"/>
      <c r="BN265" s="166"/>
      <c r="BO265" s="166"/>
      <c r="BP265" s="166"/>
      <c r="BQ265" s="166"/>
      <c r="BR265" s="166"/>
      <c r="BS265" s="166"/>
      <c r="BT265" s="166"/>
      <c r="BU265" s="166"/>
      <c r="BV265" s="166"/>
      <c r="BW265" s="166"/>
      <c r="BX265" s="166"/>
      <c r="BY265" s="166"/>
      <c r="BZ265" s="166"/>
      <c r="CA265" s="166"/>
      <c r="CB265" s="166"/>
      <c r="CC265" s="166"/>
      <c r="CD265" s="166"/>
      <c r="CE265" s="166"/>
      <c r="CF265" s="166"/>
      <c r="CG265" s="166"/>
      <c r="CH265" s="166"/>
      <c r="CI265" s="166"/>
      <c r="CJ265" s="166"/>
      <c r="CK265" s="166"/>
      <c r="CL265" s="166"/>
      <c r="CM265" s="166"/>
      <c r="CN265" s="166"/>
      <c r="CO265" s="166"/>
      <c r="CP265" s="166"/>
      <c r="CQ265" s="166"/>
      <c r="CR265" s="166"/>
      <c r="CS265" s="166"/>
      <c r="CT265" s="166"/>
      <c r="CU265" s="166"/>
      <c r="CV265" s="166"/>
      <c r="CW265" s="166"/>
      <c r="CX265" s="166"/>
      <c r="CY265" s="166"/>
      <c r="CZ265" s="166"/>
      <c r="DA265" s="166"/>
      <c r="DB265" s="166"/>
      <c r="DC265" s="166"/>
      <c r="DD265" s="166"/>
      <c r="DE265" s="166"/>
      <c r="DF265" s="166"/>
      <c r="DG265" s="166"/>
      <c r="DH265" s="166"/>
      <c r="DI265" s="166"/>
      <c r="DJ265" s="166"/>
      <c r="DK265" s="166"/>
      <c r="DL265" s="166"/>
      <c r="DM265" s="166"/>
      <c r="DN265" s="166"/>
      <c r="DO265" s="166"/>
      <c r="DP265" s="166"/>
      <c r="DQ265" s="166"/>
      <c r="DR265" s="166"/>
      <c r="DS265" s="166"/>
      <c r="DT265" s="166"/>
      <c r="DU265" s="166"/>
      <c r="DV265" s="166"/>
      <c r="DW265" s="166"/>
      <c r="DX265" s="166"/>
      <c r="DY265" s="166"/>
      <c r="DZ265" s="166"/>
      <c r="EA265" s="166"/>
      <c r="EB265" s="166"/>
      <c r="EC265" s="166"/>
      <c r="ED265" s="166"/>
      <c r="EE265" s="166"/>
      <c r="EF265" s="166"/>
      <c r="EG265" s="166"/>
      <c r="EH265" s="166"/>
      <c r="EI265" s="166"/>
      <c r="EJ265" s="166"/>
      <c r="EK265" s="166"/>
      <c r="EL265" s="166"/>
      <c r="EM265" s="166"/>
      <c r="EN265" s="166"/>
    </row>
    <row r="266" spans="3:144" x14ac:dyDescent="0.2"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6"/>
      <c r="BB266" s="166"/>
      <c r="BC266" s="166"/>
      <c r="BD266" s="166"/>
      <c r="BE266" s="166"/>
      <c r="BF266" s="166"/>
      <c r="BG266" s="166"/>
      <c r="BH266" s="166"/>
      <c r="BI266" s="166"/>
      <c r="BJ266" s="166"/>
      <c r="BK266" s="166"/>
      <c r="BL266" s="166"/>
      <c r="BM266" s="166"/>
      <c r="BN266" s="166"/>
      <c r="BO266" s="166"/>
      <c r="BP266" s="166"/>
      <c r="BQ266" s="166"/>
      <c r="BR266" s="166"/>
      <c r="BS266" s="166"/>
      <c r="BT266" s="166"/>
      <c r="BU266" s="166"/>
      <c r="BV266" s="166"/>
      <c r="BW266" s="166"/>
      <c r="BX266" s="166"/>
      <c r="BY266" s="166"/>
      <c r="BZ266" s="166"/>
      <c r="CA266" s="166"/>
      <c r="CB266" s="166"/>
      <c r="CC266" s="166"/>
      <c r="CD266" s="166"/>
      <c r="CE266" s="166"/>
      <c r="CF266" s="166"/>
      <c r="CG266" s="166"/>
      <c r="CH266" s="166"/>
      <c r="CI266" s="166"/>
      <c r="CJ266" s="166"/>
      <c r="CK266" s="166"/>
      <c r="CL266" s="166"/>
      <c r="CM266" s="166"/>
      <c r="CN266" s="166"/>
      <c r="CO266" s="166"/>
      <c r="CP266" s="166"/>
      <c r="CQ266" s="166"/>
      <c r="CR266" s="166"/>
      <c r="CS266" s="166"/>
      <c r="CT266" s="166"/>
      <c r="CU266" s="166"/>
      <c r="CV266" s="166"/>
      <c r="CW266" s="166"/>
      <c r="CX266" s="166"/>
      <c r="CY266" s="166"/>
      <c r="CZ266" s="166"/>
      <c r="DA266" s="166"/>
      <c r="DB266" s="166"/>
      <c r="DC266" s="166"/>
      <c r="DD266" s="166"/>
      <c r="DE266" s="166"/>
      <c r="DF266" s="166"/>
      <c r="DG266" s="166"/>
      <c r="DH266" s="166"/>
      <c r="DI266" s="166"/>
      <c r="DJ266" s="166"/>
      <c r="DK266" s="166"/>
      <c r="DL266" s="166"/>
      <c r="DM266" s="166"/>
      <c r="DN266" s="166"/>
      <c r="DO266" s="166"/>
      <c r="DP266" s="166"/>
      <c r="DQ266" s="166"/>
      <c r="DR266" s="166"/>
      <c r="DS266" s="166"/>
      <c r="DT266" s="166"/>
      <c r="DU266" s="166"/>
      <c r="DV266" s="166"/>
      <c r="DW266" s="166"/>
      <c r="DX266" s="166"/>
      <c r="DY266" s="166"/>
      <c r="DZ266" s="166"/>
      <c r="EA266" s="166"/>
      <c r="EB266" s="166"/>
      <c r="EC266" s="166"/>
      <c r="ED266" s="166"/>
      <c r="EE266" s="166"/>
      <c r="EF266" s="166"/>
      <c r="EG266" s="166"/>
      <c r="EH266" s="166"/>
      <c r="EI266" s="166"/>
      <c r="EJ266" s="166"/>
      <c r="EK266" s="166"/>
      <c r="EL266" s="166"/>
      <c r="EM266" s="166"/>
      <c r="EN266" s="166"/>
    </row>
    <row r="267" spans="3:144" x14ac:dyDescent="0.2"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6"/>
      <c r="AG267" s="166"/>
      <c r="AH267" s="166"/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  <c r="AZ267" s="166"/>
      <c r="BA267" s="166"/>
      <c r="BB267" s="166"/>
      <c r="BC267" s="166"/>
      <c r="BD267" s="166"/>
      <c r="BE267" s="166"/>
      <c r="BF267" s="166"/>
      <c r="BG267" s="166"/>
      <c r="BH267" s="166"/>
      <c r="BI267" s="166"/>
      <c r="BJ267" s="166"/>
      <c r="BK267" s="166"/>
      <c r="BL267" s="166"/>
      <c r="BM267" s="166"/>
      <c r="BN267" s="166"/>
      <c r="BO267" s="166"/>
      <c r="BP267" s="166"/>
      <c r="BQ267" s="166"/>
      <c r="BR267" s="166"/>
      <c r="BS267" s="166"/>
      <c r="BT267" s="166"/>
      <c r="BU267" s="166"/>
      <c r="BV267" s="166"/>
      <c r="BW267" s="166"/>
      <c r="BX267" s="166"/>
      <c r="BY267" s="166"/>
      <c r="BZ267" s="166"/>
      <c r="CA267" s="166"/>
      <c r="CB267" s="166"/>
      <c r="CC267" s="166"/>
      <c r="CD267" s="166"/>
      <c r="CE267" s="166"/>
      <c r="CF267" s="166"/>
      <c r="CG267" s="166"/>
      <c r="CH267" s="166"/>
      <c r="CI267" s="166"/>
      <c r="CJ267" s="166"/>
      <c r="CK267" s="166"/>
      <c r="CL267" s="166"/>
      <c r="CM267" s="166"/>
      <c r="CN267" s="166"/>
      <c r="CO267" s="166"/>
      <c r="CP267" s="166"/>
      <c r="CQ267" s="166"/>
      <c r="CR267" s="166"/>
      <c r="CS267" s="166"/>
      <c r="CT267" s="166"/>
      <c r="CU267" s="166"/>
      <c r="CV267" s="166"/>
      <c r="CW267" s="166"/>
      <c r="CX267" s="166"/>
      <c r="CY267" s="166"/>
      <c r="CZ267" s="166"/>
      <c r="DA267" s="166"/>
      <c r="DB267" s="166"/>
      <c r="DC267" s="166"/>
      <c r="DD267" s="166"/>
      <c r="DE267" s="166"/>
      <c r="DF267" s="166"/>
      <c r="DG267" s="166"/>
      <c r="DH267" s="166"/>
      <c r="DI267" s="166"/>
      <c r="DJ267" s="166"/>
      <c r="DK267" s="166"/>
      <c r="DL267" s="166"/>
      <c r="DM267" s="166"/>
      <c r="DN267" s="166"/>
      <c r="DO267" s="166"/>
      <c r="DP267" s="166"/>
      <c r="DQ267" s="166"/>
      <c r="DR267" s="166"/>
      <c r="DS267" s="166"/>
      <c r="DT267" s="166"/>
      <c r="DU267" s="166"/>
      <c r="DV267" s="166"/>
      <c r="DW267" s="166"/>
      <c r="DX267" s="166"/>
      <c r="DY267" s="166"/>
      <c r="DZ267" s="166"/>
      <c r="EA267" s="166"/>
      <c r="EB267" s="166"/>
      <c r="EC267" s="166"/>
      <c r="ED267" s="166"/>
      <c r="EE267" s="166"/>
      <c r="EF267" s="166"/>
      <c r="EG267" s="166"/>
      <c r="EH267" s="166"/>
      <c r="EI267" s="166"/>
      <c r="EJ267" s="166"/>
      <c r="EK267" s="166"/>
      <c r="EL267" s="166"/>
      <c r="EM267" s="166"/>
      <c r="EN267" s="166"/>
    </row>
    <row r="268" spans="3:144" x14ac:dyDescent="0.2"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  <c r="AA268" s="166"/>
      <c r="AB268" s="166"/>
      <c r="AC268" s="166"/>
      <c r="AD268" s="166"/>
      <c r="AE268" s="166"/>
      <c r="AF268" s="166"/>
      <c r="AG268" s="166"/>
      <c r="AH268" s="166"/>
      <c r="AI268" s="166"/>
      <c r="AJ268" s="166"/>
      <c r="AK268" s="166"/>
      <c r="AL268" s="166"/>
      <c r="AM268" s="166"/>
      <c r="AN268" s="166"/>
      <c r="AO268" s="166"/>
      <c r="AP268" s="166"/>
      <c r="AQ268" s="166"/>
      <c r="AR268" s="166"/>
      <c r="AS268" s="166"/>
      <c r="AT268" s="166"/>
      <c r="AU268" s="166"/>
      <c r="AV268" s="166"/>
      <c r="AW268" s="166"/>
      <c r="AX268" s="166"/>
      <c r="AY268" s="166"/>
      <c r="AZ268" s="166"/>
      <c r="BA268" s="166"/>
      <c r="BB268" s="166"/>
      <c r="BC268" s="166"/>
      <c r="BD268" s="166"/>
      <c r="BE268" s="166"/>
      <c r="BF268" s="166"/>
      <c r="BG268" s="166"/>
      <c r="BH268" s="166"/>
      <c r="BI268" s="166"/>
      <c r="BJ268" s="166"/>
      <c r="BK268" s="166"/>
      <c r="BL268" s="166"/>
      <c r="BM268" s="166"/>
      <c r="BN268" s="166"/>
      <c r="BO268" s="166"/>
      <c r="BP268" s="166"/>
      <c r="BQ268" s="166"/>
      <c r="BR268" s="166"/>
      <c r="BS268" s="166"/>
      <c r="BT268" s="166"/>
      <c r="BU268" s="166"/>
      <c r="BV268" s="166"/>
      <c r="BW268" s="166"/>
      <c r="BX268" s="166"/>
      <c r="BY268" s="166"/>
      <c r="BZ268" s="166"/>
      <c r="CA268" s="166"/>
      <c r="CB268" s="166"/>
      <c r="CC268" s="166"/>
      <c r="CD268" s="166"/>
      <c r="CE268" s="166"/>
      <c r="CF268" s="166"/>
      <c r="CG268" s="166"/>
      <c r="CH268" s="166"/>
      <c r="CI268" s="166"/>
      <c r="CJ268" s="166"/>
      <c r="CK268" s="166"/>
      <c r="CL268" s="166"/>
      <c r="CM268" s="166"/>
      <c r="CN268" s="166"/>
      <c r="CO268" s="166"/>
      <c r="CP268" s="166"/>
      <c r="CQ268" s="166"/>
      <c r="CR268" s="166"/>
      <c r="CS268" s="166"/>
      <c r="CT268" s="166"/>
      <c r="CU268" s="166"/>
      <c r="CV268" s="166"/>
      <c r="CW268" s="166"/>
      <c r="CX268" s="166"/>
      <c r="CY268" s="166"/>
      <c r="CZ268" s="166"/>
      <c r="DA268" s="166"/>
      <c r="DB268" s="166"/>
      <c r="DC268" s="166"/>
      <c r="DD268" s="166"/>
      <c r="DE268" s="166"/>
      <c r="DF268" s="166"/>
      <c r="DG268" s="166"/>
      <c r="DH268" s="166"/>
      <c r="DI268" s="166"/>
      <c r="DJ268" s="166"/>
      <c r="DK268" s="166"/>
      <c r="DL268" s="166"/>
      <c r="DM268" s="166"/>
      <c r="DN268" s="166"/>
      <c r="DO268" s="166"/>
      <c r="DP268" s="166"/>
      <c r="DQ268" s="166"/>
      <c r="DR268" s="166"/>
      <c r="DS268" s="166"/>
      <c r="DT268" s="166"/>
      <c r="DU268" s="166"/>
      <c r="DV268" s="166"/>
      <c r="DW268" s="166"/>
      <c r="DX268" s="166"/>
      <c r="DY268" s="166"/>
      <c r="DZ268" s="166"/>
      <c r="EA268" s="166"/>
      <c r="EB268" s="166"/>
      <c r="EC268" s="166"/>
      <c r="ED268" s="166"/>
      <c r="EE268" s="166"/>
      <c r="EF268" s="166"/>
      <c r="EG268" s="166"/>
      <c r="EH268" s="166"/>
      <c r="EI268" s="166"/>
      <c r="EJ268" s="166"/>
      <c r="EK268" s="166"/>
      <c r="EL268" s="166"/>
      <c r="EM268" s="166"/>
      <c r="EN268" s="166"/>
    </row>
    <row r="269" spans="3:144" x14ac:dyDescent="0.2"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6"/>
      <c r="AK269" s="166"/>
      <c r="AL269" s="166"/>
      <c r="AM269" s="166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6"/>
      <c r="AY269" s="166"/>
      <c r="AZ269" s="166"/>
      <c r="BA269" s="166"/>
      <c r="BB269" s="166"/>
      <c r="BC269" s="166"/>
      <c r="BD269" s="166"/>
      <c r="BE269" s="166"/>
      <c r="BF269" s="166"/>
      <c r="BG269" s="166"/>
      <c r="BH269" s="166"/>
      <c r="BI269" s="166"/>
      <c r="BJ269" s="166"/>
      <c r="BK269" s="166"/>
      <c r="BL269" s="166"/>
      <c r="BM269" s="166"/>
      <c r="BN269" s="166"/>
      <c r="BO269" s="166"/>
      <c r="BP269" s="166"/>
      <c r="BQ269" s="166"/>
      <c r="BR269" s="166"/>
      <c r="BS269" s="166"/>
      <c r="BT269" s="166"/>
      <c r="BU269" s="166"/>
      <c r="BV269" s="166"/>
      <c r="BW269" s="166"/>
      <c r="BX269" s="166"/>
      <c r="BY269" s="166"/>
      <c r="BZ269" s="166"/>
      <c r="CA269" s="166"/>
      <c r="CB269" s="166"/>
      <c r="CC269" s="166"/>
      <c r="CD269" s="166"/>
      <c r="CE269" s="166"/>
      <c r="CF269" s="166"/>
      <c r="CG269" s="166"/>
      <c r="CH269" s="166"/>
      <c r="CI269" s="166"/>
      <c r="CJ269" s="166"/>
      <c r="CK269" s="166"/>
      <c r="CL269" s="166"/>
      <c r="CM269" s="166"/>
      <c r="CN269" s="166"/>
      <c r="CO269" s="166"/>
      <c r="CP269" s="166"/>
      <c r="CQ269" s="166"/>
      <c r="CR269" s="166"/>
      <c r="CS269" s="166"/>
      <c r="CT269" s="166"/>
      <c r="CU269" s="166"/>
      <c r="CV269" s="166"/>
      <c r="CW269" s="166"/>
      <c r="CX269" s="166"/>
      <c r="CY269" s="166"/>
      <c r="CZ269" s="166"/>
      <c r="DA269" s="166"/>
      <c r="DB269" s="166"/>
      <c r="DC269" s="166"/>
      <c r="DD269" s="166"/>
      <c r="DE269" s="166"/>
      <c r="DF269" s="166"/>
      <c r="DG269" s="166"/>
      <c r="DH269" s="166"/>
      <c r="DI269" s="166"/>
      <c r="DJ269" s="166"/>
      <c r="DK269" s="166"/>
      <c r="DL269" s="166"/>
      <c r="DM269" s="166"/>
      <c r="DN269" s="166"/>
      <c r="DO269" s="166"/>
      <c r="DP269" s="166"/>
      <c r="DQ269" s="166"/>
      <c r="DR269" s="166"/>
      <c r="DS269" s="166"/>
      <c r="DT269" s="166"/>
      <c r="DU269" s="166"/>
      <c r="DV269" s="166"/>
      <c r="DW269" s="166"/>
      <c r="DX269" s="166"/>
      <c r="DY269" s="166"/>
      <c r="DZ269" s="166"/>
      <c r="EA269" s="166"/>
      <c r="EB269" s="166"/>
      <c r="EC269" s="166"/>
      <c r="ED269" s="166"/>
      <c r="EE269" s="166"/>
      <c r="EF269" s="166"/>
      <c r="EG269" s="166"/>
      <c r="EH269" s="166"/>
      <c r="EI269" s="166"/>
      <c r="EJ269" s="166"/>
      <c r="EK269" s="166"/>
      <c r="EL269" s="166"/>
      <c r="EM269" s="166"/>
      <c r="EN269" s="166"/>
    </row>
    <row r="270" spans="3:144" x14ac:dyDescent="0.2"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  <c r="AA270" s="166"/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166"/>
      <c r="AZ270" s="166"/>
      <c r="BA270" s="166"/>
      <c r="BB270" s="166"/>
      <c r="BC270" s="166"/>
      <c r="BD270" s="166"/>
      <c r="BE270" s="166"/>
      <c r="BF270" s="166"/>
      <c r="BG270" s="166"/>
      <c r="BH270" s="166"/>
      <c r="BI270" s="166"/>
      <c r="BJ270" s="166"/>
      <c r="BK270" s="166"/>
      <c r="BL270" s="166"/>
      <c r="BM270" s="166"/>
      <c r="BN270" s="166"/>
      <c r="BO270" s="166"/>
      <c r="BP270" s="166"/>
      <c r="BQ270" s="166"/>
      <c r="BR270" s="166"/>
      <c r="BS270" s="166"/>
      <c r="BT270" s="166"/>
      <c r="BU270" s="166"/>
      <c r="BV270" s="166"/>
      <c r="BW270" s="166"/>
      <c r="BX270" s="166"/>
      <c r="BY270" s="166"/>
      <c r="BZ270" s="166"/>
      <c r="CA270" s="166"/>
      <c r="CB270" s="166"/>
      <c r="CC270" s="166"/>
      <c r="CD270" s="166"/>
      <c r="CE270" s="166"/>
      <c r="CF270" s="166"/>
      <c r="CG270" s="166"/>
      <c r="CH270" s="166"/>
      <c r="CI270" s="166"/>
      <c r="CJ270" s="166"/>
      <c r="CK270" s="166"/>
      <c r="CL270" s="166"/>
      <c r="CM270" s="166"/>
      <c r="CN270" s="166"/>
      <c r="CO270" s="166"/>
      <c r="CP270" s="166"/>
      <c r="CQ270" s="166"/>
      <c r="CR270" s="166"/>
      <c r="CS270" s="166"/>
      <c r="CT270" s="166"/>
      <c r="CU270" s="166"/>
      <c r="CV270" s="166"/>
      <c r="CW270" s="166"/>
      <c r="CX270" s="166"/>
      <c r="CY270" s="166"/>
      <c r="CZ270" s="166"/>
      <c r="DA270" s="166"/>
      <c r="DB270" s="166"/>
      <c r="DC270" s="166"/>
      <c r="DD270" s="166"/>
      <c r="DE270" s="166"/>
      <c r="DF270" s="166"/>
      <c r="DG270" s="166"/>
      <c r="DH270" s="166"/>
      <c r="DI270" s="166"/>
      <c r="DJ270" s="166"/>
      <c r="DK270" s="166"/>
      <c r="DL270" s="166"/>
      <c r="DM270" s="166"/>
      <c r="DN270" s="166"/>
      <c r="DO270" s="166"/>
      <c r="DP270" s="166"/>
      <c r="DQ270" s="166"/>
      <c r="DR270" s="166"/>
      <c r="DS270" s="166"/>
      <c r="DT270" s="166"/>
      <c r="DU270" s="166"/>
      <c r="DV270" s="166"/>
      <c r="DW270" s="166"/>
      <c r="DX270" s="166"/>
      <c r="DY270" s="166"/>
      <c r="DZ270" s="166"/>
      <c r="EA270" s="166"/>
      <c r="EB270" s="166"/>
      <c r="EC270" s="166"/>
      <c r="ED270" s="166"/>
      <c r="EE270" s="166"/>
      <c r="EF270" s="166"/>
      <c r="EG270" s="166"/>
      <c r="EH270" s="166"/>
      <c r="EI270" s="166"/>
      <c r="EJ270" s="166"/>
      <c r="EK270" s="166"/>
      <c r="EL270" s="166"/>
      <c r="EM270" s="166"/>
      <c r="EN270" s="166"/>
    </row>
    <row r="271" spans="3:144" x14ac:dyDescent="0.2"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  <c r="AZ271" s="166"/>
      <c r="BA271" s="166"/>
      <c r="BB271" s="166"/>
      <c r="BC271" s="166"/>
      <c r="BD271" s="166"/>
      <c r="BE271" s="166"/>
      <c r="BF271" s="166"/>
      <c r="BG271" s="166"/>
      <c r="BH271" s="166"/>
      <c r="BI271" s="166"/>
      <c r="BJ271" s="166"/>
      <c r="BK271" s="166"/>
      <c r="BL271" s="166"/>
      <c r="BM271" s="166"/>
      <c r="BN271" s="166"/>
      <c r="BO271" s="166"/>
      <c r="BP271" s="166"/>
      <c r="BQ271" s="166"/>
      <c r="BR271" s="166"/>
      <c r="BS271" s="166"/>
      <c r="BT271" s="166"/>
      <c r="BU271" s="166"/>
      <c r="BV271" s="166"/>
      <c r="BW271" s="166"/>
      <c r="BX271" s="166"/>
      <c r="BY271" s="166"/>
      <c r="BZ271" s="166"/>
      <c r="CA271" s="166"/>
      <c r="CB271" s="166"/>
      <c r="CC271" s="166"/>
      <c r="CD271" s="166"/>
      <c r="CE271" s="166"/>
      <c r="CF271" s="166"/>
      <c r="CG271" s="166"/>
      <c r="CH271" s="166"/>
      <c r="CI271" s="166"/>
      <c r="CJ271" s="166"/>
      <c r="CK271" s="166"/>
      <c r="CL271" s="166"/>
      <c r="CM271" s="166"/>
      <c r="CN271" s="166"/>
      <c r="CO271" s="166"/>
      <c r="CP271" s="166"/>
      <c r="CQ271" s="166"/>
      <c r="CR271" s="166"/>
      <c r="CS271" s="166"/>
      <c r="CT271" s="166"/>
      <c r="CU271" s="166"/>
      <c r="CV271" s="166"/>
      <c r="CW271" s="166"/>
      <c r="CX271" s="166"/>
      <c r="CY271" s="166"/>
      <c r="CZ271" s="166"/>
      <c r="DA271" s="166"/>
      <c r="DB271" s="166"/>
      <c r="DC271" s="166"/>
      <c r="DD271" s="166"/>
      <c r="DE271" s="166"/>
      <c r="DF271" s="166"/>
      <c r="DG271" s="166"/>
      <c r="DH271" s="166"/>
      <c r="DI271" s="166"/>
      <c r="DJ271" s="166"/>
      <c r="DK271" s="166"/>
      <c r="DL271" s="166"/>
      <c r="DM271" s="166"/>
      <c r="DN271" s="166"/>
      <c r="DO271" s="166"/>
      <c r="DP271" s="166"/>
      <c r="DQ271" s="166"/>
      <c r="DR271" s="166"/>
      <c r="DS271" s="166"/>
      <c r="DT271" s="166"/>
      <c r="DU271" s="166"/>
      <c r="DV271" s="166"/>
      <c r="DW271" s="166"/>
      <c r="DX271" s="166"/>
      <c r="DY271" s="166"/>
      <c r="DZ271" s="166"/>
      <c r="EA271" s="166"/>
      <c r="EB271" s="166"/>
      <c r="EC271" s="166"/>
      <c r="ED271" s="166"/>
      <c r="EE271" s="166"/>
      <c r="EF271" s="166"/>
      <c r="EG271" s="166"/>
      <c r="EH271" s="166"/>
      <c r="EI271" s="166"/>
      <c r="EJ271" s="166"/>
      <c r="EK271" s="166"/>
      <c r="EL271" s="166"/>
      <c r="EM271" s="166"/>
      <c r="EN271" s="166"/>
    </row>
    <row r="272" spans="3:144" x14ac:dyDescent="0.2"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6"/>
      <c r="AK272" s="166"/>
      <c r="AL272" s="166"/>
      <c r="AM272" s="166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  <c r="AZ272" s="166"/>
      <c r="BA272" s="166"/>
      <c r="BB272" s="166"/>
      <c r="BC272" s="166"/>
      <c r="BD272" s="166"/>
      <c r="BE272" s="166"/>
      <c r="BF272" s="166"/>
      <c r="BG272" s="166"/>
      <c r="BH272" s="166"/>
      <c r="BI272" s="166"/>
      <c r="BJ272" s="166"/>
      <c r="BK272" s="166"/>
      <c r="BL272" s="166"/>
      <c r="BM272" s="166"/>
      <c r="BN272" s="166"/>
      <c r="BO272" s="166"/>
      <c r="BP272" s="166"/>
      <c r="BQ272" s="166"/>
      <c r="BR272" s="166"/>
      <c r="BS272" s="166"/>
      <c r="BT272" s="166"/>
      <c r="BU272" s="166"/>
      <c r="BV272" s="166"/>
      <c r="BW272" s="166"/>
      <c r="BX272" s="166"/>
      <c r="BY272" s="166"/>
      <c r="BZ272" s="166"/>
      <c r="CA272" s="166"/>
      <c r="CB272" s="166"/>
      <c r="CC272" s="166"/>
      <c r="CD272" s="166"/>
      <c r="CE272" s="166"/>
      <c r="CF272" s="166"/>
      <c r="CG272" s="166"/>
      <c r="CH272" s="166"/>
      <c r="CI272" s="166"/>
      <c r="CJ272" s="166"/>
      <c r="CK272" s="166"/>
      <c r="CL272" s="166"/>
      <c r="CM272" s="166"/>
      <c r="CN272" s="166"/>
      <c r="CO272" s="166"/>
      <c r="CP272" s="166"/>
      <c r="CQ272" s="166"/>
      <c r="CR272" s="166"/>
      <c r="CS272" s="166"/>
      <c r="CT272" s="166"/>
      <c r="CU272" s="166"/>
      <c r="CV272" s="166"/>
      <c r="CW272" s="166"/>
      <c r="CX272" s="166"/>
      <c r="CY272" s="166"/>
      <c r="CZ272" s="166"/>
      <c r="DA272" s="166"/>
      <c r="DB272" s="166"/>
      <c r="DC272" s="166"/>
      <c r="DD272" s="166"/>
      <c r="DE272" s="166"/>
      <c r="DF272" s="166"/>
      <c r="DG272" s="166"/>
      <c r="DH272" s="166"/>
      <c r="DI272" s="166"/>
      <c r="DJ272" s="166"/>
      <c r="DK272" s="166"/>
      <c r="DL272" s="166"/>
      <c r="DM272" s="166"/>
      <c r="DN272" s="166"/>
      <c r="DO272" s="166"/>
      <c r="DP272" s="166"/>
      <c r="DQ272" s="166"/>
      <c r="DR272" s="166"/>
      <c r="DS272" s="166"/>
      <c r="DT272" s="166"/>
      <c r="DU272" s="166"/>
      <c r="DV272" s="166"/>
      <c r="DW272" s="166"/>
      <c r="DX272" s="166"/>
      <c r="DY272" s="166"/>
      <c r="DZ272" s="166"/>
      <c r="EA272" s="166"/>
      <c r="EB272" s="166"/>
      <c r="EC272" s="166"/>
      <c r="ED272" s="166"/>
      <c r="EE272" s="166"/>
      <c r="EF272" s="166"/>
      <c r="EG272" s="166"/>
      <c r="EH272" s="166"/>
      <c r="EI272" s="166"/>
      <c r="EJ272" s="166"/>
      <c r="EK272" s="166"/>
      <c r="EL272" s="166"/>
      <c r="EM272" s="166"/>
      <c r="EN272" s="166"/>
    </row>
    <row r="273" spans="3:144" x14ac:dyDescent="0.2"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  <c r="AA273" s="166"/>
      <c r="AB273" s="166"/>
      <c r="AC273" s="166"/>
      <c r="AD273" s="166"/>
      <c r="AE273" s="166"/>
      <c r="AF273" s="166"/>
      <c r="AG273" s="166"/>
      <c r="AH273" s="166"/>
      <c r="AI273" s="166"/>
      <c r="AJ273" s="166"/>
      <c r="AK273" s="166"/>
      <c r="AL273" s="166"/>
      <c r="AM273" s="166"/>
      <c r="AN273" s="166"/>
      <c r="AO273" s="166"/>
      <c r="AP273" s="166"/>
      <c r="AQ273" s="166"/>
      <c r="AR273" s="166"/>
      <c r="AS273" s="166"/>
      <c r="AT273" s="166"/>
      <c r="AU273" s="166"/>
      <c r="AV273" s="166"/>
      <c r="AW273" s="166"/>
      <c r="AX273" s="166"/>
      <c r="AY273" s="166"/>
      <c r="AZ273" s="166"/>
      <c r="BA273" s="166"/>
      <c r="BB273" s="166"/>
      <c r="BC273" s="166"/>
      <c r="BD273" s="166"/>
      <c r="BE273" s="166"/>
      <c r="BF273" s="166"/>
      <c r="BG273" s="166"/>
      <c r="BH273" s="166"/>
      <c r="BI273" s="166"/>
      <c r="BJ273" s="166"/>
      <c r="BK273" s="166"/>
      <c r="BL273" s="166"/>
      <c r="BM273" s="166"/>
      <c r="BN273" s="166"/>
      <c r="BO273" s="166"/>
      <c r="BP273" s="166"/>
      <c r="BQ273" s="166"/>
      <c r="BR273" s="166"/>
      <c r="BS273" s="166"/>
      <c r="BT273" s="166"/>
      <c r="BU273" s="166"/>
      <c r="BV273" s="166"/>
      <c r="BW273" s="166"/>
      <c r="BX273" s="166"/>
      <c r="BY273" s="166"/>
      <c r="BZ273" s="166"/>
      <c r="CA273" s="166"/>
      <c r="CB273" s="166"/>
      <c r="CC273" s="166"/>
      <c r="CD273" s="166"/>
      <c r="CE273" s="166"/>
      <c r="CF273" s="166"/>
      <c r="CG273" s="166"/>
      <c r="CH273" s="166"/>
      <c r="CI273" s="166"/>
      <c r="CJ273" s="166"/>
      <c r="CK273" s="166"/>
      <c r="CL273" s="166"/>
      <c r="CM273" s="166"/>
      <c r="CN273" s="166"/>
      <c r="CO273" s="166"/>
      <c r="CP273" s="166"/>
      <c r="CQ273" s="166"/>
      <c r="CR273" s="166"/>
      <c r="CS273" s="166"/>
      <c r="CT273" s="166"/>
      <c r="CU273" s="166"/>
      <c r="CV273" s="166"/>
      <c r="CW273" s="166"/>
      <c r="CX273" s="166"/>
      <c r="CY273" s="166"/>
      <c r="CZ273" s="166"/>
      <c r="DA273" s="166"/>
      <c r="DB273" s="166"/>
      <c r="DC273" s="166"/>
      <c r="DD273" s="166"/>
      <c r="DE273" s="166"/>
      <c r="DF273" s="166"/>
      <c r="DG273" s="166"/>
      <c r="DH273" s="166"/>
      <c r="DI273" s="166"/>
      <c r="DJ273" s="166"/>
      <c r="DK273" s="166"/>
      <c r="DL273" s="166"/>
      <c r="DM273" s="166"/>
      <c r="DN273" s="166"/>
      <c r="DO273" s="166"/>
      <c r="DP273" s="166"/>
      <c r="DQ273" s="166"/>
      <c r="DR273" s="166"/>
      <c r="DS273" s="166"/>
      <c r="DT273" s="166"/>
      <c r="DU273" s="166"/>
      <c r="DV273" s="166"/>
      <c r="DW273" s="166"/>
      <c r="DX273" s="166"/>
      <c r="DY273" s="166"/>
      <c r="DZ273" s="166"/>
      <c r="EA273" s="166"/>
      <c r="EB273" s="166"/>
      <c r="EC273" s="166"/>
      <c r="ED273" s="166"/>
      <c r="EE273" s="166"/>
      <c r="EF273" s="166"/>
      <c r="EG273" s="166"/>
      <c r="EH273" s="166"/>
      <c r="EI273" s="166"/>
      <c r="EJ273" s="166"/>
      <c r="EK273" s="166"/>
      <c r="EL273" s="166"/>
      <c r="EM273" s="166"/>
      <c r="EN273" s="166"/>
    </row>
    <row r="274" spans="3:144" x14ac:dyDescent="0.2"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6"/>
      <c r="AG274" s="166"/>
      <c r="AH274" s="166"/>
      <c r="AI274" s="166"/>
      <c r="AJ274" s="166"/>
      <c r="AK274" s="166"/>
      <c r="AL274" s="166"/>
      <c r="AM274" s="166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6"/>
      <c r="AY274" s="166"/>
      <c r="AZ274" s="166"/>
      <c r="BA274" s="166"/>
      <c r="BB274" s="166"/>
      <c r="BC274" s="166"/>
      <c r="BD274" s="166"/>
      <c r="BE274" s="166"/>
      <c r="BF274" s="166"/>
      <c r="BG274" s="166"/>
      <c r="BH274" s="166"/>
      <c r="BI274" s="166"/>
      <c r="BJ274" s="166"/>
      <c r="BK274" s="166"/>
      <c r="BL274" s="166"/>
      <c r="BM274" s="166"/>
      <c r="BN274" s="166"/>
      <c r="BO274" s="166"/>
      <c r="BP274" s="166"/>
      <c r="BQ274" s="166"/>
      <c r="BR274" s="166"/>
      <c r="BS274" s="166"/>
      <c r="BT274" s="166"/>
      <c r="BU274" s="166"/>
      <c r="BV274" s="166"/>
      <c r="BW274" s="166"/>
      <c r="BX274" s="166"/>
      <c r="BY274" s="166"/>
      <c r="BZ274" s="166"/>
      <c r="CA274" s="166"/>
      <c r="CB274" s="166"/>
      <c r="CC274" s="166"/>
      <c r="CD274" s="166"/>
      <c r="CE274" s="166"/>
      <c r="CF274" s="166"/>
      <c r="CG274" s="166"/>
      <c r="CH274" s="166"/>
      <c r="CI274" s="166"/>
      <c r="CJ274" s="166"/>
      <c r="CK274" s="166"/>
      <c r="CL274" s="166"/>
      <c r="CM274" s="166"/>
      <c r="CN274" s="166"/>
      <c r="CO274" s="166"/>
      <c r="CP274" s="166"/>
      <c r="CQ274" s="166"/>
      <c r="CR274" s="166"/>
      <c r="CS274" s="166"/>
      <c r="CT274" s="166"/>
      <c r="CU274" s="166"/>
      <c r="CV274" s="166"/>
      <c r="CW274" s="166"/>
      <c r="CX274" s="166"/>
      <c r="CY274" s="166"/>
      <c r="CZ274" s="166"/>
      <c r="DA274" s="166"/>
      <c r="DB274" s="166"/>
      <c r="DC274" s="166"/>
      <c r="DD274" s="166"/>
      <c r="DE274" s="166"/>
      <c r="DF274" s="166"/>
      <c r="DG274" s="166"/>
      <c r="DH274" s="166"/>
      <c r="DI274" s="166"/>
      <c r="DJ274" s="166"/>
      <c r="DK274" s="166"/>
      <c r="DL274" s="166"/>
      <c r="DM274" s="166"/>
      <c r="DN274" s="166"/>
      <c r="DO274" s="166"/>
      <c r="DP274" s="166"/>
      <c r="DQ274" s="166"/>
      <c r="DR274" s="166"/>
      <c r="DS274" s="166"/>
      <c r="DT274" s="166"/>
      <c r="DU274" s="166"/>
      <c r="DV274" s="166"/>
      <c r="DW274" s="166"/>
      <c r="DX274" s="166"/>
      <c r="DY274" s="166"/>
      <c r="DZ274" s="166"/>
      <c r="EA274" s="166"/>
      <c r="EB274" s="166"/>
      <c r="EC274" s="166"/>
      <c r="ED274" s="166"/>
      <c r="EE274" s="166"/>
      <c r="EF274" s="166"/>
      <c r="EG274" s="166"/>
      <c r="EH274" s="166"/>
      <c r="EI274" s="166"/>
      <c r="EJ274" s="166"/>
      <c r="EK274" s="166"/>
      <c r="EL274" s="166"/>
      <c r="EM274" s="166"/>
      <c r="EN274" s="166"/>
    </row>
    <row r="275" spans="3:144" x14ac:dyDescent="0.2"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  <c r="AA275" s="166"/>
      <c r="AB275" s="166"/>
      <c r="AC275" s="166"/>
      <c r="AD275" s="166"/>
      <c r="AE275" s="166"/>
      <c r="AF275" s="166"/>
      <c r="AG275" s="166"/>
      <c r="AH275" s="166"/>
      <c r="AI275" s="166"/>
      <c r="AJ275" s="166"/>
      <c r="AK275" s="166"/>
      <c r="AL275" s="166"/>
      <c r="AM275" s="166"/>
      <c r="AN275" s="166"/>
      <c r="AO275" s="166"/>
      <c r="AP275" s="166"/>
      <c r="AQ275" s="166"/>
      <c r="AR275" s="166"/>
      <c r="AS275" s="166"/>
      <c r="AT275" s="166"/>
      <c r="AU275" s="166"/>
      <c r="AV275" s="166"/>
      <c r="AW275" s="166"/>
      <c r="AX275" s="166"/>
      <c r="AY275" s="166"/>
      <c r="AZ275" s="166"/>
      <c r="BA275" s="166"/>
      <c r="BB275" s="166"/>
      <c r="BC275" s="166"/>
      <c r="BD275" s="166"/>
      <c r="BE275" s="166"/>
      <c r="BF275" s="166"/>
      <c r="BG275" s="166"/>
      <c r="BH275" s="166"/>
      <c r="BI275" s="166"/>
      <c r="BJ275" s="166"/>
      <c r="BK275" s="166"/>
      <c r="BL275" s="166"/>
      <c r="BM275" s="166"/>
      <c r="BN275" s="166"/>
      <c r="BO275" s="166"/>
      <c r="BP275" s="166"/>
      <c r="BQ275" s="166"/>
      <c r="BR275" s="166"/>
      <c r="BS275" s="166"/>
      <c r="BT275" s="166"/>
      <c r="BU275" s="166"/>
      <c r="BV275" s="166"/>
      <c r="BW275" s="166"/>
      <c r="BX275" s="166"/>
      <c r="BY275" s="166"/>
      <c r="BZ275" s="166"/>
      <c r="CA275" s="166"/>
      <c r="CB275" s="166"/>
      <c r="CC275" s="166"/>
      <c r="CD275" s="166"/>
      <c r="CE275" s="166"/>
      <c r="CF275" s="166"/>
      <c r="CG275" s="166"/>
      <c r="CH275" s="166"/>
      <c r="CI275" s="166"/>
      <c r="CJ275" s="166"/>
      <c r="CK275" s="166"/>
      <c r="CL275" s="166"/>
      <c r="CM275" s="166"/>
      <c r="CN275" s="166"/>
      <c r="CO275" s="166"/>
      <c r="CP275" s="166"/>
      <c r="CQ275" s="166"/>
      <c r="CR275" s="166"/>
      <c r="CS275" s="166"/>
      <c r="CT275" s="166"/>
      <c r="CU275" s="166"/>
      <c r="CV275" s="166"/>
      <c r="CW275" s="166"/>
      <c r="CX275" s="166"/>
      <c r="CY275" s="166"/>
      <c r="CZ275" s="166"/>
      <c r="DA275" s="166"/>
      <c r="DB275" s="166"/>
      <c r="DC275" s="166"/>
      <c r="DD275" s="166"/>
      <c r="DE275" s="166"/>
      <c r="DF275" s="166"/>
      <c r="DG275" s="166"/>
      <c r="DH275" s="166"/>
      <c r="DI275" s="166"/>
      <c r="DJ275" s="166"/>
      <c r="DK275" s="166"/>
      <c r="DL275" s="166"/>
      <c r="DM275" s="166"/>
      <c r="DN275" s="166"/>
      <c r="DO275" s="166"/>
      <c r="DP275" s="166"/>
      <c r="DQ275" s="166"/>
      <c r="DR275" s="166"/>
      <c r="DS275" s="166"/>
      <c r="DT275" s="166"/>
      <c r="DU275" s="166"/>
      <c r="DV275" s="166"/>
      <c r="DW275" s="166"/>
      <c r="DX275" s="166"/>
      <c r="DY275" s="166"/>
      <c r="DZ275" s="166"/>
      <c r="EA275" s="166"/>
      <c r="EB275" s="166"/>
      <c r="EC275" s="166"/>
      <c r="ED275" s="166"/>
      <c r="EE275" s="166"/>
      <c r="EF275" s="166"/>
      <c r="EG275" s="166"/>
      <c r="EH275" s="166"/>
      <c r="EI275" s="166"/>
      <c r="EJ275" s="166"/>
      <c r="EK275" s="166"/>
      <c r="EL275" s="166"/>
      <c r="EM275" s="166"/>
      <c r="EN275" s="166"/>
    </row>
    <row r="276" spans="3:144" x14ac:dyDescent="0.2"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  <c r="BI276" s="166"/>
      <c r="BJ276" s="166"/>
      <c r="BK276" s="166"/>
      <c r="BL276" s="166"/>
      <c r="BM276" s="166"/>
      <c r="BN276" s="166"/>
      <c r="BO276" s="166"/>
      <c r="BP276" s="166"/>
      <c r="BQ276" s="166"/>
      <c r="BR276" s="166"/>
      <c r="BS276" s="166"/>
      <c r="BT276" s="166"/>
      <c r="BU276" s="166"/>
      <c r="BV276" s="166"/>
      <c r="BW276" s="166"/>
      <c r="BX276" s="166"/>
      <c r="BY276" s="166"/>
      <c r="BZ276" s="166"/>
      <c r="CA276" s="166"/>
      <c r="CB276" s="166"/>
      <c r="CC276" s="166"/>
      <c r="CD276" s="166"/>
      <c r="CE276" s="166"/>
      <c r="CF276" s="166"/>
      <c r="CG276" s="166"/>
      <c r="CH276" s="166"/>
      <c r="CI276" s="166"/>
      <c r="CJ276" s="166"/>
      <c r="CK276" s="166"/>
      <c r="CL276" s="166"/>
      <c r="CM276" s="166"/>
      <c r="CN276" s="166"/>
      <c r="CO276" s="166"/>
      <c r="CP276" s="166"/>
      <c r="CQ276" s="166"/>
      <c r="CR276" s="166"/>
      <c r="CS276" s="166"/>
      <c r="CT276" s="166"/>
      <c r="CU276" s="166"/>
      <c r="CV276" s="166"/>
      <c r="CW276" s="166"/>
      <c r="CX276" s="166"/>
      <c r="CY276" s="166"/>
      <c r="CZ276" s="166"/>
      <c r="DA276" s="166"/>
      <c r="DB276" s="166"/>
      <c r="DC276" s="166"/>
      <c r="DD276" s="166"/>
      <c r="DE276" s="166"/>
      <c r="DF276" s="166"/>
      <c r="DG276" s="166"/>
      <c r="DH276" s="166"/>
      <c r="DI276" s="166"/>
      <c r="DJ276" s="166"/>
      <c r="DK276" s="166"/>
      <c r="DL276" s="166"/>
      <c r="DM276" s="166"/>
      <c r="DN276" s="166"/>
      <c r="DO276" s="166"/>
      <c r="DP276" s="166"/>
      <c r="DQ276" s="166"/>
      <c r="DR276" s="166"/>
      <c r="DS276" s="166"/>
      <c r="DT276" s="166"/>
      <c r="DU276" s="166"/>
      <c r="DV276" s="166"/>
      <c r="DW276" s="166"/>
      <c r="DX276" s="166"/>
      <c r="DY276" s="166"/>
      <c r="DZ276" s="166"/>
      <c r="EA276" s="166"/>
      <c r="EB276" s="166"/>
      <c r="EC276" s="166"/>
      <c r="ED276" s="166"/>
      <c r="EE276" s="166"/>
      <c r="EF276" s="166"/>
      <c r="EG276" s="166"/>
      <c r="EH276" s="166"/>
      <c r="EI276" s="166"/>
      <c r="EJ276" s="166"/>
      <c r="EK276" s="166"/>
      <c r="EL276" s="166"/>
      <c r="EM276" s="166"/>
      <c r="EN276" s="166"/>
    </row>
    <row r="277" spans="3:144" x14ac:dyDescent="0.2"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6"/>
      <c r="AK277" s="166"/>
      <c r="AL277" s="166"/>
      <c r="AM277" s="166"/>
      <c r="AN277" s="166"/>
      <c r="AO277" s="166"/>
      <c r="AP277" s="166"/>
      <c r="AQ277" s="166"/>
      <c r="AR277" s="166"/>
      <c r="AS277" s="166"/>
      <c r="AT277" s="166"/>
      <c r="AU277" s="166"/>
      <c r="AV277" s="166"/>
      <c r="AW277" s="166"/>
      <c r="AX277" s="166"/>
      <c r="AY277" s="166"/>
      <c r="AZ277" s="166"/>
      <c r="BA277" s="166"/>
      <c r="BB277" s="166"/>
      <c r="BC277" s="166"/>
      <c r="BD277" s="166"/>
      <c r="BE277" s="166"/>
      <c r="BF277" s="166"/>
      <c r="BG277" s="166"/>
      <c r="BH277" s="166"/>
      <c r="BI277" s="166"/>
      <c r="BJ277" s="166"/>
      <c r="BK277" s="166"/>
      <c r="BL277" s="166"/>
      <c r="BM277" s="166"/>
      <c r="BN277" s="166"/>
      <c r="BO277" s="166"/>
      <c r="BP277" s="166"/>
      <c r="BQ277" s="166"/>
      <c r="BR277" s="166"/>
      <c r="BS277" s="166"/>
      <c r="BT277" s="166"/>
      <c r="BU277" s="166"/>
      <c r="BV277" s="166"/>
      <c r="BW277" s="166"/>
      <c r="BX277" s="166"/>
      <c r="BY277" s="166"/>
      <c r="BZ277" s="166"/>
      <c r="CA277" s="166"/>
      <c r="CB277" s="166"/>
      <c r="CC277" s="166"/>
      <c r="CD277" s="166"/>
      <c r="CE277" s="166"/>
      <c r="CF277" s="166"/>
      <c r="CG277" s="166"/>
      <c r="CH277" s="166"/>
      <c r="CI277" s="166"/>
      <c r="CJ277" s="166"/>
      <c r="CK277" s="166"/>
      <c r="CL277" s="166"/>
      <c r="CM277" s="166"/>
      <c r="CN277" s="166"/>
      <c r="CO277" s="166"/>
      <c r="CP277" s="166"/>
      <c r="CQ277" s="166"/>
      <c r="CR277" s="166"/>
      <c r="CS277" s="166"/>
      <c r="CT277" s="166"/>
      <c r="CU277" s="166"/>
      <c r="CV277" s="166"/>
      <c r="CW277" s="166"/>
      <c r="CX277" s="166"/>
      <c r="CY277" s="166"/>
      <c r="CZ277" s="166"/>
      <c r="DA277" s="166"/>
      <c r="DB277" s="166"/>
      <c r="DC277" s="166"/>
      <c r="DD277" s="166"/>
      <c r="DE277" s="166"/>
      <c r="DF277" s="166"/>
      <c r="DG277" s="166"/>
      <c r="DH277" s="166"/>
      <c r="DI277" s="166"/>
      <c r="DJ277" s="166"/>
      <c r="DK277" s="166"/>
      <c r="DL277" s="166"/>
      <c r="DM277" s="166"/>
      <c r="DN277" s="166"/>
      <c r="DO277" s="166"/>
      <c r="DP277" s="166"/>
      <c r="DQ277" s="166"/>
      <c r="DR277" s="166"/>
      <c r="DS277" s="166"/>
      <c r="DT277" s="166"/>
      <c r="DU277" s="166"/>
      <c r="DV277" s="166"/>
      <c r="DW277" s="166"/>
      <c r="DX277" s="166"/>
      <c r="DY277" s="166"/>
      <c r="DZ277" s="166"/>
      <c r="EA277" s="166"/>
      <c r="EB277" s="166"/>
      <c r="EC277" s="166"/>
      <c r="ED277" s="166"/>
      <c r="EE277" s="166"/>
      <c r="EF277" s="166"/>
      <c r="EG277" s="166"/>
      <c r="EH277" s="166"/>
      <c r="EI277" s="166"/>
      <c r="EJ277" s="166"/>
      <c r="EK277" s="166"/>
      <c r="EL277" s="166"/>
      <c r="EM277" s="166"/>
      <c r="EN277" s="166"/>
    </row>
    <row r="278" spans="3:144" x14ac:dyDescent="0.2"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  <c r="AZ278" s="166"/>
      <c r="BA278" s="166"/>
      <c r="BB278" s="166"/>
      <c r="BC278" s="166"/>
      <c r="BD278" s="166"/>
      <c r="BE278" s="166"/>
      <c r="BF278" s="166"/>
      <c r="BG278" s="166"/>
      <c r="BH278" s="166"/>
      <c r="BI278" s="166"/>
      <c r="BJ278" s="166"/>
      <c r="BK278" s="166"/>
      <c r="BL278" s="166"/>
      <c r="BM278" s="166"/>
      <c r="BN278" s="166"/>
      <c r="BO278" s="166"/>
      <c r="BP278" s="166"/>
      <c r="BQ278" s="166"/>
      <c r="BR278" s="166"/>
      <c r="BS278" s="166"/>
      <c r="BT278" s="166"/>
      <c r="BU278" s="166"/>
      <c r="BV278" s="166"/>
      <c r="BW278" s="166"/>
      <c r="BX278" s="166"/>
      <c r="BY278" s="166"/>
      <c r="BZ278" s="166"/>
      <c r="CA278" s="166"/>
      <c r="CB278" s="166"/>
      <c r="CC278" s="166"/>
      <c r="CD278" s="166"/>
      <c r="CE278" s="166"/>
      <c r="CF278" s="166"/>
      <c r="CG278" s="166"/>
      <c r="CH278" s="166"/>
      <c r="CI278" s="166"/>
      <c r="CJ278" s="166"/>
      <c r="CK278" s="166"/>
      <c r="CL278" s="166"/>
      <c r="CM278" s="166"/>
      <c r="CN278" s="166"/>
      <c r="CO278" s="166"/>
      <c r="CP278" s="166"/>
      <c r="CQ278" s="166"/>
      <c r="CR278" s="166"/>
      <c r="CS278" s="166"/>
      <c r="CT278" s="166"/>
      <c r="CU278" s="166"/>
      <c r="CV278" s="166"/>
      <c r="CW278" s="166"/>
      <c r="CX278" s="166"/>
      <c r="CY278" s="166"/>
      <c r="CZ278" s="166"/>
      <c r="DA278" s="166"/>
      <c r="DB278" s="166"/>
      <c r="DC278" s="166"/>
      <c r="DD278" s="166"/>
      <c r="DE278" s="166"/>
      <c r="DF278" s="166"/>
      <c r="DG278" s="166"/>
      <c r="DH278" s="166"/>
      <c r="DI278" s="166"/>
      <c r="DJ278" s="166"/>
      <c r="DK278" s="166"/>
      <c r="DL278" s="166"/>
      <c r="DM278" s="166"/>
      <c r="DN278" s="166"/>
      <c r="DO278" s="166"/>
      <c r="DP278" s="166"/>
      <c r="DQ278" s="166"/>
      <c r="DR278" s="166"/>
      <c r="DS278" s="166"/>
      <c r="DT278" s="166"/>
      <c r="DU278" s="166"/>
      <c r="DV278" s="166"/>
      <c r="DW278" s="166"/>
      <c r="DX278" s="166"/>
      <c r="DY278" s="166"/>
      <c r="DZ278" s="166"/>
      <c r="EA278" s="166"/>
      <c r="EB278" s="166"/>
      <c r="EC278" s="166"/>
      <c r="ED278" s="166"/>
      <c r="EE278" s="166"/>
      <c r="EF278" s="166"/>
      <c r="EG278" s="166"/>
      <c r="EH278" s="166"/>
      <c r="EI278" s="166"/>
      <c r="EJ278" s="166"/>
      <c r="EK278" s="166"/>
      <c r="EL278" s="166"/>
      <c r="EM278" s="166"/>
      <c r="EN278" s="166"/>
    </row>
    <row r="279" spans="3:144" x14ac:dyDescent="0.2"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  <c r="AZ279" s="166"/>
      <c r="BA279" s="166"/>
      <c r="BB279" s="166"/>
      <c r="BC279" s="166"/>
      <c r="BD279" s="166"/>
      <c r="BE279" s="166"/>
      <c r="BF279" s="166"/>
      <c r="BG279" s="166"/>
      <c r="BH279" s="166"/>
      <c r="BI279" s="166"/>
      <c r="BJ279" s="166"/>
      <c r="BK279" s="166"/>
      <c r="BL279" s="166"/>
      <c r="BM279" s="166"/>
      <c r="BN279" s="166"/>
      <c r="BO279" s="166"/>
      <c r="BP279" s="166"/>
      <c r="BQ279" s="166"/>
      <c r="BR279" s="166"/>
      <c r="BS279" s="166"/>
      <c r="BT279" s="166"/>
      <c r="BU279" s="166"/>
      <c r="BV279" s="166"/>
      <c r="BW279" s="166"/>
      <c r="BX279" s="166"/>
      <c r="BY279" s="166"/>
      <c r="BZ279" s="166"/>
      <c r="CA279" s="166"/>
      <c r="CB279" s="166"/>
      <c r="CC279" s="166"/>
      <c r="CD279" s="166"/>
      <c r="CE279" s="166"/>
      <c r="CF279" s="166"/>
      <c r="CG279" s="166"/>
      <c r="CH279" s="166"/>
      <c r="CI279" s="166"/>
      <c r="CJ279" s="166"/>
      <c r="CK279" s="166"/>
      <c r="CL279" s="166"/>
      <c r="CM279" s="166"/>
      <c r="CN279" s="166"/>
      <c r="CO279" s="166"/>
      <c r="CP279" s="166"/>
      <c r="CQ279" s="166"/>
      <c r="CR279" s="166"/>
      <c r="CS279" s="166"/>
      <c r="CT279" s="166"/>
      <c r="CU279" s="166"/>
      <c r="CV279" s="166"/>
      <c r="CW279" s="166"/>
      <c r="CX279" s="166"/>
      <c r="CY279" s="166"/>
      <c r="CZ279" s="166"/>
      <c r="DA279" s="166"/>
      <c r="DB279" s="166"/>
      <c r="DC279" s="166"/>
      <c r="DD279" s="166"/>
      <c r="DE279" s="166"/>
      <c r="DF279" s="166"/>
      <c r="DG279" s="166"/>
      <c r="DH279" s="166"/>
      <c r="DI279" s="166"/>
      <c r="DJ279" s="166"/>
      <c r="DK279" s="166"/>
      <c r="DL279" s="166"/>
      <c r="DM279" s="166"/>
      <c r="DN279" s="166"/>
      <c r="DO279" s="166"/>
      <c r="DP279" s="166"/>
      <c r="DQ279" s="166"/>
      <c r="DR279" s="166"/>
      <c r="DS279" s="166"/>
      <c r="DT279" s="166"/>
      <c r="DU279" s="166"/>
      <c r="DV279" s="166"/>
      <c r="DW279" s="166"/>
      <c r="DX279" s="166"/>
      <c r="DY279" s="166"/>
      <c r="DZ279" s="166"/>
      <c r="EA279" s="166"/>
      <c r="EB279" s="166"/>
      <c r="EC279" s="166"/>
      <c r="ED279" s="166"/>
      <c r="EE279" s="166"/>
      <c r="EF279" s="166"/>
      <c r="EG279" s="166"/>
      <c r="EH279" s="166"/>
      <c r="EI279" s="166"/>
      <c r="EJ279" s="166"/>
      <c r="EK279" s="166"/>
      <c r="EL279" s="166"/>
      <c r="EM279" s="166"/>
      <c r="EN279" s="166"/>
    </row>
    <row r="280" spans="3:144" x14ac:dyDescent="0.2"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  <c r="AZ280" s="166"/>
      <c r="BA280" s="166"/>
      <c r="BB280" s="166"/>
      <c r="BC280" s="166"/>
      <c r="BD280" s="166"/>
      <c r="BE280" s="166"/>
      <c r="BF280" s="166"/>
      <c r="BG280" s="166"/>
      <c r="BH280" s="166"/>
      <c r="BI280" s="166"/>
      <c r="BJ280" s="166"/>
      <c r="BK280" s="166"/>
      <c r="BL280" s="166"/>
      <c r="BM280" s="166"/>
      <c r="BN280" s="166"/>
      <c r="BO280" s="166"/>
      <c r="BP280" s="166"/>
      <c r="BQ280" s="166"/>
      <c r="BR280" s="166"/>
      <c r="BS280" s="166"/>
      <c r="BT280" s="166"/>
      <c r="BU280" s="166"/>
      <c r="BV280" s="166"/>
      <c r="BW280" s="166"/>
      <c r="BX280" s="166"/>
      <c r="BY280" s="166"/>
      <c r="BZ280" s="166"/>
      <c r="CA280" s="166"/>
      <c r="CB280" s="166"/>
      <c r="CC280" s="166"/>
      <c r="CD280" s="166"/>
      <c r="CE280" s="166"/>
      <c r="CF280" s="166"/>
      <c r="CG280" s="166"/>
      <c r="CH280" s="166"/>
      <c r="CI280" s="166"/>
      <c r="CJ280" s="166"/>
      <c r="CK280" s="166"/>
      <c r="CL280" s="166"/>
      <c r="CM280" s="166"/>
      <c r="CN280" s="166"/>
      <c r="CO280" s="166"/>
      <c r="CP280" s="166"/>
      <c r="CQ280" s="166"/>
      <c r="CR280" s="166"/>
      <c r="CS280" s="166"/>
      <c r="CT280" s="166"/>
      <c r="CU280" s="166"/>
      <c r="CV280" s="166"/>
      <c r="CW280" s="166"/>
      <c r="CX280" s="166"/>
      <c r="CY280" s="166"/>
      <c r="CZ280" s="166"/>
      <c r="DA280" s="166"/>
      <c r="DB280" s="166"/>
      <c r="DC280" s="166"/>
      <c r="DD280" s="166"/>
      <c r="DE280" s="166"/>
      <c r="DF280" s="166"/>
      <c r="DG280" s="166"/>
      <c r="DH280" s="166"/>
      <c r="DI280" s="166"/>
      <c r="DJ280" s="166"/>
      <c r="DK280" s="166"/>
      <c r="DL280" s="166"/>
      <c r="DM280" s="166"/>
      <c r="DN280" s="166"/>
      <c r="DO280" s="166"/>
      <c r="DP280" s="166"/>
      <c r="DQ280" s="166"/>
      <c r="DR280" s="166"/>
      <c r="DS280" s="166"/>
      <c r="DT280" s="166"/>
      <c r="DU280" s="166"/>
      <c r="DV280" s="166"/>
      <c r="DW280" s="166"/>
      <c r="DX280" s="166"/>
      <c r="DY280" s="166"/>
      <c r="DZ280" s="166"/>
      <c r="EA280" s="166"/>
      <c r="EB280" s="166"/>
      <c r="EC280" s="166"/>
      <c r="ED280" s="166"/>
      <c r="EE280" s="166"/>
      <c r="EF280" s="166"/>
      <c r="EG280" s="166"/>
      <c r="EH280" s="166"/>
      <c r="EI280" s="166"/>
      <c r="EJ280" s="166"/>
      <c r="EK280" s="166"/>
      <c r="EL280" s="166"/>
      <c r="EM280" s="166"/>
      <c r="EN280" s="166"/>
    </row>
    <row r="281" spans="3:144" x14ac:dyDescent="0.2"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  <c r="AZ281" s="166"/>
      <c r="BA281" s="166"/>
      <c r="BB281" s="166"/>
      <c r="BC281" s="166"/>
      <c r="BD281" s="166"/>
      <c r="BE281" s="166"/>
      <c r="BF281" s="166"/>
      <c r="BG281" s="166"/>
      <c r="BH281" s="166"/>
      <c r="BI281" s="166"/>
      <c r="BJ281" s="166"/>
      <c r="BK281" s="166"/>
      <c r="BL281" s="166"/>
      <c r="BM281" s="166"/>
      <c r="BN281" s="166"/>
      <c r="BO281" s="166"/>
      <c r="BP281" s="166"/>
      <c r="BQ281" s="166"/>
      <c r="BR281" s="166"/>
      <c r="BS281" s="166"/>
      <c r="BT281" s="166"/>
      <c r="BU281" s="166"/>
      <c r="BV281" s="166"/>
      <c r="BW281" s="166"/>
      <c r="BX281" s="166"/>
      <c r="BY281" s="166"/>
      <c r="BZ281" s="166"/>
      <c r="CA281" s="166"/>
      <c r="CB281" s="166"/>
      <c r="CC281" s="166"/>
      <c r="CD281" s="166"/>
      <c r="CE281" s="166"/>
      <c r="CF281" s="166"/>
      <c r="CG281" s="166"/>
      <c r="CH281" s="166"/>
      <c r="CI281" s="166"/>
      <c r="CJ281" s="166"/>
      <c r="CK281" s="166"/>
      <c r="CL281" s="166"/>
      <c r="CM281" s="166"/>
      <c r="CN281" s="166"/>
      <c r="CO281" s="166"/>
      <c r="CP281" s="166"/>
      <c r="CQ281" s="166"/>
      <c r="CR281" s="166"/>
      <c r="CS281" s="166"/>
      <c r="CT281" s="166"/>
      <c r="CU281" s="166"/>
      <c r="CV281" s="166"/>
      <c r="CW281" s="166"/>
      <c r="CX281" s="166"/>
      <c r="CY281" s="166"/>
      <c r="CZ281" s="166"/>
      <c r="DA281" s="166"/>
      <c r="DB281" s="166"/>
      <c r="DC281" s="166"/>
      <c r="DD281" s="166"/>
      <c r="DE281" s="166"/>
      <c r="DF281" s="166"/>
      <c r="DG281" s="166"/>
      <c r="DH281" s="166"/>
      <c r="DI281" s="166"/>
      <c r="DJ281" s="166"/>
      <c r="DK281" s="166"/>
      <c r="DL281" s="166"/>
      <c r="DM281" s="166"/>
      <c r="DN281" s="166"/>
      <c r="DO281" s="166"/>
      <c r="DP281" s="166"/>
      <c r="DQ281" s="166"/>
      <c r="DR281" s="166"/>
      <c r="DS281" s="166"/>
      <c r="DT281" s="166"/>
      <c r="DU281" s="166"/>
      <c r="DV281" s="166"/>
      <c r="DW281" s="166"/>
      <c r="DX281" s="166"/>
      <c r="DY281" s="166"/>
      <c r="DZ281" s="166"/>
      <c r="EA281" s="166"/>
      <c r="EB281" s="166"/>
      <c r="EC281" s="166"/>
      <c r="ED281" s="166"/>
      <c r="EE281" s="166"/>
      <c r="EF281" s="166"/>
      <c r="EG281" s="166"/>
      <c r="EH281" s="166"/>
      <c r="EI281" s="166"/>
      <c r="EJ281" s="166"/>
      <c r="EK281" s="166"/>
      <c r="EL281" s="166"/>
      <c r="EM281" s="166"/>
      <c r="EN281" s="166"/>
    </row>
    <row r="282" spans="3:144" x14ac:dyDescent="0.2"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166"/>
      <c r="AH282" s="166"/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  <c r="AZ282" s="166"/>
      <c r="BA282" s="166"/>
      <c r="BB282" s="166"/>
      <c r="BC282" s="166"/>
      <c r="BD282" s="166"/>
      <c r="BE282" s="166"/>
      <c r="BF282" s="166"/>
      <c r="BG282" s="166"/>
      <c r="BH282" s="166"/>
      <c r="BI282" s="166"/>
      <c r="BJ282" s="166"/>
      <c r="BK282" s="166"/>
      <c r="BL282" s="166"/>
      <c r="BM282" s="166"/>
      <c r="BN282" s="166"/>
      <c r="BO282" s="166"/>
      <c r="BP282" s="166"/>
      <c r="BQ282" s="166"/>
      <c r="BR282" s="166"/>
      <c r="BS282" s="166"/>
      <c r="BT282" s="166"/>
      <c r="BU282" s="166"/>
      <c r="BV282" s="166"/>
      <c r="BW282" s="166"/>
      <c r="BX282" s="166"/>
      <c r="BY282" s="166"/>
      <c r="BZ282" s="166"/>
      <c r="CA282" s="166"/>
      <c r="CB282" s="166"/>
      <c r="CC282" s="166"/>
      <c r="CD282" s="166"/>
      <c r="CE282" s="166"/>
      <c r="CF282" s="166"/>
      <c r="CG282" s="166"/>
      <c r="CH282" s="166"/>
      <c r="CI282" s="166"/>
      <c r="CJ282" s="166"/>
      <c r="CK282" s="166"/>
      <c r="CL282" s="166"/>
      <c r="CM282" s="166"/>
      <c r="CN282" s="166"/>
      <c r="CO282" s="166"/>
      <c r="CP282" s="166"/>
      <c r="CQ282" s="166"/>
      <c r="CR282" s="166"/>
      <c r="CS282" s="166"/>
      <c r="CT282" s="166"/>
      <c r="CU282" s="166"/>
      <c r="CV282" s="166"/>
      <c r="CW282" s="166"/>
      <c r="CX282" s="166"/>
      <c r="CY282" s="166"/>
      <c r="CZ282" s="166"/>
      <c r="DA282" s="166"/>
      <c r="DB282" s="166"/>
      <c r="DC282" s="166"/>
      <c r="DD282" s="166"/>
      <c r="DE282" s="166"/>
      <c r="DF282" s="166"/>
      <c r="DG282" s="166"/>
      <c r="DH282" s="166"/>
      <c r="DI282" s="166"/>
      <c r="DJ282" s="166"/>
      <c r="DK282" s="166"/>
      <c r="DL282" s="166"/>
      <c r="DM282" s="166"/>
      <c r="DN282" s="166"/>
      <c r="DO282" s="166"/>
      <c r="DP282" s="166"/>
      <c r="DQ282" s="166"/>
      <c r="DR282" s="166"/>
      <c r="DS282" s="166"/>
      <c r="DT282" s="166"/>
      <c r="DU282" s="166"/>
      <c r="DV282" s="166"/>
      <c r="DW282" s="166"/>
      <c r="DX282" s="166"/>
      <c r="DY282" s="166"/>
      <c r="DZ282" s="166"/>
      <c r="EA282" s="166"/>
      <c r="EB282" s="166"/>
      <c r="EC282" s="166"/>
      <c r="ED282" s="166"/>
      <c r="EE282" s="166"/>
      <c r="EF282" s="166"/>
      <c r="EG282" s="166"/>
      <c r="EH282" s="166"/>
      <c r="EI282" s="166"/>
      <c r="EJ282" s="166"/>
      <c r="EK282" s="166"/>
      <c r="EL282" s="166"/>
      <c r="EM282" s="166"/>
      <c r="EN282" s="166"/>
    </row>
    <row r="283" spans="3:144" x14ac:dyDescent="0.2"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  <c r="AA283" s="166"/>
      <c r="AB283" s="166"/>
      <c r="AC283" s="166"/>
      <c r="AD283" s="166"/>
      <c r="AE283" s="166"/>
      <c r="AF283" s="166"/>
      <c r="AG283" s="166"/>
      <c r="AH283" s="166"/>
      <c r="AI283" s="166"/>
      <c r="AJ283" s="166"/>
      <c r="AK283" s="166"/>
      <c r="AL283" s="166"/>
      <c r="AM283" s="166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6"/>
      <c r="AY283" s="166"/>
      <c r="AZ283" s="166"/>
      <c r="BA283" s="166"/>
      <c r="BB283" s="166"/>
      <c r="BC283" s="166"/>
      <c r="BD283" s="166"/>
      <c r="BE283" s="166"/>
      <c r="BF283" s="166"/>
      <c r="BG283" s="166"/>
      <c r="BH283" s="166"/>
      <c r="BI283" s="166"/>
      <c r="BJ283" s="166"/>
      <c r="BK283" s="166"/>
      <c r="BL283" s="166"/>
      <c r="BM283" s="166"/>
      <c r="BN283" s="166"/>
      <c r="BO283" s="166"/>
      <c r="BP283" s="166"/>
      <c r="BQ283" s="166"/>
      <c r="BR283" s="166"/>
      <c r="BS283" s="166"/>
      <c r="BT283" s="166"/>
      <c r="BU283" s="166"/>
      <c r="BV283" s="166"/>
      <c r="BW283" s="166"/>
      <c r="BX283" s="166"/>
      <c r="BY283" s="166"/>
      <c r="BZ283" s="166"/>
      <c r="CA283" s="166"/>
      <c r="CB283" s="166"/>
      <c r="CC283" s="166"/>
      <c r="CD283" s="166"/>
      <c r="CE283" s="166"/>
      <c r="CF283" s="166"/>
      <c r="CG283" s="166"/>
      <c r="CH283" s="166"/>
      <c r="CI283" s="166"/>
      <c r="CJ283" s="166"/>
      <c r="CK283" s="166"/>
      <c r="CL283" s="166"/>
      <c r="CM283" s="166"/>
      <c r="CN283" s="166"/>
      <c r="CO283" s="166"/>
      <c r="CP283" s="166"/>
      <c r="CQ283" s="166"/>
      <c r="CR283" s="166"/>
      <c r="CS283" s="166"/>
      <c r="CT283" s="166"/>
      <c r="CU283" s="166"/>
      <c r="CV283" s="166"/>
      <c r="CW283" s="166"/>
      <c r="CX283" s="166"/>
      <c r="CY283" s="166"/>
      <c r="CZ283" s="166"/>
      <c r="DA283" s="166"/>
      <c r="DB283" s="166"/>
      <c r="DC283" s="166"/>
      <c r="DD283" s="166"/>
      <c r="DE283" s="166"/>
      <c r="DF283" s="166"/>
      <c r="DG283" s="166"/>
      <c r="DH283" s="166"/>
      <c r="DI283" s="166"/>
      <c r="DJ283" s="166"/>
      <c r="DK283" s="166"/>
      <c r="DL283" s="166"/>
      <c r="DM283" s="166"/>
      <c r="DN283" s="166"/>
      <c r="DO283" s="166"/>
      <c r="DP283" s="166"/>
      <c r="DQ283" s="166"/>
      <c r="DR283" s="166"/>
      <c r="DS283" s="166"/>
      <c r="DT283" s="166"/>
      <c r="DU283" s="166"/>
      <c r="DV283" s="166"/>
      <c r="DW283" s="166"/>
      <c r="DX283" s="166"/>
      <c r="DY283" s="166"/>
      <c r="DZ283" s="166"/>
      <c r="EA283" s="166"/>
      <c r="EB283" s="166"/>
      <c r="EC283" s="166"/>
      <c r="ED283" s="166"/>
      <c r="EE283" s="166"/>
      <c r="EF283" s="166"/>
      <c r="EG283" s="166"/>
      <c r="EH283" s="166"/>
      <c r="EI283" s="166"/>
      <c r="EJ283" s="166"/>
      <c r="EK283" s="166"/>
      <c r="EL283" s="166"/>
      <c r="EM283" s="166"/>
      <c r="EN283" s="166"/>
    </row>
    <row r="284" spans="3:144" x14ac:dyDescent="0.2"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166"/>
      <c r="AH284" s="166"/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  <c r="AZ284" s="166"/>
      <c r="BA284" s="166"/>
      <c r="BB284" s="166"/>
      <c r="BC284" s="166"/>
      <c r="BD284" s="166"/>
      <c r="BE284" s="166"/>
      <c r="BF284" s="166"/>
      <c r="BG284" s="166"/>
      <c r="BH284" s="166"/>
      <c r="BI284" s="166"/>
      <c r="BJ284" s="166"/>
      <c r="BK284" s="166"/>
      <c r="BL284" s="166"/>
      <c r="BM284" s="166"/>
      <c r="BN284" s="166"/>
      <c r="BO284" s="166"/>
      <c r="BP284" s="166"/>
      <c r="BQ284" s="166"/>
      <c r="BR284" s="166"/>
      <c r="BS284" s="166"/>
      <c r="BT284" s="166"/>
      <c r="BU284" s="166"/>
      <c r="BV284" s="166"/>
      <c r="BW284" s="166"/>
      <c r="BX284" s="166"/>
      <c r="BY284" s="166"/>
      <c r="BZ284" s="166"/>
      <c r="CA284" s="166"/>
      <c r="CB284" s="166"/>
      <c r="CC284" s="166"/>
      <c r="CD284" s="166"/>
      <c r="CE284" s="166"/>
      <c r="CF284" s="166"/>
      <c r="CG284" s="166"/>
      <c r="CH284" s="166"/>
      <c r="CI284" s="166"/>
      <c r="CJ284" s="166"/>
      <c r="CK284" s="166"/>
      <c r="CL284" s="166"/>
      <c r="CM284" s="166"/>
      <c r="CN284" s="166"/>
      <c r="CO284" s="166"/>
      <c r="CP284" s="166"/>
      <c r="CQ284" s="166"/>
      <c r="CR284" s="166"/>
      <c r="CS284" s="166"/>
      <c r="CT284" s="166"/>
      <c r="CU284" s="166"/>
      <c r="CV284" s="166"/>
      <c r="CW284" s="166"/>
      <c r="CX284" s="166"/>
      <c r="CY284" s="166"/>
      <c r="CZ284" s="166"/>
      <c r="DA284" s="166"/>
      <c r="DB284" s="166"/>
      <c r="DC284" s="166"/>
      <c r="DD284" s="166"/>
      <c r="DE284" s="166"/>
      <c r="DF284" s="166"/>
      <c r="DG284" s="166"/>
      <c r="DH284" s="166"/>
      <c r="DI284" s="166"/>
      <c r="DJ284" s="166"/>
      <c r="DK284" s="166"/>
      <c r="DL284" s="166"/>
      <c r="DM284" s="166"/>
      <c r="DN284" s="166"/>
      <c r="DO284" s="166"/>
      <c r="DP284" s="166"/>
      <c r="DQ284" s="166"/>
      <c r="DR284" s="166"/>
      <c r="DS284" s="166"/>
      <c r="DT284" s="166"/>
      <c r="DU284" s="166"/>
      <c r="DV284" s="166"/>
      <c r="DW284" s="166"/>
      <c r="DX284" s="166"/>
      <c r="DY284" s="166"/>
      <c r="DZ284" s="166"/>
      <c r="EA284" s="166"/>
      <c r="EB284" s="166"/>
      <c r="EC284" s="166"/>
      <c r="ED284" s="166"/>
      <c r="EE284" s="166"/>
      <c r="EF284" s="166"/>
      <c r="EG284" s="166"/>
      <c r="EH284" s="166"/>
      <c r="EI284" s="166"/>
      <c r="EJ284" s="166"/>
      <c r="EK284" s="166"/>
      <c r="EL284" s="166"/>
      <c r="EM284" s="166"/>
      <c r="EN284" s="166"/>
    </row>
    <row r="285" spans="3:144" x14ac:dyDescent="0.2"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  <c r="AA285" s="166"/>
      <c r="AB285" s="166"/>
      <c r="AC285" s="166"/>
      <c r="AD285" s="166"/>
      <c r="AE285" s="166"/>
      <c r="AF285" s="166"/>
      <c r="AG285" s="166"/>
      <c r="AH285" s="166"/>
      <c r="AI285" s="166"/>
      <c r="AJ285" s="166"/>
      <c r="AK285" s="166"/>
      <c r="AL285" s="166"/>
      <c r="AM285" s="166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6"/>
      <c r="AY285" s="166"/>
      <c r="AZ285" s="166"/>
      <c r="BA285" s="166"/>
      <c r="BB285" s="166"/>
      <c r="BC285" s="166"/>
      <c r="BD285" s="166"/>
      <c r="BE285" s="166"/>
      <c r="BF285" s="166"/>
      <c r="BG285" s="166"/>
      <c r="BH285" s="166"/>
      <c r="BI285" s="166"/>
      <c r="BJ285" s="166"/>
      <c r="BK285" s="166"/>
      <c r="BL285" s="166"/>
      <c r="BM285" s="166"/>
      <c r="BN285" s="166"/>
      <c r="BO285" s="166"/>
      <c r="BP285" s="166"/>
      <c r="BQ285" s="166"/>
      <c r="BR285" s="166"/>
      <c r="BS285" s="166"/>
      <c r="BT285" s="166"/>
      <c r="BU285" s="166"/>
      <c r="BV285" s="166"/>
      <c r="BW285" s="166"/>
      <c r="BX285" s="166"/>
      <c r="BY285" s="166"/>
      <c r="BZ285" s="166"/>
      <c r="CA285" s="166"/>
      <c r="CB285" s="166"/>
      <c r="CC285" s="166"/>
      <c r="CD285" s="166"/>
      <c r="CE285" s="166"/>
      <c r="CF285" s="166"/>
      <c r="CG285" s="166"/>
      <c r="CH285" s="166"/>
      <c r="CI285" s="166"/>
      <c r="CJ285" s="166"/>
      <c r="CK285" s="166"/>
      <c r="CL285" s="166"/>
      <c r="CM285" s="166"/>
      <c r="CN285" s="166"/>
      <c r="CO285" s="166"/>
      <c r="CP285" s="166"/>
      <c r="CQ285" s="166"/>
      <c r="CR285" s="166"/>
      <c r="CS285" s="166"/>
      <c r="CT285" s="166"/>
      <c r="CU285" s="166"/>
      <c r="CV285" s="166"/>
      <c r="CW285" s="166"/>
      <c r="CX285" s="166"/>
      <c r="CY285" s="166"/>
      <c r="CZ285" s="166"/>
      <c r="DA285" s="166"/>
      <c r="DB285" s="166"/>
      <c r="DC285" s="166"/>
      <c r="DD285" s="166"/>
      <c r="DE285" s="166"/>
      <c r="DF285" s="166"/>
      <c r="DG285" s="166"/>
      <c r="DH285" s="166"/>
      <c r="DI285" s="166"/>
      <c r="DJ285" s="166"/>
      <c r="DK285" s="166"/>
      <c r="DL285" s="166"/>
      <c r="DM285" s="166"/>
      <c r="DN285" s="166"/>
      <c r="DO285" s="166"/>
      <c r="DP285" s="166"/>
      <c r="DQ285" s="166"/>
      <c r="DR285" s="166"/>
      <c r="DS285" s="166"/>
      <c r="DT285" s="166"/>
      <c r="DU285" s="166"/>
      <c r="DV285" s="166"/>
      <c r="DW285" s="166"/>
      <c r="DX285" s="166"/>
      <c r="DY285" s="166"/>
      <c r="DZ285" s="166"/>
      <c r="EA285" s="166"/>
      <c r="EB285" s="166"/>
      <c r="EC285" s="166"/>
      <c r="ED285" s="166"/>
      <c r="EE285" s="166"/>
      <c r="EF285" s="166"/>
      <c r="EG285" s="166"/>
      <c r="EH285" s="166"/>
      <c r="EI285" s="166"/>
      <c r="EJ285" s="166"/>
      <c r="EK285" s="166"/>
      <c r="EL285" s="166"/>
      <c r="EM285" s="166"/>
      <c r="EN285" s="166"/>
    </row>
    <row r="286" spans="3:144" x14ac:dyDescent="0.2"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166"/>
      <c r="AH286" s="166"/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  <c r="AZ286" s="166"/>
      <c r="BA286" s="166"/>
      <c r="BB286" s="166"/>
      <c r="BC286" s="166"/>
      <c r="BD286" s="166"/>
      <c r="BE286" s="166"/>
      <c r="BF286" s="166"/>
      <c r="BG286" s="166"/>
      <c r="BH286" s="166"/>
      <c r="BI286" s="166"/>
      <c r="BJ286" s="166"/>
      <c r="BK286" s="166"/>
      <c r="BL286" s="166"/>
      <c r="BM286" s="166"/>
      <c r="BN286" s="166"/>
      <c r="BO286" s="166"/>
      <c r="BP286" s="166"/>
      <c r="BQ286" s="166"/>
      <c r="BR286" s="166"/>
      <c r="BS286" s="166"/>
      <c r="BT286" s="166"/>
      <c r="BU286" s="166"/>
      <c r="BV286" s="166"/>
      <c r="BW286" s="166"/>
      <c r="BX286" s="166"/>
      <c r="BY286" s="166"/>
      <c r="BZ286" s="166"/>
      <c r="CA286" s="166"/>
      <c r="CB286" s="166"/>
      <c r="CC286" s="166"/>
      <c r="CD286" s="166"/>
      <c r="CE286" s="166"/>
      <c r="CF286" s="166"/>
      <c r="CG286" s="166"/>
      <c r="CH286" s="166"/>
      <c r="CI286" s="166"/>
      <c r="CJ286" s="166"/>
      <c r="CK286" s="166"/>
      <c r="CL286" s="166"/>
      <c r="CM286" s="166"/>
      <c r="CN286" s="166"/>
      <c r="CO286" s="166"/>
      <c r="CP286" s="166"/>
      <c r="CQ286" s="166"/>
      <c r="CR286" s="166"/>
      <c r="CS286" s="166"/>
      <c r="CT286" s="166"/>
      <c r="CU286" s="166"/>
      <c r="CV286" s="166"/>
      <c r="CW286" s="166"/>
      <c r="CX286" s="166"/>
      <c r="CY286" s="166"/>
      <c r="CZ286" s="166"/>
      <c r="DA286" s="166"/>
      <c r="DB286" s="166"/>
      <c r="DC286" s="166"/>
      <c r="DD286" s="166"/>
      <c r="DE286" s="166"/>
      <c r="DF286" s="166"/>
      <c r="DG286" s="166"/>
      <c r="DH286" s="166"/>
      <c r="DI286" s="166"/>
      <c r="DJ286" s="166"/>
      <c r="DK286" s="166"/>
      <c r="DL286" s="166"/>
      <c r="DM286" s="166"/>
      <c r="DN286" s="166"/>
      <c r="DO286" s="166"/>
      <c r="DP286" s="166"/>
      <c r="DQ286" s="166"/>
      <c r="DR286" s="166"/>
      <c r="DS286" s="166"/>
      <c r="DT286" s="166"/>
      <c r="DU286" s="166"/>
      <c r="DV286" s="166"/>
      <c r="DW286" s="166"/>
      <c r="DX286" s="166"/>
      <c r="DY286" s="166"/>
      <c r="DZ286" s="166"/>
      <c r="EA286" s="166"/>
      <c r="EB286" s="166"/>
      <c r="EC286" s="166"/>
      <c r="ED286" s="166"/>
      <c r="EE286" s="166"/>
      <c r="EF286" s="166"/>
      <c r="EG286" s="166"/>
      <c r="EH286" s="166"/>
      <c r="EI286" s="166"/>
      <c r="EJ286" s="166"/>
      <c r="EK286" s="166"/>
      <c r="EL286" s="166"/>
      <c r="EM286" s="166"/>
      <c r="EN286" s="166"/>
    </row>
    <row r="287" spans="3:144" x14ac:dyDescent="0.2"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6"/>
      <c r="AG287" s="166"/>
      <c r="AH287" s="166"/>
      <c r="AI287" s="166"/>
      <c r="AJ287" s="166"/>
      <c r="AK287" s="166"/>
      <c r="AL287" s="166"/>
      <c r="AM287" s="166"/>
      <c r="AN287" s="166"/>
      <c r="AO287" s="166"/>
      <c r="AP287" s="166"/>
      <c r="AQ287" s="166"/>
      <c r="AR287" s="166"/>
      <c r="AS287" s="166"/>
      <c r="AT287" s="166"/>
      <c r="AU287" s="166"/>
      <c r="AV287" s="166"/>
      <c r="AW287" s="166"/>
      <c r="AX287" s="166"/>
      <c r="AY287" s="166"/>
      <c r="AZ287" s="166"/>
      <c r="BA287" s="166"/>
      <c r="BB287" s="166"/>
      <c r="BC287" s="166"/>
      <c r="BD287" s="166"/>
      <c r="BE287" s="166"/>
      <c r="BF287" s="166"/>
      <c r="BG287" s="166"/>
      <c r="BH287" s="166"/>
      <c r="BI287" s="166"/>
      <c r="BJ287" s="166"/>
      <c r="BK287" s="166"/>
      <c r="BL287" s="166"/>
      <c r="BM287" s="166"/>
      <c r="BN287" s="166"/>
      <c r="BO287" s="166"/>
      <c r="BP287" s="166"/>
      <c r="BQ287" s="166"/>
      <c r="BR287" s="166"/>
      <c r="BS287" s="166"/>
      <c r="BT287" s="166"/>
      <c r="BU287" s="166"/>
      <c r="BV287" s="166"/>
      <c r="BW287" s="166"/>
      <c r="BX287" s="166"/>
      <c r="BY287" s="166"/>
      <c r="BZ287" s="166"/>
      <c r="CA287" s="166"/>
      <c r="CB287" s="166"/>
      <c r="CC287" s="166"/>
      <c r="CD287" s="166"/>
      <c r="CE287" s="166"/>
      <c r="CF287" s="166"/>
      <c r="CG287" s="166"/>
      <c r="CH287" s="166"/>
      <c r="CI287" s="166"/>
      <c r="CJ287" s="166"/>
      <c r="CK287" s="166"/>
      <c r="CL287" s="166"/>
      <c r="CM287" s="166"/>
      <c r="CN287" s="166"/>
      <c r="CO287" s="166"/>
      <c r="CP287" s="166"/>
      <c r="CQ287" s="166"/>
      <c r="CR287" s="166"/>
      <c r="CS287" s="166"/>
      <c r="CT287" s="166"/>
      <c r="CU287" s="166"/>
      <c r="CV287" s="166"/>
      <c r="CW287" s="166"/>
      <c r="CX287" s="166"/>
      <c r="CY287" s="166"/>
      <c r="CZ287" s="166"/>
      <c r="DA287" s="166"/>
      <c r="DB287" s="166"/>
      <c r="DC287" s="166"/>
      <c r="DD287" s="166"/>
      <c r="DE287" s="166"/>
      <c r="DF287" s="166"/>
      <c r="DG287" s="166"/>
      <c r="DH287" s="166"/>
      <c r="DI287" s="166"/>
      <c r="DJ287" s="166"/>
      <c r="DK287" s="166"/>
      <c r="DL287" s="166"/>
      <c r="DM287" s="166"/>
      <c r="DN287" s="166"/>
      <c r="DO287" s="166"/>
      <c r="DP287" s="166"/>
      <c r="DQ287" s="166"/>
      <c r="DR287" s="166"/>
      <c r="DS287" s="166"/>
      <c r="DT287" s="166"/>
      <c r="DU287" s="166"/>
      <c r="DV287" s="166"/>
      <c r="DW287" s="166"/>
      <c r="DX287" s="166"/>
      <c r="DY287" s="166"/>
      <c r="DZ287" s="166"/>
      <c r="EA287" s="166"/>
      <c r="EB287" s="166"/>
      <c r="EC287" s="166"/>
      <c r="ED287" s="166"/>
      <c r="EE287" s="166"/>
      <c r="EF287" s="166"/>
      <c r="EG287" s="166"/>
      <c r="EH287" s="166"/>
      <c r="EI287" s="166"/>
      <c r="EJ287" s="166"/>
      <c r="EK287" s="166"/>
      <c r="EL287" s="166"/>
      <c r="EM287" s="166"/>
      <c r="EN287" s="166"/>
    </row>
    <row r="288" spans="3:144" x14ac:dyDescent="0.2"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  <c r="AA288" s="166"/>
      <c r="AB288" s="166"/>
      <c r="AC288" s="166"/>
      <c r="AD288" s="166"/>
      <c r="AE288" s="166"/>
      <c r="AF288" s="166"/>
      <c r="AG288" s="166"/>
      <c r="AH288" s="166"/>
      <c r="AI288" s="166"/>
      <c r="AJ288" s="166"/>
      <c r="AK288" s="166"/>
      <c r="AL288" s="166"/>
      <c r="AM288" s="166"/>
      <c r="AN288" s="166"/>
      <c r="AO288" s="166"/>
      <c r="AP288" s="166"/>
      <c r="AQ288" s="166"/>
      <c r="AR288" s="166"/>
      <c r="AS288" s="166"/>
      <c r="AT288" s="166"/>
      <c r="AU288" s="166"/>
      <c r="AV288" s="166"/>
      <c r="AW288" s="166"/>
      <c r="AX288" s="166"/>
      <c r="AY288" s="166"/>
      <c r="AZ288" s="166"/>
      <c r="BA288" s="166"/>
      <c r="BB288" s="166"/>
      <c r="BC288" s="166"/>
      <c r="BD288" s="166"/>
      <c r="BE288" s="166"/>
      <c r="BF288" s="166"/>
      <c r="BG288" s="166"/>
      <c r="BH288" s="166"/>
      <c r="BI288" s="166"/>
      <c r="BJ288" s="166"/>
      <c r="BK288" s="166"/>
      <c r="BL288" s="166"/>
      <c r="BM288" s="166"/>
      <c r="BN288" s="166"/>
      <c r="BO288" s="166"/>
      <c r="BP288" s="166"/>
      <c r="BQ288" s="166"/>
      <c r="BR288" s="166"/>
      <c r="BS288" s="166"/>
      <c r="BT288" s="166"/>
      <c r="BU288" s="166"/>
      <c r="BV288" s="166"/>
      <c r="BW288" s="166"/>
      <c r="BX288" s="166"/>
      <c r="BY288" s="166"/>
      <c r="BZ288" s="166"/>
      <c r="CA288" s="166"/>
      <c r="CB288" s="166"/>
      <c r="CC288" s="166"/>
      <c r="CD288" s="166"/>
      <c r="CE288" s="166"/>
      <c r="CF288" s="166"/>
      <c r="CG288" s="166"/>
      <c r="CH288" s="166"/>
      <c r="CI288" s="166"/>
      <c r="CJ288" s="166"/>
      <c r="CK288" s="166"/>
      <c r="CL288" s="166"/>
      <c r="CM288" s="166"/>
      <c r="CN288" s="166"/>
      <c r="CO288" s="166"/>
      <c r="CP288" s="166"/>
      <c r="CQ288" s="166"/>
      <c r="CR288" s="166"/>
      <c r="CS288" s="166"/>
      <c r="CT288" s="166"/>
      <c r="CU288" s="166"/>
      <c r="CV288" s="166"/>
      <c r="CW288" s="166"/>
      <c r="CX288" s="166"/>
      <c r="CY288" s="166"/>
      <c r="CZ288" s="166"/>
      <c r="DA288" s="166"/>
      <c r="DB288" s="166"/>
      <c r="DC288" s="166"/>
      <c r="DD288" s="166"/>
      <c r="DE288" s="166"/>
      <c r="DF288" s="166"/>
      <c r="DG288" s="166"/>
      <c r="DH288" s="166"/>
      <c r="DI288" s="166"/>
      <c r="DJ288" s="166"/>
      <c r="DK288" s="166"/>
      <c r="DL288" s="166"/>
      <c r="DM288" s="166"/>
      <c r="DN288" s="166"/>
      <c r="DO288" s="166"/>
      <c r="DP288" s="166"/>
      <c r="DQ288" s="166"/>
      <c r="DR288" s="166"/>
      <c r="DS288" s="166"/>
      <c r="DT288" s="166"/>
      <c r="DU288" s="166"/>
      <c r="DV288" s="166"/>
      <c r="DW288" s="166"/>
      <c r="DX288" s="166"/>
      <c r="DY288" s="166"/>
      <c r="DZ288" s="166"/>
      <c r="EA288" s="166"/>
      <c r="EB288" s="166"/>
      <c r="EC288" s="166"/>
      <c r="ED288" s="166"/>
      <c r="EE288" s="166"/>
      <c r="EF288" s="166"/>
      <c r="EG288" s="166"/>
      <c r="EH288" s="166"/>
      <c r="EI288" s="166"/>
      <c r="EJ288" s="166"/>
      <c r="EK288" s="166"/>
      <c r="EL288" s="166"/>
      <c r="EM288" s="166"/>
      <c r="EN288" s="166"/>
    </row>
    <row r="289" spans="3:144" x14ac:dyDescent="0.2"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/>
      <c r="AH289" s="166"/>
      <c r="AI289" s="166"/>
      <c r="AJ289" s="166"/>
      <c r="AK289" s="166"/>
      <c r="AL289" s="166"/>
      <c r="AM289" s="166"/>
      <c r="AN289" s="166"/>
      <c r="AO289" s="166"/>
      <c r="AP289" s="166"/>
      <c r="AQ289" s="166"/>
      <c r="AR289" s="166"/>
      <c r="AS289" s="166"/>
      <c r="AT289" s="166"/>
      <c r="AU289" s="166"/>
      <c r="AV289" s="166"/>
      <c r="AW289" s="166"/>
      <c r="AX289" s="166"/>
      <c r="AY289" s="166"/>
      <c r="AZ289" s="166"/>
      <c r="BA289" s="166"/>
      <c r="BB289" s="166"/>
      <c r="BC289" s="166"/>
      <c r="BD289" s="166"/>
      <c r="BE289" s="166"/>
      <c r="BF289" s="166"/>
      <c r="BG289" s="166"/>
      <c r="BH289" s="166"/>
      <c r="BI289" s="166"/>
      <c r="BJ289" s="166"/>
      <c r="BK289" s="166"/>
      <c r="BL289" s="166"/>
      <c r="BM289" s="166"/>
      <c r="BN289" s="166"/>
      <c r="BO289" s="166"/>
      <c r="BP289" s="166"/>
      <c r="BQ289" s="166"/>
      <c r="BR289" s="166"/>
      <c r="BS289" s="166"/>
      <c r="BT289" s="166"/>
      <c r="BU289" s="166"/>
      <c r="BV289" s="166"/>
      <c r="BW289" s="166"/>
      <c r="BX289" s="166"/>
      <c r="BY289" s="166"/>
      <c r="BZ289" s="166"/>
      <c r="CA289" s="166"/>
      <c r="CB289" s="166"/>
      <c r="CC289" s="166"/>
      <c r="CD289" s="166"/>
      <c r="CE289" s="166"/>
      <c r="CF289" s="166"/>
      <c r="CG289" s="166"/>
      <c r="CH289" s="166"/>
      <c r="CI289" s="166"/>
      <c r="CJ289" s="166"/>
      <c r="CK289" s="166"/>
      <c r="CL289" s="166"/>
      <c r="CM289" s="166"/>
      <c r="CN289" s="166"/>
      <c r="CO289" s="166"/>
      <c r="CP289" s="166"/>
      <c r="CQ289" s="166"/>
      <c r="CR289" s="166"/>
      <c r="CS289" s="166"/>
      <c r="CT289" s="166"/>
      <c r="CU289" s="166"/>
      <c r="CV289" s="166"/>
      <c r="CW289" s="166"/>
      <c r="CX289" s="166"/>
      <c r="CY289" s="166"/>
      <c r="CZ289" s="166"/>
      <c r="DA289" s="166"/>
      <c r="DB289" s="166"/>
      <c r="DC289" s="166"/>
      <c r="DD289" s="166"/>
      <c r="DE289" s="166"/>
      <c r="DF289" s="166"/>
      <c r="DG289" s="166"/>
      <c r="DH289" s="166"/>
      <c r="DI289" s="166"/>
      <c r="DJ289" s="166"/>
      <c r="DK289" s="166"/>
      <c r="DL289" s="166"/>
      <c r="DM289" s="166"/>
      <c r="DN289" s="166"/>
      <c r="DO289" s="166"/>
      <c r="DP289" s="166"/>
      <c r="DQ289" s="166"/>
      <c r="DR289" s="166"/>
      <c r="DS289" s="166"/>
      <c r="DT289" s="166"/>
      <c r="DU289" s="166"/>
      <c r="DV289" s="166"/>
      <c r="DW289" s="166"/>
      <c r="DX289" s="166"/>
      <c r="DY289" s="166"/>
      <c r="DZ289" s="166"/>
      <c r="EA289" s="166"/>
      <c r="EB289" s="166"/>
      <c r="EC289" s="166"/>
      <c r="ED289" s="166"/>
      <c r="EE289" s="166"/>
      <c r="EF289" s="166"/>
      <c r="EG289" s="166"/>
      <c r="EH289" s="166"/>
      <c r="EI289" s="166"/>
      <c r="EJ289" s="166"/>
      <c r="EK289" s="166"/>
      <c r="EL289" s="166"/>
      <c r="EM289" s="166"/>
      <c r="EN289" s="166"/>
    </row>
    <row r="290" spans="3:144" x14ac:dyDescent="0.2"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166"/>
      <c r="AH290" s="166"/>
      <c r="AI290" s="166"/>
      <c r="AJ290" s="166"/>
      <c r="AK290" s="166"/>
      <c r="AL290" s="166"/>
      <c r="AM290" s="166"/>
      <c r="AN290" s="166"/>
      <c r="AO290" s="166"/>
      <c r="AP290" s="166"/>
      <c r="AQ290" s="166"/>
      <c r="AR290" s="166"/>
      <c r="AS290" s="166"/>
      <c r="AT290" s="166"/>
      <c r="AU290" s="166"/>
      <c r="AV290" s="166"/>
      <c r="AW290" s="166"/>
      <c r="AX290" s="166"/>
      <c r="AY290" s="166"/>
      <c r="AZ290" s="166"/>
      <c r="BA290" s="166"/>
      <c r="BB290" s="166"/>
      <c r="BC290" s="166"/>
      <c r="BD290" s="166"/>
      <c r="BE290" s="166"/>
      <c r="BF290" s="166"/>
      <c r="BG290" s="166"/>
      <c r="BH290" s="166"/>
      <c r="BI290" s="166"/>
      <c r="BJ290" s="166"/>
      <c r="BK290" s="166"/>
      <c r="BL290" s="166"/>
      <c r="BM290" s="166"/>
      <c r="BN290" s="166"/>
      <c r="BO290" s="166"/>
      <c r="BP290" s="166"/>
      <c r="BQ290" s="166"/>
      <c r="BR290" s="166"/>
      <c r="BS290" s="166"/>
      <c r="BT290" s="166"/>
      <c r="BU290" s="166"/>
      <c r="BV290" s="166"/>
      <c r="BW290" s="166"/>
      <c r="BX290" s="166"/>
      <c r="BY290" s="166"/>
      <c r="BZ290" s="166"/>
      <c r="CA290" s="166"/>
      <c r="CB290" s="166"/>
      <c r="CC290" s="166"/>
      <c r="CD290" s="166"/>
      <c r="CE290" s="166"/>
      <c r="CF290" s="166"/>
      <c r="CG290" s="166"/>
      <c r="CH290" s="166"/>
      <c r="CI290" s="166"/>
      <c r="CJ290" s="166"/>
      <c r="CK290" s="166"/>
      <c r="CL290" s="166"/>
      <c r="CM290" s="166"/>
      <c r="CN290" s="166"/>
      <c r="CO290" s="166"/>
      <c r="CP290" s="166"/>
      <c r="CQ290" s="166"/>
      <c r="CR290" s="166"/>
      <c r="CS290" s="166"/>
      <c r="CT290" s="166"/>
      <c r="CU290" s="166"/>
      <c r="CV290" s="166"/>
      <c r="CW290" s="166"/>
      <c r="CX290" s="166"/>
      <c r="CY290" s="166"/>
      <c r="CZ290" s="166"/>
      <c r="DA290" s="166"/>
      <c r="DB290" s="166"/>
      <c r="DC290" s="166"/>
      <c r="DD290" s="166"/>
      <c r="DE290" s="166"/>
      <c r="DF290" s="166"/>
      <c r="DG290" s="166"/>
      <c r="DH290" s="166"/>
      <c r="DI290" s="166"/>
      <c r="DJ290" s="166"/>
      <c r="DK290" s="166"/>
      <c r="DL290" s="166"/>
      <c r="DM290" s="166"/>
      <c r="DN290" s="166"/>
      <c r="DO290" s="166"/>
      <c r="DP290" s="166"/>
      <c r="DQ290" s="166"/>
      <c r="DR290" s="166"/>
      <c r="DS290" s="166"/>
      <c r="DT290" s="166"/>
      <c r="DU290" s="166"/>
      <c r="DV290" s="166"/>
      <c r="DW290" s="166"/>
      <c r="DX290" s="166"/>
      <c r="DY290" s="166"/>
      <c r="DZ290" s="166"/>
      <c r="EA290" s="166"/>
      <c r="EB290" s="166"/>
      <c r="EC290" s="166"/>
      <c r="ED290" s="166"/>
      <c r="EE290" s="166"/>
      <c r="EF290" s="166"/>
      <c r="EG290" s="166"/>
      <c r="EH290" s="166"/>
      <c r="EI290" s="166"/>
      <c r="EJ290" s="166"/>
      <c r="EK290" s="166"/>
      <c r="EL290" s="166"/>
      <c r="EM290" s="166"/>
      <c r="EN290" s="166"/>
    </row>
    <row r="291" spans="3:144" x14ac:dyDescent="0.2"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  <c r="AA291" s="166"/>
      <c r="AB291" s="166"/>
      <c r="AC291" s="166"/>
      <c r="AD291" s="166"/>
      <c r="AE291" s="166"/>
      <c r="AF291" s="166"/>
      <c r="AG291" s="166"/>
      <c r="AH291" s="166"/>
      <c r="AI291" s="166"/>
      <c r="AJ291" s="166"/>
      <c r="AK291" s="166"/>
      <c r="AL291" s="166"/>
      <c r="AM291" s="166"/>
      <c r="AN291" s="166"/>
      <c r="AO291" s="166"/>
      <c r="AP291" s="166"/>
      <c r="AQ291" s="166"/>
      <c r="AR291" s="166"/>
      <c r="AS291" s="166"/>
      <c r="AT291" s="166"/>
      <c r="AU291" s="166"/>
      <c r="AV291" s="166"/>
      <c r="AW291" s="166"/>
      <c r="AX291" s="166"/>
      <c r="AY291" s="166"/>
      <c r="AZ291" s="166"/>
      <c r="BA291" s="166"/>
      <c r="BB291" s="166"/>
      <c r="BC291" s="166"/>
      <c r="BD291" s="166"/>
      <c r="BE291" s="166"/>
      <c r="BF291" s="166"/>
      <c r="BG291" s="166"/>
      <c r="BH291" s="166"/>
      <c r="BI291" s="166"/>
      <c r="BJ291" s="166"/>
      <c r="BK291" s="166"/>
      <c r="BL291" s="166"/>
      <c r="BM291" s="166"/>
      <c r="BN291" s="166"/>
      <c r="BO291" s="166"/>
      <c r="BP291" s="166"/>
      <c r="BQ291" s="166"/>
      <c r="BR291" s="166"/>
      <c r="BS291" s="166"/>
      <c r="BT291" s="166"/>
      <c r="BU291" s="166"/>
      <c r="BV291" s="166"/>
      <c r="BW291" s="166"/>
      <c r="BX291" s="166"/>
      <c r="BY291" s="166"/>
      <c r="BZ291" s="166"/>
      <c r="CA291" s="166"/>
      <c r="CB291" s="166"/>
      <c r="CC291" s="166"/>
      <c r="CD291" s="166"/>
      <c r="CE291" s="166"/>
      <c r="CF291" s="166"/>
      <c r="CG291" s="166"/>
      <c r="CH291" s="166"/>
      <c r="CI291" s="166"/>
      <c r="CJ291" s="166"/>
      <c r="CK291" s="166"/>
      <c r="CL291" s="166"/>
      <c r="CM291" s="166"/>
      <c r="CN291" s="166"/>
      <c r="CO291" s="166"/>
      <c r="CP291" s="166"/>
      <c r="CQ291" s="166"/>
      <c r="CR291" s="166"/>
      <c r="CS291" s="166"/>
      <c r="CT291" s="166"/>
      <c r="CU291" s="166"/>
      <c r="CV291" s="166"/>
      <c r="CW291" s="166"/>
      <c r="CX291" s="166"/>
      <c r="CY291" s="166"/>
      <c r="CZ291" s="166"/>
      <c r="DA291" s="166"/>
      <c r="DB291" s="166"/>
      <c r="DC291" s="166"/>
      <c r="DD291" s="166"/>
      <c r="DE291" s="166"/>
      <c r="DF291" s="166"/>
      <c r="DG291" s="166"/>
      <c r="DH291" s="166"/>
      <c r="DI291" s="166"/>
      <c r="DJ291" s="166"/>
      <c r="DK291" s="166"/>
      <c r="DL291" s="166"/>
      <c r="DM291" s="166"/>
      <c r="DN291" s="166"/>
      <c r="DO291" s="166"/>
      <c r="DP291" s="166"/>
      <c r="DQ291" s="166"/>
      <c r="DR291" s="166"/>
      <c r="DS291" s="166"/>
      <c r="DT291" s="166"/>
      <c r="DU291" s="166"/>
      <c r="DV291" s="166"/>
      <c r="DW291" s="166"/>
      <c r="DX291" s="166"/>
      <c r="DY291" s="166"/>
      <c r="DZ291" s="166"/>
      <c r="EA291" s="166"/>
      <c r="EB291" s="166"/>
      <c r="EC291" s="166"/>
      <c r="ED291" s="166"/>
      <c r="EE291" s="166"/>
      <c r="EF291" s="166"/>
      <c r="EG291" s="166"/>
      <c r="EH291" s="166"/>
      <c r="EI291" s="166"/>
      <c r="EJ291" s="166"/>
      <c r="EK291" s="166"/>
      <c r="EL291" s="166"/>
      <c r="EM291" s="166"/>
      <c r="EN291" s="166"/>
    </row>
    <row r="292" spans="3:144" x14ac:dyDescent="0.2"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  <c r="AA292" s="166"/>
      <c r="AB292" s="166"/>
      <c r="AC292" s="166"/>
      <c r="AD292" s="166"/>
      <c r="AE292" s="166"/>
      <c r="AF292" s="166"/>
      <c r="AG292" s="166"/>
      <c r="AH292" s="166"/>
      <c r="AI292" s="166"/>
      <c r="AJ292" s="166"/>
      <c r="AK292" s="166"/>
      <c r="AL292" s="166"/>
      <c r="AM292" s="166"/>
      <c r="AN292" s="166"/>
      <c r="AO292" s="166"/>
      <c r="AP292" s="166"/>
      <c r="AQ292" s="166"/>
      <c r="AR292" s="166"/>
      <c r="AS292" s="166"/>
      <c r="AT292" s="166"/>
      <c r="AU292" s="166"/>
      <c r="AV292" s="166"/>
      <c r="AW292" s="166"/>
      <c r="AX292" s="166"/>
      <c r="AY292" s="166"/>
      <c r="AZ292" s="166"/>
      <c r="BA292" s="166"/>
      <c r="BB292" s="166"/>
      <c r="BC292" s="166"/>
      <c r="BD292" s="166"/>
      <c r="BE292" s="166"/>
      <c r="BF292" s="166"/>
      <c r="BG292" s="166"/>
      <c r="BH292" s="166"/>
      <c r="BI292" s="166"/>
      <c r="BJ292" s="166"/>
      <c r="BK292" s="166"/>
      <c r="BL292" s="166"/>
      <c r="BM292" s="166"/>
      <c r="BN292" s="166"/>
      <c r="BO292" s="166"/>
      <c r="BP292" s="166"/>
      <c r="BQ292" s="166"/>
      <c r="BR292" s="166"/>
      <c r="BS292" s="166"/>
      <c r="BT292" s="166"/>
      <c r="BU292" s="166"/>
      <c r="BV292" s="166"/>
      <c r="BW292" s="166"/>
      <c r="BX292" s="166"/>
      <c r="BY292" s="166"/>
      <c r="BZ292" s="166"/>
      <c r="CA292" s="166"/>
      <c r="CB292" s="166"/>
      <c r="CC292" s="166"/>
      <c r="CD292" s="166"/>
      <c r="CE292" s="166"/>
      <c r="CF292" s="166"/>
      <c r="CG292" s="166"/>
      <c r="CH292" s="166"/>
      <c r="CI292" s="166"/>
      <c r="CJ292" s="166"/>
      <c r="CK292" s="166"/>
      <c r="CL292" s="166"/>
      <c r="CM292" s="166"/>
      <c r="CN292" s="166"/>
      <c r="CO292" s="166"/>
      <c r="CP292" s="166"/>
      <c r="CQ292" s="166"/>
      <c r="CR292" s="166"/>
      <c r="CS292" s="166"/>
      <c r="CT292" s="166"/>
      <c r="CU292" s="166"/>
      <c r="CV292" s="166"/>
      <c r="CW292" s="166"/>
      <c r="CX292" s="166"/>
      <c r="CY292" s="166"/>
      <c r="CZ292" s="166"/>
      <c r="DA292" s="166"/>
      <c r="DB292" s="166"/>
      <c r="DC292" s="166"/>
      <c r="DD292" s="166"/>
      <c r="DE292" s="166"/>
      <c r="DF292" s="166"/>
      <c r="DG292" s="166"/>
      <c r="DH292" s="166"/>
      <c r="DI292" s="166"/>
      <c r="DJ292" s="166"/>
      <c r="DK292" s="166"/>
      <c r="DL292" s="166"/>
      <c r="DM292" s="166"/>
      <c r="DN292" s="166"/>
      <c r="DO292" s="166"/>
      <c r="DP292" s="166"/>
      <c r="DQ292" s="166"/>
      <c r="DR292" s="166"/>
      <c r="DS292" s="166"/>
      <c r="DT292" s="166"/>
      <c r="DU292" s="166"/>
      <c r="DV292" s="166"/>
      <c r="DW292" s="166"/>
      <c r="DX292" s="166"/>
      <c r="DY292" s="166"/>
      <c r="DZ292" s="166"/>
      <c r="EA292" s="166"/>
      <c r="EB292" s="166"/>
      <c r="EC292" s="166"/>
      <c r="ED292" s="166"/>
      <c r="EE292" s="166"/>
      <c r="EF292" s="166"/>
      <c r="EG292" s="166"/>
      <c r="EH292" s="166"/>
      <c r="EI292" s="166"/>
      <c r="EJ292" s="166"/>
      <c r="EK292" s="166"/>
      <c r="EL292" s="166"/>
      <c r="EM292" s="166"/>
      <c r="EN292" s="166"/>
    </row>
    <row r="293" spans="3:144" x14ac:dyDescent="0.2"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6"/>
      <c r="AG293" s="166"/>
      <c r="AH293" s="166"/>
      <c r="AI293" s="166"/>
      <c r="AJ293" s="166"/>
      <c r="AK293" s="166"/>
      <c r="AL293" s="166"/>
      <c r="AM293" s="166"/>
      <c r="AN293" s="166"/>
      <c r="AO293" s="166"/>
      <c r="AP293" s="166"/>
      <c r="AQ293" s="166"/>
      <c r="AR293" s="166"/>
      <c r="AS293" s="166"/>
      <c r="AT293" s="166"/>
      <c r="AU293" s="166"/>
      <c r="AV293" s="166"/>
      <c r="AW293" s="166"/>
      <c r="AX293" s="166"/>
      <c r="AY293" s="166"/>
      <c r="AZ293" s="166"/>
      <c r="BA293" s="166"/>
      <c r="BB293" s="166"/>
      <c r="BC293" s="166"/>
      <c r="BD293" s="166"/>
      <c r="BE293" s="166"/>
      <c r="BF293" s="166"/>
      <c r="BG293" s="166"/>
      <c r="BH293" s="166"/>
      <c r="BI293" s="166"/>
      <c r="BJ293" s="166"/>
      <c r="BK293" s="166"/>
      <c r="BL293" s="166"/>
      <c r="BM293" s="166"/>
      <c r="BN293" s="166"/>
      <c r="BO293" s="166"/>
      <c r="BP293" s="166"/>
      <c r="BQ293" s="166"/>
      <c r="BR293" s="166"/>
      <c r="BS293" s="166"/>
      <c r="BT293" s="166"/>
      <c r="BU293" s="166"/>
      <c r="BV293" s="166"/>
      <c r="BW293" s="166"/>
      <c r="BX293" s="166"/>
      <c r="BY293" s="166"/>
      <c r="BZ293" s="166"/>
      <c r="CA293" s="166"/>
      <c r="CB293" s="166"/>
      <c r="CC293" s="166"/>
      <c r="CD293" s="166"/>
      <c r="CE293" s="166"/>
      <c r="CF293" s="166"/>
      <c r="CG293" s="166"/>
      <c r="CH293" s="166"/>
      <c r="CI293" s="166"/>
      <c r="CJ293" s="166"/>
      <c r="CK293" s="166"/>
      <c r="CL293" s="166"/>
      <c r="CM293" s="166"/>
      <c r="CN293" s="166"/>
      <c r="CO293" s="166"/>
      <c r="CP293" s="166"/>
      <c r="CQ293" s="166"/>
      <c r="CR293" s="166"/>
      <c r="CS293" s="166"/>
      <c r="CT293" s="166"/>
      <c r="CU293" s="166"/>
      <c r="CV293" s="166"/>
      <c r="CW293" s="166"/>
      <c r="CX293" s="166"/>
      <c r="CY293" s="166"/>
      <c r="CZ293" s="166"/>
      <c r="DA293" s="166"/>
      <c r="DB293" s="166"/>
      <c r="DC293" s="166"/>
      <c r="DD293" s="166"/>
      <c r="DE293" s="166"/>
      <c r="DF293" s="166"/>
      <c r="DG293" s="166"/>
      <c r="DH293" s="166"/>
      <c r="DI293" s="166"/>
      <c r="DJ293" s="166"/>
      <c r="DK293" s="166"/>
      <c r="DL293" s="166"/>
      <c r="DM293" s="166"/>
      <c r="DN293" s="166"/>
      <c r="DO293" s="166"/>
      <c r="DP293" s="166"/>
      <c r="DQ293" s="166"/>
      <c r="DR293" s="166"/>
      <c r="DS293" s="166"/>
      <c r="DT293" s="166"/>
      <c r="DU293" s="166"/>
      <c r="DV293" s="166"/>
      <c r="DW293" s="166"/>
      <c r="DX293" s="166"/>
      <c r="DY293" s="166"/>
      <c r="DZ293" s="166"/>
      <c r="EA293" s="166"/>
      <c r="EB293" s="166"/>
      <c r="EC293" s="166"/>
      <c r="ED293" s="166"/>
      <c r="EE293" s="166"/>
      <c r="EF293" s="166"/>
      <c r="EG293" s="166"/>
      <c r="EH293" s="166"/>
      <c r="EI293" s="166"/>
      <c r="EJ293" s="166"/>
      <c r="EK293" s="166"/>
      <c r="EL293" s="166"/>
      <c r="EM293" s="166"/>
      <c r="EN293" s="166"/>
    </row>
    <row r="294" spans="3:144" x14ac:dyDescent="0.2"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166"/>
      <c r="AH294" s="166"/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6"/>
      <c r="AY294" s="166"/>
      <c r="AZ294" s="166"/>
      <c r="BA294" s="166"/>
      <c r="BB294" s="166"/>
      <c r="BC294" s="166"/>
      <c r="BD294" s="166"/>
      <c r="BE294" s="166"/>
      <c r="BF294" s="166"/>
      <c r="BG294" s="166"/>
      <c r="BH294" s="166"/>
      <c r="BI294" s="166"/>
      <c r="BJ294" s="166"/>
      <c r="BK294" s="166"/>
      <c r="BL294" s="166"/>
      <c r="BM294" s="166"/>
      <c r="BN294" s="166"/>
      <c r="BO294" s="166"/>
      <c r="BP294" s="166"/>
      <c r="BQ294" s="166"/>
      <c r="BR294" s="166"/>
      <c r="BS294" s="166"/>
      <c r="BT294" s="166"/>
      <c r="BU294" s="166"/>
      <c r="BV294" s="166"/>
      <c r="BW294" s="166"/>
      <c r="BX294" s="166"/>
      <c r="BY294" s="166"/>
      <c r="BZ294" s="166"/>
      <c r="CA294" s="166"/>
      <c r="CB294" s="166"/>
      <c r="CC294" s="166"/>
      <c r="CD294" s="166"/>
      <c r="CE294" s="166"/>
      <c r="CF294" s="166"/>
      <c r="CG294" s="166"/>
      <c r="CH294" s="166"/>
      <c r="CI294" s="166"/>
      <c r="CJ294" s="166"/>
      <c r="CK294" s="166"/>
      <c r="CL294" s="166"/>
      <c r="CM294" s="166"/>
      <c r="CN294" s="166"/>
      <c r="CO294" s="166"/>
      <c r="CP294" s="166"/>
      <c r="CQ294" s="166"/>
      <c r="CR294" s="166"/>
      <c r="CS294" s="166"/>
      <c r="CT294" s="166"/>
      <c r="CU294" s="166"/>
      <c r="CV294" s="166"/>
      <c r="CW294" s="166"/>
      <c r="CX294" s="166"/>
      <c r="CY294" s="166"/>
      <c r="CZ294" s="166"/>
      <c r="DA294" s="166"/>
      <c r="DB294" s="166"/>
      <c r="DC294" s="166"/>
      <c r="DD294" s="166"/>
      <c r="DE294" s="166"/>
      <c r="DF294" s="166"/>
      <c r="DG294" s="166"/>
      <c r="DH294" s="166"/>
      <c r="DI294" s="166"/>
      <c r="DJ294" s="166"/>
      <c r="DK294" s="166"/>
      <c r="DL294" s="166"/>
      <c r="DM294" s="166"/>
      <c r="DN294" s="166"/>
      <c r="DO294" s="166"/>
      <c r="DP294" s="166"/>
      <c r="DQ294" s="166"/>
      <c r="DR294" s="166"/>
      <c r="DS294" s="166"/>
      <c r="DT294" s="166"/>
      <c r="DU294" s="166"/>
      <c r="DV294" s="166"/>
      <c r="DW294" s="166"/>
      <c r="DX294" s="166"/>
      <c r="DY294" s="166"/>
      <c r="DZ294" s="166"/>
      <c r="EA294" s="166"/>
      <c r="EB294" s="166"/>
      <c r="EC294" s="166"/>
      <c r="ED294" s="166"/>
      <c r="EE294" s="166"/>
      <c r="EF294" s="166"/>
      <c r="EG294" s="166"/>
      <c r="EH294" s="166"/>
      <c r="EI294" s="166"/>
      <c r="EJ294" s="166"/>
      <c r="EK294" s="166"/>
      <c r="EL294" s="166"/>
      <c r="EM294" s="166"/>
      <c r="EN294" s="166"/>
    </row>
    <row r="295" spans="3:144" x14ac:dyDescent="0.2"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/>
      <c r="AH295" s="166"/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  <c r="BI295" s="166"/>
      <c r="BJ295" s="166"/>
      <c r="BK295" s="166"/>
      <c r="BL295" s="166"/>
      <c r="BM295" s="166"/>
      <c r="BN295" s="166"/>
      <c r="BO295" s="166"/>
      <c r="BP295" s="166"/>
      <c r="BQ295" s="166"/>
      <c r="BR295" s="166"/>
      <c r="BS295" s="166"/>
      <c r="BT295" s="166"/>
      <c r="BU295" s="166"/>
      <c r="BV295" s="166"/>
      <c r="BW295" s="166"/>
      <c r="BX295" s="166"/>
      <c r="BY295" s="166"/>
      <c r="BZ295" s="166"/>
      <c r="CA295" s="166"/>
      <c r="CB295" s="166"/>
      <c r="CC295" s="166"/>
      <c r="CD295" s="166"/>
      <c r="CE295" s="166"/>
      <c r="CF295" s="166"/>
      <c r="CG295" s="166"/>
      <c r="CH295" s="166"/>
      <c r="CI295" s="166"/>
      <c r="CJ295" s="166"/>
      <c r="CK295" s="166"/>
      <c r="CL295" s="166"/>
      <c r="CM295" s="166"/>
      <c r="CN295" s="166"/>
      <c r="CO295" s="166"/>
      <c r="CP295" s="166"/>
      <c r="CQ295" s="166"/>
      <c r="CR295" s="166"/>
      <c r="CS295" s="166"/>
      <c r="CT295" s="166"/>
      <c r="CU295" s="166"/>
      <c r="CV295" s="166"/>
      <c r="CW295" s="166"/>
      <c r="CX295" s="166"/>
      <c r="CY295" s="166"/>
      <c r="CZ295" s="166"/>
      <c r="DA295" s="166"/>
      <c r="DB295" s="166"/>
      <c r="DC295" s="166"/>
      <c r="DD295" s="166"/>
      <c r="DE295" s="166"/>
      <c r="DF295" s="166"/>
      <c r="DG295" s="166"/>
      <c r="DH295" s="166"/>
      <c r="DI295" s="166"/>
      <c r="DJ295" s="166"/>
      <c r="DK295" s="166"/>
      <c r="DL295" s="166"/>
      <c r="DM295" s="166"/>
      <c r="DN295" s="166"/>
      <c r="DO295" s="166"/>
      <c r="DP295" s="166"/>
      <c r="DQ295" s="166"/>
      <c r="DR295" s="166"/>
      <c r="DS295" s="166"/>
      <c r="DT295" s="166"/>
      <c r="DU295" s="166"/>
      <c r="DV295" s="166"/>
      <c r="DW295" s="166"/>
      <c r="DX295" s="166"/>
      <c r="DY295" s="166"/>
      <c r="DZ295" s="166"/>
      <c r="EA295" s="166"/>
      <c r="EB295" s="166"/>
      <c r="EC295" s="166"/>
      <c r="ED295" s="166"/>
      <c r="EE295" s="166"/>
      <c r="EF295" s="166"/>
      <c r="EG295" s="166"/>
      <c r="EH295" s="166"/>
      <c r="EI295" s="166"/>
      <c r="EJ295" s="166"/>
      <c r="EK295" s="166"/>
      <c r="EL295" s="166"/>
      <c r="EM295" s="166"/>
      <c r="EN295" s="166"/>
    </row>
    <row r="296" spans="3:144" x14ac:dyDescent="0.2"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6"/>
      <c r="BB296" s="166"/>
      <c r="BC296" s="166"/>
      <c r="BD296" s="166"/>
      <c r="BE296" s="166"/>
      <c r="BF296" s="166"/>
      <c r="BG296" s="166"/>
      <c r="BH296" s="166"/>
      <c r="BI296" s="166"/>
      <c r="BJ296" s="166"/>
      <c r="BK296" s="166"/>
      <c r="BL296" s="166"/>
      <c r="BM296" s="166"/>
      <c r="BN296" s="166"/>
      <c r="BO296" s="166"/>
      <c r="BP296" s="166"/>
      <c r="BQ296" s="166"/>
      <c r="BR296" s="166"/>
      <c r="BS296" s="166"/>
      <c r="BT296" s="166"/>
      <c r="BU296" s="166"/>
      <c r="BV296" s="166"/>
      <c r="BW296" s="166"/>
      <c r="BX296" s="166"/>
      <c r="BY296" s="166"/>
      <c r="BZ296" s="166"/>
      <c r="CA296" s="166"/>
      <c r="CB296" s="166"/>
      <c r="CC296" s="166"/>
      <c r="CD296" s="166"/>
      <c r="CE296" s="166"/>
      <c r="CF296" s="166"/>
      <c r="CG296" s="166"/>
      <c r="CH296" s="166"/>
      <c r="CI296" s="166"/>
      <c r="CJ296" s="166"/>
      <c r="CK296" s="166"/>
      <c r="CL296" s="166"/>
      <c r="CM296" s="166"/>
      <c r="CN296" s="166"/>
      <c r="CO296" s="166"/>
      <c r="CP296" s="166"/>
      <c r="CQ296" s="166"/>
      <c r="CR296" s="166"/>
      <c r="CS296" s="166"/>
      <c r="CT296" s="166"/>
      <c r="CU296" s="166"/>
      <c r="CV296" s="166"/>
      <c r="CW296" s="166"/>
      <c r="CX296" s="166"/>
      <c r="CY296" s="166"/>
      <c r="CZ296" s="166"/>
      <c r="DA296" s="166"/>
      <c r="DB296" s="166"/>
      <c r="DC296" s="166"/>
      <c r="DD296" s="166"/>
      <c r="DE296" s="166"/>
      <c r="DF296" s="166"/>
      <c r="DG296" s="166"/>
      <c r="DH296" s="166"/>
      <c r="DI296" s="166"/>
      <c r="DJ296" s="166"/>
      <c r="DK296" s="166"/>
      <c r="DL296" s="166"/>
      <c r="DM296" s="166"/>
      <c r="DN296" s="166"/>
      <c r="DO296" s="166"/>
      <c r="DP296" s="166"/>
      <c r="DQ296" s="166"/>
      <c r="DR296" s="166"/>
      <c r="DS296" s="166"/>
      <c r="DT296" s="166"/>
      <c r="DU296" s="166"/>
      <c r="DV296" s="166"/>
      <c r="DW296" s="166"/>
      <c r="DX296" s="166"/>
      <c r="DY296" s="166"/>
      <c r="DZ296" s="166"/>
      <c r="EA296" s="166"/>
      <c r="EB296" s="166"/>
      <c r="EC296" s="166"/>
      <c r="ED296" s="166"/>
      <c r="EE296" s="166"/>
      <c r="EF296" s="166"/>
      <c r="EG296" s="166"/>
      <c r="EH296" s="166"/>
      <c r="EI296" s="166"/>
      <c r="EJ296" s="166"/>
      <c r="EK296" s="166"/>
      <c r="EL296" s="166"/>
      <c r="EM296" s="166"/>
      <c r="EN296" s="166"/>
    </row>
    <row r="297" spans="3:144" x14ac:dyDescent="0.2"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6"/>
      <c r="BB297" s="166"/>
      <c r="BC297" s="166"/>
      <c r="BD297" s="166"/>
      <c r="BE297" s="166"/>
      <c r="BF297" s="166"/>
      <c r="BG297" s="166"/>
      <c r="BH297" s="166"/>
      <c r="BI297" s="166"/>
      <c r="BJ297" s="166"/>
      <c r="BK297" s="166"/>
      <c r="BL297" s="166"/>
      <c r="BM297" s="166"/>
      <c r="BN297" s="166"/>
      <c r="BO297" s="166"/>
      <c r="BP297" s="166"/>
      <c r="BQ297" s="166"/>
      <c r="BR297" s="166"/>
      <c r="BS297" s="166"/>
      <c r="BT297" s="166"/>
      <c r="BU297" s="166"/>
      <c r="BV297" s="166"/>
      <c r="BW297" s="166"/>
      <c r="BX297" s="166"/>
      <c r="BY297" s="166"/>
      <c r="BZ297" s="166"/>
      <c r="CA297" s="166"/>
      <c r="CB297" s="166"/>
      <c r="CC297" s="166"/>
      <c r="CD297" s="166"/>
      <c r="CE297" s="166"/>
      <c r="CF297" s="166"/>
      <c r="CG297" s="166"/>
      <c r="CH297" s="166"/>
      <c r="CI297" s="166"/>
      <c r="CJ297" s="166"/>
      <c r="CK297" s="166"/>
      <c r="CL297" s="166"/>
      <c r="CM297" s="166"/>
      <c r="CN297" s="166"/>
      <c r="CO297" s="166"/>
      <c r="CP297" s="166"/>
      <c r="CQ297" s="166"/>
      <c r="CR297" s="166"/>
      <c r="CS297" s="166"/>
      <c r="CT297" s="166"/>
      <c r="CU297" s="166"/>
      <c r="CV297" s="166"/>
      <c r="CW297" s="166"/>
      <c r="CX297" s="166"/>
      <c r="CY297" s="166"/>
      <c r="CZ297" s="166"/>
      <c r="DA297" s="166"/>
      <c r="DB297" s="166"/>
      <c r="DC297" s="166"/>
      <c r="DD297" s="166"/>
      <c r="DE297" s="166"/>
      <c r="DF297" s="166"/>
      <c r="DG297" s="166"/>
      <c r="DH297" s="166"/>
      <c r="DI297" s="166"/>
      <c r="DJ297" s="166"/>
      <c r="DK297" s="166"/>
      <c r="DL297" s="166"/>
      <c r="DM297" s="166"/>
      <c r="DN297" s="166"/>
      <c r="DO297" s="166"/>
      <c r="DP297" s="166"/>
      <c r="DQ297" s="166"/>
      <c r="DR297" s="166"/>
      <c r="DS297" s="166"/>
      <c r="DT297" s="166"/>
      <c r="DU297" s="166"/>
      <c r="DV297" s="166"/>
      <c r="DW297" s="166"/>
      <c r="DX297" s="166"/>
      <c r="DY297" s="166"/>
      <c r="DZ297" s="166"/>
      <c r="EA297" s="166"/>
      <c r="EB297" s="166"/>
      <c r="EC297" s="166"/>
      <c r="ED297" s="166"/>
      <c r="EE297" s="166"/>
      <c r="EF297" s="166"/>
      <c r="EG297" s="166"/>
      <c r="EH297" s="166"/>
      <c r="EI297" s="166"/>
      <c r="EJ297" s="166"/>
      <c r="EK297" s="166"/>
      <c r="EL297" s="166"/>
      <c r="EM297" s="166"/>
      <c r="EN297" s="166"/>
    </row>
    <row r="298" spans="3:144" x14ac:dyDescent="0.2"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166"/>
      <c r="AH298" s="166"/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6"/>
      <c r="AZ298" s="166"/>
      <c r="BA298" s="166"/>
      <c r="BB298" s="166"/>
      <c r="BC298" s="166"/>
      <c r="BD298" s="166"/>
      <c r="BE298" s="166"/>
      <c r="BF298" s="166"/>
      <c r="BG298" s="166"/>
      <c r="BH298" s="166"/>
      <c r="BI298" s="166"/>
      <c r="BJ298" s="166"/>
      <c r="BK298" s="166"/>
      <c r="BL298" s="166"/>
      <c r="BM298" s="166"/>
      <c r="BN298" s="166"/>
      <c r="BO298" s="166"/>
      <c r="BP298" s="166"/>
      <c r="BQ298" s="166"/>
      <c r="BR298" s="166"/>
      <c r="BS298" s="166"/>
      <c r="BT298" s="166"/>
      <c r="BU298" s="166"/>
      <c r="BV298" s="166"/>
      <c r="BW298" s="166"/>
      <c r="BX298" s="166"/>
      <c r="BY298" s="166"/>
      <c r="BZ298" s="166"/>
      <c r="CA298" s="166"/>
      <c r="CB298" s="166"/>
      <c r="CC298" s="166"/>
      <c r="CD298" s="166"/>
      <c r="CE298" s="166"/>
      <c r="CF298" s="166"/>
      <c r="CG298" s="166"/>
      <c r="CH298" s="166"/>
      <c r="CI298" s="166"/>
      <c r="CJ298" s="166"/>
      <c r="CK298" s="166"/>
      <c r="CL298" s="166"/>
      <c r="CM298" s="166"/>
      <c r="CN298" s="166"/>
      <c r="CO298" s="166"/>
      <c r="CP298" s="166"/>
      <c r="CQ298" s="166"/>
      <c r="CR298" s="166"/>
      <c r="CS298" s="166"/>
      <c r="CT298" s="166"/>
      <c r="CU298" s="166"/>
      <c r="CV298" s="166"/>
      <c r="CW298" s="166"/>
      <c r="CX298" s="166"/>
      <c r="CY298" s="166"/>
      <c r="CZ298" s="166"/>
      <c r="DA298" s="166"/>
      <c r="DB298" s="166"/>
      <c r="DC298" s="166"/>
      <c r="DD298" s="166"/>
      <c r="DE298" s="166"/>
      <c r="DF298" s="166"/>
      <c r="DG298" s="166"/>
      <c r="DH298" s="166"/>
      <c r="DI298" s="166"/>
      <c r="DJ298" s="166"/>
      <c r="DK298" s="166"/>
      <c r="DL298" s="166"/>
      <c r="DM298" s="166"/>
      <c r="DN298" s="166"/>
      <c r="DO298" s="166"/>
      <c r="DP298" s="166"/>
      <c r="DQ298" s="166"/>
      <c r="DR298" s="166"/>
      <c r="DS298" s="166"/>
      <c r="DT298" s="166"/>
      <c r="DU298" s="166"/>
      <c r="DV298" s="166"/>
      <c r="DW298" s="166"/>
      <c r="DX298" s="166"/>
      <c r="DY298" s="166"/>
      <c r="DZ298" s="166"/>
      <c r="EA298" s="166"/>
      <c r="EB298" s="166"/>
      <c r="EC298" s="166"/>
      <c r="ED298" s="166"/>
      <c r="EE298" s="166"/>
      <c r="EF298" s="166"/>
      <c r="EG298" s="166"/>
      <c r="EH298" s="166"/>
      <c r="EI298" s="166"/>
      <c r="EJ298" s="166"/>
      <c r="EK298" s="166"/>
      <c r="EL298" s="166"/>
      <c r="EM298" s="166"/>
      <c r="EN298" s="166"/>
    </row>
    <row r="299" spans="3:144" x14ac:dyDescent="0.2"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66"/>
      <c r="AH299" s="166"/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6"/>
      <c r="AY299" s="166"/>
      <c r="AZ299" s="166"/>
      <c r="BA299" s="166"/>
      <c r="BB299" s="166"/>
      <c r="BC299" s="166"/>
      <c r="BD299" s="166"/>
      <c r="BE299" s="166"/>
      <c r="BF299" s="166"/>
      <c r="BG299" s="166"/>
      <c r="BH299" s="166"/>
      <c r="BI299" s="166"/>
      <c r="BJ299" s="166"/>
      <c r="BK299" s="166"/>
      <c r="BL299" s="166"/>
      <c r="BM299" s="166"/>
      <c r="BN299" s="166"/>
      <c r="BO299" s="166"/>
      <c r="BP299" s="166"/>
      <c r="BQ299" s="166"/>
      <c r="BR299" s="166"/>
      <c r="BS299" s="166"/>
      <c r="BT299" s="166"/>
      <c r="BU299" s="166"/>
      <c r="BV299" s="166"/>
      <c r="BW299" s="166"/>
      <c r="BX299" s="166"/>
      <c r="BY299" s="166"/>
      <c r="BZ299" s="166"/>
      <c r="CA299" s="166"/>
      <c r="CB299" s="166"/>
      <c r="CC299" s="166"/>
      <c r="CD299" s="166"/>
      <c r="CE299" s="166"/>
      <c r="CF299" s="166"/>
      <c r="CG299" s="166"/>
      <c r="CH299" s="166"/>
      <c r="CI299" s="166"/>
      <c r="CJ299" s="166"/>
      <c r="CK299" s="166"/>
      <c r="CL299" s="166"/>
      <c r="CM299" s="166"/>
      <c r="CN299" s="166"/>
      <c r="CO299" s="166"/>
      <c r="CP299" s="166"/>
      <c r="CQ299" s="166"/>
      <c r="CR299" s="166"/>
      <c r="CS299" s="166"/>
      <c r="CT299" s="166"/>
      <c r="CU299" s="166"/>
      <c r="CV299" s="166"/>
      <c r="CW299" s="166"/>
      <c r="CX299" s="166"/>
      <c r="CY299" s="166"/>
      <c r="CZ299" s="166"/>
      <c r="DA299" s="166"/>
      <c r="DB299" s="166"/>
      <c r="DC299" s="166"/>
      <c r="DD299" s="166"/>
      <c r="DE299" s="166"/>
      <c r="DF299" s="166"/>
      <c r="DG299" s="166"/>
      <c r="DH299" s="166"/>
      <c r="DI299" s="166"/>
      <c r="DJ299" s="166"/>
      <c r="DK299" s="166"/>
      <c r="DL299" s="166"/>
      <c r="DM299" s="166"/>
      <c r="DN299" s="166"/>
      <c r="DO299" s="166"/>
      <c r="DP299" s="166"/>
      <c r="DQ299" s="166"/>
      <c r="DR299" s="166"/>
      <c r="DS299" s="166"/>
      <c r="DT299" s="166"/>
      <c r="DU299" s="166"/>
      <c r="DV299" s="166"/>
      <c r="DW299" s="166"/>
      <c r="DX299" s="166"/>
      <c r="DY299" s="166"/>
      <c r="DZ299" s="166"/>
      <c r="EA299" s="166"/>
      <c r="EB299" s="166"/>
      <c r="EC299" s="166"/>
      <c r="ED299" s="166"/>
      <c r="EE299" s="166"/>
      <c r="EF299" s="166"/>
      <c r="EG299" s="166"/>
      <c r="EH299" s="166"/>
      <c r="EI299" s="166"/>
      <c r="EJ299" s="166"/>
      <c r="EK299" s="166"/>
      <c r="EL299" s="166"/>
      <c r="EM299" s="166"/>
      <c r="EN299" s="166"/>
    </row>
    <row r="300" spans="3:144" x14ac:dyDescent="0.2"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66"/>
      <c r="BB300" s="166"/>
      <c r="BC300" s="166"/>
      <c r="BD300" s="166"/>
      <c r="BE300" s="166"/>
      <c r="BF300" s="166"/>
      <c r="BG300" s="166"/>
      <c r="BH300" s="166"/>
      <c r="BI300" s="166"/>
      <c r="BJ300" s="166"/>
      <c r="BK300" s="166"/>
      <c r="BL300" s="166"/>
      <c r="BM300" s="166"/>
      <c r="BN300" s="166"/>
      <c r="BO300" s="166"/>
      <c r="BP300" s="166"/>
      <c r="BQ300" s="166"/>
      <c r="BR300" s="166"/>
      <c r="BS300" s="166"/>
      <c r="BT300" s="166"/>
      <c r="BU300" s="166"/>
      <c r="BV300" s="166"/>
      <c r="BW300" s="166"/>
      <c r="BX300" s="166"/>
      <c r="BY300" s="166"/>
      <c r="BZ300" s="166"/>
      <c r="CA300" s="166"/>
      <c r="CB300" s="166"/>
      <c r="CC300" s="166"/>
      <c r="CD300" s="166"/>
      <c r="CE300" s="166"/>
      <c r="CF300" s="166"/>
      <c r="CG300" s="166"/>
      <c r="CH300" s="166"/>
      <c r="CI300" s="166"/>
      <c r="CJ300" s="166"/>
      <c r="CK300" s="166"/>
      <c r="CL300" s="166"/>
      <c r="CM300" s="166"/>
      <c r="CN300" s="166"/>
      <c r="CO300" s="166"/>
      <c r="CP300" s="166"/>
      <c r="CQ300" s="166"/>
      <c r="CR300" s="166"/>
      <c r="CS300" s="166"/>
      <c r="CT300" s="166"/>
      <c r="CU300" s="166"/>
      <c r="CV300" s="166"/>
      <c r="CW300" s="166"/>
      <c r="CX300" s="166"/>
      <c r="CY300" s="166"/>
      <c r="CZ300" s="166"/>
      <c r="DA300" s="166"/>
      <c r="DB300" s="166"/>
      <c r="DC300" s="166"/>
      <c r="DD300" s="166"/>
      <c r="DE300" s="166"/>
      <c r="DF300" s="166"/>
      <c r="DG300" s="166"/>
      <c r="DH300" s="166"/>
      <c r="DI300" s="166"/>
      <c r="DJ300" s="166"/>
      <c r="DK300" s="166"/>
      <c r="DL300" s="166"/>
      <c r="DM300" s="166"/>
      <c r="DN300" s="166"/>
      <c r="DO300" s="166"/>
      <c r="DP300" s="166"/>
      <c r="DQ300" s="166"/>
      <c r="DR300" s="166"/>
      <c r="DS300" s="166"/>
      <c r="DT300" s="166"/>
      <c r="DU300" s="166"/>
      <c r="DV300" s="166"/>
      <c r="DW300" s="166"/>
      <c r="DX300" s="166"/>
      <c r="DY300" s="166"/>
      <c r="DZ300" s="166"/>
      <c r="EA300" s="166"/>
      <c r="EB300" s="166"/>
      <c r="EC300" s="166"/>
      <c r="ED300" s="166"/>
      <c r="EE300" s="166"/>
      <c r="EF300" s="166"/>
      <c r="EG300" s="166"/>
      <c r="EH300" s="166"/>
      <c r="EI300" s="166"/>
      <c r="EJ300" s="166"/>
      <c r="EK300" s="166"/>
      <c r="EL300" s="166"/>
      <c r="EM300" s="166"/>
      <c r="EN300" s="166"/>
    </row>
    <row r="301" spans="3:144" x14ac:dyDescent="0.2"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6"/>
      <c r="AY301" s="166"/>
      <c r="AZ301" s="166"/>
      <c r="BA301" s="166"/>
      <c r="BB301" s="166"/>
      <c r="BC301" s="166"/>
      <c r="BD301" s="166"/>
      <c r="BE301" s="166"/>
      <c r="BF301" s="166"/>
      <c r="BG301" s="166"/>
      <c r="BH301" s="166"/>
      <c r="BI301" s="166"/>
      <c r="BJ301" s="166"/>
      <c r="BK301" s="166"/>
      <c r="BL301" s="166"/>
      <c r="BM301" s="166"/>
      <c r="BN301" s="166"/>
      <c r="BO301" s="166"/>
      <c r="BP301" s="166"/>
      <c r="BQ301" s="166"/>
      <c r="BR301" s="166"/>
      <c r="BS301" s="166"/>
      <c r="BT301" s="166"/>
      <c r="BU301" s="166"/>
      <c r="BV301" s="166"/>
      <c r="BW301" s="166"/>
      <c r="BX301" s="166"/>
      <c r="BY301" s="166"/>
      <c r="BZ301" s="166"/>
      <c r="CA301" s="166"/>
      <c r="CB301" s="166"/>
      <c r="CC301" s="166"/>
      <c r="CD301" s="166"/>
      <c r="CE301" s="166"/>
      <c r="CF301" s="166"/>
      <c r="CG301" s="166"/>
      <c r="CH301" s="166"/>
      <c r="CI301" s="166"/>
      <c r="CJ301" s="166"/>
      <c r="CK301" s="166"/>
      <c r="CL301" s="166"/>
      <c r="CM301" s="166"/>
      <c r="CN301" s="166"/>
      <c r="CO301" s="166"/>
      <c r="CP301" s="166"/>
      <c r="CQ301" s="166"/>
      <c r="CR301" s="166"/>
      <c r="CS301" s="166"/>
      <c r="CT301" s="166"/>
      <c r="CU301" s="166"/>
      <c r="CV301" s="166"/>
      <c r="CW301" s="166"/>
      <c r="CX301" s="166"/>
      <c r="CY301" s="166"/>
      <c r="CZ301" s="166"/>
      <c r="DA301" s="166"/>
      <c r="DB301" s="166"/>
      <c r="DC301" s="166"/>
      <c r="DD301" s="166"/>
      <c r="DE301" s="166"/>
      <c r="DF301" s="166"/>
      <c r="DG301" s="166"/>
      <c r="DH301" s="166"/>
      <c r="DI301" s="166"/>
      <c r="DJ301" s="166"/>
      <c r="DK301" s="166"/>
      <c r="DL301" s="166"/>
      <c r="DM301" s="166"/>
      <c r="DN301" s="166"/>
      <c r="DO301" s="166"/>
      <c r="DP301" s="166"/>
      <c r="DQ301" s="166"/>
      <c r="DR301" s="166"/>
      <c r="DS301" s="166"/>
      <c r="DT301" s="166"/>
      <c r="DU301" s="166"/>
      <c r="DV301" s="166"/>
      <c r="DW301" s="166"/>
      <c r="DX301" s="166"/>
      <c r="DY301" s="166"/>
      <c r="DZ301" s="166"/>
      <c r="EA301" s="166"/>
      <c r="EB301" s="166"/>
      <c r="EC301" s="166"/>
      <c r="ED301" s="166"/>
      <c r="EE301" s="166"/>
      <c r="EF301" s="166"/>
      <c r="EG301" s="166"/>
      <c r="EH301" s="166"/>
      <c r="EI301" s="166"/>
      <c r="EJ301" s="166"/>
      <c r="EK301" s="166"/>
      <c r="EL301" s="166"/>
      <c r="EM301" s="166"/>
      <c r="EN301" s="166"/>
    </row>
    <row r="302" spans="3:144" x14ac:dyDescent="0.2"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6"/>
      <c r="AY302" s="166"/>
      <c r="AZ302" s="166"/>
      <c r="BA302" s="166"/>
      <c r="BB302" s="166"/>
      <c r="BC302" s="166"/>
      <c r="BD302" s="166"/>
      <c r="BE302" s="166"/>
      <c r="BF302" s="166"/>
      <c r="BG302" s="166"/>
      <c r="BH302" s="166"/>
      <c r="BI302" s="166"/>
      <c r="BJ302" s="166"/>
      <c r="BK302" s="166"/>
      <c r="BL302" s="166"/>
      <c r="BM302" s="166"/>
      <c r="BN302" s="166"/>
      <c r="BO302" s="166"/>
      <c r="BP302" s="166"/>
      <c r="BQ302" s="166"/>
      <c r="BR302" s="166"/>
      <c r="BS302" s="166"/>
      <c r="BT302" s="166"/>
      <c r="BU302" s="166"/>
      <c r="BV302" s="166"/>
      <c r="BW302" s="166"/>
      <c r="BX302" s="166"/>
      <c r="BY302" s="166"/>
      <c r="BZ302" s="166"/>
      <c r="CA302" s="166"/>
      <c r="CB302" s="166"/>
      <c r="CC302" s="166"/>
      <c r="CD302" s="166"/>
      <c r="CE302" s="166"/>
      <c r="CF302" s="166"/>
      <c r="CG302" s="166"/>
      <c r="CH302" s="166"/>
      <c r="CI302" s="166"/>
      <c r="CJ302" s="166"/>
      <c r="CK302" s="166"/>
      <c r="CL302" s="166"/>
      <c r="CM302" s="166"/>
      <c r="CN302" s="166"/>
      <c r="CO302" s="166"/>
      <c r="CP302" s="166"/>
      <c r="CQ302" s="166"/>
      <c r="CR302" s="166"/>
      <c r="CS302" s="166"/>
      <c r="CT302" s="166"/>
      <c r="CU302" s="166"/>
      <c r="CV302" s="166"/>
      <c r="CW302" s="166"/>
      <c r="CX302" s="166"/>
      <c r="CY302" s="166"/>
      <c r="CZ302" s="166"/>
      <c r="DA302" s="166"/>
      <c r="DB302" s="166"/>
      <c r="DC302" s="166"/>
      <c r="DD302" s="166"/>
      <c r="DE302" s="166"/>
      <c r="DF302" s="166"/>
      <c r="DG302" s="166"/>
      <c r="DH302" s="166"/>
      <c r="DI302" s="166"/>
      <c r="DJ302" s="166"/>
      <c r="DK302" s="166"/>
      <c r="DL302" s="166"/>
      <c r="DM302" s="166"/>
      <c r="DN302" s="166"/>
      <c r="DO302" s="166"/>
      <c r="DP302" s="166"/>
      <c r="DQ302" s="166"/>
      <c r="DR302" s="166"/>
      <c r="DS302" s="166"/>
      <c r="DT302" s="166"/>
      <c r="DU302" s="166"/>
      <c r="DV302" s="166"/>
      <c r="DW302" s="166"/>
      <c r="DX302" s="166"/>
      <c r="DY302" s="166"/>
      <c r="DZ302" s="166"/>
      <c r="EA302" s="166"/>
      <c r="EB302" s="166"/>
      <c r="EC302" s="166"/>
      <c r="ED302" s="166"/>
      <c r="EE302" s="166"/>
      <c r="EF302" s="166"/>
      <c r="EG302" s="166"/>
      <c r="EH302" s="166"/>
      <c r="EI302" s="166"/>
      <c r="EJ302" s="166"/>
      <c r="EK302" s="166"/>
      <c r="EL302" s="166"/>
      <c r="EM302" s="166"/>
      <c r="EN302" s="166"/>
    </row>
    <row r="303" spans="3:144" x14ac:dyDescent="0.2"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  <c r="AA303" s="166"/>
      <c r="AB303" s="166"/>
      <c r="AC303" s="166"/>
      <c r="AD303" s="166"/>
      <c r="AE303" s="166"/>
      <c r="AF303" s="166"/>
      <c r="AG303" s="166"/>
      <c r="AH303" s="166"/>
      <c r="AI303" s="166"/>
      <c r="AJ303" s="166"/>
      <c r="AK303" s="166"/>
      <c r="AL303" s="166"/>
      <c r="AM303" s="166"/>
      <c r="AN303" s="166"/>
      <c r="AO303" s="166"/>
      <c r="AP303" s="166"/>
      <c r="AQ303" s="166"/>
      <c r="AR303" s="166"/>
      <c r="AS303" s="166"/>
      <c r="AT303" s="166"/>
      <c r="AU303" s="166"/>
      <c r="AV303" s="166"/>
      <c r="AW303" s="166"/>
      <c r="AX303" s="166"/>
      <c r="AY303" s="166"/>
      <c r="AZ303" s="166"/>
      <c r="BA303" s="166"/>
      <c r="BB303" s="166"/>
      <c r="BC303" s="166"/>
      <c r="BD303" s="166"/>
      <c r="BE303" s="166"/>
      <c r="BF303" s="166"/>
      <c r="BG303" s="166"/>
      <c r="BH303" s="166"/>
      <c r="BI303" s="166"/>
      <c r="BJ303" s="166"/>
      <c r="BK303" s="166"/>
      <c r="BL303" s="166"/>
      <c r="BM303" s="166"/>
      <c r="BN303" s="166"/>
      <c r="BO303" s="166"/>
      <c r="BP303" s="166"/>
      <c r="BQ303" s="166"/>
      <c r="BR303" s="166"/>
      <c r="BS303" s="166"/>
      <c r="BT303" s="166"/>
      <c r="BU303" s="166"/>
      <c r="BV303" s="166"/>
      <c r="BW303" s="166"/>
      <c r="BX303" s="166"/>
      <c r="BY303" s="166"/>
      <c r="BZ303" s="166"/>
      <c r="CA303" s="166"/>
      <c r="CB303" s="166"/>
      <c r="CC303" s="166"/>
      <c r="CD303" s="166"/>
      <c r="CE303" s="166"/>
      <c r="CF303" s="166"/>
      <c r="CG303" s="166"/>
      <c r="CH303" s="166"/>
      <c r="CI303" s="166"/>
      <c r="CJ303" s="166"/>
      <c r="CK303" s="166"/>
      <c r="CL303" s="166"/>
      <c r="CM303" s="166"/>
      <c r="CN303" s="166"/>
      <c r="CO303" s="166"/>
      <c r="CP303" s="166"/>
      <c r="CQ303" s="166"/>
      <c r="CR303" s="166"/>
      <c r="CS303" s="166"/>
      <c r="CT303" s="166"/>
      <c r="CU303" s="166"/>
      <c r="CV303" s="166"/>
      <c r="CW303" s="166"/>
      <c r="CX303" s="166"/>
      <c r="CY303" s="166"/>
      <c r="CZ303" s="166"/>
      <c r="DA303" s="166"/>
      <c r="DB303" s="166"/>
      <c r="DC303" s="166"/>
      <c r="DD303" s="166"/>
      <c r="DE303" s="166"/>
      <c r="DF303" s="166"/>
      <c r="DG303" s="166"/>
      <c r="DH303" s="166"/>
      <c r="DI303" s="166"/>
      <c r="DJ303" s="166"/>
      <c r="DK303" s="166"/>
      <c r="DL303" s="166"/>
      <c r="DM303" s="166"/>
      <c r="DN303" s="166"/>
      <c r="DO303" s="166"/>
      <c r="DP303" s="166"/>
      <c r="DQ303" s="166"/>
      <c r="DR303" s="166"/>
      <c r="DS303" s="166"/>
      <c r="DT303" s="166"/>
      <c r="DU303" s="166"/>
      <c r="DV303" s="166"/>
      <c r="DW303" s="166"/>
      <c r="DX303" s="166"/>
      <c r="DY303" s="166"/>
      <c r="DZ303" s="166"/>
      <c r="EA303" s="166"/>
      <c r="EB303" s="166"/>
      <c r="EC303" s="166"/>
      <c r="ED303" s="166"/>
      <c r="EE303" s="166"/>
      <c r="EF303" s="166"/>
      <c r="EG303" s="166"/>
      <c r="EH303" s="166"/>
      <c r="EI303" s="166"/>
      <c r="EJ303" s="166"/>
      <c r="EK303" s="166"/>
      <c r="EL303" s="166"/>
      <c r="EM303" s="166"/>
      <c r="EN303" s="166"/>
    </row>
    <row r="304" spans="3:144" x14ac:dyDescent="0.2"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  <c r="AA304" s="166"/>
      <c r="AB304" s="166"/>
      <c r="AC304" s="166"/>
      <c r="AD304" s="166"/>
      <c r="AE304" s="166"/>
      <c r="AF304" s="166"/>
      <c r="AG304" s="166"/>
      <c r="AH304" s="166"/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  <c r="BI304" s="166"/>
      <c r="BJ304" s="166"/>
      <c r="BK304" s="166"/>
      <c r="BL304" s="166"/>
      <c r="BM304" s="166"/>
      <c r="BN304" s="166"/>
      <c r="BO304" s="166"/>
      <c r="BP304" s="166"/>
      <c r="BQ304" s="166"/>
      <c r="BR304" s="166"/>
      <c r="BS304" s="166"/>
      <c r="BT304" s="166"/>
      <c r="BU304" s="166"/>
      <c r="BV304" s="166"/>
      <c r="BW304" s="166"/>
      <c r="BX304" s="166"/>
      <c r="BY304" s="166"/>
      <c r="BZ304" s="166"/>
      <c r="CA304" s="166"/>
      <c r="CB304" s="166"/>
      <c r="CC304" s="166"/>
      <c r="CD304" s="166"/>
      <c r="CE304" s="166"/>
      <c r="CF304" s="166"/>
      <c r="CG304" s="166"/>
      <c r="CH304" s="166"/>
      <c r="CI304" s="166"/>
      <c r="CJ304" s="166"/>
      <c r="CK304" s="166"/>
      <c r="CL304" s="166"/>
      <c r="CM304" s="166"/>
      <c r="CN304" s="166"/>
      <c r="CO304" s="166"/>
      <c r="CP304" s="166"/>
      <c r="CQ304" s="166"/>
      <c r="CR304" s="166"/>
      <c r="CS304" s="166"/>
      <c r="CT304" s="166"/>
      <c r="CU304" s="166"/>
      <c r="CV304" s="166"/>
      <c r="CW304" s="166"/>
      <c r="CX304" s="166"/>
      <c r="CY304" s="166"/>
      <c r="CZ304" s="166"/>
      <c r="DA304" s="166"/>
      <c r="DB304" s="166"/>
      <c r="DC304" s="166"/>
      <c r="DD304" s="166"/>
      <c r="DE304" s="166"/>
      <c r="DF304" s="166"/>
      <c r="DG304" s="166"/>
      <c r="DH304" s="166"/>
      <c r="DI304" s="166"/>
      <c r="DJ304" s="166"/>
      <c r="DK304" s="166"/>
      <c r="DL304" s="166"/>
      <c r="DM304" s="166"/>
      <c r="DN304" s="166"/>
      <c r="DO304" s="166"/>
      <c r="DP304" s="166"/>
      <c r="DQ304" s="166"/>
      <c r="DR304" s="166"/>
      <c r="DS304" s="166"/>
      <c r="DT304" s="166"/>
      <c r="DU304" s="166"/>
      <c r="DV304" s="166"/>
      <c r="DW304" s="166"/>
      <c r="DX304" s="166"/>
      <c r="DY304" s="166"/>
      <c r="DZ304" s="166"/>
      <c r="EA304" s="166"/>
      <c r="EB304" s="166"/>
      <c r="EC304" s="166"/>
      <c r="ED304" s="166"/>
      <c r="EE304" s="166"/>
      <c r="EF304" s="166"/>
      <c r="EG304" s="166"/>
      <c r="EH304" s="166"/>
      <c r="EI304" s="166"/>
      <c r="EJ304" s="166"/>
      <c r="EK304" s="166"/>
      <c r="EL304" s="166"/>
      <c r="EM304" s="166"/>
      <c r="EN304" s="166"/>
    </row>
    <row r="305" spans="3:144" x14ac:dyDescent="0.2"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  <c r="AA305" s="166"/>
      <c r="AB305" s="166"/>
      <c r="AC305" s="166"/>
      <c r="AD305" s="166"/>
      <c r="AE305" s="166"/>
      <c r="AF305" s="166"/>
      <c r="AG305" s="166"/>
      <c r="AH305" s="166"/>
      <c r="AI305" s="166"/>
      <c r="AJ305" s="166"/>
      <c r="AK305" s="166"/>
      <c r="AL305" s="166"/>
      <c r="AM305" s="166"/>
      <c r="AN305" s="166"/>
      <c r="AO305" s="166"/>
      <c r="AP305" s="166"/>
      <c r="AQ305" s="166"/>
      <c r="AR305" s="166"/>
      <c r="AS305" s="166"/>
      <c r="AT305" s="166"/>
      <c r="AU305" s="166"/>
      <c r="AV305" s="166"/>
      <c r="AW305" s="166"/>
      <c r="AX305" s="166"/>
      <c r="AY305" s="166"/>
      <c r="AZ305" s="166"/>
      <c r="BA305" s="166"/>
      <c r="BB305" s="166"/>
      <c r="BC305" s="166"/>
      <c r="BD305" s="166"/>
      <c r="BE305" s="166"/>
      <c r="BF305" s="166"/>
      <c r="BG305" s="166"/>
      <c r="BH305" s="166"/>
      <c r="BI305" s="166"/>
      <c r="BJ305" s="166"/>
      <c r="BK305" s="166"/>
      <c r="BL305" s="166"/>
      <c r="BM305" s="166"/>
      <c r="BN305" s="166"/>
      <c r="BO305" s="166"/>
      <c r="BP305" s="166"/>
      <c r="BQ305" s="166"/>
      <c r="BR305" s="166"/>
      <c r="BS305" s="166"/>
      <c r="BT305" s="166"/>
      <c r="BU305" s="166"/>
      <c r="BV305" s="166"/>
      <c r="BW305" s="166"/>
      <c r="BX305" s="166"/>
      <c r="BY305" s="166"/>
      <c r="BZ305" s="166"/>
      <c r="CA305" s="166"/>
      <c r="CB305" s="166"/>
      <c r="CC305" s="166"/>
      <c r="CD305" s="166"/>
      <c r="CE305" s="166"/>
      <c r="CF305" s="166"/>
      <c r="CG305" s="166"/>
      <c r="CH305" s="166"/>
      <c r="CI305" s="166"/>
      <c r="CJ305" s="166"/>
      <c r="CK305" s="166"/>
      <c r="CL305" s="166"/>
      <c r="CM305" s="166"/>
      <c r="CN305" s="166"/>
      <c r="CO305" s="166"/>
      <c r="CP305" s="166"/>
      <c r="CQ305" s="166"/>
      <c r="CR305" s="166"/>
      <c r="CS305" s="166"/>
      <c r="CT305" s="166"/>
      <c r="CU305" s="166"/>
      <c r="CV305" s="166"/>
      <c r="CW305" s="166"/>
      <c r="CX305" s="166"/>
      <c r="CY305" s="166"/>
      <c r="CZ305" s="166"/>
      <c r="DA305" s="166"/>
      <c r="DB305" s="166"/>
      <c r="DC305" s="166"/>
      <c r="DD305" s="166"/>
      <c r="DE305" s="166"/>
      <c r="DF305" s="166"/>
      <c r="DG305" s="166"/>
      <c r="DH305" s="166"/>
      <c r="DI305" s="166"/>
      <c r="DJ305" s="166"/>
      <c r="DK305" s="166"/>
      <c r="DL305" s="166"/>
      <c r="DM305" s="166"/>
      <c r="DN305" s="166"/>
      <c r="DO305" s="166"/>
      <c r="DP305" s="166"/>
      <c r="DQ305" s="166"/>
      <c r="DR305" s="166"/>
      <c r="DS305" s="166"/>
      <c r="DT305" s="166"/>
      <c r="DU305" s="166"/>
      <c r="DV305" s="166"/>
      <c r="DW305" s="166"/>
      <c r="DX305" s="166"/>
      <c r="DY305" s="166"/>
      <c r="DZ305" s="166"/>
      <c r="EA305" s="166"/>
      <c r="EB305" s="166"/>
      <c r="EC305" s="166"/>
      <c r="ED305" s="166"/>
      <c r="EE305" s="166"/>
      <c r="EF305" s="166"/>
      <c r="EG305" s="166"/>
      <c r="EH305" s="166"/>
      <c r="EI305" s="166"/>
      <c r="EJ305" s="166"/>
      <c r="EK305" s="166"/>
      <c r="EL305" s="166"/>
      <c r="EM305" s="166"/>
      <c r="EN305" s="166"/>
    </row>
    <row r="306" spans="3:144" x14ac:dyDescent="0.2"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166"/>
      <c r="AZ306" s="166"/>
      <c r="BA306" s="166"/>
      <c r="BB306" s="166"/>
      <c r="BC306" s="166"/>
      <c r="BD306" s="166"/>
      <c r="BE306" s="166"/>
      <c r="BF306" s="166"/>
      <c r="BG306" s="166"/>
      <c r="BH306" s="166"/>
      <c r="BI306" s="166"/>
      <c r="BJ306" s="166"/>
      <c r="BK306" s="166"/>
      <c r="BL306" s="166"/>
      <c r="BM306" s="166"/>
      <c r="BN306" s="166"/>
      <c r="BO306" s="166"/>
      <c r="BP306" s="166"/>
      <c r="BQ306" s="166"/>
      <c r="BR306" s="166"/>
      <c r="BS306" s="166"/>
      <c r="BT306" s="166"/>
      <c r="BU306" s="166"/>
      <c r="BV306" s="166"/>
      <c r="BW306" s="166"/>
      <c r="BX306" s="166"/>
      <c r="BY306" s="166"/>
      <c r="BZ306" s="166"/>
      <c r="CA306" s="166"/>
      <c r="CB306" s="166"/>
      <c r="CC306" s="166"/>
      <c r="CD306" s="166"/>
      <c r="CE306" s="166"/>
      <c r="CF306" s="166"/>
      <c r="CG306" s="166"/>
      <c r="CH306" s="166"/>
      <c r="CI306" s="166"/>
      <c r="CJ306" s="166"/>
      <c r="CK306" s="166"/>
      <c r="CL306" s="166"/>
      <c r="CM306" s="166"/>
      <c r="CN306" s="166"/>
      <c r="CO306" s="166"/>
      <c r="CP306" s="166"/>
      <c r="CQ306" s="166"/>
      <c r="CR306" s="166"/>
      <c r="CS306" s="166"/>
      <c r="CT306" s="166"/>
      <c r="CU306" s="166"/>
      <c r="CV306" s="166"/>
      <c r="CW306" s="166"/>
      <c r="CX306" s="166"/>
      <c r="CY306" s="166"/>
      <c r="CZ306" s="166"/>
      <c r="DA306" s="166"/>
      <c r="DB306" s="166"/>
      <c r="DC306" s="166"/>
      <c r="DD306" s="166"/>
      <c r="DE306" s="166"/>
      <c r="DF306" s="166"/>
      <c r="DG306" s="166"/>
      <c r="DH306" s="166"/>
      <c r="DI306" s="166"/>
      <c r="DJ306" s="166"/>
      <c r="DK306" s="166"/>
      <c r="DL306" s="166"/>
      <c r="DM306" s="166"/>
      <c r="DN306" s="166"/>
      <c r="DO306" s="166"/>
      <c r="DP306" s="166"/>
      <c r="DQ306" s="166"/>
      <c r="DR306" s="166"/>
      <c r="DS306" s="166"/>
      <c r="DT306" s="166"/>
      <c r="DU306" s="166"/>
      <c r="DV306" s="166"/>
      <c r="DW306" s="166"/>
      <c r="DX306" s="166"/>
      <c r="DY306" s="166"/>
      <c r="DZ306" s="166"/>
      <c r="EA306" s="166"/>
      <c r="EB306" s="166"/>
      <c r="EC306" s="166"/>
      <c r="ED306" s="166"/>
      <c r="EE306" s="166"/>
      <c r="EF306" s="166"/>
      <c r="EG306" s="166"/>
      <c r="EH306" s="166"/>
      <c r="EI306" s="166"/>
      <c r="EJ306" s="166"/>
      <c r="EK306" s="166"/>
      <c r="EL306" s="166"/>
      <c r="EM306" s="166"/>
      <c r="EN306" s="166"/>
    </row>
    <row r="307" spans="3:144" x14ac:dyDescent="0.2"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  <c r="AG307" s="166"/>
      <c r="AH307" s="166"/>
      <c r="AI307" s="166"/>
      <c r="AJ307" s="166"/>
      <c r="AK307" s="166"/>
      <c r="AL307" s="166"/>
      <c r="AM307" s="166"/>
      <c r="AN307" s="166"/>
      <c r="AO307" s="166"/>
      <c r="AP307" s="166"/>
      <c r="AQ307" s="166"/>
      <c r="AR307" s="166"/>
      <c r="AS307" s="166"/>
      <c r="AT307" s="166"/>
      <c r="AU307" s="166"/>
      <c r="AV307" s="166"/>
      <c r="AW307" s="166"/>
      <c r="AX307" s="166"/>
      <c r="AY307" s="166"/>
      <c r="AZ307" s="166"/>
      <c r="BA307" s="166"/>
      <c r="BB307" s="166"/>
      <c r="BC307" s="166"/>
      <c r="BD307" s="166"/>
      <c r="BE307" s="166"/>
      <c r="BF307" s="166"/>
      <c r="BG307" s="166"/>
      <c r="BH307" s="166"/>
      <c r="BI307" s="166"/>
      <c r="BJ307" s="166"/>
      <c r="BK307" s="166"/>
      <c r="BL307" s="166"/>
      <c r="BM307" s="166"/>
      <c r="BN307" s="166"/>
      <c r="BO307" s="166"/>
      <c r="BP307" s="166"/>
      <c r="BQ307" s="166"/>
      <c r="BR307" s="166"/>
      <c r="BS307" s="166"/>
      <c r="BT307" s="166"/>
      <c r="BU307" s="166"/>
      <c r="BV307" s="166"/>
      <c r="BW307" s="166"/>
      <c r="BX307" s="166"/>
      <c r="BY307" s="166"/>
      <c r="BZ307" s="166"/>
      <c r="CA307" s="166"/>
      <c r="CB307" s="166"/>
      <c r="CC307" s="166"/>
      <c r="CD307" s="166"/>
      <c r="CE307" s="166"/>
      <c r="CF307" s="166"/>
      <c r="CG307" s="166"/>
      <c r="CH307" s="166"/>
      <c r="CI307" s="166"/>
      <c r="CJ307" s="166"/>
      <c r="CK307" s="166"/>
      <c r="CL307" s="166"/>
      <c r="CM307" s="166"/>
      <c r="CN307" s="166"/>
      <c r="CO307" s="166"/>
      <c r="CP307" s="166"/>
      <c r="CQ307" s="166"/>
      <c r="CR307" s="166"/>
      <c r="CS307" s="166"/>
      <c r="CT307" s="166"/>
      <c r="CU307" s="166"/>
      <c r="CV307" s="166"/>
      <c r="CW307" s="166"/>
      <c r="CX307" s="166"/>
      <c r="CY307" s="166"/>
      <c r="CZ307" s="166"/>
      <c r="DA307" s="166"/>
      <c r="DB307" s="166"/>
      <c r="DC307" s="166"/>
      <c r="DD307" s="166"/>
      <c r="DE307" s="166"/>
      <c r="DF307" s="166"/>
      <c r="DG307" s="166"/>
      <c r="DH307" s="166"/>
      <c r="DI307" s="166"/>
      <c r="DJ307" s="166"/>
      <c r="DK307" s="166"/>
      <c r="DL307" s="166"/>
      <c r="DM307" s="166"/>
      <c r="DN307" s="166"/>
      <c r="DO307" s="166"/>
      <c r="DP307" s="166"/>
      <c r="DQ307" s="166"/>
      <c r="DR307" s="166"/>
      <c r="DS307" s="166"/>
      <c r="DT307" s="166"/>
      <c r="DU307" s="166"/>
      <c r="DV307" s="166"/>
      <c r="DW307" s="166"/>
      <c r="DX307" s="166"/>
      <c r="DY307" s="166"/>
      <c r="DZ307" s="166"/>
      <c r="EA307" s="166"/>
      <c r="EB307" s="166"/>
      <c r="EC307" s="166"/>
      <c r="ED307" s="166"/>
      <c r="EE307" s="166"/>
      <c r="EF307" s="166"/>
      <c r="EG307" s="166"/>
      <c r="EH307" s="166"/>
      <c r="EI307" s="166"/>
      <c r="EJ307" s="166"/>
      <c r="EK307" s="166"/>
      <c r="EL307" s="166"/>
      <c r="EM307" s="166"/>
      <c r="EN307" s="166"/>
    </row>
    <row r="308" spans="3:144" x14ac:dyDescent="0.2"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6"/>
      <c r="AK308" s="166"/>
      <c r="AL308" s="166"/>
      <c r="AM308" s="166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6"/>
      <c r="AY308" s="166"/>
      <c r="AZ308" s="166"/>
      <c r="BA308" s="166"/>
      <c r="BB308" s="166"/>
      <c r="BC308" s="166"/>
      <c r="BD308" s="166"/>
      <c r="BE308" s="166"/>
      <c r="BF308" s="166"/>
      <c r="BG308" s="166"/>
      <c r="BH308" s="166"/>
      <c r="BI308" s="166"/>
      <c r="BJ308" s="166"/>
      <c r="BK308" s="166"/>
      <c r="BL308" s="166"/>
      <c r="BM308" s="166"/>
      <c r="BN308" s="166"/>
      <c r="BO308" s="166"/>
      <c r="BP308" s="166"/>
      <c r="BQ308" s="166"/>
      <c r="BR308" s="166"/>
      <c r="BS308" s="166"/>
      <c r="BT308" s="166"/>
      <c r="BU308" s="166"/>
      <c r="BV308" s="166"/>
      <c r="BW308" s="166"/>
      <c r="BX308" s="166"/>
      <c r="BY308" s="166"/>
      <c r="BZ308" s="166"/>
      <c r="CA308" s="166"/>
      <c r="CB308" s="166"/>
      <c r="CC308" s="166"/>
      <c r="CD308" s="166"/>
      <c r="CE308" s="166"/>
      <c r="CF308" s="166"/>
      <c r="CG308" s="166"/>
      <c r="CH308" s="166"/>
      <c r="CI308" s="166"/>
      <c r="CJ308" s="166"/>
      <c r="CK308" s="166"/>
      <c r="CL308" s="166"/>
      <c r="CM308" s="166"/>
      <c r="CN308" s="166"/>
      <c r="CO308" s="166"/>
      <c r="CP308" s="166"/>
      <c r="CQ308" s="166"/>
      <c r="CR308" s="166"/>
      <c r="CS308" s="166"/>
      <c r="CT308" s="166"/>
      <c r="CU308" s="166"/>
      <c r="CV308" s="166"/>
      <c r="CW308" s="166"/>
      <c r="CX308" s="166"/>
      <c r="CY308" s="166"/>
      <c r="CZ308" s="166"/>
      <c r="DA308" s="166"/>
      <c r="DB308" s="166"/>
      <c r="DC308" s="166"/>
      <c r="DD308" s="166"/>
      <c r="DE308" s="166"/>
      <c r="DF308" s="166"/>
      <c r="DG308" s="166"/>
      <c r="DH308" s="166"/>
      <c r="DI308" s="166"/>
      <c r="DJ308" s="166"/>
      <c r="DK308" s="166"/>
      <c r="DL308" s="166"/>
      <c r="DM308" s="166"/>
      <c r="DN308" s="166"/>
      <c r="DO308" s="166"/>
      <c r="DP308" s="166"/>
      <c r="DQ308" s="166"/>
      <c r="DR308" s="166"/>
      <c r="DS308" s="166"/>
      <c r="DT308" s="166"/>
      <c r="DU308" s="166"/>
      <c r="DV308" s="166"/>
      <c r="DW308" s="166"/>
      <c r="DX308" s="166"/>
      <c r="DY308" s="166"/>
      <c r="DZ308" s="166"/>
      <c r="EA308" s="166"/>
      <c r="EB308" s="166"/>
      <c r="EC308" s="166"/>
      <c r="ED308" s="166"/>
      <c r="EE308" s="166"/>
      <c r="EF308" s="166"/>
      <c r="EG308" s="166"/>
      <c r="EH308" s="166"/>
      <c r="EI308" s="166"/>
      <c r="EJ308" s="166"/>
      <c r="EK308" s="166"/>
      <c r="EL308" s="166"/>
      <c r="EM308" s="166"/>
      <c r="EN308" s="166"/>
    </row>
    <row r="309" spans="3:144" x14ac:dyDescent="0.2"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  <c r="AZ309" s="166"/>
      <c r="BA309" s="166"/>
      <c r="BB309" s="166"/>
      <c r="BC309" s="166"/>
      <c r="BD309" s="166"/>
      <c r="BE309" s="166"/>
      <c r="BF309" s="166"/>
      <c r="BG309" s="166"/>
      <c r="BH309" s="166"/>
      <c r="BI309" s="166"/>
      <c r="BJ309" s="166"/>
      <c r="BK309" s="166"/>
      <c r="BL309" s="166"/>
      <c r="BM309" s="166"/>
      <c r="BN309" s="166"/>
      <c r="BO309" s="166"/>
      <c r="BP309" s="166"/>
      <c r="BQ309" s="166"/>
      <c r="BR309" s="166"/>
      <c r="BS309" s="166"/>
      <c r="BT309" s="166"/>
      <c r="BU309" s="166"/>
      <c r="BV309" s="166"/>
      <c r="BW309" s="166"/>
      <c r="BX309" s="166"/>
      <c r="BY309" s="166"/>
      <c r="BZ309" s="166"/>
      <c r="CA309" s="166"/>
      <c r="CB309" s="166"/>
      <c r="CC309" s="166"/>
      <c r="CD309" s="166"/>
      <c r="CE309" s="166"/>
      <c r="CF309" s="166"/>
      <c r="CG309" s="166"/>
      <c r="CH309" s="166"/>
      <c r="CI309" s="166"/>
      <c r="CJ309" s="166"/>
      <c r="CK309" s="166"/>
      <c r="CL309" s="166"/>
      <c r="CM309" s="166"/>
      <c r="CN309" s="166"/>
      <c r="CO309" s="166"/>
      <c r="CP309" s="166"/>
      <c r="CQ309" s="166"/>
      <c r="CR309" s="166"/>
      <c r="CS309" s="166"/>
      <c r="CT309" s="166"/>
      <c r="CU309" s="166"/>
      <c r="CV309" s="166"/>
      <c r="CW309" s="166"/>
      <c r="CX309" s="166"/>
      <c r="CY309" s="166"/>
      <c r="CZ309" s="166"/>
      <c r="DA309" s="166"/>
      <c r="DB309" s="166"/>
      <c r="DC309" s="166"/>
      <c r="DD309" s="166"/>
      <c r="DE309" s="166"/>
      <c r="DF309" s="166"/>
      <c r="DG309" s="166"/>
      <c r="DH309" s="166"/>
      <c r="DI309" s="166"/>
      <c r="DJ309" s="166"/>
      <c r="DK309" s="166"/>
      <c r="DL309" s="166"/>
      <c r="DM309" s="166"/>
      <c r="DN309" s="166"/>
      <c r="DO309" s="166"/>
      <c r="DP309" s="166"/>
      <c r="DQ309" s="166"/>
      <c r="DR309" s="166"/>
      <c r="DS309" s="166"/>
      <c r="DT309" s="166"/>
      <c r="DU309" s="166"/>
      <c r="DV309" s="166"/>
      <c r="DW309" s="166"/>
      <c r="DX309" s="166"/>
      <c r="DY309" s="166"/>
      <c r="DZ309" s="166"/>
      <c r="EA309" s="166"/>
      <c r="EB309" s="166"/>
      <c r="EC309" s="166"/>
      <c r="ED309" s="166"/>
      <c r="EE309" s="166"/>
      <c r="EF309" s="166"/>
      <c r="EG309" s="166"/>
      <c r="EH309" s="166"/>
      <c r="EI309" s="166"/>
      <c r="EJ309" s="166"/>
      <c r="EK309" s="166"/>
      <c r="EL309" s="166"/>
      <c r="EM309" s="166"/>
      <c r="EN309" s="166"/>
    </row>
    <row r="310" spans="3:144" x14ac:dyDescent="0.2"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  <c r="BI310" s="166"/>
      <c r="BJ310" s="166"/>
      <c r="BK310" s="166"/>
      <c r="BL310" s="166"/>
      <c r="BM310" s="166"/>
      <c r="BN310" s="166"/>
      <c r="BO310" s="166"/>
      <c r="BP310" s="166"/>
      <c r="BQ310" s="166"/>
      <c r="BR310" s="166"/>
      <c r="BS310" s="166"/>
      <c r="BT310" s="166"/>
      <c r="BU310" s="166"/>
      <c r="BV310" s="166"/>
      <c r="BW310" s="166"/>
      <c r="BX310" s="166"/>
      <c r="BY310" s="166"/>
      <c r="BZ310" s="166"/>
      <c r="CA310" s="166"/>
      <c r="CB310" s="166"/>
      <c r="CC310" s="166"/>
      <c r="CD310" s="166"/>
      <c r="CE310" s="166"/>
      <c r="CF310" s="166"/>
      <c r="CG310" s="166"/>
      <c r="CH310" s="166"/>
      <c r="CI310" s="166"/>
      <c r="CJ310" s="166"/>
      <c r="CK310" s="166"/>
      <c r="CL310" s="166"/>
      <c r="CM310" s="166"/>
      <c r="CN310" s="166"/>
      <c r="CO310" s="166"/>
      <c r="CP310" s="166"/>
      <c r="CQ310" s="166"/>
      <c r="CR310" s="166"/>
      <c r="CS310" s="166"/>
      <c r="CT310" s="166"/>
      <c r="CU310" s="166"/>
      <c r="CV310" s="166"/>
      <c r="CW310" s="166"/>
      <c r="CX310" s="166"/>
      <c r="CY310" s="166"/>
      <c r="CZ310" s="166"/>
      <c r="DA310" s="166"/>
      <c r="DB310" s="166"/>
      <c r="DC310" s="166"/>
      <c r="DD310" s="166"/>
      <c r="DE310" s="166"/>
      <c r="DF310" s="166"/>
      <c r="DG310" s="166"/>
      <c r="DH310" s="166"/>
      <c r="DI310" s="166"/>
      <c r="DJ310" s="166"/>
      <c r="DK310" s="166"/>
      <c r="DL310" s="166"/>
      <c r="DM310" s="166"/>
      <c r="DN310" s="166"/>
      <c r="DO310" s="166"/>
      <c r="DP310" s="166"/>
      <c r="DQ310" s="166"/>
      <c r="DR310" s="166"/>
      <c r="DS310" s="166"/>
      <c r="DT310" s="166"/>
      <c r="DU310" s="166"/>
      <c r="DV310" s="166"/>
      <c r="DW310" s="166"/>
      <c r="DX310" s="166"/>
      <c r="DY310" s="166"/>
      <c r="DZ310" s="166"/>
      <c r="EA310" s="166"/>
      <c r="EB310" s="166"/>
      <c r="EC310" s="166"/>
      <c r="ED310" s="166"/>
      <c r="EE310" s="166"/>
      <c r="EF310" s="166"/>
      <c r="EG310" s="166"/>
      <c r="EH310" s="166"/>
      <c r="EI310" s="166"/>
      <c r="EJ310" s="166"/>
      <c r="EK310" s="166"/>
      <c r="EL310" s="166"/>
      <c r="EM310" s="166"/>
      <c r="EN310" s="166"/>
    </row>
    <row r="311" spans="3:144" x14ac:dyDescent="0.2"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  <c r="BI311" s="166"/>
      <c r="BJ311" s="166"/>
      <c r="BK311" s="166"/>
      <c r="BL311" s="166"/>
      <c r="BM311" s="166"/>
      <c r="BN311" s="166"/>
      <c r="BO311" s="166"/>
      <c r="BP311" s="166"/>
      <c r="BQ311" s="166"/>
      <c r="BR311" s="166"/>
      <c r="BS311" s="166"/>
      <c r="BT311" s="166"/>
      <c r="BU311" s="166"/>
      <c r="BV311" s="166"/>
      <c r="BW311" s="166"/>
      <c r="BX311" s="166"/>
      <c r="BY311" s="166"/>
      <c r="BZ311" s="166"/>
      <c r="CA311" s="166"/>
      <c r="CB311" s="166"/>
      <c r="CC311" s="166"/>
      <c r="CD311" s="166"/>
      <c r="CE311" s="166"/>
      <c r="CF311" s="166"/>
      <c r="CG311" s="166"/>
      <c r="CH311" s="166"/>
      <c r="CI311" s="166"/>
      <c r="CJ311" s="166"/>
      <c r="CK311" s="166"/>
      <c r="CL311" s="166"/>
      <c r="CM311" s="166"/>
      <c r="CN311" s="166"/>
      <c r="CO311" s="166"/>
      <c r="CP311" s="166"/>
      <c r="CQ311" s="166"/>
      <c r="CR311" s="166"/>
      <c r="CS311" s="166"/>
      <c r="CT311" s="166"/>
      <c r="CU311" s="166"/>
      <c r="CV311" s="166"/>
      <c r="CW311" s="166"/>
      <c r="CX311" s="166"/>
      <c r="CY311" s="166"/>
      <c r="CZ311" s="166"/>
      <c r="DA311" s="166"/>
      <c r="DB311" s="166"/>
      <c r="DC311" s="166"/>
      <c r="DD311" s="166"/>
      <c r="DE311" s="166"/>
      <c r="DF311" s="166"/>
      <c r="DG311" s="166"/>
      <c r="DH311" s="166"/>
      <c r="DI311" s="166"/>
      <c r="DJ311" s="166"/>
      <c r="DK311" s="166"/>
      <c r="DL311" s="166"/>
      <c r="DM311" s="166"/>
      <c r="DN311" s="166"/>
      <c r="DO311" s="166"/>
      <c r="DP311" s="166"/>
      <c r="DQ311" s="166"/>
      <c r="DR311" s="166"/>
      <c r="DS311" s="166"/>
      <c r="DT311" s="166"/>
      <c r="DU311" s="166"/>
      <c r="DV311" s="166"/>
      <c r="DW311" s="166"/>
      <c r="DX311" s="166"/>
      <c r="DY311" s="166"/>
      <c r="DZ311" s="166"/>
      <c r="EA311" s="166"/>
      <c r="EB311" s="166"/>
      <c r="EC311" s="166"/>
      <c r="ED311" s="166"/>
      <c r="EE311" s="166"/>
      <c r="EF311" s="166"/>
      <c r="EG311" s="166"/>
      <c r="EH311" s="166"/>
      <c r="EI311" s="166"/>
      <c r="EJ311" s="166"/>
      <c r="EK311" s="166"/>
      <c r="EL311" s="166"/>
      <c r="EM311" s="166"/>
      <c r="EN311" s="166"/>
    </row>
    <row r="312" spans="3:144" x14ac:dyDescent="0.2">
      <c r="C312" s="166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  <c r="BI312" s="166"/>
      <c r="BJ312" s="166"/>
      <c r="BK312" s="166"/>
      <c r="BL312" s="166"/>
      <c r="BM312" s="166"/>
      <c r="BN312" s="166"/>
      <c r="BO312" s="166"/>
      <c r="BP312" s="166"/>
      <c r="BQ312" s="166"/>
      <c r="BR312" s="166"/>
      <c r="BS312" s="166"/>
      <c r="BT312" s="166"/>
      <c r="BU312" s="166"/>
      <c r="BV312" s="166"/>
      <c r="BW312" s="166"/>
      <c r="BX312" s="166"/>
      <c r="BY312" s="166"/>
      <c r="BZ312" s="166"/>
      <c r="CA312" s="166"/>
      <c r="CB312" s="166"/>
      <c r="CC312" s="166"/>
      <c r="CD312" s="166"/>
      <c r="CE312" s="166"/>
      <c r="CF312" s="166"/>
      <c r="CG312" s="166"/>
      <c r="CH312" s="166"/>
      <c r="CI312" s="166"/>
      <c r="CJ312" s="166"/>
      <c r="CK312" s="166"/>
      <c r="CL312" s="166"/>
      <c r="CM312" s="166"/>
      <c r="CN312" s="166"/>
      <c r="CO312" s="166"/>
      <c r="CP312" s="166"/>
      <c r="CQ312" s="166"/>
      <c r="CR312" s="166"/>
      <c r="CS312" s="166"/>
      <c r="CT312" s="166"/>
      <c r="CU312" s="166"/>
      <c r="CV312" s="166"/>
      <c r="CW312" s="166"/>
      <c r="CX312" s="166"/>
      <c r="CY312" s="166"/>
      <c r="CZ312" s="166"/>
      <c r="DA312" s="166"/>
      <c r="DB312" s="166"/>
      <c r="DC312" s="166"/>
      <c r="DD312" s="166"/>
      <c r="DE312" s="166"/>
      <c r="DF312" s="166"/>
      <c r="DG312" s="166"/>
      <c r="DH312" s="166"/>
      <c r="DI312" s="166"/>
      <c r="DJ312" s="166"/>
      <c r="DK312" s="166"/>
      <c r="DL312" s="166"/>
      <c r="DM312" s="166"/>
      <c r="DN312" s="166"/>
      <c r="DO312" s="166"/>
      <c r="DP312" s="166"/>
      <c r="DQ312" s="166"/>
      <c r="DR312" s="166"/>
      <c r="DS312" s="166"/>
      <c r="DT312" s="166"/>
      <c r="DU312" s="166"/>
      <c r="DV312" s="166"/>
      <c r="DW312" s="166"/>
      <c r="DX312" s="166"/>
      <c r="DY312" s="166"/>
      <c r="DZ312" s="166"/>
      <c r="EA312" s="166"/>
      <c r="EB312" s="166"/>
      <c r="EC312" s="166"/>
      <c r="ED312" s="166"/>
      <c r="EE312" s="166"/>
      <c r="EF312" s="166"/>
      <c r="EG312" s="166"/>
      <c r="EH312" s="166"/>
      <c r="EI312" s="166"/>
      <c r="EJ312" s="166"/>
      <c r="EK312" s="166"/>
      <c r="EL312" s="166"/>
      <c r="EM312" s="166"/>
      <c r="EN312" s="166"/>
    </row>
    <row r="313" spans="3:144" x14ac:dyDescent="0.2"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  <c r="BI313" s="166"/>
      <c r="BJ313" s="166"/>
      <c r="BK313" s="166"/>
      <c r="BL313" s="166"/>
      <c r="BM313" s="166"/>
      <c r="BN313" s="166"/>
      <c r="BO313" s="166"/>
      <c r="BP313" s="166"/>
      <c r="BQ313" s="166"/>
      <c r="BR313" s="166"/>
      <c r="BS313" s="166"/>
      <c r="BT313" s="166"/>
      <c r="BU313" s="166"/>
      <c r="BV313" s="166"/>
      <c r="BW313" s="166"/>
      <c r="BX313" s="166"/>
      <c r="BY313" s="166"/>
      <c r="BZ313" s="166"/>
      <c r="CA313" s="166"/>
      <c r="CB313" s="166"/>
      <c r="CC313" s="166"/>
      <c r="CD313" s="166"/>
      <c r="CE313" s="166"/>
      <c r="CF313" s="166"/>
      <c r="CG313" s="166"/>
      <c r="CH313" s="166"/>
      <c r="CI313" s="166"/>
      <c r="CJ313" s="166"/>
      <c r="CK313" s="166"/>
      <c r="CL313" s="166"/>
      <c r="CM313" s="166"/>
      <c r="CN313" s="166"/>
      <c r="CO313" s="166"/>
      <c r="CP313" s="166"/>
      <c r="CQ313" s="166"/>
      <c r="CR313" s="166"/>
      <c r="CS313" s="166"/>
      <c r="CT313" s="166"/>
      <c r="CU313" s="166"/>
      <c r="CV313" s="166"/>
      <c r="CW313" s="166"/>
      <c r="CX313" s="166"/>
      <c r="CY313" s="166"/>
      <c r="CZ313" s="166"/>
      <c r="DA313" s="166"/>
      <c r="DB313" s="166"/>
      <c r="DC313" s="166"/>
      <c r="DD313" s="166"/>
      <c r="DE313" s="166"/>
      <c r="DF313" s="166"/>
      <c r="DG313" s="166"/>
      <c r="DH313" s="166"/>
      <c r="DI313" s="166"/>
      <c r="DJ313" s="166"/>
      <c r="DK313" s="166"/>
      <c r="DL313" s="166"/>
      <c r="DM313" s="166"/>
      <c r="DN313" s="166"/>
      <c r="DO313" s="166"/>
      <c r="DP313" s="166"/>
      <c r="DQ313" s="166"/>
      <c r="DR313" s="166"/>
      <c r="DS313" s="166"/>
      <c r="DT313" s="166"/>
      <c r="DU313" s="166"/>
      <c r="DV313" s="166"/>
      <c r="DW313" s="166"/>
      <c r="DX313" s="166"/>
      <c r="DY313" s="166"/>
      <c r="DZ313" s="166"/>
      <c r="EA313" s="166"/>
      <c r="EB313" s="166"/>
      <c r="EC313" s="166"/>
      <c r="ED313" s="166"/>
      <c r="EE313" s="166"/>
      <c r="EF313" s="166"/>
      <c r="EG313" s="166"/>
      <c r="EH313" s="166"/>
      <c r="EI313" s="166"/>
      <c r="EJ313" s="166"/>
      <c r="EK313" s="166"/>
      <c r="EL313" s="166"/>
      <c r="EM313" s="166"/>
      <c r="EN313" s="166"/>
    </row>
    <row r="314" spans="3:144" x14ac:dyDescent="0.2"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66"/>
      <c r="BB314" s="166"/>
      <c r="BC314" s="166"/>
      <c r="BD314" s="166"/>
      <c r="BE314" s="166"/>
      <c r="BF314" s="166"/>
      <c r="BG314" s="166"/>
      <c r="BH314" s="166"/>
      <c r="BI314" s="166"/>
      <c r="BJ314" s="166"/>
      <c r="BK314" s="166"/>
      <c r="BL314" s="166"/>
      <c r="BM314" s="166"/>
      <c r="BN314" s="166"/>
      <c r="BO314" s="166"/>
      <c r="BP314" s="166"/>
      <c r="BQ314" s="166"/>
      <c r="BR314" s="166"/>
      <c r="BS314" s="166"/>
      <c r="BT314" s="166"/>
      <c r="BU314" s="166"/>
      <c r="BV314" s="166"/>
      <c r="BW314" s="166"/>
      <c r="BX314" s="166"/>
      <c r="BY314" s="166"/>
      <c r="BZ314" s="166"/>
      <c r="CA314" s="166"/>
      <c r="CB314" s="166"/>
      <c r="CC314" s="166"/>
      <c r="CD314" s="166"/>
      <c r="CE314" s="166"/>
      <c r="CF314" s="166"/>
      <c r="CG314" s="166"/>
      <c r="CH314" s="166"/>
      <c r="CI314" s="166"/>
      <c r="CJ314" s="166"/>
      <c r="CK314" s="166"/>
      <c r="CL314" s="166"/>
      <c r="CM314" s="166"/>
      <c r="CN314" s="166"/>
      <c r="CO314" s="166"/>
      <c r="CP314" s="166"/>
      <c r="CQ314" s="166"/>
      <c r="CR314" s="166"/>
      <c r="CS314" s="166"/>
      <c r="CT314" s="166"/>
      <c r="CU314" s="166"/>
      <c r="CV314" s="166"/>
      <c r="CW314" s="166"/>
      <c r="CX314" s="166"/>
      <c r="CY314" s="166"/>
      <c r="CZ314" s="166"/>
      <c r="DA314" s="166"/>
      <c r="DB314" s="166"/>
      <c r="DC314" s="166"/>
      <c r="DD314" s="166"/>
      <c r="DE314" s="166"/>
      <c r="DF314" s="166"/>
      <c r="DG314" s="166"/>
      <c r="DH314" s="166"/>
      <c r="DI314" s="166"/>
      <c r="DJ314" s="166"/>
      <c r="DK314" s="166"/>
      <c r="DL314" s="166"/>
      <c r="DM314" s="166"/>
      <c r="DN314" s="166"/>
      <c r="DO314" s="166"/>
      <c r="DP314" s="166"/>
      <c r="DQ314" s="166"/>
      <c r="DR314" s="166"/>
      <c r="DS314" s="166"/>
      <c r="DT314" s="166"/>
      <c r="DU314" s="166"/>
      <c r="DV314" s="166"/>
      <c r="DW314" s="166"/>
      <c r="DX314" s="166"/>
      <c r="DY314" s="166"/>
      <c r="DZ314" s="166"/>
      <c r="EA314" s="166"/>
      <c r="EB314" s="166"/>
      <c r="EC314" s="166"/>
      <c r="ED314" s="166"/>
      <c r="EE314" s="166"/>
      <c r="EF314" s="166"/>
      <c r="EG314" s="166"/>
      <c r="EH314" s="166"/>
      <c r="EI314" s="166"/>
      <c r="EJ314" s="166"/>
      <c r="EK314" s="166"/>
      <c r="EL314" s="166"/>
      <c r="EM314" s="166"/>
      <c r="EN314" s="166"/>
    </row>
    <row r="315" spans="3:144" x14ac:dyDescent="0.2"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6"/>
      <c r="BB315" s="166"/>
      <c r="BC315" s="166"/>
      <c r="BD315" s="166"/>
      <c r="BE315" s="166"/>
      <c r="BF315" s="166"/>
      <c r="BG315" s="166"/>
      <c r="BH315" s="166"/>
      <c r="BI315" s="166"/>
      <c r="BJ315" s="166"/>
      <c r="BK315" s="166"/>
      <c r="BL315" s="166"/>
      <c r="BM315" s="166"/>
      <c r="BN315" s="166"/>
      <c r="BO315" s="166"/>
      <c r="BP315" s="166"/>
      <c r="BQ315" s="166"/>
      <c r="BR315" s="166"/>
      <c r="BS315" s="166"/>
      <c r="BT315" s="166"/>
      <c r="BU315" s="166"/>
      <c r="BV315" s="166"/>
      <c r="BW315" s="166"/>
      <c r="BX315" s="166"/>
      <c r="BY315" s="166"/>
      <c r="BZ315" s="166"/>
      <c r="CA315" s="166"/>
      <c r="CB315" s="166"/>
      <c r="CC315" s="166"/>
      <c r="CD315" s="166"/>
      <c r="CE315" s="166"/>
      <c r="CF315" s="166"/>
      <c r="CG315" s="166"/>
      <c r="CH315" s="166"/>
      <c r="CI315" s="166"/>
      <c r="CJ315" s="166"/>
      <c r="CK315" s="166"/>
      <c r="CL315" s="166"/>
      <c r="CM315" s="166"/>
      <c r="CN315" s="166"/>
      <c r="CO315" s="166"/>
      <c r="CP315" s="166"/>
      <c r="CQ315" s="166"/>
      <c r="CR315" s="166"/>
      <c r="CS315" s="166"/>
      <c r="CT315" s="166"/>
      <c r="CU315" s="166"/>
      <c r="CV315" s="166"/>
      <c r="CW315" s="166"/>
      <c r="CX315" s="166"/>
      <c r="CY315" s="166"/>
      <c r="CZ315" s="166"/>
      <c r="DA315" s="166"/>
      <c r="DB315" s="166"/>
      <c r="DC315" s="166"/>
      <c r="DD315" s="166"/>
      <c r="DE315" s="166"/>
      <c r="DF315" s="166"/>
      <c r="DG315" s="166"/>
      <c r="DH315" s="166"/>
      <c r="DI315" s="166"/>
      <c r="DJ315" s="166"/>
      <c r="DK315" s="166"/>
      <c r="DL315" s="166"/>
      <c r="DM315" s="166"/>
      <c r="DN315" s="166"/>
      <c r="DO315" s="166"/>
      <c r="DP315" s="166"/>
      <c r="DQ315" s="166"/>
      <c r="DR315" s="166"/>
      <c r="DS315" s="166"/>
      <c r="DT315" s="166"/>
      <c r="DU315" s="166"/>
      <c r="DV315" s="166"/>
      <c r="DW315" s="166"/>
      <c r="DX315" s="166"/>
      <c r="DY315" s="166"/>
      <c r="DZ315" s="166"/>
      <c r="EA315" s="166"/>
      <c r="EB315" s="166"/>
      <c r="EC315" s="166"/>
      <c r="ED315" s="166"/>
      <c r="EE315" s="166"/>
      <c r="EF315" s="166"/>
      <c r="EG315" s="166"/>
      <c r="EH315" s="166"/>
      <c r="EI315" s="166"/>
      <c r="EJ315" s="166"/>
      <c r="EK315" s="166"/>
      <c r="EL315" s="166"/>
      <c r="EM315" s="166"/>
      <c r="EN315" s="166"/>
    </row>
    <row r="316" spans="3:144" x14ac:dyDescent="0.2"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166"/>
      <c r="BD316" s="166"/>
      <c r="BE316" s="166"/>
      <c r="BF316" s="166"/>
      <c r="BG316" s="166"/>
      <c r="BH316" s="166"/>
      <c r="BI316" s="166"/>
      <c r="BJ316" s="166"/>
      <c r="BK316" s="166"/>
      <c r="BL316" s="166"/>
      <c r="BM316" s="166"/>
      <c r="BN316" s="166"/>
      <c r="BO316" s="166"/>
      <c r="BP316" s="166"/>
      <c r="BQ316" s="166"/>
      <c r="BR316" s="166"/>
      <c r="BS316" s="166"/>
      <c r="BT316" s="166"/>
      <c r="BU316" s="166"/>
      <c r="BV316" s="166"/>
      <c r="BW316" s="166"/>
      <c r="BX316" s="166"/>
      <c r="BY316" s="166"/>
      <c r="BZ316" s="166"/>
      <c r="CA316" s="166"/>
      <c r="CB316" s="166"/>
      <c r="CC316" s="166"/>
      <c r="CD316" s="166"/>
      <c r="CE316" s="166"/>
      <c r="CF316" s="166"/>
      <c r="CG316" s="166"/>
      <c r="CH316" s="166"/>
      <c r="CI316" s="166"/>
      <c r="CJ316" s="166"/>
      <c r="CK316" s="166"/>
      <c r="CL316" s="166"/>
      <c r="CM316" s="166"/>
      <c r="CN316" s="166"/>
      <c r="CO316" s="166"/>
      <c r="CP316" s="166"/>
      <c r="CQ316" s="166"/>
      <c r="CR316" s="166"/>
      <c r="CS316" s="166"/>
      <c r="CT316" s="166"/>
      <c r="CU316" s="166"/>
      <c r="CV316" s="166"/>
      <c r="CW316" s="166"/>
      <c r="CX316" s="166"/>
      <c r="CY316" s="166"/>
      <c r="CZ316" s="166"/>
      <c r="DA316" s="166"/>
      <c r="DB316" s="166"/>
      <c r="DC316" s="166"/>
      <c r="DD316" s="166"/>
      <c r="DE316" s="166"/>
      <c r="DF316" s="166"/>
      <c r="DG316" s="166"/>
      <c r="DH316" s="166"/>
      <c r="DI316" s="166"/>
      <c r="DJ316" s="166"/>
      <c r="DK316" s="166"/>
      <c r="DL316" s="166"/>
      <c r="DM316" s="166"/>
      <c r="DN316" s="166"/>
      <c r="DO316" s="166"/>
      <c r="DP316" s="166"/>
      <c r="DQ316" s="166"/>
      <c r="DR316" s="166"/>
      <c r="DS316" s="166"/>
      <c r="DT316" s="166"/>
      <c r="DU316" s="166"/>
      <c r="DV316" s="166"/>
      <c r="DW316" s="166"/>
      <c r="DX316" s="166"/>
      <c r="DY316" s="166"/>
      <c r="DZ316" s="166"/>
      <c r="EA316" s="166"/>
      <c r="EB316" s="166"/>
      <c r="EC316" s="166"/>
      <c r="ED316" s="166"/>
      <c r="EE316" s="166"/>
      <c r="EF316" s="166"/>
      <c r="EG316" s="166"/>
      <c r="EH316" s="166"/>
      <c r="EI316" s="166"/>
      <c r="EJ316" s="166"/>
      <c r="EK316" s="166"/>
      <c r="EL316" s="166"/>
      <c r="EM316" s="166"/>
      <c r="EN316" s="166"/>
    </row>
    <row r="317" spans="3:144" x14ac:dyDescent="0.2">
      <c r="C317" s="166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  <c r="AZ317" s="166"/>
      <c r="BA317" s="166"/>
      <c r="BB317" s="166"/>
      <c r="BC317" s="166"/>
      <c r="BD317" s="166"/>
      <c r="BE317" s="166"/>
      <c r="BF317" s="166"/>
      <c r="BG317" s="166"/>
      <c r="BH317" s="166"/>
      <c r="BI317" s="166"/>
      <c r="BJ317" s="166"/>
      <c r="BK317" s="166"/>
      <c r="BL317" s="166"/>
      <c r="BM317" s="166"/>
      <c r="BN317" s="166"/>
      <c r="BO317" s="166"/>
      <c r="BP317" s="166"/>
      <c r="BQ317" s="166"/>
      <c r="BR317" s="166"/>
      <c r="BS317" s="166"/>
      <c r="BT317" s="166"/>
      <c r="BU317" s="166"/>
      <c r="BV317" s="166"/>
      <c r="BW317" s="166"/>
      <c r="BX317" s="166"/>
      <c r="BY317" s="166"/>
      <c r="BZ317" s="166"/>
      <c r="CA317" s="166"/>
      <c r="CB317" s="166"/>
      <c r="CC317" s="166"/>
      <c r="CD317" s="166"/>
      <c r="CE317" s="166"/>
      <c r="CF317" s="166"/>
      <c r="CG317" s="166"/>
      <c r="CH317" s="166"/>
      <c r="CI317" s="166"/>
      <c r="CJ317" s="166"/>
      <c r="CK317" s="166"/>
      <c r="CL317" s="166"/>
      <c r="CM317" s="166"/>
      <c r="CN317" s="166"/>
      <c r="CO317" s="166"/>
      <c r="CP317" s="166"/>
      <c r="CQ317" s="166"/>
      <c r="CR317" s="166"/>
      <c r="CS317" s="166"/>
      <c r="CT317" s="166"/>
      <c r="CU317" s="166"/>
      <c r="CV317" s="166"/>
      <c r="CW317" s="166"/>
      <c r="CX317" s="166"/>
      <c r="CY317" s="166"/>
      <c r="CZ317" s="166"/>
      <c r="DA317" s="166"/>
      <c r="DB317" s="166"/>
      <c r="DC317" s="166"/>
      <c r="DD317" s="166"/>
      <c r="DE317" s="166"/>
      <c r="DF317" s="166"/>
      <c r="DG317" s="166"/>
      <c r="DH317" s="166"/>
      <c r="DI317" s="166"/>
      <c r="DJ317" s="166"/>
      <c r="DK317" s="166"/>
      <c r="DL317" s="166"/>
      <c r="DM317" s="166"/>
      <c r="DN317" s="166"/>
      <c r="DO317" s="166"/>
      <c r="DP317" s="166"/>
      <c r="DQ317" s="166"/>
      <c r="DR317" s="166"/>
      <c r="DS317" s="166"/>
      <c r="DT317" s="166"/>
      <c r="DU317" s="166"/>
      <c r="DV317" s="166"/>
      <c r="DW317" s="166"/>
      <c r="DX317" s="166"/>
      <c r="DY317" s="166"/>
      <c r="DZ317" s="166"/>
      <c r="EA317" s="166"/>
      <c r="EB317" s="166"/>
      <c r="EC317" s="166"/>
      <c r="ED317" s="166"/>
      <c r="EE317" s="166"/>
      <c r="EF317" s="166"/>
      <c r="EG317" s="166"/>
      <c r="EH317" s="166"/>
      <c r="EI317" s="166"/>
      <c r="EJ317" s="166"/>
      <c r="EK317" s="166"/>
      <c r="EL317" s="166"/>
      <c r="EM317" s="166"/>
      <c r="EN317" s="166"/>
    </row>
    <row r="318" spans="3:144" x14ac:dyDescent="0.2"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6"/>
      <c r="BB318" s="166"/>
      <c r="BC318" s="166"/>
      <c r="BD318" s="166"/>
      <c r="BE318" s="166"/>
      <c r="BF318" s="166"/>
      <c r="BG318" s="166"/>
      <c r="BH318" s="166"/>
      <c r="BI318" s="166"/>
      <c r="BJ318" s="166"/>
      <c r="BK318" s="166"/>
      <c r="BL318" s="166"/>
      <c r="BM318" s="166"/>
      <c r="BN318" s="166"/>
      <c r="BO318" s="166"/>
      <c r="BP318" s="166"/>
      <c r="BQ318" s="166"/>
      <c r="BR318" s="166"/>
      <c r="BS318" s="166"/>
      <c r="BT318" s="166"/>
      <c r="BU318" s="166"/>
      <c r="BV318" s="166"/>
      <c r="BW318" s="166"/>
      <c r="BX318" s="166"/>
      <c r="BY318" s="166"/>
      <c r="BZ318" s="166"/>
      <c r="CA318" s="166"/>
      <c r="CB318" s="166"/>
      <c r="CC318" s="166"/>
      <c r="CD318" s="166"/>
      <c r="CE318" s="166"/>
      <c r="CF318" s="166"/>
      <c r="CG318" s="166"/>
      <c r="CH318" s="166"/>
      <c r="CI318" s="166"/>
      <c r="CJ318" s="166"/>
      <c r="CK318" s="166"/>
      <c r="CL318" s="166"/>
      <c r="CM318" s="166"/>
      <c r="CN318" s="166"/>
      <c r="CO318" s="166"/>
      <c r="CP318" s="166"/>
      <c r="CQ318" s="166"/>
      <c r="CR318" s="166"/>
      <c r="CS318" s="166"/>
      <c r="CT318" s="166"/>
      <c r="CU318" s="166"/>
      <c r="CV318" s="166"/>
      <c r="CW318" s="166"/>
      <c r="CX318" s="166"/>
      <c r="CY318" s="166"/>
      <c r="CZ318" s="166"/>
      <c r="DA318" s="166"/>
      <c r="DB318" s="166"/>
      <c r="DC318" s="166"/>
      <c r="DD318" s="166"/>
      <c r="DE318" s="166"/>
      <c r="DF318" s="166"/>
      <c r="DG318" s="166"/>
      <c r="DH318" s="166"/>
      <c r="DI318" s="166"/>
      <c r="DJ318" s="166"/>
      <c r="DK318" s="166"/>
      <c r="DL318" s="166"/>
      <c r="DM318" s="166"/>
      <c r="DN318" s="166"/>
      <c r="DO318" s="166"/>
      <c r="DP318" s="166"/>
      <c r="DQ318" s="166"/>
      <c r="DR318" s="166"/>
      <c r="DS318" s="166"/>
      <c r="DT318" s="166"/>
      <c r="DU318" s="166"/>
      <c r="DV318" s="166"/>
      <c r="DW318" s="166"/>
      <c r="DX318" s="166"/>
      <c r="DY318" s="166"/>
      <c r="DZ318" s="166"/>
      <c r="EA318" s="166"/>
      <c r="EB318" s="166"/>
      <c r="EC318" s="166"/>
      <c r="ED318" s="166"/>
      <c r="EE318" s="166"/>
      <c r="EF318" s="166"/>
      <c r="EG318" s="166"/>
      <c r="EH318" s="166"/>
      <c r="EI318" s="166"/>
      <c r="EJ318" s="166"/>
      <c r="EK318" s="166"/>
      <c r="EL318" s="166"/>
      <c r="EM318" s="166"/>
      <c r="EN318" s="166"/>
    </row>
    <row r="319" spans="3:144" x14ac:dyDescent="0.2">
      <c r="C319" s="166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  <c r="AZ319" s="166"/>
      <c r="BA319" s="166"/>
      <c r="BB319" s="166"/>
      <c r="BC319" s="166"/>
      <c r="BD319" s="166"/>
      <c r="BE319" s="166"/>
      <c r="BF319" s="166"/>
      <c r="BG319" s="166"/>
      <c r="BH319" s="166"/>
      <c r="BI319" s="166"/>
      <c r="BJ319" s="166"/>
      <c r="BK319" s="166"/>
      <c r="BL319" s="166"/>
      <c r="BM319" s="166"/>
      <c r="BN319" s="166"/>
      <c r="BO319" s="166"/>
      <c r="BP319" s="166"/>
      <c r="BQ319" s="166"/>
      <c r="BR319" s="166"/>
      <c r="BS319" s="166"/>
      <c r="BT319" s="166"/>
      <c r="BU319" s="166"/>
      <c r="BV319" s="166"/>
      <c r="BW319" s="166"/>
      <c r="BX319" s="166"/>
      <c r="BY319" s="166"/>
      <c r="BZ319" s="166"/>
      <c r="CA319" s="166"/>
      <c r="CB319" s="166"/>
      <c r="CC319" s="166"/>
      <c r="CD319" s="166"/>
      <c r="CE319" s="166"/>
      <c r="CF319" s="166"/>
      <c r="CG319" s="166"/>
      <c r="CH319" s="166"/>
      <c r="CI319" s="166"/>
      <c r="CJ319" s="166"/>
      <c r="CK319" s="166"/>
      <c r="CL319" s="166"/>
      <c r="CM319" s="166"/>
      <c r="CN319" s="166"/>
      <c r="CO319" s="166"/>
      <c r="CP319" s="166"/>
      <c r="CQ319" s="166"/>
      <c r="CR319" s="166"/>
      <c r="CS319" s="166"/>
      <c r="CT319" s="166"/>
      <c r="CU319" s="166"/>
      <c r="CV319" s="166"/>
      <c r="CW319" s="166"/>
      <c r="CX319" s="166"/>
      <c r="CY319" s="166"/>
      <c r="CZ319" s="166"/>
      <c r="DA319" s="166"/>
      <c r="DB319" s="166"/>
      <c r="DC319" s="166"/>
      <c r="DD319" s="166"/>
      <c r="DE319" s="166"/>
      <c r="DF319" s="166"/>
      <c r="DG319" s="166"/>
      <c r="DH319" s="166"/>
      <c r="DI319" s="166"/>
      <c r="DJ319" s="166"/>
      <c r="DK319" s="166"/>
      <c r="DL319" s="166"/>
      <c r="DM319" s="166"/>
      <c r="DN319" s="166"/>
      <c r="DO319" s="166"/>
      <c r="DP319" s="166"/>
      <c r="DQ319" s="166"/>
      <c r="DR319" s="166"/>
      <c r="DS319" s="166"/>
      <c r="DT319" s="166"/>
      <c r="DU319" s="166"/>
      <c r="DV319" s="166"/>
      <c r="DW319" s="166"/>
      <c r="DX319" s="166"/>
      <c r="DY319" s="166"/>
      <c r="DZ319" s="166"/>
      <c r="EA319" s="166"/>
      <c r="EB319" s="166"/>
      <c r="EC319" s="166"/>
      <c r="ED319" s="166"/>
      <c r="EE319" s="166"/>
      <c r="EF319" s="166"/>
      <c r="EG319" s="166"/>
      <c r="EH319" s="166"/>
      <c r="EI319" s="166"/>
      <c r="EJ319" s="166"/>
      <c r="EK319" s="166"/>
      <c r="EL319" s="166"/>
      <c r="EM319" s="166"/>
      <c r="EN319" s="166"/>
    </row>
    <row r="320" spans="3:144" x14ac:dyDescent="0.2"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  <c r="AZ320" s="166"/>
      <c r="BA320" s="166"/>
      <c r="BB320" s="166"/>
      <c r="BC320" s="166"/>
      <c r="BD320" s="166"/>
      <c r="BE320" s="166"/>
      <c r="BF320" s="166"/>
      <c r="BG320" s="166"/>
      <c r="BH320" s="166"/>
      <c r="BI320" s="166"/>
      <c r="BJ320" s="166"/>
      <c r="BK320" s="166"/>
      <c r="BL320" s="166"/>
      <c r="BM320" s="166"/>
      <c r="BN320" s="166"/>
      <c r="BO320" s="166"/>
      <c r="BP320" s="166"/>
      <c r="BQ320" s="166"/>
      <c r="BR320" s="166"/>
      <c r="BS320" s="166"/>
      <c r="BT320" s="166"/>
      <c r="BU320" s="166"/>
      <c r="BV320" s="166"/>
      <c r="BW320" s="166"/>
      <c r="BX320" s="166"/>
      <c r="BY320" s="166"/>
      <c r="BZ320" s="166"/>
      <c r="CA320" s="166"/>
      <c r="CB320" s="166"/>
      <c r="CC320" s="166"/>
      <c r="CD320" s="166"/>
      <c r="CE320" s="166"/>
      <c r="CF320" s="166"/>
      <c r="CG320" s="166"/>
      <c r="CH320" s="166"/>
      <c r="CI320" s="166"/>
      <c r="CJ320" s="166"/>
      <c r="CK320" s="166"/>
      <c r="CL320" s="166"/>
      <c r="CM320" s="166"/>
      <c r="CN320" s="166"/>
      <c r="CO320" s="166"/>
      <c r="CP320" s="166"/>
      <c r="CQ320" s="166"/>
      <c r="CR320" s="166"/>
      <c r="CS320" s="166"/>
      <c r="CT320" s="166"/>
      <c r="CU320" s="166"/>
      <c r="CV320" s="166"/>
      <c r="CW320" s="166"/>
      <c r="CX320" s="166"/>
      <c r="CY320" s="166"/>
      <c r="CZ320" s="166"/>
      <c r="DA320" s="166"/>
      <c r="DB320" s="166"/>
      <c r="DC320" s="166"/>
      <c r="DD320" s="166"/>
      <c r="DE320" s="166"/>
      <c r="DF320" s="166"/>
      <c r="DG320" s="166"/>
      <c r="DH320" s="166"/>
      <c r="DI320" s="166"/>
      <c r="DJ320" s="166"/>
      <c r="DK320" s="166"/>
      <c r="DL320" s="166"/>
      <c r="DM320" s="166"/>
      <c r="DN320" s="166"/>
      <c r="DO320" s="166"/>
      <c r="DP320" s="166"/>
      <c r="DQ320" s="166"/>
      <c r="DR320" s="166"/>
      <c r="DS320" s="166"/>
      <c r="DT320" s="166"/>
      <c r="DU320" s="166"/>
      <c r="DV320" s="166"/>
      <c r="DW320" s="166"/>
      <c r="DX320" s="166"/>
      <c r="DY320" s="166"/>
      <c r="DZ320" s="166"/>
      <c r="EA320" s="166"/>
      <c r="EB320" s="166"/>
      <c r="EC320" s="166"/>
      <c r="ED320" s="166"/>
      <c r="EE320" s="166"/>
      <c r="EF320" s="166"/>
      <c r="EG320" s="166"/>
      <c r="EH320" s="166"/>
      <c r="EI320" s="166"/>
      <c r="EJ320" s="166"/>
      <c r="EK320" s="166"/>
      <c r="EL320" s="166"/>
      <c r="EM320" s="166"/>
      <c r="EN320" s="166"/>
    </row>
    <row r="321" spans="3:144" x14ac:dyDescent="0.2"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  <c r="AA321" s="166"/>
      <c r="AB321" s="166"/>
      <c r="AC321" s="166"/>
      <c r="AD321" s="166"/>
      <c r="AE321" s="166"/>
      <c r="AF321" s="166"/>
      <c r="AG321" s="166"/>
      <c r="AH321" s="166"/>
      <c r="AI321" s="166"/>
      <c r="AJ321" s="166"/>
      <c r="AK321" s="166"/>
      <c r="AL321" s="166"/>
      <c r="AM321" s="166"/>
      <c r="AN321" s="166"/>
      <c r="AO321" s="166"/>
      <c r="AP321" s="166"/>
      <c r="AQ321" s="166"/>
      <c r="AR321" s="166"/>
      <c r="AS321" s="166"/>
      <c r="AT321" s="166"/>
      <c r="AU321" s="166"/>
      <c r="AV321" s="166"/>
      <c r="AW321" s="166"/>
      <c r="AX321" s="166"/>
      <c r="AY321" s="166"/>
      <c r="AZ321" s="166"/>
      <c r="BA321" s="166"/>
      <c r="BB321" s="166"/>
      <c r="BC321" s="166"/>
      <c r="BD321" s="166"/>
      <c r="BE321" s="166"/>
      <c r="BF321" s="166"/>
      <c r="BG321" s="166"/>
      <c r="BH321" s="166"/>
      <c r="BI321" s="166"/>
      <c r="BJ321" s="166"/>
      <c r="BK321" s="166"/>
      <c r="BL321" s="166"/>
      <c r="BM321" s="166"/>
      <c r="BN321" s="166"/>
      <c r="BO321" s="166"/>
      <c r="BP321" s="166"/>
      <c r="BQ321" s="166"/>
      <c r="BR321" s="166"/>
      <c r="BS321" s="166"/>
      <c r="BT321" s="166"/>
      <c r="BU321" s="166"/>
      <c r="BV321" s="166"/>
      <c r="BW321" s="166"/>
      <c r="BX321" s="166"/>
      <c r="BY321" s="166"/>
      <c r="BZ321" s="166"/>
      <c r="CA321" s="166"/>
      <c r="CB321" s="166"/>
      <c r="CC321" s="166"/>
      <c r="CD321" s="166"/>
      <c r="CE321" s="166"/>
      <c r="CF321" s="166"/>
      <c r="CG321" s="166"/>
      <c r="CH321" s="166"/>
      <c r="CI321" s="166"/>
      <c r="CJ321" s="166"/>
      <c r="CK321" s="166"/>
      <c r="CL321" s="166"/>
      <c r="CM321" s="166"/>
      <c r="CN321" s="166"/>
      <c r="CO321" s="166"/>
      <c r="CP321" s="166"/>
      <c r="CQ321" s="166"/>
      <c r="CR321" s="166"/>
      <c r="CS321" s="166"/>
      <c r="CT321" s="166"/>
      <c r="CU321" s="166"/>
      <c r="CV321" s="166"/>
      <c r="CW321" s="166"/>
      <c r="CX321" s="166"/>
      <c r="CY321" s="166"/>
      <c r="CZ321" s="166"/>
      <c r="DA321" s="166"/>
      <c r="DB321" s="166"/>
      <c r="DC321" s="166"/>
      <c r="DD321" s="166"/>
      <c r="DE321" s="166"/>
      <c r="DF321" s="166"/>
      <c r="DG321" s="166"/>
      <c r="DH321" s="166"/>
      <c r="DI321" s="166"/>
      <c r="DJ321" s="166"/>
      <c r="DK321" s="166"/>
      <c r="DL321" s="166"/>
      <c r="DM321" s="166"/>
      <c r="DN321" s="166"/>
      <c r="DO321" s="166"/>
      <c r="DP321" s="166"/>
      <c r="DQ321" s="166"/>
      <c r="DR321" s="166"/>
      <c r="DS321" s="166"/>
      <c r="DT321" s="166"/>
      <c r="DU321" s="166"/>
      <c r="DV321" s="166"/>
      <c r="DW321" s="166"/>
      <c r="DX321" s="166"/>
      <c r="DY321" s="166"/>
      <c r="DZ321" s="166"/>
      <c r="EA321" s="166"/>
      <c r="EB321" s="166"/>
      <c r="EC321" s="166"/>
      <c r="ED321" s="166"/>
      <c r="EE321" s="166"/>
      <c r="EF321" s="166"/>
      <c r="EG321" s="166"/>
      <c r="EH321" s="166"/>
      <c r="EI321" s="166"/>
      <c r="EJ321" s="166"/>
      <c r="EK321" s="166"/>
      <c r="EL321" s="166"/>
      <c r="EM321" s="166"/>
      <c r="EN321" s="166"/>
    </row>
    <row r="322" spans="3:144" x14ac:dyDescent="0.2"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  <c r="AA322" s="166"/>
      <c r="AB322" s="166"/>
      <c r="AC322" s="166"/>
      <c r="AD322" s="166"/>
      <c r="AE322" s="166"/>
      <c r="AF322" s="166"/>
      <c r="AG322" s="166"/>
      <c r="AH322" s="166"/>
      <c r="AI322" s="166"/>
      <c r="AJ322" s="166"/>
      <c r="AK322" s="166"/>
      <c r="AL322" s="166"/>
      <c r="AM322" s="166"/>
      <c r="AN322" s="166"/>
      <c r="AO322" s="166"/>
      <c r="AP322" s="166"/>
      <c r="AQ322" s="166"/>
      <c r="AR322" s="166"/>
      <c r="AS322" s="166"/>
      <c r="AT322" s="166"/>
      <c r="AU322" s="166"/>
      <c r="AV322" s="166"/>
      <c r="AW322" s="166"/>
      <c r="AX322" s="166"/>
      <c r="AY322" s="166"/>
      <c r="AZ322" s="166"/>
      <c r="BA322" s="166"/>
      <c r="BB322" s="166"/>
      <c r="BC322" s="166"/>
      <c r="BD322" s="166"/>
      <c r="BE322" s="166"/>
      <c r="BF322" s="166"/>
      <c r="BG322" s="166"/>
      <c r="BH322" s="166"/>
      <c r="BI322" s="166"/>
      <c r="BJ322" s="166"/>
      <c r="BK322" s="166"/>
      <c r="BL322" s="166"/>
      <c r="BM322" s="166"/>
      <c r="BN322" s="166"/>
      <c r="BO322" s="166"/>
      <c r="BP322" s="166"/>
      <c r="BQ322" s="166"/>
      <c r="BR322" s="166"/>
      <c r="BS322" s="166"/>
      <c r="BT322" s="166"/>
      <c r="BU322" s="166"/>
      <c r="BV322" s="166"/>
      <c r="BW322" s="166"/>
      <c r="BX322" s="166"/>
      <c r="BY322" s="166"/>
      <c r="BZ322" s="166"/>
      <c r="CA322" s="166"/>
      <c r="CB322" s="166"/>
      <c r="CC322" s="166"/>
      <c r="CD322" s="166"/>
      <c r="CE322" s="166"/>
      <c r="CF322" s="166"/>
      <c r="CG322" s="166"/>
      <c r="CH322" s="166"/>
      <c r="CI322" s="166"/>
      <c r="CJ322" s="166"/>
      <c r="CK322" s="166"/>
      <c r="CL322" s="166"/>
      <c r="CM322" s="166"/>
      <c r="CN322" s="166"/>
      <c r="CO322" s="166"/>
      <c r="CP322" s="166"/>
      <c r="CQ322" s="166"/>
      <c r="CR322" s="166"/>
      <c r="CS322" s="166"/>
      <c r="CT322" s="166"/>
      <c r="CU322" s="166"/>
      <c r="CV322" s="166"/>
      <c r="CW322" s="166"/>
      <c r="CX322" s="166"/>
      <c r="CY322" s="166"/>
      <c r="CZ322" s="166"/>
      <c r="DA322" s="166"/>
      <c r="DB322" s="166"/>
      <c r="DC322" s="166"/>
      <c r="DD322" s="166"/>
      <c r="DE322" s="166"/>
      <c r="DF322" s="166"/>
      <c r="DG322" s="166"/>
      <c r="DH322" s="166"/>
      <c r="DI322" s="166"/>
      <c r="DJ322" s="166"/>
      <c r="DK322" s="166"/>
      <c r="DL322" s="166"/>
      <c r="DM322" s="166"/>
      <c r="DN322" s="166"/>
      <c r="DO322" s="166"/>
      <c r="DP322" s="166"/>
      <c r="DQ322" s="166"/>
      <c r="DR322" s="166"/>
      <c r="DS322" s="166"/>
      <c r="DT322" s="166"/>
      <c r="DU322" s="166"/>
      <c r="DV322" s="166"/>
      <c r="DW322" s="166"/>
      <c r="DX322" s="166"/>
      <c r="DY322" s="166"/>
      <c r="DZ322" s="166"/>
      <c r="EA322" s="166"/>
      <c r="EB322" s="166"/>
      <c r="EC322" s="166"/>
      <c r="ED322" s="166"/>
      <c r="EE322" s="166"/>
      <c r="EF322" s="166"/>
      <c r="EG322" s="166"/>
      <c r="EH322" s="166"/>
      <c r="EI322" s="166"/>
      <c r="EJ322" s="166"/>
      <c r="EK322" s="166"/>
      <c r="EL322" s="166"/>
      <c r="EM322" s="166"/>
      <c r="EN322" s="166"/>
    </row>
    <row r="323" spans="3:144" x14ac:dyDescent="0.2">
      <c r="C323" s="166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66"/>
      <c r="AG323" s="166"/>
      <c r="AH323" s="166"/>
      <c r="AI323" s="166"/>
      <c r="AJ323" s="166"/>
      <c r="AK323" s="166"/>
      <c r="AL323" s="166"/>
      <c r="AM323" s="166"/>
      <c r="AN323" s="166"/>
      <c r="AO323" s="166"/>
      <c r="AP323" s="166"/>
      <c r="AQ323" s="166"/>
      <c r="AR323" s="166"/>
      <c r="AS323" s="166"/>
      <c r="AT323" s="166"/>
      <c r="AU323" s="166"/>
      <c r="AV323" s="166"/>
      <c r="AW323" s="166"/>
      <c r="AX323" s="166"/>
      <c r="AY323" s="166"/>
      <c r="AZ323" s="166"/>
      <c r="BA323" s="166"/>
      <c r="BB323" s="166"/>
      <c r="BC323" s="166"/>
      <c r="BD323" s="166"/>
      <c r="BE323" s="166"/>
      <c r="BF323" s="166"/>
      <c r="BG323" s="166"/>
      <c r="BH323" s="166"/>
      <c r="BI323" s="166"/>
      <c r="BJ323" s="166"/>
      <c r="BK323" s="166"/>
      <c r="BL323" s="166"/>
      <c r="BM323" s="166"/>
      <c r="BN323" s="166"/>
      <c r="BO323" s="166"/>
      <c r="BP323" s="166"/>
      <c r="BQ323" s="166"/>
      <c r="BR323" s="166"/>
      <c r="BS323" s="166"/>
      <c r="BT323" s="166"/>
      <c r="BU323" s="166"/>
      <c r="BV323" s="166"/>
      <c r="BW323" s="166"/>
      <c r="BX323" s="166"/>
      <c r="BY323" s="166"/>
      <c r="BZ323" s="166"/>
      <c r="CA323" s="166"/>
      <c r="CB323" s="166"/>
      <c r="CC323" s="166"/>
      <c r="CD323" s="166"/>
      <c r="CE323" s="166"/>
      <c r="CF323" s="166"/>
      <c r="CG323" s="166"/>
      <c r="CH323" s="166"/>
      <c r="CI323" s="166"/>
      <c r="CJ323" s="166"/>
      <c r="CK323" s="166"/>
      <c r="CL323" s="166"/>
      <c r="CM323" s="166"/>
      <c r="CN323" s="166"/>
      <c r="CO323" s="166"/>
      <c r="CP323" s="166"/>
      <c r="CQ323" s="166"/>
      <c r="CR323" s="166"/>
      <c r="CS323" s="166"/>
      <c r="CT323" s="166"/>
      <c r="CU323" s="166"/>
      <c r="CV323" s="166"/>
      <c r="CW323" s="166"/>
      <c r="CX323" s="166"/>
      <c r="CY323" s="166"/>
      <c r="CZ323" s="166"/>
      <c r="DA323" s="166"/>
      <c r="DB323" s="166"/>
      <c r="DC323" s="166"/>
      <c r="DD323" s="166"/>
      <c r="DE323" s="166"/>
      <c r="DF323" s="166"/>
      <c r="DG323" s="166"/>
      <c r="DH323" s="166"/>
      <c r="DI323" s="166"/>
      <c r="DJ323" s="166"/>
      <c r="DK323" s="166"/>
      <c r="DL323" s="166"/>
      <c r="DM323" s="166"/>
      <c r="DN323" s="166"/>
      <c r="DO323" s="166"/>
      <c r="DP323" s="166"/>
      <c r="DQ323" s="166"/>
      <c r="DR323" s="166"/>
      <c r="DS323" s="166"/>
      <c r="DT323" s="166"/>
      <c r="DU323" s="166"/>
      <c r="DV323" s="166"/>
      <c r="DW323" s="166"/>
      <c r="DX323" s="166"/>
      <c r="DY323" s="166"/>
      <c r="DZ323" s="166"/>
      <c r="EA323" s="166"/>
      <c r="EB323" s="166"/>
      <c r="EC323" s="166"/>
      <c r="ED323" s="166"/>
      <c r="EE323" s="166"/>
      <c r="EF323" s="166"/>
      <c r="EG323" s="166"/>
      <c r="EH323" s="166"/>
      <c r="EI323" s="166"/>
      <c r="EJ323" s="166"/>
      <c r="EK323" s="166"/>
      <c r="EL323" s="166"/>
      <c r="EM323" s="166"/>
      <c r="EN323" s="166"/>
    </row>
    <row r="324" spans="3:144" x14ac:dyDescent="0.2"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66"/>
      <c r="AG324" s="166"/>
      <c r="AH324" s="166"/>
      <c r="AI324" s="166"/>
      <c r="AJ324" s="166"/>
      <c r="AK324" s="166"/>
      <c r="AL324" s="166"/>
      <c r="AM324" s="166"/>
      <c r="AN324" s="166"/>
      <c r="AO324" s="166"/>
      <c r="AP324" s="166"/>
      <c r="AQ324" s="166"/>
      <c r="AR324" s="166"/>
      <c r="AS324" s="166"/>
      <c r="AT324" s="166"/>
      <c r="AU324" s="166"/>
      <c r="AV324" s="166"/>
      <c r="AW324" s="166"/>
      <c r="AX324" s="166"/>
      <c r="AY324" s="166"/>
      <c r="AZ324" s="166"/>
      <c r="BA324" s="166"/>
      <c r="BB324" s="166"/>
      <c r="BC324" s="166"/>
      <c r="BD324" s="166"/>
      <c r="BE324" s="166"/>
      <c r="BF324" s="166"/>
      <c r="BG324" s="166"/>
      <c r="BH324" s="166"/>
      <c r="BI324" s="166"/>
      <c r="BJ324" s="166"/>
      <c r="BK324" s="166"/>
      <c r="BL324" s="166"/>
      <c r="BM324" s="166"/>
      <c r="BN324" s="166"/>
      <c r="BO324" s="166"/>
      <c r="BP324" s="166"/>
      <c r="BQ324" s="166"/>
      <c r="BR324" s="166"/>
      <c r="BS324" s="166"/>
      <c r="BT324" s="166"/>
      <c r="BU324" s="166"/>
      <c r="BV324" s="166"/>
      <c r="BW324" s="166"/>
      <c r="BX324" s="166"/>
      <c r="BY324" s="166"/>
      <c r="BZ324" s="166"/>
      <c r="CA324" s="166"/>
      <c r="CB324" s="166"/>
      <c r="CC324" s="166"/>
      <c r="CD324" s="166"/>
      <c r="CE324" s="166"/>
      <c r="CF324" s="166"/>
      <c r="CG324" s="166"/>
      <c r="CH324" s="166"/>
      <c r="CI324" s="166"/>
      <c r="CJ324" s="166"/>
      <c r="CK324" s="166"/>
      <c r="CL324" s="166"/>
      <c r="CM324" s="166"/>
      <c r="CN324" s="166"/>
      <c r="CO324" s="166"/>
      <c r="CP324" s="166"/>
      <c r="CQ324" s="166"/>
      <c r="CR324" s="166"/>
      <c r="CS324" s="166"/>
      <c r="CT324" s="166"/>
      <c r="CU324" s="166"/>
      <c r="CV324" s="166"/>
      <c r="CW324" s="166"/>
      <c r="CX324" s="166"/>
      <c r="CY324" s="166"/>
      <c r="CZ324" s="166"/>
      <c r="DA324" s="166"/>
      <c r="DB324" s="166"/>
      <c r="DC324" s="166"/>
      <c r="DD324" s="166"/>
      <c r="DE324" s="166"/>
      <c r="DF324" s="166"/>
      <c r="DG324" s="166"/>
      <c r="DH324" s="166"/>
      <c r="DI324" s="166"/>
      <c r="DJ324" s="166"/>
      <c r="DK324" s="166"/>
      <c r="DL324" s="166"/>
      <c r="DM324" s="166"/>
      <c r="DN324" s="166"/>
      <c r="DO324" s="166"/>
      <c r="DP324" s="166"/>
      <c r="DQ324" s="166"/>
      <c r="DR324" s="166"/>
      <c r="DS324" s="166"/>
      <c r="DT324" s="166"/>
      <c r="DU324" s="166"/>
      <c r="DV324" s="166"/>
      <c r="DW324" s="166"/>
      <c r="DX324" s="166"/>
      <c r="DY324" s="166"/>
      <c r="DZ324" s="166"/>
      <c r="EA324" s="166"/>
      <c r="EB324" s="166"/>
      <c r="EC324" s="166"/>
      <c r="ED324" s="166"/>
      <c r="EE324" s="166"/>
      <c r="EF324" s="166"/>
      <c r="EG324" s="166"/>
      <c r="EH324" s="166"/>
      <c r="EI324" s="166"/>
      <c r="EJ324" s="166"/>
      <c r="EK324" s="166"/>
      <c r="EL324" s="166"/>
      <c r="EM324" s="166"/>
      <c r="EN324" s="166"/>
    </row>
    <row r="325" spans="3:144" x14ac:dyDescent="0.2">
      <c r="C325" s="166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  <c r="AA325" s="166"/>
      <c r="AB325" s="166"/>
      <c r="AC325" s="166"/>
      <c r="AD325" s="166"/>
      <c r="AE325" s="166"/>
      <c r="AF325" s="166"/>
      <c r="AG325" s="166"/>
      <c r="AH325" s="166"/>
      <c r="AI325" s="166"/>
      <c r="AJ325" s="166"/>
      <c r="AK325" s="166"/>
      <c r="AL325" s="166"/>
      <c r="AM325" s="166"/>
      <c r="AN325" s="166"/>
      <c r="AO325" s="166"/>
      <c r="AP325" s="166"/>
      <c r="AQ325" s="166"/>
      <c r="AR325" s="166"/>
      <c r="AS325" s="166"/>
      <c r="AT325" s="166"/>
      <c r="AU325" s="166"/>
      <c r="AV325" s="166"/>
      <c r="AW325" s="166"/>
      <c r="AX325" s="166"/>
      <c r="AY325" s="166"/>
      <c r="AZ325" s="166"/>
      <c r="BA325" s="166"/>
      <c r="BB325" s="166"/>
      <c r="BC325" s="166"/>
      <c r="BD325" s="166"/>
      <c r="BE325" s="166"/>
      <c r="BF325" s="166"/>
      <c r="BG325" s="166"/>
      <c r="BH325" s="166"/>
      <c r="BI325" s="166"/>
      <c r="BJ325" s="166"/>
      <c r="BK325" s="166"/>
      <c r="BL325" s="166"/>
      <c r="BM325" s="166"/>
      <c r="BN325" s="166"/>
      <c r="BO325" s="166"/>
      <c r="BP325" s="166"/>
      <c r="BQ325" s="166"/>
      <c r="BR325" s="166"/>
      <c r="BS325" s="166"/>
      <c r="BT325" s="166"/>
      <c r="BU325" s="166"/>
      <c r="BV325" s="166"/>
      <c r="BW325" s="166"/>
      <c r="BX325" s="166"/>
      <c r="BY325" s="166"/>
      <c r="BZ325" s="166"/>
      <c r="CA325" s="166"/>
      <c r="CB325" s="166"/>
      <c r="CC325" s="166"/>
      <c r="CD325" s="166"/>
      <c r="CE325" s="166"/>
      <c r="CF325" s="166"/>
      <c r="CG325" s="166"/>
      <c r="CH325" s="166"/>
      <c r="CI325" s="166"/>
      <c r="CJ325" s="166"/>
      <c r="CK325" s="166"/>
      <c r="CL325" s="166"/>
      <c r="CM325" s="166"/>
      <c r="CN325" s="166"/>
      <c r="CO325" s="166"/>
      <c r="CP325" s="166"/>
      <c r="CQ325" s="166"/>
      <c r="CR325" s="166"/>
      <c r="CS325" s="166"/>
      <c r="CT325" s="166"/>
      <c r="CU325" s="166"/>
      <c r="CV325" s="166"/>
      <c r="CW325" s="166"/>
      <c r="CX325" s="166"/>
      <c r="CY325" s="166"/>
      <c r="CZ325" s="166"/>
      <c r="DA325" s="166"/>
      <c r="DB325" s="166"/>
      <c r="DC325" s="166"/>
      <c r="DD325" s="166"/>
      <c r="DE325" s="166"/>
      <c r="DF325" s="166"/>
      <c r="DG325" s="166"/>
      <c r="DH325" s="166"/>
      <c r="DI325" s="166"/>
      <c r="DJ325" s="166"/>
      <c r="DK325" s="166"/>
      <c r="DL325" s="166"/>
      <c r="DM325" s="166"/>
      <c r="DN325" s="166"/>
      <c r="DO325" s="166"/>
      <c r="DP325" s="166"/>
      <c r="DQ325" s="166"/>
      <c r="DR325" s="166"/>
      <c r="DS325" s="166"/>
      <c r="DT325" s="166"/>
      <c r="DU325" s="166"/>
      <c r="DV325" s="166"/>
      <c r="DW325" s="166"/>
      <c r="DX325" s="166"/>
      <c r="DY325" s="166"/>
      <c r="DZ325" s="166"/>
      <c r="EA325" s="166"/>
      <c r="EB325" s="166"/>
      <c r="EC325" s="166"/>
      <c r="ED325" s="166"/>
      <c r="EE325" s="166"/>
      <c r="EF325" s="166"/>
      <c r="EG325" s="166"/>
      <c r="EH325" s="166"/>
      <c r="EI325" s="166"/>
      <c r="EJ325" s="166"/>
      <c r="EK325" s="166"/>
      <c r="EL325" s="166"/>
      <c r="EM325" s="166"/>
      <c r="EN325" s="166"/>
    </row>
    <row r="326" spans="3:144" x14ac:dyDescent="0.2">
      <c r="C326" s="166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166"/>
      <c r="AH326" s="166"/>
      <c r="AI326" s="166"/>
      <c r="AJ326" s="166"/>
      <c r="AK326" s="166"/>
      <c r="AL326" s="166"/>
      <c r="AM326" s="166"/>
      <c r="AN326" s="166"/>
      <c r="AO326" s="166"/>
      <c r="AP326" s="166"/>
      <c r="AQ326" s="166"/>
      <c r="AR326" s="166"/>
      <c r="AS326" s="166"/>
      <c r="AT326" s="166"/>
      <c r="AU326" s="166"/>
      <c r="AV326" s="166"/>
      <c r="AW326" s="166"/>
      <c r="AX326" s="166"/>
      <c r="AY326" s="166"/>
      <c r="AZ326" s="166"/>
      <c r="BA326" s="166"/>
      <c r="BB326" s="166"/>
      <c r="BC326" s="166"/>
      <c r="BD326" s="166"/>
      <c r="BE326" s="166"/>
      <c r="BF326" s="166"/>
      <c r="BG326" s="166"/>
      <c r="BH326" s="166"/>
      <c r="BI326" s="166"/>
      <c r="BJ326" s="166"/>
      <c r="BK326" s="166"/>
      <c r="BL326" s="166"/>
      <c r="BM326" s="166"/>
      <c r="BN326" s="166"/>
      <c r="BO326" s="166"/>
      <c r="BP326" s="166"/>
      <c r="BQ326" s="166"/>
      <c r="BR326" s="166"/>
      <c r="BS326" s="166"/>
      <c r="BT326" s="166"/>
      <c r="BU326" s="166"/>
      <c r="BV326" s="166"/>
      <c r="BW326" s="166"/>
      <c r="BX326" s="166"/>
      <c r="BY326" s="166"/>
      <c r="BZ326" s="166"/>
      <c r="CA326" s="166"/>
      <c r="CB326" s="166"/>
      <c r="CC326" s="166"/>
      <c r="CD326" s="166"/>
      <c r="CE326" s="166"/>
      <c r="CF326" s="166"/>
      <c r="CG326" s="166"/>
      <c r="CH326" s="166"/>
      <c r="CI326" s="166"/>
      <c r="CJ326" s="166"/>
      <c r="CK326" s="166"/>
      <c r="CL326" s="166"/>
      <c r="CM326" s="166"/>
      <c r="CN326" s="166"/>
      <c r="CO326" s="166"/>
      <c r="CP326" s="166"/>
      <c r="CQ326" s="166"/>
      <c r="CR326" s="166"/>
      <c r="CS326" s="166"/>
      <c r="CT326" s="166"/>
      <c r="CU326" s="166"/>
      <c r="CV326" s="166"/>
      <c r="CW326" s="166"/>
      <c r="CX326" s="166"/>
      <c r="CY326" s="166"/>
      <c r="CZ326" s="166"/>
      <c r="DA326" s="166"/>
      <c r="DB326" s="166"/>
      <c r="DC326" s="166"/>
      <c r="DD326" s="166"/>
      <c r="DE326" s="166"/>
      <c r="DF326" s="166"/>
      <c r="DG326" s="166"/>
      <c r="DH326" s="166"/>
      <c r="DI326" s="166"/>
      <c r="DJ326" s="166"/>
      <c r="DK326" s="166"/>
      <c r="DL326" s="166"/>
      <c r="DM326" s="166"/>
      <c r="DN326" s="166"/>
      <c r="DO326" s="166"/>
      <c r="DP326" s="166"/>
      <c r="DQ326" s="166"/>
      <c r="DR326" s="166"/>
      <c r="DS326" s="166"/>
      <c r="DT326" s="166"/>
      <c r="DU326" s="166"/>
      <c r="DV326" s="166"/>
      <c r="DW326" s="166"/>
      <c r="DX326" s="166"/>
      <c r="DY326" s="166"/>
      <c r="DZ326" s="166"/>
      <c r="EA326" s="166"/>
      <c r="EB326" s="166"/>
      <c r="EC326" s="166"/>
      <c r="ED326" s="166"/>
      <c r="EE326" s="166"/>
      <c r="EF326" s="166"/>
      <c r="EG326" s="166"/>
      <c r="EH326" s="166"/>
      <c r="EI326" s="166"/>
      <c r="EJ326" s="166"/>
      <c r="EK326" s="166"/>
      <c r="EL326" s="166"/>
      <c r="EM326" s="166"/>
      <c r="EN326" s="166"/>
    </row>
    <row r="327" spans="3:144" x14ac:dyDescent="0.2"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66"/>
      <c r="AG327" s="166"/>
      <c r="AH327" s="166"/>
      <c r="AI327" s="166"/>
      <c r="AJ327" s="166"/>
      <c r="AK327" s="166"/>
      <c r="AL327" s="166"/>
      <c r="AM327" s="166"/>
      <c r="AN327" s="166"/>
      <c r="AO327" s="166"/>
      <c r="AP327" s="166"/>
      <c r="AQ327" s="166"/>
      <c r="AR327" s="166"/>
      <c r="AS327" s="166"/>
      <c r="AT327" s="166"/>
      <c r="AU327" s="166"/>
      <c r="AV327" s="166"/>
      <c r="AW327" s="166"/>
      <c r="AX327" s="166"/>
      <c r="AY327" s="166"/>
      <c r="AZ327" s="166"/>
      <c r="BA327" s="166"/>
      <c r="BB327" s="166"/>
      <c r="BC327" s="166"/>
      <c r="BD327" s="166"/>
      <c r="BE327" s="166"/>
      <c r="BF327" s="166"/>
      <c r="BG327" s="166"/>
      <c r="BH327" s="166"/>
      <c r="BI327" s="166"/>
      <c r="BJ327" s="166"/>
      <c r="BK327" s="166"/>
      <c r="BL327" s="166"/>
      <c r="BM327" s="166"/>
      <c r="BN327" s="166"/>
      <c r="BO327" s="166"/>
      <c r="BP327" s="166"/>
      <c r="BQ327" s="166"/>
      <c r="BR327" s="166"/>
      <c r="BS327" s="166"/>
      <c r="BT327" s="166"/>
      <c r="BU327" s="166"/>
      <c r="BV327" s="166"/>
      <c r="BW327" s="166"/>
      <c r="BX327" s="166"/>
      <c r="BY327" s="166"/>
      <c r="BZ327" s="166"/>
      <c r="CA327" s="166"/>
      <c r="CB327" s="166"/>
      <c r="CC327" s="166"/>
      <c r="CD327" s="166"/>
      <c r="CE327" s="166"/>
      <c r="CF327" s="166"/>
      <c r="CG327" s="166"/>
      <c r="CH327" s="166"/>
      <c r="CI327" s="166"/>
      <c r="CJ327" s="166"/>
      <c r="CK327" s="166"/>
      <c r="CL327" s="166"/>
      <c r="CM327" s="166"/>
      <c r="CN327" s="166"/>
      <c r="CO327" s="166"/>
      <c r="CP327" s="166"/>
      <c r="CQ327" s="166"/>
      <c r="CR327" s="166"/>
      <c r="CS327" s="166"/>
      <c r="CT327" s="166"/>
      <c r="CU327" s="166"/>
      <c r="CV327" s="166"/>
      <c r="CW327" s="166"/>
      <c r="CX327" s="166"/>
      <c r="CY327" s="166"/>
      <c r="CZ327" s="166"/>
      <c r="DA327" s="166"/>
      <c r="DB327" s="166"/>
      <c r="DC327" s="166"/>
      <c r="DD327" s="166"/>
      <c r="DE327" s="166"/>
      <c r="DF327" s="166"/>
      <c r="DG327" s="166"/>
      <c r="DH327" s="166"/>
      <c r="DI327" s="166"/>
      <c r="DJ327" s="166"/>
      <c r="DK327" s="166"/>
      <c r="DL327" s="166"/>
      <c r="DM327" s="166"/>
      <c r="DN327" s="166"/>
      <c r="DO327" s="166"/>
      <c r="DP327" s="166"/>
      <c r="DQ327" s="166"/>
      <c r="DR327" s="166"/>
      <c r="DS327" s="166"/>
      <c r="DT327" s="166"/>
      <c r="DU327" s="166"/>
      <c r="DV327" s="166"/>
      <c r="DW327" s="166"/>
      <c r="DX327" s="166"/>
      <c r="DY327" s="166"/>
      <c r="DZ327" s="166"/>
      <c r="EA327" s="166"/>
      <c r="EB327" s="166"/>
      <c r="EC327" s="166"/>
      <c r="ED327" s="166"/>
      <c r="EE327" s="166"/>
      <c r="EF327" s="166"/>
      <c r="EG327" s="166"/>
      <c r="EH327" s="166"/>
      <c r="EI327" s="166"/>
      <c r="EJ327" s="166"/>
      <c r="EK327" s="166"/>
      <c r="EL327" s="166"/>
      <c r="EM327" s="166"/>
      <c r="EN327" s="166"/>
    </row>
    <row r="328" spans="3:144" x14ac:dyDescent="0.2">
      <c r="C328" s="166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66"/>
      <c r="AG328" s="166"/>
      <c r="AH328" s="166"/>
      <c r="AI328" s="166"/>
      <c r="AJ328" s="166"/>
      <c r="AK328" s="166"/>
      <c r="AL328" s="166"/>
      <c r="AM328" s="166"/>
      <c r="AN328" s="166"/>
      <c r="AO328" s="166"/>
      <c r="AP328" s="166"/>
      <c r="AQ328" s="16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166"/>
      <c r="BD328" s="166"/>
      <c r="BE328" s="166"/>
      <c r="BF328" s="166"/>
      <c r="BG328" s="166"/>
      <c r="BH328" s="166"/>
      <c r="BI328" s="166"/>
      <c r="BJ328" s="166"/>
      <c r="BK328" s="166"/>
      <c r="BL328" s="166"/>
      <c r="BM328" s="166"/>
      <c r="BN328" s="166"/>
      <c r="BO328" s="166"/>
      <c r="BP328" s="166"/>
      <c r="BQ328" s="166"/>
      <c r="BR328" s="166"/>
      <c r="BS328" s="166"/>
      <c r="BT328" s="166"/>
      <c r="BU328" s="166"/>
      <c r="BV328" s="166"/>
      <c r="BW328" s="166"/>
      <c r="BX328" s="166"/>
      <c r="BY328" s="166"/>
      <c r="BZ328" s="166"/>
      <c r="CA328" s="166"/>
      <c r="CB328" s="166"/>
      <c r="CC328" s="166"/>
      <c r="CD328" s="166"/>
      <c r="CE328" s="166"/>
      <c r="CF328" s="166"/>
      <c r="CG328" s="166"/>
      <c r="CH328" s="166"/>
      <c r="CI328" s="166"/>
      <c r="CJ328" s="166"/>
      <c r="CK328" s="166"/>
      <c r="CL328" s="166"/>
      <c r="CM328" s="166"/>
      <c r="CN328" s="166"/>
      <c r="CO328" s="166"/>
      <c r="CP328" s="166"/>
      <c r="CQ328" s="166"/>
      <c r="CR328" s="166"/>
      <c r="CS328" s="166"/>
      <c r="CT328" s="166"/>
      <c r="CU328" s="166"/>
      <c r="CV328" s="166"/>
      <c r="CW328" s="166"/>
      <c r="CX328" s="166"/>
      <c r="CY328" s="166"/>
      <c r="CZ328" s="166"/>
      <c r="DA328" s="166"/>
      <c r="DB328" s="166"/>
      <c r="DC328" s="166"/>
      <c r="DD328" s="166"/>
      <c r="DE328" s="166"/>
      <c r="DF328" s="166"/>
      <c r="DG328" s="166"/>
      <c r="DH328" s="166"/>
      <c r="DI328" s="166"/>
      <c r="DJ328" s="166"/>
      <c r="DK328" s="166"/>
      <c r="DL328" s="166"/>
      <c r="DM328" s="166"/>
      <c r="DN328" s="166"/>
      <c r="DO328" s="166"/>
      <c r="DP328" s="166"/>
      <c r="DQ328" s="166"/>
      <c r="DR328" s="166"/>
      <c r="DS328" s="166"/>
      <c r="DT328" s="166"/>
      <c r="DU328" s="166"/>
      <c r="DV328" s="166"/>
      <c r="DW328" s="166"/>
      <c r="DX328" s="166"/>
      <c r="DY328" s="166"/>
      <c r="DZ328" s="166"/>
      <c r="EA328" s="166"/>
      <c r="EB328" s="166"/>
      <c r="EC328" s="166"/>
      <c r="ED328" s="166"/>
      <c r="EE328" s="166"/>
      <c r="EF328" s="166"/>
      <c r="EG328" s="166"/>
      <c r="EH328" s="166"/>
      <c r="EI328" s="166"/>
      <c r="EJ328" s="166"/>
      <c r="EK328" s="166"/>
      <c r="EL328" s="166"/>
      <c r="EM328" s="166"/>
      <c r="EN328" s="166"/>
    </row>
    <row r="329" spans="3:144" x14ac:dyDescent="0.2">
      <c r="C329" s="166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  <c r="AA329" s="166"/>
      <c r="AB329" s="166"/>
      <c r="AC329" s="166"/>
      <c r="AD329" s="166"/>
      <c r="AE329" s="166"/>
      <c r="AF329" s="166"/>
      <c r="AG329" s="166"/>
      <c r="AH329" s="166"/>
      <c r="AI329" s="166"/>
      <c r="AJ329" s="166"/>
      <c r="AK329" s="166"/>
      <c r="AL329" s="166"/>
      <c r="AM329" s="166"/>
      <c r="AN329" s="166"/>
      <c r="AO329" s="166"/>
      <c r="AP329" s="166"/>
      <c r="AQ329" s="166"/>
      <c r="AR329" s="166"/>
      <c r="AS329" s="166"/>
      <c r="AT329" s="166"/>
      <c r="AU329" s="166"/>
      <c r="AV329" s="166"/>
      <c r="AW329" s="166"/>
      <c r="AX329" s="166"/>
      <c r="AY329" s="166"/>
      <c r="AZ329" s="166"/>
      <c r="BA329" s="166"/>
      <c r="BB329" s="166"/>
      <c r="BC329" s="166"/>
      <c r="BD329" s="166"/>
      <c r="BE329" s="166"/>
      <c r="BF329" s="166"/>
      <c r="BG329" s="166"/>
      <c r="BH329" s="166"/>
      <c r="BI329" s="166"/>
      <c r="BJ329" s="166"/>
      <c r="BK329" s="166"/>
      <c r="BL329" s="166"/>
      <c r="BM329" s="166"/>
      <c r="BN329" s="166"/>
      <c r="BO329" s="166"/>
      <c r="BP329" s="166"/>
      <c r="BQ329" s="166"/>
      <c r="BR329" s="166"/>
      <c r="BS329" s="166"/>
      <c r="BT329" s="166"/>
      <c r="BU329" s="166"/>
      <c r="BV329" s="166"/>
      <c r="BW329" s="166"/>
      <c r="BX329" s="166"/>
      <c r="BY329" s="166"/>
      <c r="BZ329" s="166"/>
      <c r="CA329" s="166"/>
      <c r="CB329" s="166"/>
      <c r="CC329" s="166"/>
      <c r="CD329" s="166"/>
      <c r="CE329" s="166"/>
      <c r="CF329" s="166"/>
      <c r="CG329" s="166"/>
      <c r="CH329" s="166"/>
      <c r="CI329" s="166"/>
      <c r="CJ329" s="166"/>
      <c r="CK329" s="166"/>
      <c r="CL329" s="166"/>
      <c r="CM329" s="166"/>
      <c r="CN329" s="166"/>
      <c r="CO329" s="166"/>
      <c r="CP329" s="166"/>
      <c r="CQ329" s="166"/>
      <c r="CR329" s="166"/>
      <c r="CS329" s="166"/>
      <c r="CT329" s="166"/>
      <c r="CU329" s="166"/>
      <c r="CV329" s="166"/>
      <c r="CW329" s="166"/>
      <c r="CX329" s="166"/>
      <c r="CY329" s="166"/>
      <c r="CZ329" s="166"/>
      <c r="DA329" s="166"/>
      <c r="DB329" s="166"/>
      <c r="DC329" s="166"/>
      <c r="DD329" s="166"/>
      <c r="DE329" s="166"/>
      <c r="DF329" s="166"/>
      <c r="DG329" s="166"/>
      <c r="DH329" s="166"/>
      <c r="DI329" s="166"/>
      <c r="DJ329" s="166"/>
      <c r="DK329" s="166"/>
      <c r="DL329" s="166"/>
      <c r="DM329" s="166"/>
      <c r="DN329" s="166"/>
      <c r="DO329" s="166"/>
      <c r="DP329" s="166"/>
      <c r="DQ329" s="166"/>
      <c r="DR329" s="166"/>
      <c r="DS329" s="166"/>
      <c r="DT329" s="166"/>
      <c r="DU329" s="166"/>
      <c r="DV329" s="166"/>
      <c r="DW329" s="166"/>
      <c r="DX329" s="166"/>
      <c r="DY329" s="166"/>
      <c r="DZ329" s="166"/>
      <c r="EA329" s="166"/>
      <c r="EB329" s="166"/>
      <c r="EC329" s="166"/>
      <c r="ED329" s="166"/>
      <c r="EE329" s="166"/>
      <c r="EF329" s="166"/>
      <c r="EG329" s="166"/>
      <c r="EH329" s="166"/>
      <c r="EI329" s="166"/>
      <c r="EJ329" s="166"/>
      <c r="EK329" s="166"/>
      <c r="EL329" s="166"/>
      <c r="EM329" s="166"/>
      <c r="EN329" s="166"/>
    </row>
    <row r="330" spans="3:144" x14ac:dyDescent="0.2"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  <c r="BI330" s="166"/>
      <c r="BJ330" s="166"/>
      <c r="BK330" s="166"/>
      <c r="BL330" s="166"/>
      <c r="BM330" s="166"/>
      <c r="BN330" s="166"/>
      <c r="BO330" s="166"/>
      <c r="BP330" s="166"/>
      <c r="BQ330" s="166"/>
      <c r="BR330" s="166"/>
      <c r="BS330" s="166"/>
      <c r="BT330" s="166"/>
      <c r="BU330" s="166"/>
      <c r="BV330" s="166"/>
      <c r="BW330" s="166"/>
      <c r="BX330" s="166"/>
      <c r="BY330" s="166"/>
      <c r="BZ330" s="166"/>
      <c r="CA330" s="166"/>
      <c r="CB330" s="166"/>
      <c r="CC330" s="166"/>
      <c r="CD330" s="166"/>
      <c r="CE330" s="166"/>
      <c r="CF330" s="166"/>
      <c r="CG330" s="166"/>
      <c r="CH330" s="166"/>
      <c r="CI330" s="166"/>
      <c r="CJ330" s="166"/>
      <c r="CK330" s="166"/>
      <c r="CL330" s="166"/>
      <c r="CM330" s="166"/>
      <c r="CN330" s="166"/>
      <c r="CO330" s="166"/>
      <c r="CP330" s="166"/>
      <c r="CQ330" s="166"/>
      <c r="CR330" s="166"/>
      <c r="CS330" s="166"/>
      <c r="CT330" s="166"/>
      <c r="CU330" s="166"/>
      <c r="CV330" s="166"/>
      <c r="CW330" s="166"/>
      <c r="CX330" s="166"/>
      <c r="CY330" s="166"/>
      <c r="CZ330" s="166"/>
      <c r="DA330" s="166"/>
      <c r="DB330" s="166"/>
      <c r="DC330" s="166"/>
      <c r="DD330" s="166"/>
      <c r="DE330" s="166"/>
      <c r="DF330" s="166"/>
      <c r="DG330" s="166"/>
      <c r="DH330" s="166"/>
      <c r="DI330" s="166"/>
      <c r="DJ330" s="166"/>
      <c r="DK330" s="166"/>
      <c r="DL330" s="166"/>
      <c r="DM330" s="166"/>
      <c r="DN330" s="166"/>
      <c r="DO330" s="166"/>
      <c r="DP330" s="166"/>
      <c r="DQ330" s="166"/>
      <c r="DR330" s="166"/>
      <c r="DS330" s="166"/>
      <c r="DT330" s="166"/>
      <c r="DU330" s="166"/>
      <c r="DV330" s="166"/>
      <c r="DW330" s="166"/>
      <c r="DX330" s="166"/>
      <c r="DY330" s="166"/>
      <c r="DZ330" s="166"/>
      <c r="EA330" s="166"/>
      <c r="EB330" s="166"/>
      <c r="EC330" s="166"/>
      <c r="ED330" s="166"/>
      <c r="EE330" s="166"/>
      <c r="EF330" s="166"/>
      <c r="EG330" s="166"/>
      <c r="EH330" s="166"/>
      <c r="EI330" s="166"/>
      <c r="EJ330" s="166"/>
      <c r="EK330" s="166"/>
      <c r="EL330" s="166"/>
      <c r="EM330" s="166"/>
      <c r="EN330" s="166"/>
    </row>
    <row r="331" spans="3:144" x14ac:dyDescent="0.2"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  <c r="BI331" s="166"/>
      <c r="BJ331" s="166"/>
      <c r="BK331" s="166"/>
      <c r="BL331" s="166"/>
      <c r="BM331" s="166"/>
      <c r="BN331" s="166"/>
      <c r="BO331" s="166"/>
      <c r="BP331" s="166"/>
      <c r="BQ331" s="166"/>
      <c r="BR331" s="166"/>
      <c r="BS331" s="166"/>
      <c r="BT331" s="166"/>
      <c r="BU331" s="166"/>
      <c r="BV331" s="166"/>
      <c r="BW331" s="166"/>
      <c r="BX331" s="166"/>
      <c r="BY331" s="166"/>
      <c r="BZ331" s="166"/>
      <c r="CA331" s="166"/>
      <c r="CB331" s="166"/>
      <c r="CC331" s="166"/>
      <c r="CD331" s="166"/>
      <c r="CE331" s="166"/>
      <c r="CF331" s="166"/>
      <c r="CG331" s="166"/>
      <c r="CH331" s="166"/>
      <c r="CI331" s="166"/>
      <c r="CJ331" s="166"/>
      <c r="CK331" s="166"/>
      <c r="CL331" s="166"/>
      <c r="CM331" s="166"/>
      <c r="CN331" s="166"/>
      <c r="CO331" s="166"/>
      <c r="CP331" s="166"/>
      <c r="CQ331" s="166"/>
      <c r="CR331" s="166"/>
      <c r="CS331" s="166"/>
      <c r="CT331" s="166"/>
      <c r="CU331" s="166"/>
      <c r="CV331" s="166"/>
      <c r="CW331" s="166"/>
      <c r="CX331" s="166"/>
      <c r="CY331" s="166"/>
      <c r="CZ331" s="166"/>
      <c r="DA331" s="166"/>
      <c r="DB331" s="166"/>
      <c r="DC331" s="166"/>
      <c r="DD331" s="166"/>
      <c r="DE331" s="166"/>
      <c r="DF331" s="166"/>
      <c r="DG331" s="166"/>
      <c r="DH331" s="166"/>
      <c r="DI331" s="166"/>
      <c r="DJ331" s="166"/>
      <c r="DK331" s="166"/>
      <c r="DL331" s="166"/>
      <c r="DM331" s="166"/>
      <c r="DN331" s="166"/>
      <c r="DO331" s="166"/>
      <c r="DP331" s="166"/>
      <c r="DQ331" s="166"/>
      <c r="DR331" s="166"/>
      <c r="DS331" s="166"/>
      <c r="DT331" s="166"/>
      <c r="DU331" s="166"/>
      <c r="DV331" s="166"/>
      <c r="DW331" s="166"/>
      <c r="DX331" s="166"/>
      <c r="DY331" s="166"/>
      <c r="DZ331" s="166"/>
      <c r="EA331" s="166"/>
      <c r="EB331" s="166"/>
      <c r="EC331" s="166"/>
      <c r="ED331" s="166"/>
      <c r="EE331" s="166"/>
      <c r="EF331" s="166"/>
      <c r="EG331" s="166"/>
      <c r="EH331" s="166"/>
      <c r="EI331" s="166"/>
      <c r="EJ331" s="166"/>
      <c r="EK331" s="166"/>
      <c r="EL331" s="166"/>
      <c r="EM331" s="166"/>
      <c r="EN331" s="166"/>
    </row>
    <row r="332" spans="3:144" x14ac:dyDescent="0.2"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  <c r="BI332" s="166"/>
      <c r="BJ332" s="166"/>
      <c r="BK332" s="166"/>
      <c r="BL332" s="166"/>
      <c r="BM332" s="166"/>
      <c r="BN332" s="166"/>
      <c r="BO332" s="166"/>
      <c r="BP332" s="166"/>
      <c r="BQ332" s="166"/>
      <c r="BR332" s="166"/>
      <c r="BS332" s="166"/>
      <c r="BT332" s="166"/>
      <c r="BU332" s="166"/>
      <c r="BV332" s="166"/>
      <c r="BW332" s="166"/>
      <c r="BX332" s="166"/>
      <c r="BY332" s="166"/>
      <c r="BZ332" s="166"/>
      <c r="CA332" s="166"/>
      <c r="CB332" s="166"/>
      <c r="CC332" s="166"/>
      <c r="CD332" s="166"/>
      <c r="CE332" s="166"/>
      <c r="CF332" s="166"/>
      <c r="CG332" s="166"/>
      <c r="CH332" s="166"/>
      <c r="CI332" s="166"/>
      <c r="CJ332" s="166"/>
      <c r="CK332" s="166"/>
      <c r="CL332" s="166"/>
      <c r="CM332" s="166"/>
      <c r="CN332" s="166"/>
      <c r="CO332" s="166"/>
      <c r="CP332" s="166"/>
      <c r="CQ332" s="166"/>
      <c r="CR332" s="166"/>
      <c r="CS332" s="166"/>
      <c r="CT332" s="166"/>
      <c r="CU332" s="166"/>
      <c r="CV332" s="166"/>
      <c r="CW332" s="166"/>
      <c r="CX332" s="166"/>
      <c r="CY332" s="166"/>
      <c r="CZ332" s="166"/>
      <c r="DA332" s="166"/>
      <c r="DB332" s="166"/>
      <c r="DC332" s="166"/>
      <c r="DD332" s="166"/>
      <c r="DE332" s="166"/>
      <c r="DF332" s="166"/>
      <c r="DG332" s="166"/>
      <c r="DH332" s="166"/>
      <c r="DI332" s="166"/>
      <c r="DJ332" s="166"/>
      <c r="DK332" s="166"/>
      <c r="DL332" s="166"/>
      <c r="DM332" s="166"/>
      <c r="DN332" s="166"/>
      <c r="DO332" s="166"/>
      <c r="DP332" s="166"/>
      <c r="DQ332" s="166"/>
      <c r="DR332" s="166"/>
      <c r="DS332" s="166"/>
      <c r="DT332" s="166"/>
      <c r="DU332" s="166"/>
      <c r="DV332" s="166"/>
      <c r="DW332" s="166"/>
      <c r="DX332" s="166"/>
      <c r="DY332" s="166"/>
      <c r="DZ332" s="166"/>
      <c r="EA332" s="166"/>
      <c r="EB332" s="166"/>
      <c r="EC332" s="166"/>
      <c r="ED332" s="166"/>
      <c r="EE332" s="166"/>
      <c r="EF332" s="166"/>
      <c r="EG332" s="166"/>
      <c r="EH332" s="166"/>
      <c r="EI332" s="166"/>
      <c r="EJ332" s="166"/>
      <c r="EK332" s="166"/>
      <c r="EL332" s="166"/>
      <c r="EM332" s="166"/>
      <c r="EN332" s="166"/>
    </row>
    <row r="333" spans="3:144" x14ac:dyDescent="0.2"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  <c r="BI333" s="166"/>
      <c r="BJ333" s="166"/>
      <c r="BK333" s="166"/>
      <c r="BL333" s="166"/>
      <c r="BM333" s="166"/>
      <c r="BN333" s="166"/>
      <c r="BO333" s="166"/>
      <c r="BP333" s="166"/>
      <c r="BQ333" s="166"/>
      <c r="BR333" s="166"/>
      <c r="BS333" s="166"/>
      <c r="BT333" s="166"/>
      <c r="BU333" s="166"/>
      <c r="BV333" s="166"/>
      <c r="BW333" s="166"/>
      <c r="BX333" s="166"/>
      <c r="BY333" s="166"/>
      <c r="BZ333" s="166"/>
      <c r="CA333" s="166"/>
      <c r="CB333" s="166"/>
      <c r="CC333" s="166"/>
      <c r="CD333" s="166"/>
      <c r="CE333" s="166"/>
      <c r="CF333" s="166"/>
      <c r="CG333" s="166"/>
      <c r="CH333" s="166"/>
      <c r="CI333" s="166"/>
      <c r="CJ333" s="166"/>
      <c r="CK333" s="166"/>
      <c r="CL333" s="166"/>
      <c r="CM333" s="166"/>
      <c r="CN333" s="166"/>
      <c r="CO333" s="166"/>
      <c r="CP333" s="166"/>
      <c r="CQ333" s="166"/>
      <c r="CR333" s="166"/>
      <c r="CS333" s="166"/>
      <c r="CT333" s="166"/>
      <c r="CU333" s="166"/>
      <c r="CV333" s="166"/>
      <c r="CW333" s="166"/>
      <c r="CX333" s="166"/>
      <c r="CY333" s="166"/>
      <c r="CZ333" s="166"/>
      <c r="DA333" s="166"/>
      <c r="DB333" s="166"/>
      <c r="DC333" s="166"/>
      <c r="DD333" s="166"/>
      <c r="DE333" s="166"/>
      <c r="DF333" s="166"/>
      <c r="DG333" s="166"/>
      <c r="DH333" s="166"/>
      <c r="DI333" s="166"/>
      <c r="DJ333" s="166"/>
      <c r="DK333" s="166"/>
      <c r="DL333" s="166"/>
      <c r="DM333" s="166"/>
      <c r="DN333" s="166"/>
      <c r="DO333" s="166"/>
      <c r="DP333" s="166"/>
      <c r="DQ333" s="166"/>
      <c r="DR333" s="166"/>
      <c r="DS333" s="166"/>
      <c r="DT333" s="166"/>
      <c r="DU333" s="166"/>
      <c r="DV333" s="166"/>
      <c r="DW333" s="166"/>
      <c r="DX333" s="166"/>
      <c r="DY333" s="166"/>
      <c r="DZ333" s="166"/>
      <c r="EA333" s="166"/>
      <c r="EB333" s="166"/>
      <c r="EC333" s="166"/>
      <c r="ED333" s="166"/>
      <c r="EE333" s="166"/>
      <c r="EF333" s="166"/>
      <c r="EG333" s="166"/>
      <c r="EH333" s="166"/>
      <c r="EI333" s="166"/>
      <c r="EJ333" s="166"/>
      <c r="EK333" s="166"/>
      <c r="EL333" s="166"/>
      <c r="EM333" s="166"/>
      <c r="EN333" s="166"/>
    </row>
    <row r="334" spans="3:144" x14ac:dyDescent="0.2"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  <c r="BI334" s="166"/>
      <c r="BJ334" s="166"/>
      <c r="BK334" s="166"/>
      <c r="BL334" s="166"/>
      <c r="BM334" s="166"/>
      <c r="BN334" s="166"/>
      <c r="BO334" s="166"/>
      <c r="BP334" s="166"/>
      <c r="BQ334" s="166"/>
      <c r="BR334" s="166"/>
      <c r="BS334" s="166"/>
      <c r="BT334" s="166"/>
      <c r="BU334" s="166"/>
      <c r="BV334" s="166"/>
      <c r="BW334" s="166"/>
      <c r="BX334" s="166"/>
      <c r="BY334" s="166"/>
      <c r="BZ334" s="166"/>
      <c r="CA334" s="166"/>
      <c r="CB334" s="166"/>
      <c r="CC334" s="166"/>
      <c r="CD334" s="166"/>
      <c r="CE334" s="166"/>
      <c r="CF334" s="166"/>
      <c r="CG334" s="166"/>
      <c r="CH334" s="166"/>
      <c r="CI334" s="166"/>
      <c r="CJ334" s="166"/>
      <c r="CK334" s="166"/>
      <c r="CL334" s="166"/>
      <c r="CM334" s="166"/>
      <c r="CN334" s="166"/>
      <c r="CO334" s="166"/>
      <c r="CP334" s="166"/>
      <c r="CQ334" s="166"/>
      <c r="CR334" s="166"/>
      <c r="CS334" s="166"/>
      <c r="CT334" s="166"/>
      <c r="CU334" s="166"/>
      <c r="CV334" s="166"/>
      <c r="CW334" s="166"/>
      <c r="CX334" s="166"/>
      <c r="CY334" s="166"/>
      <c r="CZ334" s="166"/>
      <c r="DA334" s="166"/>
      <c r="DB334" s="166"/>
      <c r="DC334" s="166"/>
      <c r="DD334" s="166"/>
      <c r="DE334" s="166"/>
      <c r="DF334" s="166"/>
      <c r="DG334" s="166"/>
      <c r="DH334" s="166"/>
      <c r="DI334" s="166"/>
      <c r="DJ334" s="166"/>
      <c r="DK334" s="166"/>
      <c r="DL334" s="166"/>
      <c r="DM334" s="166"/>
      <c r="DN334" s="166"/>
      <c r="DO334" s="166"/>
      <c r="DP334" s="166"/>
      <c r="DQ334" s="166"/>
      <c r="DR334" s="166"/>
      <c r="DS334" s="166"/>
      <c r="DT334" s="166"/>
      <c r="DU334" s="166"/>
      <c r="DV334" s="166"/>
      <c r="DW334" s="166"/>
      <c r="DX334" s="166"/>
      <c r="DY334" s="166"/>
      <c r="DZ334" s="166"/>
      <c r="EA334" s="166"/>
      <c r="EB334" s="166"/>
      <c r="EC334" s="166"/>
      <c r="ED334" s="166"/>
      <c r="EE334" s="166"/>
      <c r="EF334" s="166"/>
      <c r="EG334" s="166"/>
      <c r="EH334" s="166"/>
      <c r="EI334" s="166"/>
      <c r="EJ334" s="166"/>
      <c r="EK334" s="166"/>
      <c r="EL334" s="166"/>
      <c r="EM334" s="166"/>
      <c r="EN334" s="166"/>
    </row>
    <row r="335" spans="3:144" x14ac:dyDescent="0.2"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  <c r="BI335" s="166"/>
      <c r="BJ335" s="166"/>
      <c r="BK335" s="166"/>
      <c r="BL335" s="166"/>
      <c r="BM335" s="166"/>
      <c r="BN335" s="166"/>
      <c r="BO335" s="166"/>
      <c r="BP335" s="166"/>
      <c r="BQ335" s="166"/>
      <c r="BR335" s="166"/>
      <c r="BS335" s="166"/>
      <c r="BT335" s="166"/>
      <c r="BU335" s="166"/>
      <c r="BV335" s="166"/>
      <c r="BW335" s="166"/>
      <c r="BX335" s="166"/>
      <c r="BY335" s="166"/>
      <c r="BZ335" s="166"/>
      <c r="CA335" s="166"/>
      <c r="CB335" s="166"/>
      <c r="CC335" s="166"/>
      <c r="CD335" s="166"/>
      <c r="CE335" s="166"/>
      <c r="CF335" s="166"/>
      <c r="CG335" s="166"/>
      <c r="CH335" s="166"/>
      <c r="CI335" s="166"/>
      <c r="CJ335" s="166"/>
      <c r="CK335" s="166"/>
      <c r="CL335" s="166"/>
      <c r="CM335" s="166"/>
      <c r="CN335" s="166"/>
      <c r="CO335" s="166"/>
      <c r="CP335" s="166"/>
      <c r="CQ335" s="166"/>
      <c r="CR335" s="166"/>
      <c r="CS335" s="166"/>
      <c r="CT335" s="166"/>
      <c r="CU335" s="166"/>
      <c r="CV335" s="166"/>
      <c r="CW335" s="166"/>
      <c r="CX335" s="166"/>
      <c r="CY335" s="166"/>
      <c r="CZ335" s="166"/>
      <c r="DA335" s="166"/>
      <c r="DB335" s="166"/>
      <c r="DC335" s="166"/>
      <c r="DD335" s="166"/>
      <c r="DE335" s="166"/>
      <c r="DF335" s="166"/>
      <c r="DG335" s="166"/>
      <c r="DH335" s="166"/>
      <c r="DI335" s="166"/>
      <c r="DJ335" s="166"/>
      <c r="DK335" s="166"/>
      <c r="DL335" s="166"/>
      <c r="DM335" s="166"/>
      <c r="DN335" s="166"/>
      <c r="DO335" s="166"/>
      <c r="DP335" s="166"/>
      <c r="DQ335" s="166"/>
      <c r="DR335" s="166"/>
      <c r="DS335" s="166"/>
      <c r="DT335" s="166"/>
      <c r="DU335" s="166"/>
      <c r="DV335" s="166"/>
      <c r="DW335" s="166"/>
      <c r="DX335" s="166"/>
      <c r="DY335" s="166"/>
      <c r="DZ335" s="166"/>
      <c r="EA335" s="166"/>
      <c r="EB335" s="166"/>
      <c r="EC335" s="166"/>
      <c r="ED335" s="166"/>
      <c r="EE335" s="166"/>
      <c r="EF335" s="166"/>
      <c r="EG335" s="166"/>
      <c r="EH335" s="166"/>
      <c r="EI335" s="166"/>
      <c r="EJ335" s="166"/>
      <c r="EK335" s="166"/>
      <c r="EL335" s="166"/>
      <c r="EM335" s="166"/>
      <c r="EN335" s="166"/>
    </row>
    <row r="336" spans="3:144" x14ac:dyDescent="0.2"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  <c r="BI336" s="166"/>
      <c r="BJ336" s="166"/>
      <c r="BK336" s="166"/>
      <c r="BL336" s="166"/>
      <c r="BM336" s="166"/>
      <c r="BN336" s="166"/>
      <c r="BO336" s="166"/>
      <c r="BP336" s="166"/>
      <c r="BQ336" s="166"/>
      <c r="BR336" s="166"/>
      <c r="BS336" s="166"/>
      <c r="BT336" s="166"/>
      <c r="BU336" s="166"/>
      <c r="BV336" s="166"/>
      <c r="BW336" s="166"/>
      <c r="BX336" s="166"/>
      <c r="BY336" s="166"/>
      <c r="BZ336" s="166"/>
      <c r="CA336" s="166"/>
      <c r="CB336" s="166"/>
      <c r="CC336" s="166"/>
      <c r="CD336" s="166"/>
      <c r="CE336" s="166"/>
      <c r="CF336" s="166"/>
      <c r="CG336" s="166"/>
      <c r="CH336" s="166"/>
      <c r="CI336" s="166"/>
      <c r="CJ336" s="166"/>
      <c r="CK336" s="166"/>
      <c r="CL336" s="166"/>
      <c r="CM336" s="166"/>
      <c r="CN336" s="166"/>
      <c r="CO336" s="166"/>
      <c r="CP336" s="166"/>
      <c r="CQ336" s="166"/>
      <c r="CR336" s="166"/>
      <c r="CS336" s="166"/>
      <c r="CT336" s="166"/>
      <c r="CU336" s="166"/>
      <c r="CV336" s="166"/>
      <c r="CW336" s="166"/>
      <c r="CX336" s="166"/>
      <c r="CY336" s="166"/>
      <c r="CZ336" s="166"/>
      <c r="DA336" s="166"/>
      <c r="DB336" s="166"/>
      <c r="DC336" s="166"/>
      <c r="DD336" s="166"/>
      <c r="DE336" s="166"/>
      <c r="DF336" s="166"/>
      <c r="DG336" s="166"/>
      <c r="DH336" s="166"/>
      <c r="DI336" s="166"/>
      <c r="DJ336" s="166"/>
      <c r="DK336" s="166"/>
      <c r="DL336" s="166"/>
      <c r="DM336" s="166"/>
      <c r="DN336" s="166"/>
      <c r="DO336" s="166"/>
      <c r="DP336" s="166"/>
      <c r="DQ336" s="166"/>
      <c r="DR336" s="166"/>
      <c r="DS336" s="166"/>
      <c r="DT336" s="166"/>
      <c r="DU336" s="166"/>
      <c r="DV336" s="166"/>
      <c r="DW336" s="166"/>
      <c r="DX336" s="166"/>
      <c r="DY336" s="166"/>
      <c r="DZ336" s="166"/>
      <c r="EA336" s="166"/>
      <c r="EB336" s="166"/>
      <c r="EC336" s="166"/>
      <c r="ED336" s="166"/>
      <c r="EE336" s="166"/>
      <c r="EF336" s="166"/>
      <c r="EG336" s="166"/>
      <c r="EH336" s="166"/>
      <c r="EI336" s="166"/>
      <c r="EJ336" s="166"/>
      <c r="EK336" s="166"/>
      <c r="EL336" s="166"/>
      <c r="EM336" s="166"/>
      <c r="EN336" s="166"/>
    </row>
    <row r="337" spans="3:144" x14ac:dyDescent="0.2"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  <c r="BI337" s="166"/>
      <c r="BJ337" s="166"/>
      <c r="BK337" s="166"/>
      <c r="BL337" s="166"/>
      <c r="BM337" s="166"/>
      <c r="BN337" s="166"/>
      <c r="BO337" s="166"/>
      <c r="BP337" s="166"/>
      <c r="BQ337" s="166"/>
      <c r="BR337" s="166"/>
      <c r="BS337" s="166"/>
      <c r="BT337" s="166"/>
      <c r="BU337" s="166"/>
      <c r="BV337" s="166"/>
      <c r="BW337" s="166"/>
      <c r="BX337" s="166"/>
      <c r="BY337" s="166"/>
      <c r="BZ337" s="166"/>
      <c r="CA337" s="166"/>
      <c r="CB337" s="166"/>
      <c r="CC337" s="166"/>
      <c r="CD337" s="166"/>
      <c r="CE337" s="166"/>
      <c r="CF337" s="166"/>
      <c r="CG337" s="166"/>
      <c r="CH337" s="166"/>
      <c r="CI337" s="166"/>
      <c r="CJ337" s="166"/>
      <c r="CK337" s="166"/>
      <c r="CL337" s="166"/>
      <c r="CM337" s="166"/>
      <c r="CN337" s="166"/>
      <c r="CO337" s="166"/>
      <c r="CP337" s="166"/>
      <c r="CQ337" s="166"/>
      <c r="CR337" s="166"/>
      <c r="CS337" s="166"/>
      <c r="CT337" s="166"/>
      <c r="CU337" s="166"/>
      <c r="CV337" s="166"/>
      <c r="CW337" s="166"/>
      <c r="CX337" s="166"/>
      <c r="CY337" s="166"/>
      <c r="CZ337" s="166"/>
      <c r="DA337" s="166"/>
      <c r="DB337" s="166"/>
      <c r="DC337" s="166"/>
      <c r="DD337" s="166"/>
      <c r="DE337" s="166"/>
      <c r="DF337" s="166"/>
      <c r="DG337" s="166"/>
      <c r="DH337" s="166"/>
      <c r="DI337" s="166"/>
      <c r="DJ337" s="166"/>
      <c r="DK337" s="166"/>
      <c r="DL337" s="166"/>
      <c r="DM337" s="166"/>
      <c r="DN337" s="166"/>
      <c r="DO337" s="166"/>
      <c r="DP337" s="166"/>
      <c r="DQ337" s="166"/>
      <c r="DR337" s="166"/>
      <c r="DS337" s="166"/>
      <c r="DT337" s="166"/>
      <c r="DU337" s="166"/>
      <c r="DV337" s="166"/>
      <c r="DW337" s="166"/>
      <c r="DX337" s="166"/>
      <c r="DY337" s="166"/>
      <c r="DZ337" s="166"/>
      <c r="EA337" s="166"/>
      <c r="EB337" s="166"/>
      <c r="EC337" s="166"/>
      <c r="ED337" s="166"/>
      <c r="EE337" s="166"/>
      <c r="EF337" s="166"/>
      <c r="EG337" s="166"/>
      <c r="EH337" s="166"/>
      <c r="EI337" s="166"/>
      <c r="EJ337" s="166"/>
      <c r="EK337" s="166"/>
      <c r="EL337" s="166"/>
      <c r="EM337" s="166"/>
      <c r="EN337" s="166"/>
    </row>
    <row r="338" spans="3:144" x14ac:dyDescent="0.2"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  <c r="BI338" s="166"/>
      <c r="BJ338" s="166"/>
      <c r="BK338" s="166"/>
      <c r="BL338" s="166"/>
      <c r="BM338" s="166"/>
      <c r="BN338" s="166"/>
      <c r="BO338" s="166"/>
      <c r="BP338" s="166"/>
      <c r="BQ338" s="166"/>
      <c r="BR338" s="166"/>
      <c r="BS338" s="166"/>
      <c r="BT338" s="166"/>
      <c r="BU338" s="166"/>
      <c r="BV338" s="166"/>
      <c r="BW338" s="166"/>
      <c r="BX338" s="166"/>
      <c r="BY338" s="166"/>
      <c r="BZ338" s="166"/>
      <c r="CA338" s="166"/>
      <c r="CB338" s="166"/>
      <c r="CC338" s="166"/>
      <c r="CD338" s="166"/>
      <c r="CE338" s="166"/>
      <c r="CF338" s="166"/>
      <c r="CG338" s="166"/>
      <c r="CH338" s="166"/>
      <c r="CI338" s="166"/>
      <c r="CJ338" s="166"/>
      <c r="CK338" s="166"/>
      <c r="CL338" s="166"/>
      <c r="CM338" s="166"/>
      <c r="CN338" s="166"/>
      <c r="CO338" s="166"/>
      <c r="CP338" s="166"/>
      <c r="CQ338" s="166"/>
      <c r="CR338" s="166"/>
      <c r="CS338" s="166"/>
      <c r="CT338" s="166"/>
      <c r="CU338" s="166"/>
      <c r="CV338" s="166"/>
      <c r="CW338" s="166"/>
      <c r="CX338" s="166"/>
      <c r="CY338" s="166"/>
      <c r="CZ338" s="166"/>
      <c r="DA338" s="166"/>
      <c r="DB338" s="166"/>
      <c r="DC338" s="166"/>
      <c r="DD338" s="166"/>
      <c r="DE338" s="166"/>
      <c r="DF338" s="166"/>
      <c r="DG338" s="166"/>
      <c r="DH338" s="166"/>
      <c r="DI338" s="166"/>
      <c r="DJ338" s="166"/>
      <c r="DK338" s="166"/>
      <c r="DL338" s="166"/>
      <c r="DM338" s="166"/>
      <c r="DN338" s="166"/>
      <c r="DO338" s="166"/>
      <c r="DP338" s="166"/>
      <c r="DQ338" s="166"/>
      <c r="DR338" s="166"/>
      <c r="DS338" s="166"/>
      <c r="DT338" s="166"/>
      <c r="DU338" s="166"/>
      <c r="DV338" s="166"/>
      <c r="DW338" s="166"/>
      <c r="DX338" s="166"/>
      <c r="DY338" s="166"/>
      <c r="DZ338" s="166"/>
      <c r="EA338" s="166"/>
      <c r="EB338" s="166"/>
      <c r="EC338" s="166"/>
      <c r="ED338" s="166"/>
      <c r="EE338" s="166"/>
      <c r="EF338" s="166"/>
      <c r="EG338" s="166"/>
      <c r="EH338" s="166"/>
      <c r="EI338" s="166"/>
      <c r="EJ338" s="166"/>
      <c r="EK338" s="166"/>
      <c r="EL338" s="166"/>
      <c r="EM338" s="166"/>
      <c r="EN338" s="166"/>
    </row>
    <row r="339" spans="3:144" x14ac:dyDescent="0.2">
      <c r="C339" s="166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166"/>
      <c r="AH339" s="166"/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6"/>
      <c r="BB339" s="166"/>
      <c r="BC339" s="166"/>
      <c r="BD339" s="166"/>
      <c r="BE339" s="166"/>
      <c r="BF339" s="166"/>
      <c r="BG339" s="166"/>
      <c r="BH339" s="166"/>
      <c r="BI339" s="166"/>
      <c r="BJ339" s="166"/>
      <c r="BK339" s="166"/>
      <c r="BL339" s="166"/>
      <c r="BM339" s="166"/>
      <c r="BN339" s="166"/>
      <c r="BO339" s="166"/>
      <c r="BP339" s="166"/>
      <c r="BQ339" s="166"/>
      <c r="BR339" s="166"/>
      <c r="BS339" s="166"/>
      <c r="BT339" s="166"/>
      <c r="BU339" s="166"/>
      <c r="BV339" s="166"/>
      <c r="BW339" s="166"/>
      <c r="BX339" s="166"/>
      <c r="BY339" s="166"/>
      <c r="BZ339" s="166"/>
      <c r="CA339" s="166"/>
      <c r="CB339" s="166"/>
      <c r="CC339" s="166"/>
      <c r="CD339" s="166"/>
      <c r="CE339" s="166"/>
      <c r="CF339" s="166"/>
      <c r="CG339" s="166"/>
      <c r="CH339" s="166"/>
      <c r="CI339" s="166"/>
      <c r="CJ339" s="166"/>
      <c r="CK339" s="166"/>
      <c r="CL339" s="166"/>
      <c r="CM339" s="166"/>
      <c r="CN339" s="166"/>
      <c r="CO339" s="166"/>
      <c r="CP339" s="166"/>
      <c r="CQ339" s="166"/>
      <c r="CR339" s="166"/>
      <c r="CS339" s="166"/>
      <c r="CT339" s="166"/>
      <c r="CU339" s="166"/>
      <c r="CV339" s="166"/>
      <c r="CW339" s="166"/>
      <c r="CX339" s="166"/>
      <c r="CY339" s="166"/>
      <c r="CZ339" s="166"/>
      <c r="DA339" s="166"/>
      <c r="DB339" s="166"/>
      <c r="DC339" s="166"/>
      <c r="DD339" s="166"/>
      <c r="DE339" s="166"/>
      <c r="DF339" s="166"/>
      <c r="DG339" s="166"/>
      <c r="DH339" s="166"/>
      <c r="DI339" s="166"/>
      <c r="DJ339" s="166"/>
      <c r="DK339" s="166"/>
      <c r="DL339" s="166"/>
      <c r="DM339" s="166"/>
      <c r="DN339" s="166"/>
      <c r="DO339" s="166"/>
      <c r="DP339" s="166"/>
      <c r="DQ339" s="166"/>
      <c r="DR339" s="166"/>
      <c r="DS339" s="166"/>
      <c r="DT339" s="166"/>
      <c r="DU339" s="166"/>
      <c r="DV339" s="166"/>
      <c r="DW339" s="166"/>
      <c r="DX339" s="166"/>
      <c r="DY339" s="166"/>
      <c r="DZ339" s="166"/>
      <c r="EA339" s="166"/>
      <c r="EB339" s="166"/>
      <c r="EC339" s="166"/>
      <c r="ED339" s="166"/>
      <c r="EE339" s="166"/>
      <c r="EF339" s="166"/>
      <c r="EG339" s="166"/>
      <c r="EH339" s="166"/>
      <c r="EI339" s="166"/>
      <c r="EJ339" s="166"/>
      <c r="EK339" s="166"/>
      <c r="EL339" s="166"/>
      <c r="EM339" s="166"/>
      <c r="EN339" s="166"/>
    </row>
    <row r="340" spans="3:144" x14ac:dyDescent="0.2"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6"/>
      <c r="AG340" s="166"/>
      <c r="AH340" s="166"/>
      <c r="AI340" s="166"/>
      <c r="AJ340" s="166"/>
      <c r="AK340" s="166"/>
      <c r="AL340" s="166"/>
      <c r="AM340" s="166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6"/>
      <c r="AY340" s="166"/>
      <c r="AZ340" s="166"/>
      <c r="BA340" s="166"/>
      <c r="BB340" s="166"/>
      <c r="BC340" s="166"/>
      <c r="BD340" s="166"/>
      <c r="BE340" s="166"/>
      <c r="BF340" s="166"/>
      <c r="BG340" s="166"/>
      <c r="BH340" s="166"/>
      <c r="BI340" s="166"/>
      <c r="BJ340" s="166"/>
      <c r="BK340" s="166"/>
      <c r="BL340" s="166"/>
      <c r="BM340" s="166"/>
      <c r="BN340" s="166"/>
      <c r="BO340" s="166"/>
      <c r="BP340" s="166"/>
      <c r="BQ340" s="166"/>
      <c r="BR340" s="166"/>
      <c r="BS340" s="166"/>
      <c r="BT340" s="166"/>
      <c r="BU340" s="166"/>
      <c r="BV340" s="166"/>
      <c r="BW340" s="166"/>
      <c r="BX340" s="166"/>
      <c r="BY340" s="166"/>
      <c r="BZ340" s="166"/>
      <c r="CA340" s="166"/>
      <c r="CB340" s="166"/>
      <c r="CC340" s="166"/>
      <c r="CD340" s="166"/>
      <c r="CE340" s="166"/>
      <c r="CF340" s="166"/>
      <c r="CG340" s="166"/>
      <c r="CH340" s="166"/>
      <c r="CI340" s="166"/>
      <c r="CJ340" s="166"/>
      <c r="CK340" s="166"/>
      <c r="CL340" s="166"/>
      <c r="CM340" s="166"/>
      <c r="CN340" s="166"/>
      <c r="CO340" s="166"/>
      <c r="CP340" s="166"/>
      <c r="CQ340" s="166"/>
      <c r="CR340" s="166"/>
      <c r="CS340" s="166"/>
      <c r="CT340" s="166"/>
      <c r="CU340" s="166"/>
      <c r="CV340" s="166"/>
      <c r="CW340" s="166"/>
      <c r="CX340" s="166"/>
      <c r="CY340" s="166"/>
      <c r="CZ340" s="166"/>
      <c r="DA340" s="166"/>
      <c r="DB340" s="166"/>
      <c r="DC340" s="166"/>
      <c r="DD340" s="166"/>
      <c r="DE340" s="166"/>
      <c r="DF340" s="166"/>
      <c r="DG340" s="166"/>
      <c r="DH340" s="166"/>
      <c r="DI340" s="166"/>
      <c r="DJ340" s="166"/>
      <c r="DK340" s="166"/>
      <c r="DL340" s="166"/>
      <c r="DM340" s="166"/>
      <c r="DN340" s="166"/>
      <c r="DO340" s="166"/>
      <c r="DP340" s="166"/>
      <c r="DQ340" s="166"/>
      <c r="DR340" s="166"/>
      <c r="DS340" s="166"/>
      <c r="DT340" s="166"/>
      <c r="DU340" s="166"/>
      <c r="DV340" s="166"/>
      <c r="DW340" s="166"/>
      <c r="DX340" s="166"/>
      <c r="DY340" s="166"/>
      <c r="DZ340" s="166"/>
      <c r="EA340" s="166"/>
      <c r="EB340" s="166"/>
      <c r="EC340" s="166"/>
      <c r="ED340" s="166"/>
      <c r="EE340" s="166"/>
      <c r="EF340" s="166"/>
      <c r="EG340" s="166"/>
      <c r="EH340" s="166"/>
      <c r="EI340" s="166"/>
      <c r="EJ340" s="166"/>
      <c r="EK340" s="166"/>
      <c r="EL340" s="166"/>
      <c r="EM340" s="166"/>
      <c r="EN340" s="166"/>
    </row>
    <row r="341" spans="3:144" x14ac:dyDescent="0.2"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  <c r="AA341" s="166"/>
      <c r="AB341" s="166"/>
      <c r="AC341" s="166"/>
      <c r="AD341" s="166"/>
      <c r="AE341" s="166"/>
      <c r="AF341" s="166"/>
      <c r="AG341" s="166"/>
      <c r="AH341" s="166"/>
      <c r="AI341" s="166"/>
      <c r="AJ341" s="166"/>
      <c r="AK341" s="166"/>
      <c r="AL341" s="166"/>
      <c r="AM341" s="166"/>
      <c r="AN341" s="166"/>
      <c r="AO341" s="166"/>
      <c r="AP341" s="166"/>
      <c r="AQ341" s="166"/>
      <c r="AR341" s="166"/>
      <c r="AS341" s="166"/>
      <c r="AT341" s="166"/>
      <c r="AU341" s="166"/>
      <c r="AV341" s="166"/>
      <c r="AW341" s="166"/>
      <c r="AX341" s="166"/>
      <c r="AY341" s="166"/>
      <c r="AZ341" s="166"/>
      <c r="BA341" s="166"/>
      <c r="BB341" s="166"/>
      <c r="BC341" s="166"/>
      <c r="BD341" s="166"/>
      <c r="BE341" s="166"/>
      <c r="BF341" s="166"/>
      <c r="BG341" s="166"/>
      <c r="BH341" s="166"/>
      <c r="BI341" s="166"/>
      <c r="BJ341" s="166"/>
      <c r="BK341" s="166"/>
      <c r="BL341" s="166"/>
      <c r="BM341" s="166"/>
      <c r="BN341" s="166"/>
      <c r="BO341" s="166"/>
      <c r="BP341" s="166"/>
      <c r="BQ341" s="166"/>
      <c r="BR341" s="166"/>
      <c r="BS341" s="166"/>
      <c r="BT341" s="166"/>
      <c r="BU341" s="166"/>
      <c r="BV341" s="166"/>
      <c r="BW341" s="166"/>
      <c r="BX341" s="166"/>
      <c r="BY341" s="166"/>
      <c r="BZ341" s="166"/>
      <c r="CA341" s="166"/>
      <c r="CB341" s="166"/>
      <c r="CC341" s="166"/>
      <c r="CD341" s="166"/>
      <c r="CE341" s="166"/>
      <c r="CF341" s="166"/>
      <c r="CG341" s="166"/>
      <c r="CH341" s="166"/>
      <c r="CI341" s="166"/>
      <c r="CJ341" s="166"/>
      <c r="CK341" s="166"/>
      <c r="CL341" s="166"/>
      <c r="CM341" s="166"/>
      <c r="CN341" s="166"/>
      <c r="CO341" s="166"/>
      <c r="CP341" s="166"/>
      <c r="CQ341" s="166"/>
      <c r="CR341" s="166"/>
      <c r="CS341" s="166"/>
      <c r="CT341" s="166"/>
      <c r="CU341" s="166"/>
      <c r="CV341" s="166"/>
      <c r="CW341" s="166"/>
      <c r="CX341" s="166"/>
      <c r="CY341" s="166"/>
      <c r="CZ341" s="166"/>
      <c r="DA341" s="166"/>
      <c r="DB341" s="166"/>
      <c r="DC341" s="166"/>
      <c r="DD341" s="166"/>
      <c r="DE341" s="166"/>
      <c r="DF341" s="166"/>
      <c r="DG341" s="166"/>
      <c r="DH341" s="166"/>
      <c r="DI341" s="166"/>
      <c r="DJ341" s="166"/>
      <c r="DK341" s="166"/>
      <c r="DL341" s="166"/>
      <c r="DM341" s="166"/>
      <c r="DN341" s="166"/>
      <c r="DO341" s="166"/>
      <c r="DP341" s="166"/>
      <c r="DQ341" s="166"/>
      <c r="DR341" s="166"/>
      <c r="DS341" s="166"/>
      <c r="DT341" s="166"/>
      <c r="DU341" s="166"/>
      <c r="DV341" s="166"/>
      <c r="DW341" s="166"/>
      <c r="DX341" s="166"/>
      <c r="DY341" s="166"/>
      <c r="DZ341" s="166"/>
      <c r="EA341" s="166"/>
      <c r="EB341" s="166"/>
      <c r="EC341" s="166"/>
      <c r="ED341" s="166"/>
      <c r="EE341" s="166"/>
      <c r="EF341" s="166"/>
      <c r="EG341" s="166"/>
      <c r="EH341" s="166"/>
      <c r="EI341" s="166"/>
      <c r="EJ341" s="166"/>
      <c r="EK341" s="166"/>
      <c r="EL341" s="166"/>
      <c r="EM341" s="166"/>
      <c r="EN341" s="166"/>
    </row>
    <row r="342" spans="3:144" x14ac:dyDescent="0.2">
      <c r="C342" s="166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166"/>
      <c r="AZ342" s="166"/>
      <c r="BA342" s="166"/>
      <c r="BB342" s="166"/>
      <c r="BC342" s="166"/>
      <c r="BD342" s="166"/>
      <c r="BE342" s="166"/>
      <c r="BF342" s="166"/>
      <c r="BG342" s="166"/>
      <c r="BH342" s="166"/>
      <c r="BI342" s="166"/>
      <c r="BJ342" s="166"/>
      <c r="BK342" s="166"/>
      <c r="BL342" s="166"/>
      <c r="BM342" s="166"/>
      <c r="BN342" s="166"/>
      <c r="BO342" s="166"/>
      <c r="BP342" s="166"/>
      <c r="BQ342" s="166"/>
      <c r="BR342" s="166"/>
      <c r="BS342" s="166"/>
      <c r="BT342" s="166"/>
      <c r="BU342" s="166"/>
      <c r="BV342" s="166"/>
      <c r="BW342" s="166"/>
      <c r="BX342" s="166"/>
      <c r="BY342" s="166"/>
      <c r="BZ342" s="166"/>
      <c r="CA342" s="166"/>
      <c r="CB342" s="166"/>
      <c r="CC342" s="166"/>
      <c r="CD342" s="166"/>
      <c r="CE342" s="166"/>
      <c r="CF342" s="166"/>
      <c r="CG342" s="166"/>
      <c r="CH342" s="166"/>
      <c r="CI342" s="166"/>
      <c r="CJ342" s="166"/>
      <c r="CK342" s="166"/>
      <c r="CL342" s="166"/>
      <c r="CM342" s="166"/>
      <c r="CN342" s="166"/>
      <c r="CO342" s="166"/>
      <c r="CP342" s="166"/>
      <c r="CQ342" s="166"/>
      <c r="CR342" s="166"/>
      <c r="CS342" s="166"/>
      <c r="CT342" s="166"/>
      <c r="CU342" s="166"/>
      <c r="CV342" s="166"/>
      <c r="CW342" s="166"/>
      <c r="CX342" s="166"/>
      <c r="CY342" s="166"/>
      <c r="CZ342" s="166"/>
      <c r="DA342" s="166"/>
      <c r="DB342" s="166"/>
      <c r="DC342" s="166"/>
      <c r="DD342" s="166"/>
      <c r="DE342" s="166"/>
      <c r="DF342" s="166"/>
      <c r="DG342" s="166"/>
      <c r="DH342" s="166"/>
      <c r="DI342" s="166"/>
      <c r="DJ342" s="166"/>
      <c r="DK342" s="166"/>
      <c r="DL342" s="166"/>
      <c r="DM342" s="166"/>
      <c r="DN342" s="166"/>
      <c r="DO342" s="166"/>
      <c r="DP342" s="166"/>
      <c r="DQ342" s="166"/>
      <c r="DR342" s="166"/>
      <c r="DS342" s="166"/>
      <c r="DT342" s="166"/>
      <c r="DU342" s="166"/>
      <c r="DV342" s="166"/>
      <c r="DW342" s="166"/>
      <c r="DX342" s="166"/>
      <c r="DY342" s="166"/>
      <c r="DZ342" s="166"/>
      <c r="EA342" s="166"/>
      <c r="EB342" s="166"/>
      <c r="EC342" s="166"/>
      <c r="ED342" s="166"/>
      <c r="EE342" s="166"/>
      <c r="EF342" s="166"/>
      <c r="EG342" s="166"/>
      <c r="EH342" s="166"/>
      <c r="EI342" s="166"/>
      <c r="EJ342" s="166"/>
      <c r="EK342" s="166"/>
      <c r="EL342" s="166"/>
      <c r="EM342" s="166"/>
      <c r="EN342" s="166"/>
    </row>
    <row r="343" spans="3:144" x14ac:dyDescent="0.2"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6"/>
      <c r="AK343" s="166"/>
      <c r="AL343" s="166"/>
      <c r="AM343" s="166"/>
      <c r="AN343" s="166"/>
      <c r="AO343" s="166"/>
      <c r="AP343" s="166"/>
      <c r="AQ343" s="166"/>
      <c r="AR343" s="166"/>
      <c r="AS343" s="166"/>
      <c r="AT343" s="166"/>
      <c r="AU343" s="166"/>
      <c r="AV343" s="166"/>
      <c r="AW343" s="166"/>
      <c r="AX343" s="166"/>
      <c r="AY343" s="166"/>
      <c r="AZ343" s="166"/>
      <c r="BA343" s="166"/>
      <c r="BB343" s="166"/>
      <c r="BC343" s="166"/>
      <c r="BD343" s="166"/>
      <c r="BE343" s="166"/>
      <c r="BF343" s="166"/>
      <c r="BG343" s="166"/>
      <c r="BH343" s="166"/>
      <c r="BI343" s="166"/>
      <c r="BJ343" s="166"/>
      <c r="BK343" s="166"/>
      <c r="BL343" s="166"/>
      <c r="BM343" s="166"/>
      <c r="BN343" s="166"/>
      <c r="BO343" s="166"/>
      <c r="BP343" s="166"/>
      <c r="BQ343" s="166"/>
      <c r="BR343" s="166"/>
      <c r="BS343" s="166"/>
      <c r="BT343" s="166"/>
      <c r="BU343" s="166"/>
      <c r="BV343" s="166"/>
      <c r="BW343" s="166"/>
      <c r="BX343" s="166"/>
      <c r="BY343" s="166"/>
      <c r="BZ343" s="166"/>
      <c r="CA343" s="166"/>
      <c r="CB343" s="166"/>
      <c r="CC343" s="166"/>
      <c r="CD343" s="166"/>
      <c r="CE343" s="166"/>
      <c r="CF343" s="166"/>
      <c r="CG343" s="166"/>
      <c r="CH343" s="166"/>
      <c r="CI343" s="166"/>
      <c r="CJ343" s="166"/>
      <c r="CK343" s="166"/>
      <c r="CL343" s="166"/>
      <c r="CM343" s="166"/>
      <c r="CN343" s="166"/>
      <c r="CO343" s="166"/>
      <c r="CP343" s="166"/>
      <c r="CQ343" s="166"/>
      <c r="CR343" s="166"/>
      <c r="CS343" s="166"/>
      <c r="CT343" s="166"/>
      <c r="CU343" s="166"/>
      <c r="CV343" s="166"/>
      <c r="CW343" s="166"/>
      <c r="CX343" s="166"/>
      <c r="CY343" s="166"/>
      <c r="CZ343" s="166"/>
      <c r="DA343" s="166"/>
      <c r="DB343" s="166"/>
      <c r="DC343" s="166"/>
      <c r="DD343" s="166"/>
      <c r="DE343" s="166"/>
      <c r="DF343" s="166"/>
      <c r="DG343" s="166"/>
      <c r="DH343" s="166"/>
      <c r="DI343" s="166"/>
      <c r="DJ343" s="166"/>
      <c r="DK343" s="166"/>
      <c r="DL343" s="166"/>
      <c r="DM343" s="166"/>
      <c r="DN343" s="166"/>
      <c r="DO343" s="166"/>
      <c r="DP343" s="166"/>
      <c r="DQ343" s="166"/>
      <c r="DR343" s="166"/>
      <c r="DS343" s="166"/>
      <c r="DT343" s="166"/>
      <c r="DU343" s="166"/>
      <c r="DV343" s="166"/>
      <c r="DW343" s="166"/>
      <c r="DX343" s="166"/>
      <c r="DY343" s="166"/>
      <c r="DZ343" s="166"/>
      <c r="EA343" s="166"/>
      <c r="EB343" s="166"/>
      <c r="EC343" s="166"/>
      <c r="ED343" s="166"/>
      <c r="EE343" s="166"/>
      <c r="EF343" s="166"/>
      <c r="EG343" s="166"/>
      <c r="EH343" s="166"/>
      <c r="EI343" s="166"/>
      <c r="EJ343" s="166"/>
      <c r="EK343" s="166"/>
      <c r="EL343" s="166"/>
      <c r="EM343" s="166"/>
      <c r="EN343" s="166"/>
    </row>
    <row r="344" spans="3:144" x14ac:dyDescent="0.2"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  <c r="AA344" s="166"/>
      <c r="AB344" s="166"/>
      <c r="AC344" s="166"/>
      <c r="AD344" s="166"/>
      <c r="AE344" s="166"/>
      <c r="AF344" s="166"/>
      <c r="AG344" s="166"/>
      <c r="AH344" s="166"/>
      <c r="AI344" s="166"/>
      <c r="AJ344" s="166"/>
      <c r="AK344" s="166"/>
      <c r="AL344" s="166"/>
      <c r="AM344" s="166"/>
      <c r="AN344" s="166"/>
      <c r="AO344" s="166"/>
      <c r="AP344" s="166"/>
      <c r="AQ344" s="166"/>
      <c r="AR344" s="166"/>
      <c r="AS344" s="166"/>
      <c r="AT344" s="166"/>
      <c r="AU344" s="166"/>
      <c r="AV344" s="166"/>
      <c r="AW344" s="166"/>
      <c r="AX344" s="166"/>
      <c r="AY344" s="166"/>
      <c r="AZ344" s="166"/>
      <c r="BA344" s="166"/>
      <c r="BB344" s="166"/>
      <c r="BC344" s="166"/>
      <c r="BD344" s="166"/>
      <c r="BE344" s="166"/>
      <c r="BF344" s="166"/>
      <c r="BG344" s="166"/>
      <c r="BH344" s="166"/>
      <c r="BI344" s="166"/>
      <c r="BJ344" s="166"/>
      <c r="BK344" s="166"/>
      <c r="BL344" s="166"/>
      <c r="BM344" s="166"/>
      <c r="BN344" s="166"/>
      <c r="BO344" s="166"/>
      <c r="BP344" s="166"/>
      <c r="BQ344" s="166"/>
      <c r="BR344" s="166"/>
      <c r="BS344" s="166"/>
      <c r="BT344" s="166"/>
      <c r="BU344" s="166"/>
      <c r="BV344" s="166"/>
      <c r="BW344" s="166"/>
      <c r="BX344" s="166"/>
      <c r="BY344" s="166"/>
      <c r="BZ344" s="166"/>
      <c r="CA344" s="166"/>
      <c r="CB344" s="166"/>
      <c r="CC344" s="166"/>
      <c r="CD344" s="166"/>
      <c r="CE344" s="166"/>
      <c r="CF344" s="166"/>
      <c r="CG344" s="166"/>
      <c r="CH344" s="166"/>
      <c r="CI344" s="166"/>
      <c r="CJ344" s="166"/>
      <c r="CK344" s="166"/>
      <c r="CL344" s="166"/>
      <c r="CM344" s="166"/>
      <c r="CN344" s="166"/>
      <c r="CO344" s="166"/>
      <c r="CP344" s="166"/>
      <c r="CQ344" s="166"/>
      <c r="CR344" s="166"/>
      <c r="CS344" s="166"/>
      <c r="CT344" s="166"/>
      <c r="CU344" s="166"/>
      <c r="CV344" s="166"/>
      <c r="CW344" s="166"/>
      <c r="CX344" s="166"/>
      <c r="CY344" s="166"/>
      <c r="CZ344" s="166"/>
      <c r="DA344" s="166"/>
      <c r="DB344" s="166"/>
      <c r="DC344" s="166"/>
      <c r="DD344" s="166"/>
      <c r="DE344" s="166"/>
      <c r="DF344" s="166"/>
      <c r="DG344" s="166"/>
      <c r="DH344" s="166"/>
      <c r="DI344" s="166"/>
      <c r="DJ344" s="166"/>
      <c r="DK344" s="166"/>
      <c r="DL344" s="166"/>
      <c r="DM344" s="166"/>
      <c r="DN344" s="166"/>
      <c r="DO344" s="166"/>
      <c r="DP344" s="166"/>
      <c r="DQ344" s="166"/>
      <c r="DR344" s="166"/>
      <c r="DS344" s="166"/>
      <c r="DT344" s="166"/>
      <c r="DU344" s="166"/>
      <c r="DV344" s="166"/>
      <c r="DW344" s="166"/>
      <c r="DX344" s="166"/>
      <c r="DY344" s="166"/>
      <c r="DZ344" s="166"/>
      <c r="EA344" s="166"/>
      <c r="EB344" s="166"/>
      <c r="EC344" s="166"/>
      <c r="ED344" s="166"/>
      <c r="EE344" s="166"/>
      <c r="EF344" s="166"/>
      <c r="EG344" s="166"/>
      <c r="EH344" s="166"/>
      <c r="EI344" s="166"/>
      <c r="EJ344" s="166"/>
      <c r="EK344" s="166"/>
      <c r="EL344" s="166"/>
      <c r="EM344" s="166"/>
      <c r="EN344" s="166"/>
    </row>
    <row r="345" spans="3:144" x14ac:dyDescent="0.2">
      <c r="C345" s="166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  <c r="AA345" s="166"/>
      <c r="AB345" s="166"/>
      <c r="AC345" s="166"/>
      <c r="AD345" s="166"/>
      <c r="AE345" s="166"/>
      <c r="AF345" s="166"/>
      <c r="AG345" s="166"/>
      <c r="AH345" s="166"/>
      <c r="AI345" s="166"/>
      <c r="AJ345" s="166"/>
      <c r="AK345" s="166"/>
      <c r="AL345" s="166"/>
      <c r="AM345" s="166"/>
      <c r="AN345" s="166"/>
      <c r="AO345" s="166"/>
      <c r="AP345" s="166"/>
      <c r="AQ345" s="166"/>
      <c r="AR345" s="166"/>
      <c r="AS345" s="166"/>
      <c r="AT345" s="166"/>
      <c r="AU345" s="166"/>
      <c r="AV345" s="166"/>
      <c r="AW345" s="166"/>
      <c r="AX345" s="166"/>
      <c r="AY345" s="166"/>
      <c r="AZ345" s="166"/>
      <c r="BA345" s="166"/>
      <c r="BB345" s="166"/>
      <c r="BC345" s="166"/>
      <c r="BD345" s="166"/>
      <c r="BE345" s="166"/>
      <c r="BF345" s="166"/>
      <c r="BG345" s="166"/>
      <c r="BH345" s="166"/>
      <c r="BI345" s="166"/>
      <c r="BJ345" s="166"/>
      <c r="BK345" s="166"/>
      <c r="BL345" s="166"/>
      <c r="BM345" s="166"/>
      <c r="BN345" s="166"/>
      <c r="BO345" s="166"/>
      <c r="BP345" s="166"/>
      <c r="BQ345" s="166"/>
      <c r="BR345" s="166"/>
      <c r="BS345" s="166"/>
      <c r="BT345" s="166"/>
      <c r="BU345" s="166"/>
      <c r="BV345" s="166"/>
      <c r="BW345" s="166"/>
      <c r="BX345" s="166"/>
      <c r="BY345" s="166"/>
      <c r="BZ345" s="166"/>
      <c r="CA345" s="166"/>
      <c r="CB345" s="166"/>
      <c r="CC345" s="166"/>
      <c r="CD345" s="166"/>
      <c r="CE345" s="166"/>
      <c r="CF345" s="166"/>
      <c r="CG345" s="166"/>
      <c r="CH345" s="166"/>
      <c r="CI345" s="166"/>
      <c r="CJ345" s="166"/>
      <c r="CK345" s="166"/>
      <c r="CL345" s="166"/>
      <c r="CM345" s="166"/>
      <c r="CN345" s="166"/>
      <c r="CO345" s="166"/>
      <c r="CP345" s="166"/>
      <c r="CQ345" s="166"/>
      <c r="CR345" s="166"/>
      <c r="CS345" s="166"/>
      <c r="CT345" s="166"/>
      <c r="CU345" s="166"/>
      <c r="CV345" s="166"/>
      <c r="CW345" s="166"/>
      <c r="CX345" s="166"/>
      <c r="CY345" s="166"/>
      <c r="CZ345" s="166"/>
      <c r="DA345" s="166"/>
      <c r="DB345" s="166"/>
      <c r="DC345" s="166"/>
      <c r="DD345" s="166"/>
      <c r="DE345" s="166"/>
      <c r="DF345" s="166"/>
      <c r="DG345" s="166"/>
      <c r="DH345" s="166"/>
      <c r="DI345" s="166"/>
      <c r="DJ345" s="166"/>
      <c r="DK345" s="166"/>
      <c r="DL345" s="166"/>
      <c r="DM345" s="166"/>
      <c r="DN345" s="166"/>
      <c r="DO345" s="166"/>
      <c r="DP345" s="166"/>
      <c r="DQ345" s="166"/>
      <c r="DR345" s="166"/>
      <c r="DS345" s="166"/>
      <c r="DT345" s="166"/>
      <c r="DU345" s="166"/>
      <c r="DV345" s="166"/>
      <c r="DW345" s="166"/>
      <c r="DX345" s="166"/>
      <c r="DY345" s="166"/>
      <c r="DZ345" s="166"/>
      <c r="EA345" s="166"/>
      <c r="EB345" s="166"/>
      <c r="EC345" s="166"/>
      <c r="ED345" s="166"/>
      <c r="EE345" s="166"/>
      <c r="EF345" s="166"/>
      <c r="EG345" s="166"/>
      <c r="EH345" s="166"/>
      <c r="EI345" s="166"/>
      <c r="EJ345" s="166"/>
      <c r="EK345" s="166"/>
      <c r="EL345" s="166"/>
      <c r="EM345" s="166"/>
      <c r="EN345" s="166"/>
    </row>
    <row r="346" spans="3:144" x14ac:dyDescent="0.2"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  <c r="AA346" s="166"/>
      <c r="AB346" s="166"/>
      <c r="AC346" s="166"/>
      <c r="AD346" s="166"/>
      <c r="AE346" s="166"/>
      <c r="AF346" s="166"/>
      <c r="AG346" s="166"/>
      <c r="AH346" s="166"/>
      <c r="AI346" s="166"/>
      <c r="AJ346" s="166"/>
      <c r="AK346" s="166"/>
      <c r="AL346" s="166"/>
      <c r="AM346" s="166"/>
      <c r="AN346" s="166"/>
      <c r="AO346" s="166"/>
      <c r="AP346" s="166"/>
      <c r="AQ346" s="166"/>
      <c r="AR346" s="166"/>
      <c r="AS346" s="166"/>
      <c r="AT346" s="166"/>
      <c r="AU346" s="166"/>
      <c r="AV346" s="166"/>
      <c r="AW346" s="166"/>
      <c r="AX346" s="166"/>
      <c r="AY346" s="166"/>
      <c r="AZ346" s="166"/>
      <c r="BA346" s="166"/>
      <c r="BB346" s="166"/>
      <c r="BC346" s="166"/>
      <c r="BD346" s="166"/>
      <c r="BE346" s="166"/>
      <c r="BF346" s="166"/>
      <c r="BG346" s="166"/>
      <c r="BH346" s="166"/>
      <c r="BI346" s="166"/>
      <c r="BJ346" s="166"/>
      <c r="BK346" s="166"/>
      <c r="BL346" s="166"/>
      <c r="BM346" s="166"/>
      <c r="BN346" s="166"/>
      <c r="BO346" s="166"/>
      <c r="BP346" s="166"/>
      <c r="BQ346" s="166"/>
      <c r="BR346" s="166"/>
      <c r="BS346" s="166"/>
      <c r="BT346" s="166"/>
      <c r="BU346" s="166"/>
      <c r="BV346" s="166"/>
      <c r="BW346" s="166"/>
      <c r="BX346" s="166"/>
      <c r="BY346" s="166"/>
      <c r="BZ346" s="166"/>
      <c r="CA346" s="166"/>
      <c r="CB346" s="166"/>
      <c r="CC346" s="166"/>
      <c r="CD346" s="166"/>
      <c r="CE346" s="166"/>
      <c r="CF346" s="166"/>
      <c r="CG346" s="166"/>
      <c r="CH346" s="166"/>
      <c r="CI346" s="166"/>
      <c r="CJ346" s="166"/>
      <c r="CK346" s="166"/>
      <c r="CL346" s="166"/>
      <c r="CM346" s="166"/>
      <c r="CN346" s="166"/>
      <c r="CO346" s="166"/>
      <c r="CP346" s="166"/>
      <c r="CQ346" s="166"/>
      <c r="CR346" s="166"/>
      <c r="CS346" s="166"/>
      <c r="CT346" s="166"/>
      <c r="CU346" s="166"/>
      <c r="CV346" s="166"/>
      <c r="CW346" s="166"/>
      <c r="CX346" s="166"/>
      <c r="CY346" s="166"/>
      <c r="CZ346" s="166"/>
      <c r="DA346" s="166"/>
      <c r="DB346" s="166"/>
      <c r="DC346" s="166"/>
      <c r="DD346" s="166"/>
      <c r="DE346" s="166"/>
      <c r="DF346" s="166"/>
      <c r="DG346" s="166"/>
      <c r="DH346" s="166"/>
      <c r="DI346" s="166"/>
      <c r="DJ346" s="166"/>
      <c r="DK346" s="166"/>
      <c r="DL346" s="166"/>
      <c r="DM346" s="166"/>
      <c r="DN346" s="166"/>
      <c r="DO346" s="166"/>
      <c r="DP346" s="166"/>
      <c r="DQ346" s="166"/>
      <c r="DR346" s="166"/>
      <c r="DS346" s="166"/>
      <c r="DT346" s="166"/>
      <c r="DU346" s="166"/>
      <c r="DV346" s="166"/>
      <c r="DW346" s="166"/>
      <c r="DX346" s="166"/>
      <c r="DY346" s="166"/>
      <c r="DZ346" s="166"/>
      <c r="EA346" s="166"/>
      <c r="EB346" s="166"/>
      <c r="EC346" s="166"/>
      <c r="ED346" s="166"/>
      <c r="EE346" s="166"/>
      <c r="EF346" s="166"/>
      <c r="EG346" s="166"/>
      <c r="EH346" s="166"/>
      <c r="EI346" s="166"/>
      <c r="EJ346" s="166"/>
      <c r="EK346" s="166"/>
      <c r="EL346" s="166"/>
      <c r="EM346" s="166"/>
      <c r="EN346" s="166"/>
    </row>
    <row r="347" spans="3:144" x14ac:dyDescent="0.2"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6"/>
      <c r="AK347" s="166"/>
      <c r="AL347" s="166"/>
      <c r="AM347" s="166"/>
      <c r="AN347" s="166"/>
      <c r="AO347" s="166"/>
      <c r="AP347" s="166"/>
      <c r="AQ347" s="166"/>
      <c r="AR347" s="166"/>
      <c r="AS347" s="166"/>
      <c r="AT347" s="166"/>
      <c r="AU347" s="166"/>
      <c r="AV347" s="166"/>
      <c r="AW347" s="166"/>
      <c r="AX347" s="166"/>
      <c r="AY347" s="166"/>
      <c r="AZ347" s="166"/>
      <c r="BA347" s="166"/>
      <c r="BB347" s="166"/>
      <c r="BC347" s="166"/>
      <c r="BD347" s="166"/>
      <c r="BE347" s="166"/>
      <c r="BF347" s="166"/>
      <c r="BG347" s="166"/>
      <c r="BH347" s="166"/>
      <c r="BI347" s="166"/>
      <c r="BJ347" s="166"/>
      <c r="BK347" s="166"/>
      <c r="BL347" s="166"/>
      <c r="BM347" s="166"/>
      <c r="BN347" s="166"/>
      <c r="BO347" s="166"/>
      <c r="BP347" s="166"/>
      <c r="BQ347" s="166"/>
      <c r="BR347" s="166"/>
      <c r="BS347" s="166"/>
      <c r="BT347" s="166"/>
      <c r="BU347" s="166"/>
      <c r="BV347" s="166"/>
      <c r="BW347" s="166"/>
      <c r="BX347" s="166"/>
      <c r="BY347" s="166"/>
      <c r="BZ347" s="166"/>
      <c r="CA347" s="166"/>
      <c r="CB347" s="166"/>
      <c r="CC347" s="166"/>
      <c r="CD347" s="166"/>
      <c r="CE347" s="166"/>
      <c r="CF347" s="166"/>
      <c r="CG347" s="166"/>
      <c r="CH347" s="166"/>
      <c r="CI347" s="166"/>
      <c r="CJ347" s="166"/>
      <c r="CK347" s="166"/>
      <c r="CL347" s="166"/>
      <c r="CM347" s="166"/>
      <c r="CN347" s="166"/>
      <c r="CO347" s="166"/>
      <c r="CP347" s="166"/>
      <c r="CQ347" s="166"/>
      <c r="CR347" s="166"/>
      <c r="CS347" s="166"/>
      <c r="CT347" s="166"/>
      <c r="CU347" s="166"/>
      <c r="CV347" s="166"/>
      <c r="CW347" s="166"/>
      <c r="CX347" s="166"/>
      <c r="CY347" s="166"/>
      <c r="CZ347" s="166"/>
      <c r="DA347" s="166"/>
      <c r="DB347" s="166"/>
      <c r="DC347" s="166"/>
      <c r="DD347" s="166"/>
      <c r="DE347" s="166"/>
      <c r="DF347" s="166"/>
      <c r="DG347" s="166"/>
      <c r="DH347" s="166"/>
      <c r="DI347" s="166"/>
      <c r="DJ347" s="166"/>
      <c r="DK347" s="166"/>
      <c r="DL347" s="166"/>
      <c r="DM347" s="166"/>
      <c r="DN347" s="166"/>
      <c r="DO347" s="166"/>
      <c r="DP347" s="166"/>
      <c r="DQ347" s="166"/>
      <c r="DR347" s="166"/>
      <c r="DS347" s="166"/>
      <c r="DT347" s="166"/>
      <c r="DU347" s="166"/>
      <c r="DV347" s="166"/>
      <c r="DW347" s="166"/>
      <c r="DX347" s="166"/>
      <c r="DY347" s="166"/>
      <c r="DZ347" s="166"/>
      <c r="EA347" s="166"/>
      <c r="EB347" s="166"/>
      <c r="EC347" s="166"/>
      <c r="ED347" s="166"/>
      <c r="EE347" s="166"/>
      <c r="EF347" s="166"/>
      <c r="EG347" s="166"/>
      <c r="EH347" s="166"/>
      <c r="EI347" s="166"/>
      <c r="EJ347" s="166"/>
      <c r="EK347" s="166"/>
      <c r="EL347" s="166"/>
      <c r="EM347" s="166"/>
      <c r="EN347" s="166"/>
    </row>
    <row r="348" spans="3:144" x14ac:dyDescent="0.2"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  <c r="AM348" s="166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6"/>
      <c r="AY348" s="166"/>
      <c r="AZ348" s="166"/>
      <c r="BA348" s="166"/>
      <c r="BB348" s="166"/>
      <c r="BC348" s="166"/>
      <c r="BD348" s="166"/>
      <c r="BE348" s="166"/>
      <c r="BF348" s="166"/>
      <c r="BG348" s="166"/>
      <c r="BH348" s="166"/>
      <c r="BI348" s="166"/>
      <c r="BJ348" s="166"/>
      <c r="BK348" s="166"/>
      <c r="BL348" s="166"/>
      <c r="BM348" s="166"/>
      <c r="BN348" s="166"/>
      <c r="BO348" s="166"/>
      <c r="BP348" s="166"/>
      <c r="BQ348" s="166"/>
      <c r="BR348" s="166"/>
      <c r="BS348" s="166"/>
      <c r="BT348" s="166"/>
      <c r="BU348" s="166"/>
      <c r="BV348" s="166"/>
      <c r="BW348" s="166"/>
      <c r="BX348" s="166"/>
      <c r="BY348" s="166"/>
      <c r="BZ348" s="166"/>
      <c r="CA348" s="166"/>
      <c r="CB348" s="166"/>
      <c r="CC348" s="166"/>
      <c r="CD348" s="166"/>
      <c r="CE348" s="166"/>
      <c r="CF348" s="166"/>
      <c r="CG348" s="166"/>
      <c r="CH348" s="166"/>
      <c r="CI348" s="166"/>
      <c r="CJ348" s="166"/>
      <c r="CK348" s="166"/>
      <c r="CL348" s="166"/>
      <c r="CM348" s="166"/>
      <c r="CN348" s="166"/>
      <c r="CO348" s="166"/>
      <c r="CP348" s="166"/>
      <c r="CQ348" s="166"/>
      <c r="CR348" s="166"/>
      <c r="CS348" s="166"/>
      <c r="CT348" s="166"/>
      <c r="CU348" s="166"/>
      <c r="CV348" s="166"/>
      <c r="CW348" s="166"/>
      <c r="CX348" s="166"/>
      <c r="CY348" s="166"/>
      <c r="CZ348" s="166"/>
      <c r="DA348" s="166"/>
      <c r="DB348" s="166"/>
      <c r="DC348" s="166"/>
      <c r="DD348" s="166"/>
      <c r="DE348" s="166"/>
      <c r="DF348" s="166"/>
      <c r="DG348" s="166"/>
      <c r="DH348" s="166"/>
      <c r="DI348" s="166"/>
      <c r="DJ348" s="166"/>
      <c r="DK348" s="166"/>
      <c r="DL348" s="166"/>
      <c r="DM348" s="166"/>
      <c r="DN348" s="166"/>
      <c r="DO348" s="166"/>
      <c r="DP348" s="166"/>
      <c r="DQ348" s="166"/>
      <c r="DR348" s="166"/>
      <c r="DS348" s="166"/>
      <c r="DT348" s="166"/>
      <c r="DU348" s="166"/>
      <c r="DV348" s="166"/>
      <c r="DW348" s="166"/>
      <c r="DX348" s="166"/>
      <c r="DY348" s="166"/>
      <c r="DZ348" s="166"/>
      <c r="EA348" s="166"/>
      <c r="EB348" s="166"/>
      <c r="EC348" s="166"/>
      <c r="ED348" s="166"/>
      <c r="EE348" s="166"/>
      <c r="EF348" s="166"/>
      <c r="EG348" s="166"/>
      <c r="EH348" s="166"/>
      <c r="EI348" s="166"/>
      <c r="EJ348" s="166"/>
      <c r="EK348" s="166"/>
      <c r="EL348" s="166"/>
      <c r="EM348" s="166"/>
      <c r="EN348" s="166"/>
    </row>
    <row r="349" spans="3:144" x14ac:dyDescent="0.2"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166"/>
      <c r="AZ349" s="166"/>
      <c r="BA349" s="166"/>
      <c r="BB349" s="166"/>
      <c r="BC349" s="166"/>
      <c r="BD349" s="166"/>
      <c r="BE349" s="166"/>
      <c r="BF349" s="166"/>
      <c r="BG349" s="166"/>
      <c r="BH349" s="166"/>
      <c r="BI349" s="166"/>
      <c r="BJ349" s="166"/>
      <c r="BK349" s="166"/>
      <c r="BL349" s="166"/>
      <c r="BM349" s="166"/>
      <c r="BN349" s="166"/>
      <c r="BO349" s="166"/>
      <c r="BP349" s="166"/>
      <c r="BQ349" s="166"/>
      <c r="BR349" s="166"/>
      <c r="BS349" s="166"/>
      <c r="BT349" s="166"/>
      <c r="BU349" s="166"/>
      <c r="BV349" s="166"/>
      <c r="BW349" s="166"/>
      <c r="BX349" s="166"/>
      <c r="BY349" s="166"/>
      <c r="BZ349" s="166"/>
      <c r="CA349" s="166"/>
      <c r="CB349" s="166"/>
      <c r="CC349" s="166"/>
      <c r="CD349" s="166"/>
      <c r="CE349" s="166"/>
      <c r="CF349" s="166"/>
      <c r="CG349" s="166"/>
      <c r="CH349" s="166"/>
      <c r="CI349" s="166"/>
      <c r="CJ349" s="166"/>
      <c r="CK349" s="166"/>
      <c r="CL349" s="166"/>
      <c r="CM349" s="166"/>
      <c r="CN349" s="166"/>
      <c r="CO349" s="166"/>
      <c r="CP349" s="166"/>
      <c r="CQ349" s="166"/>
      <c r="CR349" s="166"/>
      <c r="CS349" s="166"/>
      <c r="CT349" s="166"/>
      <c r="CU349" s="166"/>
      <c r="CV349" s="166"/>
      <c r="CW349" s="166"/>
      <c r="CX349" s="166"/>
      <c r="CY349" s="166"/>
      <c r="CZ349" s="166"/>
      <c r="DA349" s="166"/>
      <c r="DB349" s="166"/>
      <c r="DC349" s="166"/>
      <c r="DD349" s="166"/>
      <c r="DE349" s="166"/>
      <c r="DF349" s="166"/>
      <c r="DG349" s="166"/>
      <c r="DH349" s="166"/>
      <c r="DI349" s="166"/>
      <c r="DJ349" s="166"/>
      <c r="DK349" s="166"/>
      <c r="DL349" s="166"/>
      <c r="DM349" s="166"/>
      <c r="DN349" s="166"/>
      <c r="DO349" s="166"/>
      <c r="DP349" s="166"/>
      <c r="DQ349" s="166"/>
      <c r="DR349" s="166"/>
      <c r="DS349" s="166"/>
      <c r="DT349" s="166"/>
      <c r="DU349" s="166"/>
      <c r="DV349" s="166"/>
      <c r="DW349" s="166"/>
      <c r="DX349" s="166"/>
      <c r="DY349" s="166"/>
      <c r="DZ349" s="166"/>
      <c r="EA349" s="166"/>
      <c r="EB349" s="166"/>
      <c r="EC349" s="166"/>
      <c r="ED349" s="166"/>
      <c r="EE349" s="166"/>
      <c r="EF349" s="166"/>
      <c r="EG349" s="166"/>
      <c r="EH349" s="166"/>
      <c r="EI349" s="166"/>
      <c r="EJ349" s="166"/>
      <c r="EK349" s="166"/>
      <c r="EL349" s="166"/>
      <c r="EM349" s="166"/>
      <c r="EN349" s="166"/>
    </row>
    <row r="350" spans="3:144" x14ac:dyDescent="0.2"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  <c r="AM350" s="166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6"/>
      <c r="AY350" s="166"/>
      <c r="AZ350" s="166"/>
      <c r="BA350" s="166"/>
      <c r="BB350" s="166"/>
      <c r="BC350" s="166"/>
      <c r="BD350" s="166"/>
      <c r="BE350" s="166"/>
      <c r="BF350" s="166"/>
      <c r="BG350" s="166"/>
      <c r="BH350" s="166"/>
      <c r="BI350" s="166"/>
      <c r="BJ350" s="166"/>
      <c r="BK350" s="166"/>
      <c r="BL350" s="166"/>
      <c r="BM350" s="166"/>
      <c r="BN350" s="166"/>
      <c r="BO350" s="166"/>
      <c r="BP350" s="166"/>
      <c r="BQ350" s="166"/>
      <c r="BR350" s="166"/>
      <c r="BS350" s="166"/>
      <c r="BT350" s="166"/>
      <c r="BU350" s="166"/>
      <c r="BV350" s="166"/>
      <c r="BW350" s="166"/>
      <c r="BX350" s="166"/>
      <c r="BY350" s="166"/>
      <c r="BZ350" s="166"/>
      <c r="CA350" s="166"/>
      <c r="CB350" s="166"/>
      <c r="CC350" s="166"/>
      <c r="CD350" s="166"/>
      <c r="CE350" s="166"/>
      <c r="CF350" s="166"/>
      <c r="CG350" s="166"/>
      <c r="CH350" s="166"/>
      <c r="CI350" s="166"/>
      <c r="CJ350" s="166"/>
      <c r="CK350" s="166"/>
      <c r="CL350" s="166"/>
      <c r="CM350" s="166"/>
      <c r="CN350" s="166"/>
      <c r="CO350" s="166"/>
      <c r="CP350" s="166"/>
      <c r="CQ350" s="166"/>
      <c r="CR350" s="166"/>
      <c r="CS350" s="166"/>
      <c r="CT350" s="166"/>
      <c r="CU350" s="166"/>
      <c r="CV350" s="166"/>
      <c r="CW350" s="166"/>
      <c r="CX350" s="166"/>
      <c r="CY350" s="166"/>
      <c r="CZ350" s="166"/>
      <c r="DA350" s="166"/>
      <c r="DB350" s="166"/>
      <c r="DC350" s="166"/>
      <c r="DD350" s="166"/>
      <c r="DE350" s="166"/>
      <c r="DF350" s="166"/>
      <c r="DG350" s="166"/>
      <c r="DH350" s="166"/>
      <c r="DI350" s="166"/>
      <c r="DJ350" s="166"/>
      <c r="DK350" s="166"/>
      <c r="DL350" s="166"/>
      <c r="DM350" s="166"/>
      <c r="DN350" s="166"/>
      <c r="DO350" s="166"/>
      <c r="DP350" s="166"/>
      <c r="DQ350" s="166"/>
      <c r="DR350" s="166"/>
      <c r="DS350" s="166"/>
      <c r="DT350" s="166"/>
      <c r="DU350" s="166"/>
      <c r="DV350" s="166"/>
      <c r="DW350" s="166"/>
      <c r="DX350" s="166"/>
      <c r="DY350" s="166"/>
      <c r="DZ350" s="166"/>
      <c r="EA350" s="166"/>
      <c r="EB350" s="166"/>
      <c r="EC350" s="166"/>
      <c r="ED350" s="166"/>
      <c r="EE350" s="166"/>
      <c r="EF350" s="166"/>
      <c r="EG350" s="166"/>
      <c r="EH350" s="166"/>
      <c r="EI350" s="166"/>
      <c r="EJ350" s="166"/>
      <c r="EK350" s="166"/>
      <c r="EL350" s="166"/>
      <c r="EM350" s="166"/>
      <c r="EN350" s="166"/>
    </row>
    <row r="351" spans="3:144" x14ac:dyDescent="0.2"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  <c r="AM351" s="166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6"/>
      <c r="AY351" s="166"/>
      <c r="AZ351" s="166"/>
      <c r="BA351" s="166"/>
      <c r="BB351" s="166"/>
      <c r="BC351" s="166"/>
      <c r="BD351" s="166"/>
      <c r="BE351" s="166"/>
      <c r="BF351" s="166"/>
      <c r="BG351" s="166"/>
      <c r="BH351" s="166"/>
      <c r="BI351" s="166"/>
      <c r="BJ351" s="166"/>
      <c r="BK351" s="166"/>
      <c r="BL351" s="166"/>
      <c r="BM351" s="166"/>
      <c r="BN351" s="166"/>
      <c r="BO351" s="166"/>
      <c r="BP351" s="166"/>
      <c r="BQ351" s="166"/>
      <c r="BR351" s="166"/>
      <c r="BS351" s="166"/>
      <c r="BT351" s="166"/>
      <c r="BU351" s="166"/>
      <c r="BV351" s="166"/>
      <c r="BW351" s="166"/>
      <c r="BX351" s="166"/>
      <c r="BY351" s="166"/>
      <c r="BZ351" s="166"/>
      <c r="CA351" s="166"/>
      <c r="CB351" s="166"/>
      <c r="CC351" s="166"/>
      <c r="CD351" s="166"/>
      <c r="CE351" s="166"/>
      <c r="CF351" s="166"/>
      <c r="CG351" s="166"/>
      <c r="CH351" s="166"/>
      <c r="CI351" s="166"/>
      <c r="CJ351" s="166"/>
      <c r="CK351" s="166"/>
      <c r="CL351" s="166"/>
      <c r="CM351" s="166"/>
      <c r="CN351" s="166"/>
      <c r="CO351" s="166"/>
      <c r="CP351" s="166"/>
      <c r="CQ351" s="166"/>
      <c r="CR351" s="166"/>
      <c r="CS351" s="166"/>
      <c r="CT351" s="166"/>
      <c r="CU351" s="166"/>
      <c r="CV351" s="166"/>
      <c r="CW351" s="166"/>
      <c r="CX351" s="166"/>
      <c r="CY351" s="166"/>
      <c r="CZ351" s="166"/>
      <c r="DA351" s="166"/>
      <c r="DB351" s="166"/>
      <c r="DC351" s="166"/>
      <c r="DD351" s="166"/>
      <c r="DE351" s="166"/>
      <c r="DF351" s="166"/>
      <c r="DG351" s="166"/>
      <c r="DH351" s="166"/>
      <c r="DI351" s="166"/>
      <c r="DJ351" s="166"/>
      <c r="DK351" s="166"/>
      <c r="DL351" s="166"/>
      <c r="DM351" s="166"/>
      <c r="DN351" s="166"/>
      <c r="DO351" s="166"/>
      <c r="DP351" s="166"/>
      <c r="DQ351" s="166"/>
      <c r="DR351" s="166"/>
      <c r="DS351" s="166"/>
      <c r="DT351" s="166"/>
      <c r="DU351" s="166"/>
      <c r="DV351" s="166"/>
      <c r="DW351" s="166"/>
      <c r="DX351" s="166"/>
      <c r="DY351" s="166"/>
      <c r="DZ351" s="166"/>
      <c r="EA351" s="166"/>
      <c r="EB351" s="166"/>
      <c r="EC351" s="166"/>
      <c r="ED351" s="166"/>
      <c r="EE351" s="166"/>
      <c r="EF351" s="166"/>
      <c r="EG351" s="166"/>
      <c r="EH351" s="166"/>
      <c r="EI351" s="166"/>
      <c r="EJ351" s="166"/>
      <c r="EK351" s="166"/>
      <c r="EL351" s="166"/>
      <c r="EM351" s="166"/>
      <c r="EN351" s="166"/>
    </row>
    <row r="352" spans="3:144" x14ac:dyDescent="0.2"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  <c r="AZ352" s="166"/>
      <c r="BA352" s="166"/>
      <c r="BB352" s="166"/>
      <c r="BC352" s="166"/>
      <c r="BD352" s="166"/>
      <c r="BE352" s="166"/>
      <c r="BF352" s="166"/>
      <c r="BG352" s="166"/>
      <c r="BH352" s="166"/>
      <c r="BI352" s="166"/>
      <c r="BJ352" s="166"/>
      <c r="BK352" s="166"/>
      <c r="BL352" s="166"/>
      <c r="BM352" s="166"/>
      <c r="BN352" s="166"/>
      <c r="BO352" s="166"/>
      <c r="BP352" s="166"/>
      <c r="BQ352" s="166"/>
      <c r="BR352" s="166"/>
      <c r="BS352" s="166"/>
      <c r="BT352" s="166"/>
      <c r="BU352" s="166"/>
      <c r="BV352" s="166"/>
      <c r="BW352" s="166"/>
      <c r="BX352" s="166"/>
      <c r="BY352" s="166"/>
      <c r="BZ352" s="166"/>
      <c r="CA352" s="166"/>
      <c r="CB352" s="166"/>
      <c r="CC352" s="166"/>
      <c r="CD352" s="166"/>
      <c r="CE352" s="166"/>
      <c r="CF352" s="166"/>
      <c r="CG352" s="166"/>
      <c r="CH352" s="166"/>
      <c r="CI352" s="166"/>
      <c r="CJ352" s="166"/>
      <c r="CK352" s="166"/>
      <c r="CL352" s="166"/>
      <c r="CM352" s="166"/>
      <c r="CN352" s="166"/>
      <c r="CO352" s="166"/>
      <c r="CP352" s="166"/>
      <c r="CQ352" s="166"/>
      <c r="CR352" s="166"/>
      <c r="CS352" s="166"/>
      <c r="CT352" s="166"/>
      <c r="CU352" s="166"/>
      <c r="CV352" s="166"/>
      <c r="CW352" s="166"/>
      <c r="CX352" s="166"/>
      <c r="CY352" s="166"/>
      <c r="CZ352" s="166"/>
      <c r="DA352" s="166"/>
      <c r="DB352" s="166"/>
      <c r="DC352" s="166"/>
      <c r="DD352" s="166"/>
      <c r="DE352" s="166"/>
      <c r="DF352" s="166"/>
      <c r="DG352" s="166"/>
      <c r="DH352" s="166"/>
      <c r="DI352" s="166"/>
      <c r="DJ352" s="166"/>
      <c r="DK352" s="166"/>
      <c r="DL352" s="166"/>
      <c r="DM352" s="166"/>
      <c r="DN352" s="166"/>
      <c r="DO352" s="166"/>
      <c r="DP352" s="166"/>
      <c r="DQ352" s="166"/>
      <c r="DR352" s="166"/>
      <c r="DS352" s="166"/>
      <c r="DT352" s="166"/>
      <c r="DU352" s="166"/>
      <c r="DV352" s="166"/>
      <c r="DW352" s="166"/>
      <c r="DX352" s="166"/>
      <c r="DY352" s="166"/>
      <c r="DZ352" s="166"/>
      <c r="EA352" s="166"/>
      <c r="EB352" s="166"/>
      <c r="EC352" s="166"/>
      <c r="ED352" s="166"/>
      <c r="EE352" s="166"/>
      <c r="EF352" s="166"/>
      <c r="EG352" s="166"/>
      <c r="EH352" s="166"/>
      <c r="EI352" s="166"/>
      <c r="EJ352" s="166"/>
      <c r="EK352" s="166"/>
      <c r="EL352" s="166"/>
      <c r="EM352" s="166"/>
      <c r="EN352" s="166"/>
    </row>
    <row r="353" spans="3:144" x14ac:dyDescent="0.2"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  <c r="AZ353" s="166"/>
      <c r="BA353" s="166"/>
      <c r="BB353" s="166"/>
      <c r="BC353" s="166"/>
      <c r="BD353" s="166"/>
      <c r="BE353" s="166"/>
      <c r="BF353" s="166"/>
      <c r="BG353" s="166"/>
      <c r="BH353" s="166"/>
      <c r="BI353" s="166"/>
      <c r="BJ353" s="166"/>
      <c r="BK353" s="166"/>
      <c r="BL353" s="166"/>
      <c r="BM353" s="166"/>
      <c r="BN353" s="166"/>
      <c r="BO353" s="166"/>
      <c r="BP353" s="166"/>
      <c r="BQ353" s="166"/>
      <c r="BR353" s="166"/>
      <c r="BS353" s="166"/>
      <c r="BT353" s="166"/>
      <c r="BU353" s="166"/>
      <c r="BV353" s="166"/>
      <c r="BW353" s="166"/>
      <c r="BX353" s="166"/>
      <c r="BY353" s="166"/>
      <c r="BZ353" s="166"/>
      <c r="CA353" s="166"/>
      <c r="CB353" s="166"/>
      <c r="CC353" s="166"/>
      <c r="CD353" s="166"/>
      <c r="CE353" s="166"/>
      <c r="CF353" s="166"/>
      <c r="CG353" s="166"/>
      <c r="CH353" s="166"/>
      <c r="CI353" s="166"/>
      <c r="CJ353" s="166"/>
      <c r="CK353" s="166"/>
      <c r="CL353" s="166"/>
      <c r="CM353" s="166"/>
      <c r="CN353" s="166"/>
      <c r="CO353" s="166"/>
      <c r="CP353" s="166"/>
      <c r="CQ353" s="166"/>
      <c r="CR353" s="166"/>
      <c r="CS353" s="166"/>
      <c r="CT353" s="166"/>
      <c r="CU353" s="166"/>
      <c r="CV353" s="166"/>
      <c r="CW353" s="166"/>
      <c r="CX353" s="166"/>
      <c r="CY353" s="166"/>
      <c r="CZ353" s="166"/>
      <c r="DA353" s="166"/>
      <c r="DB353" s="166"/>
      <c r="DC353" s="166"/>
      <c r="DD353" s="166"/>
      <c r="DE353" s="166"/>
      <c r="DF353" s="166"/>
      <c r="DG353" s="166"/>
      <c r="DH353" s="166"/>
      <c r="DI353" s="166"/>
      <c r="DJ353" s="166"/>
      <c r="DK353" s="166"/>
      <c r="DL353" s="166"/>
      <c r="DM353" s="166"/>
      <c r="DN353" s="166"/>
      <c r="DO353" s="166"/>
      <c r="DP353" s="166"/>
      <c r="DQ353" s="166"/>
      <c r="DR353" s="166"/>
      <c r="DS353" s="166"/>
      <c r="DT353" s="166"/>
      <c r="DU353" s="166"/>
      <c r="DV353" s="166"/>
      <c r="DW353" s="166"/>
      <c r="DX353" s="166"/>
      <c r="DY353" s="166"/>
      <c r="DZ353" s="166"/>
      <c r="EA353" s="166"/>
      <c r="EB353" s="166"/>
      <c r="EC353" s="166"/>
      <c r="ED353" s="166"/>
      <c r="EE353" s="166"/>
      <c r="EF353" s="166"/>
      <c r="EG353" s="166"/>
      <c r="EH353" s="166"/>
      <c r="EI353" s="166"/>
      <c r="EJ353" s="166"/>
      <c r="EK353" s="166"/>
      <c r="EL353" s="166"/>
      <c r="EM353" s="166"/>
      <c r="EN353" s="166"/>
    </row>
    <row r="354" spans="3:144" x14ac:dyDescent="0.2"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  <c r="AM354" s="166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  <c r="AZ354" s="166"/>
      <c r="BA354" s="166"/>
      <c r="BB354" s="166"/>
      <c r="BC354" s="166"/>
      <c r="BD354" s="166"/>
      <c r="BE354" s="166"/>
      <c r="BF354" s="166"/>
      <c r="BG354" s="166"/>
      <c r="BH354" s="166"/>
      <c r="BI354" s="166"/>
      <c r="BJ354" s="166"/>
      <c r="BK354" s="166"/>
      <c r="BL354" s="166"/>
      <c r="BM354" s="166"/>
      <c r="BN354" s="166"/>
      <c r="BO354" s="166"/>
      <c r="BP354" s="166"/>
      <c r="BQ354" s="166"/>
      <c r="BR354" s="166"/>
      <c r="BS354" s="166"/>
      <c r="BT354" s="166"/>
      <c r="BU354" s="166"/>
      <c r="BV354" s="166"/>
      <c r="BW354" s="166"/>
      <c r="BX354" s="166"/>
      <c r="BY354" s="166"/>
      <c r="BZ354" s="166"/>
      <c r="CA354" s="166"/>
      <c r="CB354" s="166"/>
      <c r="CC354" s="166"/>
      <c r="CD354" s="166"/>
      <c r="CE354" s="166"/>
      <c r="CF354" s="166"/>
      <c r="CG354" s="166"/>
      <c r="CH354" s="166"/>
      <c r="CI354" s="166"/>
      <c r="CJ354" s="166"/>
      <c r="CK354" s="166"/>
      <c r="CL354" s="166"/>
      <c r="CM354" s="166"/>
      <c r="CN354" s="166"/>
      <c r="CO354" s="166"/>
      <c r="CP354" s="166"/>
      <c r="CQ354" s="166"/>
      <c r="CR354" s="166"/>
      <c r="CS354" s="166"/>
      <c r="CT354" s="166"/>
      <c r="CU354" s="166"/>
      <c r="CV354" s="166"/>
      <c r="CW354" s="166"/>
      <c r="CX354" s="166"/>
      <c r="CY354" s="166"/>
      <c r="CZ354" s="166"/>
      <c r="DA354" s="166"/>
      <c r="DB354" s="166"/>
      <c r="DC354" s="166"/>
      <c r="DD354" s="166"/>
      <c r="DE354" s="166"/>
      <c r="DF354" s="166"/>
      <c r="DG354" s="166"/>
      <c r="DH354" s="166"/>
      <c r="DI354" s="166"/>
      <c r="DJ354" s="166"/>
      <c r="DK354" s="166"/>
      <c r="DL354" s="166"/>
      <c r="DM354" s="166"/>
      <c r="DN354" s="166"/>
      <c r="DO354" s="166"/>
      <c r="DP354" s="166"/>
      <c r="DQ354" s="166"/>
      <c r="DR354" s="166"/>
      <c r="DS354" s="166"/>
      <c r="DT354" s="166"/>
      <c r="DU354" s="166"/>
      <c r="DV354" s="166"/>
      <c r="DW354" s="166"/>
      <c r="DX354" s="166"/>
      <c r="DY354" s="166"/>
      <c r="DZ354" s="166"/>
      <c r="EA354" s="166"/>
      <c r="EB354" s="166"/>
      <c r="EC354" s="166"/>
      <c r="ED354" s="166"/>
      <c r="EE354" s="166"/>
      <c r="EF354" s="166"/>
      <c r="EG354" s="166"/>
      <c r="EH354" s="166"/>
      <c r="EI354" s="166"/>
      <c r="EJ354" s="166"/>
      <c r="EK354" s="166"/>
      <c r="EL354" s="166"/>
      <c r="EM354" s="166"/>
      <c r="EN354" s="166"/>
    </row>
    <row r="355" spans="3:144" x14ac:dyDescent="0.2"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  <c r="AM355" s="166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  <c r="AZ355" s="166"/>
      <c r="BA355" s="166"/>
      <c r="BB355" s="166"/>
      <c r="BC355" s="166"/>
      <c r="BD355" s="166"/>
      <c r="BE355" s="166"/>
      <c r="BF355" s="166"/>
      <c r="BG355" s="166"/>
      <c r="BH355" s="166"/>
      <c r="BI355" s="166"/>
      <c r="BJ355" s="166"/>
      <c r="BK355" s="166"/>
      <c r="BL355" s="166"/>
      <c r="BM355" s="166"/>
      <c r="BN355" s="166"/>
      <c r="BO355" s="166"/>
      <c r="BP355" s="166"/>
      <c r="BQ355" s="166"/>
      <c r="BR355" s="166"/>
      <c r="BS355" s="166"/>
      <c r="BT355" s="166"/>
      <c r="BU355" s="166"/>
      <c r="BV355" s="166"/>
      <c r="BW355" s="166"/>
      <c r="BX355" s="166"/>
      <c r="BY355" s="166"/>
      <c r="BZ355" s="166"/>
      <c r="CA355" s="166"/>
      <c r="CB355" s="166"/>
      <c r="CC355" s="166"/>
      <c r="CD355" s="166"/>
      <c r="CE355" s="166"/>
      <c r="CF355" s="166"/>
      <c r="CG355" s="166"/>
      <c r="CH355" s="166"/>
      <c r="CI355" s="166"/>
      <c r="CJ355" s="166"/>
      <c r="CK355" s="166"/>
      <c r="CL355" s="166"/>
      <c r="CM355" s="166"/>
      <c r="CN355" s="166"/>
      <c r="CO355" s="166"/>
      <c r="CP355" s="166"/>
      <c r="CQ355" s="166"/>
      <c r="CR355" s="166"/>
      <c r="CS355" s="166"/>
      <c r="CT355" s="166"/>
      <c r="CU355" s="166"/>
      <c r="CV355" s="166"/>
      <c r="CW355" s="166"/>
      <c r="CX355" s="166"/>
      <c r="CY355" s="166"/>
      <c r="CZ355" s="166"/>
      <c r="DA355" s="166"/>
      <c r="DB355" s="166"/>
      <c r="DC355" s="166"/>
      <c r="DD355" s="166"/>
      <c r="DE355" s="166"/>
      <c r="DF355" s="166"/>
      <c r="DG355" s="166"/>
      <c r="DH355" s="166"/>
      <c r="DI355" s="166"/>
      <c r="DJ355" s="166"/>
      <c r="DK355" s="166"/>
      <c r="DL355" s="166"/>
      <c r="DM355" s="166"/>
      <c r="DN355" s="166"/>
      <c r="DO355" s="166"/>
      <c r="DP355" s="166"/>
      <c r="DQ355" s="166"/>
      <c r="DR355" s="166"/>
      <c r="DS355" s="166"/>
      <c r="DT355" s="166"/>
      <c r="DU355" s="166"/>
      <c r="DV355" s="166"/>
      <c r="DW355" s="166"/>
      <c r="DX355" s="166"/>
      <c r="DY355" s="166"/>
      <c r="DZ355" s="166"/>
      <c r="EA355" s="166"/>
      <c r="EB355" s="166"/>
      <c r="EC355" s="166"/>
      <c r="ED355" s="166"/>
      <c r="EE355" s="166"/>
      <c r="EF355" s="166"/>
      <c r="EG355" s="166"/>
      <c r="EH355" s="166"/>
      <c r="EI355" s="166"/>
      <c r="EJ355" s="166"/>
      <c r="EK355" s="166"/>
      <c r="EL355" s="166"/>
      <c r="EM355" s="166"/>
      <c r="EN355" s="166"/>
    </row>
    <row r="356" spans="3:144" x14ac:dyDescent="0.2"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  <c r="AM356" s="166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6"/>
      <c r="BB356" s="166"/>
      <c r="BC356" s="166"/>
      <c r="BD356" s="166"/>
      <c r="BE356" s="166"/>
      <c r="BF356" s="166"/>
      <c r="BG356" s="166"/>
      <c r="BH356" s="166"/>
      <c r="BI356" s="166"/>
      <c r="BJ356" s="166"/>
      <c r="BK356" s="166"/>
      <c r="BL356" s="166"/>
      <c r="BM356" s="166"/>
      <c r="BN356" s="166"/>
      <c r="BO356" s="166"/>
      <c r="BP356" s="166"/>
      <c r="BQ356" s="166"/>
      <c r="BR356" s="166"/>
      <c r="BS356" s="166"/>
      <c r="BT356" s="166"/>
      <c r="BU356" s="166"/>
      <c r="BV356" s="166"/>
      <c r="BW356" s="166"/>
      <c r="BX356" s="166"/>
      <c r="BY356" s="166"/>
      <c r="BZ356" s="166"/>
      <c r="CA356" s="166"/>
      <c r="CB356" s="166"/>
      <c r="CC356" s="166"/>
      <c r="CD356" s="166"/>
      <c r="CE356" s="166"/>
      <c r="CF356" s="166"/>
      <c r="CG356" s="166"/>
      <c r="CH356" s="166"/>
      <c r="CI356" s="166"/>
      <c r="CJ356" s="166"/>
      <c r="CK356" s="166"/>
      <c r="CL356" s="166"/>
      <c r="CM356" s="166"/>
      <c r="CN356" s="166"/>
      <c r="CO356" s="166"/>
      <c r="CP356" s="166"/>
      <c r="CQ356" s="166"/>
      <c r="CR356" s="166"/>
      <c r="CS356" s="166"/>
      <c r="CT356" s="166"/>
      <c r="CU356" s="166"/>
      <c r="CV356" s="166"/>
      <c r="CW356" s="166"/>
      <c r="CX356" s="166"/>
      <c r="CY356" s="166"/>
      <c r="CZ356" s="166"/>
      <c r="DA356" s="166"/>
      <c r="DB356" s="166"/>
      <c r="DC356" s="166"/>
      <c r="DD356" s="166"/>
      <c r="DE356" s="166"/>
      <c r="DF356" s="166"/>
      <c r="DG356" s="166"/>
      <c r="DH356" s="166"/>
      <c r="DI356" s="166"/>
      <c r="DJ356" s="166"/>
      <c r="DK356" s="166"/>
      <c r="DL356" s="166"/>
      <c r="DM356" s="166"/>
      <c r="DN356" s="166"/>
      <c r="DO356" s="166"/>
      <c r="DP356" s="166"/>
      <c r="DQ356" s="166"/>
      <c r="DR356" s="166"/>
      <c r="DS356" s="166"/>
      <c r="DT356" s="166"/>
      <c r="DU356" s="166"/>
      <c r="DV356" s="166"/>
      <c r="DW356" s="166"/>
      <c r="DX356" s="166"/>
      <c r="DY356" s="166"/>
      <c r="DZ356" s="166"/>
      <c r="EA356" s="166"/>
      <c r="EB356" s="166"/>
      <c r="EC356" s="166"/>
      <c r="ED356" s="166"/>
      <c r="EE356" s="166"/>
      <c r="EF356" s="166"/>
      <c r="EG356" s="166"/>
      <c r="EH356" s="166"/>
      <c r="EI356" s="166"/>
      <c r="EJ356" s="166"/>
      <c r="EK356" s="166"/>
      <c r="EL356" s="166"/>
      <c r="EM356" s="166"/>
      <c r="EN356" s="166"/>
    </row>
    <row r="357" spans="3:144" x14ac:dyDescent="0.2"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6"/>
      <c r="AK357" s="166"/>
      <c r="AL357" s="166"/>
      <c r="AM357" s="166"/>
      <c r="AN357" s="166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6"/>
      <c r="AY357" s="166"/>
      <c r="AZ357" s="166"/>
      <c r="BA357" s="166"/>
      <c r="BB357" s="166"/>
      <c r="BC357" s="166"/>
      <c r="BD357" s="166"/>
      <c r="BE357" s="166"/>
      <c r="BF357" s="166"/>
      <c r="BG357" s="166"/>
      <c r="BH357" s="166"/>
      <c r="BI357" s="166"/>
      <c r="BJ357" s="166"/>
      <c r="BK357" s="166"/>
      <c r="BL357" s="166"/>
      <c r="BM357" s="166"/>
      <c r="BN357" s="166"/>
      <c r="BO357" s="166"/>
      <c r="BP357" s="166"/>
      <c r="BQ357" s="166"/>
      <c r="BR357" s="166"/>
      <c r="BS357" s="166"/>
      <c r="BT357" s="166"/>
      <c r="BU357" s="166"/>
      <c r="BV357" s="166"/>
      <c r="BW357" s="166"/>
      <c r="BX357" s="166"/>
      <c r="BY357" s="166"/>
      <c r="BZ357" s="166"/>
      <c r="CA357" s="166"/>
      <c r="CB357" s="166"/>
      <c r="CC357" s="166"/>
      <c r="CD357" s="166"/>
      <c r="CE357" s="166"/>
      <c r="CF357" s="166"/>
      <c r="CG357" s="166"/>
      <c r="CH357" s="166"/>
      <c r="CI357" s="166"/>
      <c r="CJ357" s="166"/>
      <c r="CK357" s="166"/>
      <c r="CL357" s="166"/>
      <c r="CM357" s="166"/>
      <c r="CN357" s="166"/>
      <c r="CO357" s="166"/>
      <c r="CP357" s="166"/>
      <c r="CQ357" s="166"/>
      <c r="CR357" s="166"/>
      <c r="CS357" s="166"/>
      <c r="CT357" s="166"/>
      <c r="CU357" s="166"/>
      <c r="CV357" s="166"/>
      <c r="CW357" s="166"/>
      <c r="CX357" s="166"/>
      <c r="CY357" s="166"/>
      <c r="CZ357" s="166"/>
      <c r="DA357" s="166"/>
      <c r="DB357" s="166"/>
      <c r="DC357" s="166"/>
      <c r="DD357" s="166"/>
      <c r="DE357" s="166"/>
      <c r="DF357" s="166"/>
      <c r="DG357" s="166"/>
      <c r="DH357" s="166"/>
      <c r="DI357" s="166"/>
      <c r="DJ357" s="166"/>
      <c r="DK357" s="166"/>
      <c r="DL357" s="166"/>
      <c r="DM357" s="166"/>
      <c r="DN357" s="166"/>
      <c r="DO357" s="166"/>
      <c r="DP357" s="166"/>
      <c r="DQ357" s="166"/>
      <c r="DR357" s="166"/>
      <c r="DS357" s="166"/>
      <c r="DT357" s="166"/>
      <c r="DU357" s="166"/>
      <c r="DV357" s="166"/>
      <c r="DW357" s="166"/>
      <c r="DX357" s="166"/>
      <c r="DY357" s="166"/>
      <c r="DZ357" s="166"/>
      <c r="EA357" s="166"/>
      <c r="EB357" s="166"/>
      <c r="EC357" s="166"/>
      <c r="ED357" s="166"/>
      <c r="EE357" s="166"/>
      <c r="EF357" s="166"/>
      <c r="EG357" s="166"/>
      <c r="EH357" s="166"/>
      <c r="EI357" s="166"/>
      <c r="EJ357" s="166"/>
      <c r="EK357" s="166"/>
      <c r="EL357" s="166"/>
      <c r="EM357" s="166"/>
      <c r="EN357" s="166"/>
    </row>
    <row r="358" spans="3:144" x14ac:dyDescent="0.2"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6"/>
      <c r="AK358" s="166"/>
      <c r="AL358" s="166"/>
      <c r="AM358" s="166"/>
      <c r="AN358" s="166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6"/>
      <c r="AY358" s="166"/>
      <c r="AZ358" s="166"/>
      <c r="BA358" s="166"/>
      <c r="BB358" s="166"/>
      <c r="BC358" s="166"/>
      <c r="BD358" s="166"/>
      <c r="BE358" s="166"/>
      <c r="BF358" s="166"/>
      <c r="BG358" s="166"/>
      <c r="BH358" s="166"/>
      <c r="BI358" s="166"/>
      <c r="BJ358" s="166"/>
      <c r="BK358" s="166"/>
      <c r="BL358" s="166"/>
      <c r="BM358" s="166"/>
      <c r="BN358" s="166"/>
      <c r="BO358" s="166"/>
      <c r="BP358" s="166"/>
      <c r="BQ358" s="166"/>
      <c r="BR358" s="166"/>
      <c r="BS358" s="166"/>
      <c r="BT358" s="166"/>
      <c r="BU358" s="166"/>
      <c r="BV358" s="166"/>
      <c r="BW358" s="166"/>
      <c r="BX358" s="166"/>
      <c r="BY358" s="166"/>
      <c r="BZ358" s="166"/>
      <c r="CA358" s="166"/>
      <c r="CB358" s="166"/>
      <c r="CC358" s="166"/>
      <c r="CD358" s="166"/>
      <c r="CE358" s="166"/>
      <c r="CF358" s="166"/>
      <c r="CG358" s="166"/>
      <c r="CH358" s="166"/>
      <c r="CI358" s="166"/>
      <c r="CJ358" s="166"/>
      <c r="CK358" s="166"/>
      <c r="CL358" s="166"/>
      <c r="CM358" s="166"/>
      <c r="CN358" s="166"/>
      <c r="CO358" s="166"/>
      <c r="CP358" s="166"/>
      <c r="CQ358" s="166"/>
      <c r="CR358" s="166"/>
      <c r="CS358" s="166"/>
      <c r="CT358" s="166"/>
      <c r="CU358" s="166"/>
      <c r="CV358" s="166"/>
      <c r="CW358" s="166"/>
      <c r="CX358" s="166"/>
      <c r="CY358" s="166"/>
      <c r="CZ358" s="166"/>
      <c r="DA358" s="166"/>
      <c r="DB358" s="166"/>
      <c r="DC358" s="166"/>
      <c r="DD358" s="166"/>
      <c r="DE358" s="166"/>
      <c r="DF358" s="166"/>
      <c r="DG358" s="166"/>
      <c r="DH358" s="166"/>
      <c r="DI358" s="166"/>
      <c r="DJ358" s="166"/>
      <c r="DK358" s="166"/>
      <c r="DL358" s="166"/>
      <c r="DM358" s="166"/>
      <c r="DN358" s="166"/>
      <c r="DO358" s="166"/>
      <c r="DP358" s="166"/>
      <c r="DQ358" s="166"/>
      <c r="DR358" s="166"/>
      <c r="DS358" s="166"/>
      <c r="DT358" s="166"/>
      <c r="DU358" s="166"/>
      <c r="DV358" s="166"/>
      <c r="DW358" s="166"/>
      <c r="DX358" s="166"/>
      <c r="DY358" s="166"/>
      <c r="DZ358" s="166"/>
      <c r="EA358" s="166"/>
      <c r="EB358" s="166"/>
      <c r="EC358" s="166"/>
      <c r="ED358" s="166"/>
      <c r="EE358" s="166"/>
      <c r="EF358" s="166"/>
      <c r="EG358" s="166"/>
      <c r="EH358" s="166"/>
      <c r="EI358" s="166"/>
      <c r="EJ358" s="166"/>
      <c r="EK358" s="166"/>
      <c r="EL358" s="166"/>
      <c r="EM358" s="166"/>
      <c r="EN358" s="166"/>
    </row>
    <row r="359" spans="3:144" x14ac:dyDescent="0.2"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  <c r="AA359" s="166"/>
      <c r="AB359" s="166"/>
      <c r="AC359" s="166"/>
      <c r="AD359" s="166"/>
      <c r="AE359" s="166"/>
      <c r="AF359" s="166"/>
      <c r="AG359" s="166"/>
      <c r="AH359" s="166"/>
      <c r="AI359" s="166"/>
      <c r="AJ359" s="166"/>
      <c r="AK359" s="166"/>
      <c r="AL359" s="166"/>
      <c r="AM359" s="166"/>
      <c r="AN359" s="166"/>
      <c r="AO359" s="166"/>
      <c r="AP359" s="166"/>
      <c r="AQ359" s="166"/>
      <c r="AR359" s="166"/>
      <c r="AS359" s="166"/>
      <c r="AT359" s="166"/>
      <c r="AU359" s="166"/>
      <c r="AV359" s="166"/>
      <c r="AW359" s="166"/>
      <c r="AX359" s="166"/>
      <c r="AY359" s="166"/>
      <c r="AZ359" s="166"/>
      <c r="BA359" s="166"/>
      <c r="BB359" s="166"/>
      <c r="BC359" s="166"/>
      <c r="BD359" s="166"/>
      <c r="BE359" s="166"/>
      <c r="BF359" s="166"/>
      <c r="BG359" s="166"/>
      <c r="BH359" s="166"/>
      <c r="BI359" s="166"/>
      <c r="BJ359" s="166"/>
      <c r="BK359" s="166"/>
      <c r="BL359" s="166"/>
      <c r="BM359" s="166"/>
      <c r="BN359" s="166"/>
      <c r="BO359" s="166"/>
      <c r="BP359" s="166"/>
      <c r="BQ359" s="166"/>
      <c r="BR359" s="166"/>
      <c r="BS359" s="166"/>
      <c r="BT359" s="166"/>
      <c r="BU359" s="166"/>
      <c r="BV359" s="166"/>
      <c r="BW359" s="166"/>
      <c r="BX359" s="166"/>
      <c r="BY359" s="166"/>
      <c r="BZ359" s="166"/>
      <c r="CA359" s="166"/>
      <c r="CB359" s="166"/>
      <c r="CC359" s="166"/>
      <c r="CD359" s="166"/>
      <c r="CE359" s="166"/>
      <c r="CF359" s="166"/>
      <c r="CG359" s="166"/>
      <c r="CH359" s="166"/>
      <c r="CI359" s="166"/>
      <c r="CJ359" s="166"/>
      <c r="CK359" s="166"/>
      <c r="CL359" s="166"/>
      <c r="CM359" s="166"/>
      <c r="CN359" s="166"/>
      <c r="CO359" s="166"/>
      <c r="CP359" s="166"/>
      <c r="CQ359" s="166"/>
      <c r="CR359" s="166"/>
      <c r="CS359" s="166"/>
      <c r="CT359" s="166"/>
      <c r="CU359" s="166"/>
      <c r="CV359" s="166"/>
      <c r="CW359" s="166"/>
      <c r="CX359" s="166"/>
      <c r="CY359" s="166"/>
      <c r="CZ359" s="166"/>
      <c r="DA359" s="166"/>
      <c r="DB359" s="166"/>
      <c r="DC359" s="166"/>
      <c r="DD359" s="166"/>
      <c r="DE359" s="166"/>
      <c r="DF359" s="166"/>
      <c r="DG359" s="166"/>
      <c r="DH359" s="166"/>
      <c r="DI359" s="166"/>
      <c r="DJ359" s="166"/>
      <c r="DK359" s="166"/>
      <c r="DL359" s="166"/>
      <c r="DM359" s="166"/>
      <c r="DN359" s="166"/>
      <c r="DO359" s="166"/>
      <c r="DP359" s="166"/>
      <c r="DQ359" s="166"/>
      <c r="DR359" s="166"/>
      <c r="DS359" s="166"/>
      <c r="DT359" s="166"/>
      <c r="DU359" s="166"/>
      <c r="DV359" s="166"/>
      <c r="DW359" s="166"/>
      <c r="DX359" s="166"/>
      <c r="DY359" s="166"/>
      <c r="DZ359" s="166"/>
      <c r="EA359" s="166"/>
      <c r="EB359" s="166"/>
      <c r="EC359" s="166"/>
      <c r="ED359" s="166"/>
      <c r="EE359" s="166"/>
      <c r="EF359" s="166"/>
      <c r="EG359" s="166"/>
      <c r="EH359" s="166"/>
      <c r="EI359" s="166"/>
      <c r="EJ359" s="166"/>
      <c r="EK359" s="166"/>
      <c r="EL359" s="166"/>
      <c r="EM359" s="166"/>
      <c r="EN359" s="166"/>
    </row>
    <row r="360" spans="3:144" x14ac:dyDescent="0.2"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6"/>
      <c r="AG360" s="166"/>
      <c r="AH360" s="166"/>
      <c r="AI360" s="166"/>
      <c r="AJ360" s="166"/>
      <c r="AK360" s="166"/>
      <c r="AL360" s="166"/>
      <c r="AM360" s="166"/>
      <c r="AN360" s="166"/>
      <c r="AO360" s="166"/>
      <c r="AP360" s="166"/>
      <c r="AQ360" s="166"/>
      <c r="AR360" s="166"/>
      <c r="AS360" s="166"/>
      <c r="AT360" s="166"/>
      <c r="AU360" s="166"/>
      <c r="AV360" s="166"/>
      <c r="AW360" s="166"/>
      <c r="AX360" s="166"/>
      <c r="AY360" s="166"/>
      <c r="AZ360" s="166"/>
      <c r="BA360" s="166"/>
      <c r="BB360" s="166"/>
      <c r="BC360" s="166"/>
      <c r="BD360" s="166"/>
      <c r="BE360" s="166"/>
      <c r="BF360" s="166"/>
      <c r="BG360" s="166"/>
      <c r="BH360" s="166"/>
      <c r="BI360" s="166"/>
      <c r="BJ360" s="166"/>
      <c r="BK360" s="166"/>
      <c r="BL360" s="166"/>
      <c r="BM360" s="166"/>
      <c r="BN360" s="166"/>
      <c r="BO360" s="166"/>
      <c r="BP360" s="166"/>
      <c r="BQ360" s="166"/>
      <c r="BR360" s="166"/>
      <c r="BS360" s="166"/>
      <c r="BT360" s="166"/>
      <c r="BU360" s="166"/>
      <c r="BV360" s="166"/>
      <c r="BW360" s="166"/>
      <c r="BX360" s="166"/>
      <c r="BY360" s="166"/>
      <c r="BZ360" s="166"/>
      <c r="CA360" s="166"/>
      <c r="CB360" s="166"/>
      <c r="CC360" s="166"/>
      <c r="CD360" s="166"/>
      <c r="CE360" s="166"/>
      <c r="CF360" s="166"/>
      <c r="CG360" s="166"/>
      <c r="CH360" s="166"/>
      <c r="CI360" s="166"/>
      <c r="CJ360" s="166"/>
      <c r="CK360" s="166"/>
      <c r="CL360" s="166"/>
      <c r="CM360" s="166"/>
      <c r="CN360" s="166"/>
      <c r="CO360" s="166"/>
      <c r="CP360" s="166"/>
      <c r="CQ360" s="166"/>
      <c r="CR360" s="166"/>
      <c r="CS360" s="166"/>
      <c r="CT360" s="166"/>
      <c r="CU360" s="166"/>
      <c r="CV360" s="166"/>
      <c r="CW360" s="166"/>
      <c r="CX360" s="166"/>
      <c r="CY360" s="166"/>
      <c r="CZ360" s="166"/>
      <c r="DA360" s="166"/>
      <c r="DB360" s="166"/>
      <c r="DC360" s="166"/>
      <c r="DD360" s="166"/>
      <c r="DE360" s="166"/>
      <c r="DF360" s="166"/>
      <c r="DG360" s="166"/>
      <c r="DH360" s="166"/>
      <c r="DI360" s="166"/>
      <c r="DJ360" s="166"/>
      <c r="DK360" s="166"/>
      <c r="DL360" s="166"/>
      <c r="DM360" s="166"/>
      <c r="DN360" s="166"/>
      <c r="DO360" s="166"/>
      <c r="DP360" s="166"/>
      <c r="DQ360" s="166"/>
      <c r="DR360" s="166"/>
      <c r="DS360" s="166"/>
      <c r="DT360" s="166"/>
      <c r="DU360" s="166"/>
      <c r="DV360" s="166"/>
      <c r="DW360" s="166"/>
      <c r="DX360" s="166"/>
      <c r="DY360" s="166"/>
      <c r="DZ360" s="166"/>
      <c r="EA360" s="166"/>
      <c r="EB360" s="166"/>
      <c r="EC360" s="166"/>
      <c r="ED360" s="166"/>
      <c r="EE360" s="166"/>
      <c r="EF360" s="166"/>
      <c r="EG360" s="166"/>
      <c r="EH360" s="166"/>
      <c r="EI360" s="166"/>
      <c r="EJ360" s="166"/>
      <c r="EK360" s="166"/>
      <c r="EL360" s="166"/>
      <c r="EM360" s="166"/>
      <c r="EN360" s="166"/>
    </row>
    <row r="361" spans="3:144" x14ac:dyDescent="0.2"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6"/>
      <c r="AK361" s="166"/>
      <c r="AL361" s="166"/>
      <c r="AM361" s="166"/>
      <c r="AN361" s="166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6"/>
      <c r="AY361" s="166"/>
      <c r="AZ361" s="166"/>
      <c r="BA361" s="166"/>
      <c r="BB361" s="166"/>
      <c r="BC361" s="166"/>
      <c r="BD361" s="166"/>
      <c r="BE361" s="166"/>
      <c r="BF361" s="166"/>
      <c r="BG361" s="166"/>
      <c r="BH361" s="166"/>
      <c r="BI361" s="166"/>
      <c r="BJ361" s="166"/>
      <c r="BK361" s="166"/>
      <c r="BL361" s="166"/>
      <c r="BM361" s="166"/>
      <c r="BN361" s="166"/>
      <c r="BO361" s="166"/>
      <c r="BP361" s="166"/>
      <c r="BQ361" s="166"/>
      <c r="BR361" s="166"/>
      <c r="BS361" s="166"/>
      <c r="BT361" s="166"/>
      <c r="BU361" s="166"/>
      <c r="BV361" s="166"/>
      <c r="BW361" s="166"/>
      <c r="BX361" s="166"/>
      <c r="BY361" s="166"/>
      <c r="BZ361" s="166"/>
      <c r="CA361" s="166"/>
      <c r="CB361" s="166"/>
      <c r="CC361" s="166"/>
      <c r="CD361" s="166"/>
      <c r="CE361" s="166"/>
      <c r="CF361" s="166"/>
      <c r="CG361" s="166"/>
      <c r="CH361" s="166"/>
      <c r="CI361" s="166"/>
      <c r="CJ361" s="166"/>
      <c r="CK361" s="166"/>
      <c r="CL361" s="166"/>
      <c r="CM361" s="166"/>
      <c r="CN361" s="166"/>
      <c r="CO361" s="166"/>
      <c r="CP361" s="166"/>
      <c r="CQ361" s="166"/>
      <c r="CR361" s="166"/>
      <c r="CS361" s="166"/>
      <c r="CT361" s="166"/>
      <c r="CU361" s="166"/>
      <c r="CV361" s="166"/>
      <c r="CW361" s="166"/>
      <c r="CX361" s="166"/>
      <c r="CY361" s="166"/>
      <c r="CZ361" s="166"/>
      <c r="DA361" s="166"/>
      <c r="DB361" s="166"/>
      <c r="DC361" s="166"/>
      <c r="DD361" s="166"/>
      <c r="DE361" s="166"/>
      <c r="DF361" s="166"/>
      <c r="DG361" s="166"/>
      <c r="DH361" s="166"/>
      <c r="DI361" s="166"/>
      <c r="DJ361" s="166"/>
      <c r="DK361" s="166"/>
      <c r="DL361" s="166"/>
      <c r="DM361" s="166"/>
      <c r="DN361" s="166"/>
      <c r="DO361" s="166"/>
      <c r="DP361" s="166"/>
      <c r="DQ361" s="166"/>
      <c r="DR361" s="166"/>
      <c r="DS361" s="166"/>
      <c r="DT361" s="166"/>
      <c r="DU361" s="166"/>
      <c r="DV361" s="166"/>
      <c r="DW361" s="166"/>
      <c r="DX361" s="166"/>
      <c r="DY361" s="166"/>
      <c r="DZ361" s="166"/>
      <c r="EA361" s="166"/>
      <c r="EB361" s="166"/>
      <c r="EC361" s="166"/>
      <c r="ED361" s="166"/>
      <c r="EE361" s="166"/>
      <c r="EF361" s="166"/>
      <c r="EG361" s="166"/>
      <c r="EH361" s="166"/>
      <c r="EI361" s="166"/>
      <c r="EJ361" s="166"/>
      <c r="EK361" s="166"/>
      <c r="EL361" s="166"/>
      <c r="EM361" s="166"/>
      <c r="EN361" s="166"/>
    </row>
    <row r="362" spans="3:144" x14ac:dyDescent="0.2"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6"/>
      <c r="AK362" s="166"/>
      <c r="AL362" s="166"/>
      <c r="AM362" s="166"/>
      <c r="AN362" s="166"/>
      <c r="AO362" s="166"/>
      <c r="AP362" s="166"/>
      <c r="AQ362" s="166"/>
      <c r="AR362" s="166"/>
      <c r="AS362" s="166"/>
      <c r="AT362" s="166"/>
      <c r="AU362" s="166"/>
      <c r="AV362" s="166"/>
      <c r="AW362" s="166"/>
      <c r="AX362" s="166"/>
      <c r="AY362" s="166"/>
      <c r="AZ362" s="166"/>
      <c r="BA362" s="166"/>
      <c r="BB362" s="166"/>
      <c r="BC362" s="166"/>
      <c r="BD362" s="166"/>
      <c r="BE362" s="166"/>
      <c r="BF362" s="166"/>
      <c r="BG362" s="166"/>
      <c r="BH362" s="166"/>
      <c r="BI362" s="166"/>
      <c r="BJ362" s="166"/>
      <c r="BK362" s="166"/>
      <c r="BL362" s="166"/>
      <c r="BM362" s="166"/>
      <c r="BN362" s="166"/>
      <c r="BO362" s="166"/>
      <c r="BP362" s="166"/>
      <c r="BQ362" s="166"/>
      <c r="BR362" s="166"/>
      <c r="BS362" s="166"/>
      <c r="BT362" s="166"/>
      <c r="BU362" s="166"/>
      <c r="BV362" s="166"/>
      <c r="BW362" s="166"/>
      <c r="BX362" s="166"/>
      <c r="BY362" s="166"/>
      <c r="BZ362" s="166"/>
      <c r="CA362" s="166"/>
      <c r="CB362" s="166"/>
      <c r="CC362" s="166"/>
      <c r="CD362" s="166"/>
      <c r="CE362" s="166"/>
      <c r="CF362" s="166"/>
      <c r="CG362" s="166"/>
      <c r="CH362" s="166"/>
      <c r="CI362" s="166"/>
      <c r="CJ362" s="166"/>
      <c r="CK362" s="166"/>
      <c r="CL362" s="166"/>
      <c r="CM362" s="166"/>
      <c r="CN362" s="166"/>
      <c r="CO362" s="166"/>
      <c r="CP362" s="166"/>
      <c r="CQ362" s="166"/>
      <c r="CR362" s="166"/>
      <c r="CS362" s="166"/>
      <c r="CT362" s="166"/>
      <c r="CU362" s="166"/>
      <c r="CV362" s="166"/>
      <c r="CW362" s="166"/>
      <c r="CX362" s="166"/>
      <c r="CY362" s="166"/>
      <c r="CZ362" s="166"/>
      <c r="DA362" s="166"/>
      <c r="DB362" s="166"/>
      <c r="DC362" s="166"/>
      <c r="DD362" s="166"/>
      <c r="DE362" s="166"/>
      <c r="DF362" s="166"/>
      <c r="DG362" s="166"/>
      <c r="DH362" s="166"/>
      <c r="DI362" s="166"/>
      <c r="DJ362" s="166"/>
      <c r="DK362" s="166"/>
      <c r="DL362" s="166"/>
      <c r="DM362" s="166"/>
      <c r="DN362" s="166"/>
      <c r="DO362" s="166"/>
      <c r="DP362" s="166"/>
      <c r="DQ362" s="166"/>
      <c r="DR362" s="166"/>
      <c r="DS362" s="166"/>
      <c r="DT362" s="166"/>
      <c r="DU362" s="166"/>
      <c r="DV362" s="166"/>
      <c r="DW362" s="166"/>
      <c r="DX362" s="166"/>
      <c r="DY362" s="166"/>
      <c r="DZ362" s="166"/>
      <c r="EA362" s="166"/>
      <c r="EB362" s="166"/>
      <c r="EC362" s="166"/>
      <c r="ED362" s="166"/>
      <c r="EE362" s="166"/>
      <c r="EF362" s="166"/>
      <c r="EG362" s="166"/>
      <c r="EH362" s="166"/>
      <c r="EI362" s="166"/>
      <c r="EJ362" s="166"/>
      <c r="EK362" s="166"/>
      <c r="EL362" s="166"/>
      <c r="EM362" s="166"/>
      <c r="EN362" s="166"/>
    </row>
    <row r="363" spans="3:144" x14ac:dyDescent="0.2"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6"/>
      <c r="AK363" s="166"/>
      <c r="AL363" s="166"/>
      <c r="AM363" s="166"/>
      <c r="AN363" s="166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6"/>
      <c r="AY363" s="166"/>
      <c r="AZ363" s="166"/>
      <c r="BA363" s="166"/>
      <c r="BB363" s="166"/>
      <c r="BC363" s="166"/>
      <c r="BD363" s="166"/>
      <c r="BE363" s="166"/>
      <c r="BF363" s="166"/>
      <c r="BG363" s="166"/>
      <c r="BH363" s="166"/>
      <c r="BI363" s="166"/>
      <c r="BJ363" s="166"/>
      <c r="BK363" s="166"/>
      <c r="BL363" s="166"/>
      <c r="BM363" s="166"/>
      <c r="BN363" s="166"/>
      <c r="BO363" s="166"/>
      <c r="BP363" s="166"/>
      <c r="BQ363" s="166"/>
      <c r="BR363" s="166"/>
      <c r="BS363" s="166"/>
      <c r="BT363" s="166"/>
      <c r="BU363" s="166"/>
      <c r="BV363" s="166"/>
      <c r="BW363" s="166"/>
      <c r="BX363" s="166"/>
      <c r="BY363" s="166"/>
      <c r="BZ363" s="166"/>
      <c r="CA363" s="166"/>
      <c r="CB363" s="166"/>
      <c r="CC363" s="166"/>
      <c r="CD363" s="166"/>
      <c r="CE363" s="166"/>
      <c r="CF363" s="166"/>
      <c r="CG363" s="166"/>
      <c r="CH363" s="166"/>
      <c r="CI363" s="166"/>
      <c r="CJ363" s="166"/>
      <c r="CK363" s="166"/>
      <c r="CL363" s="166"/>
      <c r="CM363" s="166"/>
      <c r="CN363" s="166"/>
      <c r="CO363" s="166"/>
      <c r="CP363" s="166"/>
      <c r="CQ363" s="166"/>
      <c r="CR363" s="166"/>
      <c r="CS363" s="166"/>
      <c r="CT363" s="166"/>
      <c r="CU363" s="166"/>
      <c r="CV363" s="166"/>
      <c r="CW363" s="166"/>
      <c r="CX363" s="166"/>
      <c r="CY363" s="166"/>
      <c r="CZ363" s="166"/>
      <c r="DA363" s="166"/>
      <c r="DB363" s="166"/>
      <c r="DC363" s="166"/>
      <c r="DD363" s="166"/>
      <c r="DE363" s="166"/>
      <c r="DF363" s="166"/>
      <c r="DG363" s="166"/>
      <c r="DH363" s="166"/>
      <c r="DI363" s="166"/>
      <c r="DJ363" s="166"/>
      <c r="DK363" s="166"/>
      <c r="DL363" s="166"/>
      <c r="DM363" s="166"/>
      <c r="DN363" s="166"/>
      <c r="DO363" s="166"/>
      <c r="DP363" s="166"/>
      <c r="DQ363" s="166"/>
      <c r="DR363" s="166"/>
      <c r="DS363" s="166"/>
      <c r="DT363" s="166"/>
      <c r="DU363" s="166"/>
      <c r="DV363" s="166"/>
      <c r="DW363" s="166"/>
      <c r="DX363" s="166"/>
      <c r="DY363" s="166"/>
      <c r="DZ363" s="166"/>
      <c r="EA363" s="166"/>
      <c r="EB363" s="166"/>
      <c r="EC363" s="166"/>
      <c r="ED363" s="166"/>
      <c r="EE363" s="166"/>
      <c r="EF363" s="166"/>
      <c r="EG363" s="166"/>
      <c r="EH363" s="166"/>
      <c r="EI363" s="166"/>
      <c r="EJ363" s="166"/>
      <c r="EK363" s="166"/>
      <c r="EL363" s="166"/>
      <c r="EM363" s="166"/>
      <c r="EN363" s="166"/>
    </row>
    <row r="364" spans="3:144" x14ac:dyDescent="0.2"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  <c r="AA364" s="166"/>
      <c r="AB364" s="166"/>
      <c r="AC364" s="166"/>
      <c r="AD364" s="166"/>
      <c r="AE364" s="166"/>
      <c r="AF364" s="166"/>
      <c r="AG364" s="166"/>
      <c r="AH364" s="166"/>
      <c r="AI364" s="166"/>
      <c r="AJ364" s="166"/>
      <c r="AK364" s="166"/>
      <c r="AL364" s="166"/>
      <c r="AM364" s="166"/>
      <c r="AN364" s="166"/>
      <c r="AO364" s="166"/>
      <c r="AP364" s="166"/>
      <c r="AQ364" s="166"/>
      <c r="AR364" s="166"/>
      <c r="AS364" s="166"/>
      <c r="AT364" s="166"/>
      <c r="AU364" s="166"/>
      <c r="AV364" s="166"/>
      <c r="AW364" s="166"/>
      <c r="AX364" s="166"/>
      <c r="AY364" s="166"/>
      <c r="AZ364" s="166"/>
      <c r="BA364" s="166"/>
      <c r="BB364" s="166"/>
      <c r="BC364" s="166"/>
      <c r="BD364" s="166"/>
      <c r="BE364" s="166"/>
      <c r="BF364" s="166"/>
      <c r="BG364" s="166"/>
      <c r="BH364" s="166"/>
      <c r="BI364" s="166"/>
      <c r="BJ364" s="166"/>
      <c r="BK364" s="166"/>
      <c r="BL364" s="166"/>
      <c r="BM364" s="166"/>
      <c r="BN364" s="166"/>
      <c r="BO364" s="166"/>
      <c r="BP364" s="166"/>
      <c r="BQ364" s="166"/>
      <c r="BR364" s="166"/>
      <c r="BS364" s="166"/>
      <c r="BT364" s="166"/>
      <c r="BU364" s="166"/>
      <c r="BV364" s="166"/>
      <c r="BW364" s="166"/>
      <c r="BX364" s="166"/>
      <c r="BY364" s="166"/>
      <c r="BZ364" s="166"/>
      <c r="CA364" s="166"/>
      <c r="CB364" s="166"/>
      <c r="CC364" s="166"/>
      <c r="CD364" s="166"/>
      <c r="CE364" s="166"/>
      <c r="CF364" s="166"/>
      <c r="CG364" s="166"/>
      <c r="CH364" s="166"/>
      <c r="CI364" s="166"/>
      <c r="CJ364" s="166"/>
      <c r="CK364" s="166"/>
      <c r="CL364" s="166"/>
      <c r="CM364" s="166"/>
      <c r="CN364" s="166"/>
      <c r="CO364" s="166"/>
      <c r="CP364" s="166"/>
      <c r="CQ364" s="166"/>
      <c r="CR364" s="166"/>
      <c r="CS364" s="166"/>
      <c r="CT364" s="166"/>
      <c r="CU364" s="166"/>
      <c r="CV364" s="166"/>
      <c r="CW364" s="166"/>
      <c r="CX364" s="166"/>
      <c r="CY364" s="166"/>
      <c r="CZ364" s="166"/>
      <c r="DA364" s="166"/>
      <c r="DB364" s="166"/>
      <c r="DC364" s="166"/>
      <c r="DD364" s="166"/>
      <c r="DE364" s="166"/>
      <c r="DF364" s="166"/>
      <c r="DG364" s="166"/>
      <c r="DH364" s="166"/>
      <c r="DI364" s="166"/>
      <c r="DJ364" s="166"/>
      <c r="DK364" s="166"/>
      <c r="DL364" s="166"/>
      <c r="DM364" s="166"/>
      <c r="DN364" s="166"/>
      <c r="DO364" s="166"/>
      <c r="DP364" s="166"/>
      <c r="DQ364" s="166"/>
      <c r="DR364" s="166"/>
      <c r="DS364" s="166"/>
      <c r="DT364" s="166"/>
      <c r="DU364" s="166"/>
      <c r="DV364" s="166"/>
      <c r="DW364" s="166"/>
      <c r="DX364" s="166"/>
      <c r="DY364" s="166"/>
      <c r="DZ364" s="166"/>
      <c r="EA364" s="166"/>
      <c r="EB364" s="166"/>
      <c r="EC364" s="166"/>
      <c r="ED364" s="166"/>
      <c r="EE364" s="166"/>
      <c r="EF364" s="166"/>
      <c r="EG364" s="166"/>
      <c r="EH364" s="166"/>
      <c r="EI364" s="166"/>
      <c r="EJ364" s="166"/>
      <c r="EK364" s="166"/>
      <c r="EL364" s="166"/>
      <c r="EM364" s="166"/>
      <c r="EN364" s="166"/>
    </row>
    <row r="365" spans="3:144" x14ac:dyDescent="0.2"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  <c r="AA365" s="166"/>
      <c r="AB365" s="166"/>
      <c r="AC365" s="166"/>
      <c r="AD365" s="166"/>
      <c r="AE365" s="166"/>
      <c r="AF365" s="166"/>
      <c r="AG365" s="166"/>
      <c r="AH365" s="166"/>
      <c r="AI365" s="166"/>
      <c r="AJ365" s="166"/>
      <c r="AK365" s="166"/>
      <c r="AL365" s="166"/>
      <c r="AM365" s="166"/>
      <c r="AN365" s="166"/>
      <c r="AO365" s="166"/>
      <c r="AP365" s="166"/>
      <c r="AQ365" s="166"/>
      <c r="AR365" s="166"/>
      <c r="AS365" s="166"/>
      <c r="AT365" s="166"/>
      <c r="AU365" s="166"/>
      <c r="AV365" s="166"/>
      <c r="AW365" s="166"/>
      <c r="AX365" s="166"/>
      <c r="AY365" s="166"/>
      <c r="AZ365" s="166"/>
      <c r="BA365" s="166"/>
      <c r="BB365" s="166"/>
      <c r="BC365" s="166"/>
      <c r="BD365" s="166"/>
      <c r="BE365" s="166"/>
      <c r="BF365" s="166"/>
      <c r="BG365" s="166"/>
      <c r="BH365" s="166"/>
      <c r="BI365" s="166"/>
      <c r="BJ365" s="166"/>
      <c r="BK365" s="166"/>
      <c r="BL365" s="166"/>
      <c r="BM365" s="166"/>
      <c r="BN365" s="166"/>
      <c r="BO365" s="166"/>
      <c r="BP365" s="166"/>
      <c r="BQ365" s="166"/>
      <c r="BR365" s="166"/>
      <c r="BS365" s="166"/>
      <c r="BT365" s="166"/>
      <c r="BU365" s="166"/>
      <c r="BV365" s="166"/>
      <c r="BW365" s="166"/>
      <c r="BX365" s="166"/>
      <c r="BY365" s="166"/>
      <c r="BZ365" s="166"/>
      <c r="CA365" s="166"/>
      <c r="CB365" s="166"/>
      <c r="CC365" s="166"/>
      <c r="CD365" s="166"/>
      <c r="CE365" s="166"/>
      <c r="CF365" s="166"/>
      <c r="CG365" s="166"/>
      <c r="CH365" s="166"/>
      <c r="CI365" s="166"/>
      <c r="CJ365" s="166"/>
      <c r="CK365" s="166"/>
      <c r="CL365" s="166"/>
      <c r="CM365" s="166"/>
      <c r="CN365" s="166"/>
      <c r="CO365" s="166"/>
      <c r="CP365" s="166"/>
      <c r="CQ365" s="166"/>
      <c r="CR365" s="166"/>
      <c r="CS365" s="166"/>
      <c r="CT365" s="166"/>
      <c r="CU365" s="166"/>
      <c r="CV365" s="166"/>
      <c r="CW365" s="166"/>
      <c r="CX365" s="166"/>
      <c r="CY365" s="166"/>
      <c r="CZ365" s="166"/>
      <c r="DA365" s="166"/>
      <c r="DB365" s="166"/>
      <c r="DC365" s="166"/>
      <c r="DD365" s="166"/>
      <c r="DE365" s="166"/>
      <c r="DF365" s="166"/>
      <c r="DG365" s="166"/>
      <c r="DH365" s="166"/>
      <c r="DI365" s="166"/>
      <c r="DJ365" s="166"/>
      <c r="DK365" s="166"/>
      <c r="DL365" s="166"/>
      <c r="DM365" s="166"/>
      <c r="DN365" s="166"/>
      <c r="DO365" s="166"/>
      <c r="DP365" s="166"/>
      <c r="DQ365" s="166"/>
      <c r="DR365" s="166"/>
      <c r="DS365" s="166"/>
      <c r="DT365" s="166"/>
      <c r="DU365" s="166"/>
      <c r="DV365" s="166"/>
      <c r="DW365" s="166"/>
      <c r="DX365" s="166"/>
      <c r="DY365" s="166"/>
      <c r="DZ365" s="166"/>
      <c r="EA365" s="166"/>
      <c r="EB365" s="166"/>
      <c r="EC365" s="166"/>
      <c r="ED365" s="166"/>
      <c r="EE365" s="166"/>
      <c r="EF365" s="166"/>
      <c r="EG365" s="166"/>
      <c r="EH365" s="166"/>
      <c r="EI365" s="166"/>
      <c r="EJ365" s="166"/>
      <c r="EK365" s="166"/>
      <c r="EL365" s="166"/>
      <c r="EM365" s="166"/>
      <c r="EN365" s="166"/>
    </row>
    <row r="366" spans="3:144" x14ac:dyDescent="0.2"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6"/>
      <c r="AG366" s="166"/>
      <c r="AH366" s="166"/>
      <c r="AI366" s="166"/>
      <c r="AJ366" s="166"/>
      <c r="AK366" s="166"/>
      <c r="AL366" s="166"/>
      <c r="AM366" s="166"/>
      <c r="AN366" s="166"/>
      <c r="AO366" s="166"/>
      <c r="AP366" s="166"/>
      <c r="AQ366" s="166"/>
      <c r="AR366" s="166"/>
      <c r="AS366" s="166"/>
      <c r="AT366" s="166"/>
      <c r="AU366" s="166"/>
      <c r="AV366" s="166"/>
      <c r="AW366" s="166"/>
      <c r="AX366" s="166"/>
      <c r="AY366" s="166"/>
      <c r="AZ366" s="166"/>
      <c r="BA366" s="166"/>
      <c r="BB366" s="166"/>
      <c r="BC366" s="166"/>
      <c r="BD366" s="166"/>
      <c r="BE366" s="166"/>
      <c r="BF366" s="166"/>
      <c r="BG366" s="166"/>
      <c r="BH366" s="166"/>
      <c r="BI366" s="166"/>
      <c r="BJ366" s="166"/>
      <c r="BK366" s="166"/>
      <c r="BL366" s="166"/>
      <c r="BM366" s="166"/>
      <c r="BN366" s="166"/>
      <c r="BO366" s="166"/>
      <c r="BP366" s="166"/>
      <c r="BQ366" s="166"/>
      <c r="BR366" s="166"/>
      <c r="BS366" s="166"/>
      <c r="BT366" s="166"/>
      <c r="BU366" s="166"/>
      <c r="BV366" s="166"/>
      <c r="BW366" s="166"/>
      <c r="BX366" s="166"/>
      <c r="BY366" s="166"/>
      <c r="BZ366" s="166"/>
      <c r="CA366" s="166"/>
      <c r="CB366" s="166"/>
      <c r="CC366" s="166"/>
      <c r="CD366" s="166"/>
      <c r="CE366" s="166"/>
      <c r="CF366" s="166"/>
      <c r="CG366" s="166"/>
      <c r="CH366" s="166"/>
      <c r="CI366" s="166"/>
      <c r="CJ366" s="166"/>
      <c r="CK366" s="166"/>
      <c r="CL366" s="166"/>
      <c r="CM366" s="166"/>
      <c r="CN366" s="166"/>
      <c r="CO366" s="166"/>
      <c r="CP366" s="166"/>
      <c r="CQ366" s="166"/>
      <c r="CR366" s="166"/>
      <c r="CS366" s="166"/>
      <c r="CT366" s="166"/>
      <c r="CU366" s="166"/>
      <c r="CV366" s="166"/>
      <c r="CW366" s="166"/>
      <c r="CX366" s="166"/>
      <c r="CY366" s="166"/>
      <c r="CZ366" s="166"/>
      <c r="DA366" s="166"/>
      <c r="DB366" s="166"/>
      <c r="DC366" s="166"/>
      <c r="DD366" s="166"/>
      <c r="DE366" s="166"/>
      <c r="DF366" s="166"/>
      <c r="DG366" s="166"/>
      <c r="DH366" s="166"/>
      <c r="DI366" s="166"/>
      <c r="DJ366" s="166"/>
      <c r="DK366" s="166"/>
      <c r="DL366" s="166"/>
      <c r="DM366" s="166"/>
      <c r="DN366" s="166"/>
      <c r="DO366" s="166"/>
      <c r="DP366" s="166"/>
      <c r="DQ366" s="166"/>
      <c r="DR366" s="166"/>
      <c r="DS366" s="166"/>
      <c r="DT366" s="166"/>
      <c r="DU366" s="166"/>
      <c r="DV366" s="166"/>
      <c r="DW366" s="166"/>
      <c r="DX366" s="166"/>
      <c r="DY366" s="166"/>
      <c r="DZ366" s="166"/>
      <c r="EA366" s="166"/>
      <c r="EB366" s="166"/>
      <c r="EC366" s="166"/>
      <c r="ED366" s="166"/>
      <c r="EE366" s="166"/>
      <c r="EF366" s="166"/>
      <c r="EG366" s="166"/>
      <c r="EH366" s="166"/>
      <c r="EI366" s="166"/>
      <c r="EJ366" s="166"/>
      <c r="EK366" s="166"/>
      <c r="EL366" s="166"/>
      <c r="EM366" s="166"/>
      <c r="EN366" s="166"/>
    </row>
    <row r="367" spans="3:144" x14ac:dyDescent="0.2"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  <c r="AA367" s="166"/>
      <c r="AB367" s="166"/>
      <c r="AC367" s="166"/>
      <c r="AD367" s="166"/>
      <c r="AE367" s="166"/>
      <c r="AF367" s="166"/>
      <c r="AG367" s="166"/>
      <c r="AH367" s="166"/>
      <c r="AI367" s="166"/>
      <c r="AJ367" s="166"/>
      <c r="AK367" s="166"/>
      <c r="AL367" s="166"/>
      <c r="AM367" s="166"/>
      <c r="AN367" s="166"/>
      <c r="AO367" s="166"/>
      <c r="AP367" s="166"/>
      <c r="AQ367" s="166"/>
      <c r="AR367" s="166"/>
      <c r="AS367" s="166"/>
      <c r="AT367" s="166"/>
      <c r="AU367" s="166"/>
      <c r="AV367" s="166"/>
      <c r="AW367" s="166"/>
      <c r="AX367" s="166"/>
      <c r="AY367" s="166"/>
      <c r="AZ367" s="166"/>
      <c r="BA367" s="166"/>
      <c r="BB367" s="166"/>
      <c r="BC367" s="166"/>
      <c r="BD367" s="166"/>
      <c r="BE367" s="166"/>
      <c r="BF367" s="166"/>
      <c r="BG367" s="166"/>
      <c r="BH367" s="166"/>
      <c r="BI367" s="166"/>
      <c r="BJ367" s="166"/>
      <c r="BK367" s="166"/>
      <c r="BL367" s="166"/>
      <c r="BM367" s="166"/>
      <c r="BN367" s="166"/>
      <c r="BO367" s="166"/>
      <c r="BP367" s="166"/>
      <c r="BQ367" s="166"/>
      <c r="BR367" s="166"/>
      <c r="BS367" s="166"/>
      <c r="BT367" s="166"/>
      <c r="BU367" s="166"/>
      <c r="BV367" s="166"/>
      <c r="BW367" s="166"/>
      <c r="BX367" s="166"/>
      <c r="BY367" s="166"/>
      <c r="BZ367" s="166"/>
      <c r="CA367" s="166"/>
      <c r="CB367" s="166"/>
      <c r="CC367" s="166"/>
      <c r="CD367" s="166"/>
      <c r="CE367" s="166"/>
      <c r="CF367" s="166"/>
      <c r="CG367" s="166"/>
      <c r="CH367" s="166"/>
      <c r="CI367" s="166"/>
      <c r="CJ367" s="166"/>
      <c r="CK367" s="166"/>
      <c r="CL367" s="166"/>
      <c r="CM367" s="166"/>
      <c r="CN367" s="166"/>
      <c r="CO367" s="166"/>
      <c r="CP367" s="166"/>
      <c r="CQ367" s="166"/>
      <c r="CR367" s="166"/>
      <c r="CS367" s="166"/>
      <c r="CT367" s="166"/>
      <c r="CU367" s="166"/>
      <c r="CV367" s="166"/>
      <c r="CW367" s="166"/>
      <c r="CX367" s="166"/>
      <c r="CY367" s="166"/>
      <c r="CZ367" s="166"/>
      <c r="DA367" s="166"/>
      <c r="DB367" s="166"/>
      <c r="DC367" s="166"/>
      <c r="DD367" s="166"/>
      <c r="DE367" s="166"/>
      <c r="DF367" s="166"/>
      <c r="DG367" s="166"/>
      <c r="DH367" s="166"/>
      <c r="DI367" s="166"/>
      <c r="DJ367" s="166"/>
      <c r="DK367" s="166"/>
      <c r="DL367" s="166"/>
      <c r="DM367" s="166"/>
      <c r="DN367" s="166"/>
      <c r="DO367" s="166"/>
      <c r="DP367" s="166"/>
      <c r="DQ367" s="166"/>
      <c r="DR367" s="166"/>
      <c r="DS367" s="166"/>
      <c r="DT367" s="166"/>
      <c r="DU367" s="166"/>
      <c r="DV367" s="166"/>
      <c r="DW367" s="166"/>
      <c r="DX367" s="166"/>
      <c r="DY367" s="166"/>
      <c r="DZ367" s="166"/>
      <c r="EA367" s="166"/>
      <c r="EB367" s="166"/>
      <c r="EC367" s="166"/>
      <c r="ED367" s="166"/>
      <c r="EE367" s="166"/>
      <c r="EF367" s="166"/>
      <c r="EG367" s="166"/>
      <c r="EH367" s="166"/>
      <c r="EI367" s="166"/>
      <c r="EJ367" s="166"/>
      <c r="EK367" s="166"/>
      <c r="EL367" s="166"/>
      <c r="EM367" s="166"/>
      <c r="EN367" s="166"/>
    </row>
    <row r="368" spans="3:144" x14ac:dyDescent="0.2"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6"/>
      <c r="AG368" s="166"/>
      <c r="AH368" s="166"/>
      <c r="AI368" s="166"/>
      <c r="AJ368" s="166"/>
      <c r="AK368" s="166"/>
      <c r="AL368" s="166"/>
      <c r="AM368" s="166"/>
      <c r="AN368" s="166"/>
      <c r="AO368" s="166"/>
      <c r="AP368" s="166"/>
      <c r="AQ368" s="166"/>
      <c r="AR368" s="166"/>
      <c r="AS368" s="166"/>
      <c r="AT368" s="166"/>
      <c r="AU368" s="166"/>
      <c r="AV368" s="166"/>
      <c r="AW368" s="166"/>
      <c r="AX368" s="166"/>
      <c r="AY368" s="166"/>
      <c r="AZ368" s="166"/>
      <c r="BA368" s="166"/>
      <c r="BB368" s="166"/>
      <c r="BC368" s="166"/>
      <c r="BD368" s="166"/>
      <c r="BE368" s="166"/>
      <c r="BF368" s="166"/>
      <c r="BG368" s="166"/>
      <c r="BH368" s="166"/>
      <c r="BI368" s="166"/>
      <c r="BJ368" s="166"/>
      <c r="BK368" s="166"/>
      <c r="BL368" s="166"/>
      <c r="BM368" s="166"/>
      <c r="BN368" s="166"/>
      <c r="BO368" s="166"/>
      <c r="BP368" s="166"/>
      <c r="BQ368" s="166"/>
      <c r="BR368" s="166"/>
      <c r="BS368" s="166"/>
      <c r="BT368" s="166"/>
      <c r="BU368" s="166"/>
      <c r="BV368" s="166"/>
      <c r="BW368" s="166"/>
      <c r="BX368" s="166"/>
      <c r="BY368" s="166"/>
      <c r="BZ368" s="166"/>
      <c r="CA368" s="166"/>
      <c r="CB368" s="166"/>
      <c r="CC368" s="166"/>
      <c r="CD368" s="166"/>
      <c r="CE368" s="166"/>
      <c r="CF368" s="166"/>
      <c r="CG368" s="166"/>
      <c r="CH368" s="166"/>
      <c r="CI368" s="166"/>
      <c r="CJ368" s="166"/>
      <c r="CK368" s="166"/>
      <c r="CL368" s="166"/>
      <c r="CM368" s="166"/>
      <c r="CN368" s="166"/>
      <c r="CO368" s="166"/>
      <c r="CP368" s="166"/>
      <c r="CQ368" s="166"/>
      <c r="CR368" s="166"/>
      <c r="CS368" s="166"/>
      <c r="CT368" s="166"/>
      <c r="CU368" s="166"/>
      <c r="CV368" s="166"/>
      <c r="CW368" s="166"/>
      <c r="CX368" s="166"/>
      <c r="CY368" s="166"/>
      <c r="CZ368" s="166"/>
      <c r="DA368" s="166"/>
      <c r="DB368" s="166"/>
      <c r="DC368" s="166"/>
      <c r="DD368" s="166"/>
      <c r="DE368" s="166"/>
      <c r="DF368" s="166"/>
      <c r="DG368" s="166"/>
      <c r="DH368" s="166"/>
      <c r="DI368" s="166"/>
      <c r="DJ368" s="166"/>
      <c r="DK368" s="166"/>
      <c r="DL368" s="166"/>
      <c r="DM368" s="166"/>
      <c r="DN368" s="166"/>
      <c r="DO368" s="166"/>
      <c r="DP368" s="166"/>
      <c r="DQ368" s="166"/>
      <c r="DR368" s="166"/>
      <c r="DS368" s="166"/>
      <c r="DT368" s="166"/>
      <c r="DU368" s="166"/>
      <c r="DV368" s="166"/>
      <c r="DW368" s="166"/>
      <c r="DX368" s="166"/>
      <c r="DY368" s="166"/>
      <c r="DZ368" s="166"/>
      <c r="EA368" s="166"/>
      <c r="EB368" s="166"/>
      <c r="EC368" s="166"/>
      <c r="ED368" s="166"/>
      <c r="EE368" s="166"/>
      <c r="EF368" s="166"/>
      <c r="EG368" s="166"/>
      <c r="EH368" s="166"/>
      <c r="EI368" s="166"/>
      <c r="EJ368" s="166"/>
      <c r="EK368" s="166"/>
      <c r="EL368" s="166"/>
      <c r="EM368" s="166"/>
      <c r="EN368" s="166"/>
    </row>
    <row r="369" spans="3:144" x14ac:dyDescent="0.2"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6"/>
      <c r="AG369" s="166"/>
      <c r="AH369" s="166"/>
      <c r="AI369" s="166"/>
      <c r="AJ369" s="166"/>
      <c r="AK369" s="166"/>
      <c r="AL369" s="166"/>
      <c r="AM369" s="166"/>
      <c r="AN369" s="166"/>
      <c r="AO369" s="166"/>
      <c r="AP369" s="166"/>
      <c r="AQ369" s="166"/>
      <c r="AR369" s="166"/>
      <c r="AS369" s="166"/>
      <c r="AT369" s="166"/>
      <c r="AU369" s="166"/>
      <c r="AV369" s="166"/>
      <c r="AW369" s="166"/>
      <c r="AX369" s="166"/>
      <c r="AY369" s="166"/>
      <c r="AZ369" s="166"/>
      <c r="BA369" s="166"/>
      <c r="BB369" s="166"/>
      <c r="BC369" s="166"/>
      <c r="BD369" s="166"/>
      <c r="BE369" s="166"/>
      <c r="BF369" s="166"/>
      <c r="BG369" s="166"/>
      <c r="BH369" s="166"/>
      <c r="BI369" s="166"/>
      <c r="BJ369" s="166"/>
      <c r="BK369" s="166"/>
      <c r="BL369" s="166"/>
      <c r="BM369" s="166"/>
      <c r="BN369" s="166"/>
      <c r="BO369" s="166"/>
      <c r="BP369" s="166"/>
      <c r="BQ369" s="166"/>
      <c r="BR369" s="166"/>
      <c r="BS369" s="166"/>
      <c r="BT369" s="166"/>
      <c r="BU369" s="166"/>
      <c r="BV369" s="166"/>
      <c r="BW369" s="166"/>
      <c r="BX369" s="166"/>
      <c r="BY369" s="166"/>
      <c r="BZ369" s="166"/>
      <c r="CA369" s="166"/>
      <c r="CB369" s="166"/>
      <c r="CC369" s="166"/>
      <c r="CD369" s="166"/>
      <c r="CE369" s="166"/>
      <c r="CF369" s="166"/>
      <c r="CG369" s="166"/>
      <c r="CH369" s="166"/>
      <c r="CI369" s="166"/>
      <c r="CJ369" s="166"/>
      <c r="CK369" s="166"/>
      <c r="CL369" s="166"/>
      <c r="CM369" s="166"/>
      <c r="CN369" s="166"/>
      <c r="CO369" s="166"/>
      <c r="CP369" s="166"/>
      <c r="CQ369" s="166"/>
      <c r="CR369" s="166"/>
      <c r="CS369" s="166"/>
      <c r="CT369" s="166"/>
      <c r="CU369" s="166"/>
      <c r="CV369" s="166"/>
      <c r="CW369" s="166"/>
      <c r="CX369" s="166"/>
      <c r="CY369" s="166"/>
      <c r="CZ369" s="166"/>
      <c r="DA369" s="166"/>
      <c r="DB369" s="166"/>
      <c r="DC369" s="166"/>
      <c r="DD369" s="166"/>
      <c r="DE369" s="166"/>
      <c r="DF369" s="166"/>
      <c r="DG369" s="166"/>
      <c r="DH369" s="166"/>
      <c r="DI369" s="166"/>
      <c r="DJ369" s="166"/>
      <c r="DK369" s="166"/>
      <c r="DL369" s="166"/>
      <c r="DM369" s="166"/>
      <c r="DN369" s="166"/>
      <c r="DO369" s="166"/>
      <c r="DP369" s="166"/>
      <c r="DQ369" s="166"/>
      <c r="DR369" s="166"/>
      <c r="DS369" s="166"/>
      <c r="DT369" s="166"/>
      <c r="DU369" s="166"/>
      <c r="DV369" s="166"/>
      <c r="DW369" s="166"/>
      <c r="DX369" s="166"/>
      <c r="DY369" s="166"/>
      <c r="DZ369" s="166"/>
      <c r="EA369" s="166"/>
      <c r="EB369" s="166"/>
      <c r="EC369" s="166"/>
      <c r="ED369" s="166"/>
      <c r="EE369" s="166"/>
      <c r="EF369" s="166"/>
      <c r="EG369" s="166"/>
      <c r="EH369" s="166"/>
      <c r="EI369" s="166"/>
      <c r="EJ369" s="166"/>
      <c r="EK369" s="166"/>
      <c r="EL369" s="166"/>
      <c r="EM369" s="166"/>
      <c r="EN369" s="166"/>
    </row>
    <row r="370" spans="3:144" x14ac:dyDescent="0.2"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6"/>
      <c r="AG370" s="166"/>
      <c r="AH370" s="166"/>
      <c r="AI370" s="166"/>
      <c r="AJ370" s="166"/>
      <c r="AK370" s="166"/>
      <c r="AL370" s="166"/>
      <c r="AM370" s="166"/>
      <c r="AN370" s="166"/>
      <c r="AO370" s="166"/>
      <c r="AP370" s="166"/>
      <c r="AQ370" s="166"/>
      <c r="AR370" s="166"/>
      <c r="AS370" s="166"/>
      <c r="AT370" s="166"/>
      <c r="AU370" s="166"/>
      <c r="AV370" s="166"/>
      <c r="AW370" s="166"/>
      <c r="AX370" s="166"/>
      <c r="AY370" s="166"/>
      <c r="AZ370" s="166"/>
      <c r="BA370" s="166"/>
      <c r="BB370" s="166"/>
      <c r="BC370" s="166"/>
      <c r="BD370" s="166"/>
      <c r="BE370" s="166"/>
      <c r="BF370" s="166"/>
      <c r="BG370" s="166"/>
      <c r="BH370" s="166"/>
      <c r="BI370" s="166"/>
      <c r="BJ370" s="166"/>
      <c r="BK370" s="166"/>
      <c r="BL370" s="166"/>
      <c r="BM370" s="166"/>
      <c r="BN370" s="166"/>
      <c r="BO370" s="166"/>
      <c r="BP370" s="166"/>
      <c r="BQ370" s="166"/>
      <c r="BR370" s="166"/>
      <c r="BS370" s="166"/>
      <c r="BT370" s="166"/>
      <c r="BU370" s="166"/>
      <c r="BV370" s="166"/>
      <c r="BW370" s="166"/>
      <c r="BX370" s="166"/>
      <c r="BY370" s="166"/>
      <c r="BZ370" s="166"/>
      <c r="CA370" s="166"/>
      <c r="CB370" s="166"/>
      <c r="CC370" s="166"/>
      <c r="CD370" s="166"/>
      <c r="CE370" s="166"/>
      <c r="CF370" s="166"/>
      <c r="CG370" s="166"/>
      <c r="CH370" s="166"/>
      <c r="CI370" s="166"/>
      <c r="CJ370" s="166"/>
      <c r="CK370" s="166"/>
      <c r="CL370" s="166"/>
      <c r="CM370" s="166"/>
      <c r="CN370" s="166"/>
      <c r="CO370" s="166"/>
      <c r="CP370" s="166"/>
      <c r="CQ370" s="166"/>
      <c r="CR370" s="166"/>
      <c r="CS370" s="166"/>
      <c r="CT370" s="166"/>
      <c r="CU370" s="166"/>
      <c r="CV370" s="166"/>
      <c r="CW370" s="166"/>
      <c r="CX370" s="166"/>
      <c r="CY370" s="166"/>
      <c r="CZ370" s="166"/>
      <c r="DA370" s="166"/>
      <c r="DB370" s="166"/>
      <c r="DC370" s="166"/>
      <c r="DD370" s="166"/>
      <c r="DE370" s="166"/>
      <c r="DF370" s="166"/>
      <c r="DG370" s="166"/>
      <c r="DH370" s="166"/>
      <c r="DI370" s="166"/>
      <c r="DJ370" s="166"/>
      <c r="DK370" s="166"/>
      <c r="DL370" s="166"/>
      <c r="DM370" s="166"/>
      <c r="DN370" s="166"/>
      <c r="DO370" s="166"/>
      <c r="DP370" s="166"/>
      <c r="DQ370" s="166"/>
      <c r="DR370" s="166"/>
      <c r="DS370" s="166"/>
      <c r="DT370" s="166"/>
      <c r="DU370" s="166"/>
      <c r="DV370" s="166"/>
      <c r="DW370" s="166"/>
      <c r="DX370" s="166"/>
      <c r="DY370" s="166"/>
      <c r="DZ370" s="166"/>
      <c r="EA370" s="166"/>
      <c r="EB370" s="166"/>
      <c r="EC370" s="166"/>
      <c r="ED370" s="166"/>
      <c r="EE370" s="166"/>
      <c r="EF370" s="166"/>
      <c r="EG370" s="166"/>
      <c r="EH370" s="166"/>
      <c r="EI370" s="166"/>
      <c r="EJ370" s="166"/>
      <c r="EK370" s="166"/>
      <c r="EL370" s="166"/>
      <c r="EM370" s="166"/>
      <c r="EN370" s="166"/>
    </row>
    <row r="371" spans="3:144" x14ac:dyDescent="0.2"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166"/>
      <c r="AH371" s="166"/>
      <c r="AI371" s="166"/>
      <c r="AJ371" s="166"/>
      <c r="AK371" s="166"/>
      <c r="AL371" s="166"/>
      <c r="AM371" s="166"/>
      <c r="AN371" s="166"/>
      <c r="AO371" s="166"/>
      <c r="AP371" s="166"/>
      <c r="AQ371" s="166"/>
      <c r="AR371" s="166"/>
      <c r="AS371" s="166"/>
      <c r="AT371" s="166"/>
      <c r="AU371" s="166"/>
      <c r="AV371" s="166"/>
      <c r="AW371" s="166"/>
      <c r="AX371" s="166"/>
      <c r="AY371" s="166"/>
      <c r="AZ371" s="166"/>
      <c r="BA371" s="166"/>
      <c r="BB371" s="166"/>
      <c r="BC371" s="166"/>
      <c r="BD371" s="166"/>
      <c r="BE371" s="166"/>
      <c r="BF371" s="166"/>
      <c r="BG371" s="166"/>
      <c r="BH371" s="166"/>
      <c r="BI371" s="166"/>
      <c r="BJ371" s="166"/>
      <c r="BK371" s="166"/>
      <c r="BL371" s="166"/>
      <c r="BM371" s="166"/>
      <c r="BN371" s="166"/>
      <c r="BO371" s="166"/>
      <c r="BP371" s="166"/>
      <c r="BQ371" s="166"/>
      <c r="BR371" s="166"/>
      <c r="BS371" s="166"/>
      <c r="BT371" s="166"/>
      <c r="BU371" s="166"/>
      <c r="BV371" s="166"/>
      <c r="BW371" s="166"/>
      <c r="BX371" s="166"/>
      <c r="BY371" s="166"/>
      <c r="BZ371" s="166"/>
      <c r="CA371" s="166"/>
      <c r="CB371" s="166"/>
      <c r="CC371" s="166"/>
      <c r="CD371" s="166"/>
      <c r="CE371" s="166"/>
      <c r="CF371" s="166"/>
      <c r="CG371" s="166"/>
      <c r="CH371" s="166"/>
      <c r="CI371" s="166"/>
      <c r="CJ371" s="166"/>
      <c r="CK371" s="166"/>
      <c r="CL371" s="166"/>
      <c r="CM371" s="166"/>
      <c r="CN371" s="166"/>
      <c r="CO371" s="166"/>
      <c r="CP371" s="166"/>
      <c r="CQ371" s="166"/>
      <c r="CR371" s="166"/>
      <c r="CS371" s="166"/>
      <c r="CT371" s="166"/>
      <c r="CU371" s="166"/>
      <c r="CV371" s="166"/>
      <c r="CW371" s="166"/>
      <c r="CX371" s="166"/>
      <c r="CY371" s="166"/>
      <c r="CZ371" s="166"/>
      <c r="DA371" s="166"/>
      <c r="DB371" s="166"/>
      <c r="DC371" s="166"/>
      <c r="DD371" s="166"/>
      <c r="DE371" s="166"/>
      <c r="DF371" s="166"/>
      <c r="DG371" s="166"/>
      <c r="DH371" s="166"/>
      <c r="DI371" s="166"/>
      <c r="DJ371" s="166"/>
      <c r="DK371" s="166"/>
      <c r="DL371" s="166"/>
      <c r="DM371" s="166"/>
      <c r="DN371" s="166"/>
      <c r="DO371" s="166"/>
      <c r="DP371" s="166"/>
      <c r="DQ371" s="166"/>
      <c r="DR371" s="166"/>
      <c r="DS371" s="166"/>
      <c r="DT371" s="166"/>
      <c r="DU371" s="166"/>
      <c r="DV371" s="166"/>
      <c r="DW371" s="166"/>
      <c r="DX371" s="166"/>
      <c r="DY371" s="166"/>
      <c r="DZ371" s="166"/>
      <c r="EA371" s="166"/>
      <c r="EB371" s="166"/>
      <c r="EC371" s="166"/>
      <c r="ED371" s="166"/>
      <c r="EE371" s="166"/>
      <c r="EF371" s="166"/>
      <c r="EG371" s="166"/>
      <c r="EH371" s="166"/>
      <c r="EI371" s="166"/>
      <c r="EJ371" s="166"/>
      <c r="EK371" s="166"/>
      <c r="EL371" s="166"/>
      <c r="EM371" s="166"/>
      <c r="EN371" s="166"/>
    </row>
    <row r="372" spans="3:144" x14ac:dyDescent="0.2"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  <c r="AA372" s="166"/>
      <c r="AB372" s="166"/>
      <c r="AC372" s="166"/>
      <c r="AD372" s="166"/>
      <c r="AE372" s="166"/>
      <c r="AF372" s="166"/>
      <c r="AG372" s="166"/>
      <c r="AH372" s="166"/>
      <c r="AI372" s="166"/>
      <c r="AJ372" s="166"/>
      <c r="AK372" s="166"/>
      <c r="AL372" s="166"/>
      <c r="AM372" s="166"/>
      <c r="AN372" s="166"/>
      <c r="AO372" s="166"/>
      <c r="AP372" s="166"/>
      <c r="AQ372" s="166"/>
      <c r="AR372" s="166"/>
      <c r="AS372" s="166"/>
      <c r="AT372" s="166"/>
      <c r="AU372" s="166"/>
      <c r="AV372" s="166"/>
      <c r="AW372" s="166"/>
      <c r="AX372" s="166"/>
      <c r="AY372" s="166"/>
      <c r="AZ372" s="166"/>
      <c r="BA372" s="166"/>
      <c r="BB372" s="166"/>
      <c r="BC372" s="166"/>
      <c r="BD372" s="166"/>
      <c r="BE372" s="166"/>
      <c r="BF372" s="166"/>
      <c r="BG372" s="166"/>
      <c r="BH372" s="166"/>
      <c r="BI372" s="166"/>
      <c r="BJ372" s="166"/>
      <c r="BK372" s="166"/>
      <c r="BL372" s="166"/>
      <c r="BM372" s="166"/>
      <c r="BN372" s="166"/>
      <c r="BO372" s="166"/>
      <c r="BP372" s="166"/>
      <c r="BQ372" s="166"/>
      <c r="BR372" s="166"/>
      <c r="BS372" s="166"/>
      <c r="BT372" s="166"/>
      <c r="BU372" s="166"/>
      <c r="BV372" s="166"/>
      <c r="BW372" s="166"/>
      <c r="BX372" s="166"/>
      <c r="BY372" s="166"/>
      <c r="BZ372" s="166"/>
      <c r="CA372" s="166"/>
      <c r="CB372" s="166"/>
      <c r="CC372" s="166"/>
      <c r="CD372" s="166"/>
      <c r="CE372" s="166"/>
      <c r="CF372" s="166"/>
      <c r="CG372" s="166"/>
      <c r="CH372" s="166"/>
      <c r="CI372" s="166"/>
      <c r="CJ372" s="166"/>
      <c r="CK372" s="166"/>
      <c r="CL372" s="166"/>
      <c r="CM372" s="166"/>
      <c r="CN372" s="166"/>
      <c r="CO372" s="166"/>
      <c r="CP372" s="166"/>
      <c r="CQ372" s="166"/>
      <c r="CR372" s="166"/>
      <c r="CS372" s="166"/>
      <c r="CT372" s="166"/>
      <c r="CU372" s="166"/>
      <c r="CV372" s="166"/>
      <c r="CW372" s="166"/>
      <c r="CX372" s="166"/>
      <c r="CY372" s="166"/>
      <c r="CZ372" s="166"/>
      <c r="DA372" s="166"/>
      <c r="DB372" s="166"/>
      <c r="DC372" s="166"/>
      <c r="DD372" s="166"/>
      <c r="DE372" s="166"/>
      <c r="DF372" s="166"/>
      <c r="DG372" s="166"/>
      <c r="DH372" s="166"/>
      <c r="DI372" s="166"/>
      <c r="DJ372" s="166"/>
      <c r="DK372" s="166"/>
      <c r="DL372" s="166"/>
      <c r="DM372" s="166"/>
      <c r="DN372" s="166"/>
      <c r="DO372" s="166"/>
      <c r="DP372" s="166"/>
      <c r="DQ372" s="166"/>
      <c r="DR372" s="166"/>
      <c r="DS372" s="166"/>
      <c r="DT372" s="166"/>
      <c r="DU372" s="166"/>
      <c r="DV372" s="166"/>
      <c r="DW372" s="166"/>
      <c r="DX372" s="166"/>
      <c r="DY372" s="166"/>
      <c r="DZ372" s="166"/>
      <c r="EA372" s="166"/>
      <c r="EB372" s="166"/>
      <c r="EC372" s="166"/>
      <c r="ED372" s="166"/>
      <c r="EE372" s="166"/>
      <c r="EF372" s="166"/>
      <c r="EG372" s="166"/>
      <c r="EH372" s="166"/>
      <c r="EI372" s="166"/>
      <c r="EJ372" s="166"/>
      <c r="EK372" s="166"/>
      <c r="EL372" s="166"/>
      <c r="EM372" s="166"/>
      <c r="EN372" s="166"/>
    </row>
    <row r="373" spans="3:144" x14ac:dyDescent="0.2"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  <c r="AA373" s="166"/>
      <c r="AB373" s="166"/>
      <c r="AC373" s="166"/>
      <c r="AD373" s="166"/>
      <c r="AE373" s="166"/>
      <c r="AF373" s="166"/>
      <c r="AG373" s="166"/>
      <c r="AH373" s="166"/>
      <c r="AI373" s="166"/>
      <c r="AJ373" s="166"/>
      <c r="AK373" s="166"/>
      <c r="AL373" s="166"/>
      <c r="AM373" s="166"/>
      <c r="AN373" s="166"/>
      <c r="AO373" s="166"/>
      <c r="AP373" s="166"/>
      <c r="AQ373" s="166"/>
      <c r="AR373" s="166"/>
      <c r="AS373" s="166"/>
      <c r="AT373" s="166"/>
      <c r="AU373" s="166"/>
      <c r="AV373" s="166"/>
      <c r="AW373" s="166"/>
      <c r="AX373" s="166"/>
      <c r="AY373" s="166"/>
      <c r="AZ373" s="166"/>
      <c r="BA373" s="166"/>
      <c r="BB373" s="166"/>
      <c r="BC373" s="166"/>
      <c r="BD373" s="166"/>
      <c r="BE373" s="166"/>
      <c r="BF373" s="166"/>
      <c r="BG373" s="166"/>
      <c r="BH373" s="166"/>
      <c r="BI373" s="166"/>
      <c r="BJ373" s="166"/>
      <c r="BK373" s="166"/>
      <c r="BL373" s="166"/>
      <c r="BM373" s="166"/>
      <c r="BN373" s="166"/>
      <c r="BO373" s="166"/>
      <c r="BP373" s="166"/>
      <c r="BQ373" s="166"/>
      <c r="BR373" s="166"/>
      <c r="BS373" s="166"/>
      <c r="BT373" s="166"/>
      <c r="BU373" s="166"/>
      <c r="BV373" s="166"/>
      <c r="BW373" s="166"/>
      <c r="BX373" s="166"/>
      <c r="BY373" s="166"/>
      <c r="BZ373" s="166"/>
      <c r="CA373" s="166"/>
      <c r="CB373" s="166"/>
      <c r="CC373" s="166"/>
      <c r="CD373" s="166"/>
      <c r="CE373" s="166"/>
      <c r="CF373" s="166"/>
      <c r="CG373" s="166"/>
      <c r="CH373" s="166"/>
      <c r="CI373" s="166"/>
      <c r="CJ373" s="166"/>
      <c r="CK373" s="166"/>
      <c r="CL373" s="166"/>
      <c r="CM373" s="166"/>
      <c r="CN373" s="166"/>
      <c r="CO373" s="166"/>
      <c r="CP373" s="166"/>
      <c r="CQ373" s="166"/>
      <c r="CR373" s="166"/>
      <c r="CS373" s="166"/>
      <c r="CT373" s="166"/>
      <c r="CU373" s="166"/>
      <c r="CV373" s="166"/>
      <c r="CW373" s="166"/>
      <c r="CX373" s="166"/>
      <c r="CY373" s="166"/>
      <c r="CZ373" s="166"/>
      <c r="DA373" s="166"/>
      <c r="DB373" s="166"/>
      <c r="DC373" s="166"/>
      <c r="DD373" s="166"/>
      <c r="DE373" s="166"/>
      <c r="DF373" s="166"/>
      <c r="DG373" s="166"/>
      <c r="DH373" s="166"/>
      <c r="DI373" s="166"/>
      <c r="DJ373" s="166"/>
      <c r="DK373" s="166"/>
      <c r="DL373" s="166"/>
      <c r="DM373" s="166"/>
      <c r="DN373" s="166"/>
      <c r="DO373" s="166"/>
      <c r="DP373" s="166"/>
      <c r="DQ373" s="166"/>
      <c r="DR373" s="166"/>
      <c r="DS373" s="166"/>
      <c r="DT373" s="166"/>
      <c r="DU373" s="166"/>
      <c r="DV373" s="166"/>
      <c r="DW373" s="166"/>
      <c r="DX373" s="166"/>
      <c r="DY373" s="166"/>
      <c r="DZ373" s="166"/>
      <c r="EA373" s="166"/>
      <c r="EB373" s="166"/>
      <c r="EC373" s="166"/>
      <c r="ED373" s="166"/>
      <c r="EE373" s="166"/>
      <c r="EF373" s="166"/>
      <c r="EG373" s="166"/>
      <c r="EH373" s="166"/>
      <c r="EI373" s="166"/>
      <c r="EJ373" s="166"/>
      <c r="EK373" s="166"/>
      <c r="EL373" s="166"/>
      <c r="EM373" s="166"/>
      <c r="EN373" s="166"/>
    </row>
    <row r="374" spans="3:144" x14ac:dyDescent="0.2"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  <c r="AA374" s="166"/>
      <c r="AB374" s="166"/>
      <c r="AC374" s="166"/>
      <c r="AD374" s="166"/>
      <c r="AE374" s="166"/>
      <c r="AF374" s="166"/>
      <c r="AG374" s="166"/>
      <c r="AH374" s="166"/>
      <c r="AI374" s="166"/>
      <c r="AJ374" s="166"/>
      <c r="AK374" s="166"/>
      <c r="AL374" s="166"/>
      <c r="AM374" s="166"/>
      <c r="AN374" s="166"/>
      <c r="AO374" s="166"/>
      <c r="AP374" s="166"/>
      <c r="AQ374" s="166"/>
      <c r="AR374" s="166"/>
      <c r="AS374" s="166"/>
      <c r="AT374" s="166"/>
      <c r="AU374" s="166"/>
      <c r="AV374" s="166"/>
      <c r="AW374" s="166"/>
      <c r="AX374" s="166"/>
      <c r="AY374" s="166"/>
      <c r="AZ374" s="166"/>
      <c r="BA374" s="166"/>
      <c r="BB374" s="166"/>
      <c r="BC374" s="166"/>
      <c r="BD374" s="166"/>
      <c r="BE374" s="166"/>
      <c r="BF374" s="166"/>
      <c r="BG374" s="166"/>
      <c r="BH374" s="166"/>
      <c r="BI374" s="166"/>
      <c r="BJ374" s="166"/>
      <c r="BK374" s="166"/>
      <c r="BL374" s="166"/>
      <c r="BM374" s="166"/>
      <c r="BN374" s="166"/>
      <c r="BO374" s="166"/>
      <c r="BP374" s="166"/>
      <c r="BQ374" s="166"/>
      <c r="BR374" s="166"/>
      <c r="BS374" s="166"/>
      <c r="BT374" s="166"/>
      <c r="BU374" s="166"/>
      <c r="BV374" s="166"/>
      <c r="BW374" s="166"/>
      <c r="BX374" s="166"/>
      <c r="BY374" s="166"/>
      <c r="BZ374" s="166"/>
      <c r="CA374" s="166"/>
      <c r="CB374" s="166"/>
      <c r="CC374" s="166"/>
      <c r="CD374" s="166"/>
      <c r="CE374" s="166"/>
      <c r="CF374" s="166"/>
      <c r="CG374" s="166"/>
      <c r="CH374" s="166"/>
      <c r="CI374" s="166"/>
      <c r="CJ374" s="166"/>
      <c r="CK374" s="166"/>
      <c r="CL374" s="166"/>
      <c r="CM374" s="166"/>
      <c r="CN374" s="166"/>
      <c r="CO374" s="166"/>
      <c r="CP374" s="166"/>
      <c r="CQ374" s="166"/>
      <c r="CR374" s="166"/>
      <c r="CS374" s="166"/>
      <c r="CT374" s="166"/>
      <c r="CU374" s="166"/>
      <c r="CV374" s="166"/>
      <c r="CW374" s="166"/>
      <c r="CX374" s="166"/>
      <c r="CY374" s="166"/>
      <c r="CZ374" s="166"/>
      <c r="DA374" s="166"/>
      <c r="DB374" s="166"/>
      <c r="DC374" s="166"/>
      <c r="DD374" s="166"/>
      <c r="DE374" s="166"/>
      <c r="DF374" s="166"/>
      <c r="DG374" s="166"/>
      <c r="DH374" s="166"/>
      <c r="DI374" s="166"/>
      <c r="DJ374" s="166"/>
      <c r="DK374" s="166"/>
      <c r="DL374" s="166"/>
      <c r="DM374" s="166"/>
      <c r="DN374" s="166"/>
      <c r="DO374" s="166"/>
      <c r="DP374" s="166"/>
      <c r="DQ374" s="166"/>
      <c r="DR374" s="166"/>
      <c r="DS374" s="166"/>
      <c r="DT374" s="166"/>
      <c r="DU374" s="166"/>
      <c r="DV374" s="166"/>
      <c r="DW374" s="166"/>
      <c r="DX374" s="166"/>
      <c r="DY374" s="166"/>
      <c r="DZ374" s="166"/>
      <c r="EA374" s="166"/>
      <c r="EB374" s="166"/>
      <c r="EC374" s="166"/>
      <c r="ED374" s="166"/>
      <c r="EE374" s="166"/>
      <c r="EF374" s="166"/>
      <c r="EG374" s="166"/>
      <c r="EH374" s="166"/>
      <c r="EI374" s="166"/>
      <c r="EJ374" s="166"/>
      <c r="EK374" s="166"/>
      <c r="EL374" s="166"/>
      <c r="EM374" s="166"/>
      <c r="EN374" s="166"/>
    </row>
    <row r="375" spans="3:144" x14ac:dyDescent="0.2"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  <c r="AA375" s="166"/>
      <c r="AB375" s="166"/>
      <c r="AC375" s="166"/>
      <c r="AD375" s="166"/>
      <c r="AE375" s="166"/>
      <c r="AF375" s="166"/>
      <c r="AG375" s="166"/>
      <c r="AH375" s="166"/>
      <c r="AI375" s="166"/>
      <c r="AJ375" s="166"/>
      <c r="AK375" s="166"/>
      <c r="AL375" s="166"/>
      <c r="AM375" s="166"/>
      <c r="AN375" s="166"/>
      <c r="AO375" s="166"/>
      <c r="AP375" s="166"/>
      <c r="AQ375" s="166"/>
      <c r="AR375" s="166"/>
      <c r="AS375" s="166"/>
      <c r="AT375" s="166"/>
      <c r="AU375" s="166"/>
      <c r="AV375" s="166"/>
      <c r="AW375" s="166"/>
      <c r="AX375" s="166"/>
      <c r="AY375" s="166"/>
      <c r="AZ375" s="166"/>
      <c r="BA375" s="166"/>
      <c r="BB375" s="166"/>
      <c r="BC375" s="166"/>
      <c r="BD375" s="166"/>
      <c r="BE375" s="166"/>
      <c r="BF375" s="166"/>
      <c r="BG375" s="166"/>
      <c r="BH375" s="166"/>
      <c r="BI375" s="166"/>
      <c r="BJ375" s="166"/>
      <c r="BK375" s="166"/>
      <c r="BL375" s="166"/>
      <c r="BM375" s="166"/>
      <c r="BN375" s="166"/>
      <c r="BO375" s="166"/>
      <c r="BP375" s="166"/>
      <c r="BQ375" s="166"/>
      <c r="BR375" s="166"/>
      <c r="BS375" s="166"/>
      <c r="BT375" s="166"/>
      <c r="BU375" s="166"/>
      <c r="BV375" s="166"/>
      <c r="BW375" s="166"/>
      <c r="BX375" s="166"/>
      <c r="BY375" s="166"/>
      <c r="BZ375" s="166"/>
      <c r="CA375" s="166"/>
      <c r="CB375" s="166"/>
      <c r="CC375" s="166"/>
      <c r="CD375" s="166"/>
      <c r="CE375" s="166"/>
      <c r="CF375" s="166"/>
      <c r="CG375" s="166"/>
      <c r="CH375" s="166"/>
      <c r="CI375" s="166"/>
      <c r="CJ375" s="166"/>
      <c r="CK375" s="166"/>
      <c r="CL375" s="166"/>
      <c r="CM375" s="166"/>
      <c r="CN375" s="166"/>
      <c r="CO375" s="166"/>
      <c r="CP375" s="166"/>
      <c r="CQ375" s="166"/>
      <c r="CR375" s="166"/>
      <c r="CS375" s="166"/>
      <c r="CT375" s="166"/>
      <c r="CU375" s="166"/>
      <c r="CV375" s="166"/>
      <c r="CW375" s="166"/>
      <c r="CX375" s="166"/>
      <c r="CY375" s="166"/>
      <c r="CZ375" s="166"/>
      <c r="DA375" s="166"/>
      <c r="DB375" s="166"/>
      <c r="DC375" s="166"/>
      <c r="DD375" s="166"/>
      <c r="DE375" s="166"/>
      <c r="DF375" s="166"/>
      <c r="DG375" s="166"/>
      <c r="DH375" s="166"/>
      <c r="DI375" s="166"/>
      <c r="DJ375" s="166"/>
      <c r="DK375" s="166"/>
      <c r="DL375" s="166"/>
      <c r="DM375" s="166"/>
      <c r="DN375" s="166"/>
      <c r="DO375" s="166"/>
      <c r="DP375" s="166"/>
      <c r="DQ375" s="166"/>
      <c r="DR375" s="166"/>
      <c r="DS375" s="166"/>
      <c r="DT375" s="166"/>
      <c r="DU375" s="166"/>
      <c r="DV375" s="166"/>
      <c r="DW375" s="166"/>
      <c r="DX375" s="166"/>
      <c r="DY375" s="166"/>
      <c r="DZ375" s="166"/>
      <c r="EA375" s="166"/>
      <c r="EB375" s="166"/>
      <c r="EC375" s="166"/>
      <c r="ED375" s="166"/>
      <c r="EE375" s="166"/>
      <c r="EF375" s="166"/>
      <c r="EG375" s="166"/>
      <c r="EH375" s="166"/>
      <c r="EI375" s="166"/>
      <c r="EJ375" s="166"/>
      <c r="EK375" s="166"/>
      <c r="EL375" s="166"/>
      <c r="EM375" s="166"/>
      <c r="EN375" s="166"/>
    </row>
    <row r="376" spans="3:144" x14ac:dyDescent="0.2"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6"/>
      <c r="AG376" s="166"/>
      <c r="AH376" s="166"/>
      <c r="AI376" s="166"/>
      <c r="AJ376" s="166"/>
      <c r="AK376" s="166"/>
      <c r="AL376" s="166"/>
      <c r="AM376" s="166"/>
      <c r="AN376" s="166"/>
      <c r="AO376" s="166"/>
      <c r="AP376" s="166"/>
      <c r="AQ376" s="166"/>
      <c r="AR376" s="166"/>
      <c r="AS376" s="166"/>
      <c r="AT376" s="166"/>
      <c r="AU376" s="166"/>
      <c r="AV376" s="166"/>
      <c r="AW376" s="166"/>
      <c r="AX376" s="166"/>
      <c r="AY376" s="166"/>
      <c r="AZ376" s="166"/>
      <c r="BA376" s="166"/>
      <c r="BB376" s="166"/>
      <c r="BC376" s="166"/>
      <c r="BD376" s="166"/>
      <c r="BE376" s="166"/>
      <c r="BF376" s="166"/>
      <c r="BG376" s="166"/>
      <c r="BH376" s="166"/>
      <c r="BI376" s="166"/>
      <c r="BJ376" s="166"/>
      <c r="BK376" s="166"/>
      <c r="BL376" s="166"/>
      <c r="BM376" s="166"/>
      <c r="BN376" s="166"/>
      <c r="BO376" s="166"/>
      <c r="BP376" s="166"/>
      <c r="BQ376" s="166"/>
      <c r="BR376" s="166"/>
      <c r="BS376" s="166"/>
      <c r="BT376" s="166"/>
      <c r="BU376" s="166"/>
      <c r="BV376" s="166"/>
      <c r="BW376" s="166"/>
      <c r="BX376" s="166"/>
      <c r="BY376" s="166"/>
      <c r="BZ376" s="166"/>
      <c r="CA376" s="166"/>
      <c r="CB376" s="166"/>
      <c r="CC376" s="166"/>
      <c r="CD376" s="166"/>
      <c r="CE376" s="166"/>
      <c r="CF376" s="166"/>
      <c r="CG376" s="166"/>
      <c r="CH376" s="166"/>
      <c r="CI376" s="166"/>
      <c r="CJ376" s="166"/>
      <c r="CK376" s="166"/>
      <c r="CL376" s="166"/>
      <c r="CM376" s="166"/>
      <c r="CN376" s="166"/>
      <c r="CO376" s="166"/>
      <c r="CP376" s="166"/>
      <c r="CQ376" s="166"/>
      <c r="CR376" s="166"/>
      <c r="CS376" s="166"/>
      <c r="CT376" s="166"/>
      <c r="CU376" s="166"/>
      <c r="CV376" s="166"/>
      <c r="CW376" s="166"/>
      <c r="CX376" s="166"/>
      <c r="CY376" s="166"/>
      <c r="CZ376" s="166"/>
      <c r="DA376" s="166"/>
      <c r="DB376" s="166"/>
      <c r="DC376" s="166"/>
      <c r="DD376" s="166"/>
      <c r="DE376" s="166"/>
      <c r="DF376" s="166"/>
      <c r="DG376" s="166"/>
      <c r="DH376" s="166"/>
      <c r="DI376" s="166"/>
      <c r="DJ376" s="166"/>
      <c r="DK376" s="166"/>
      <c r="DL376" s="166"/>
      <c r="DM376" s="166"/>
      <c r="DN376" s="166"/>
      <c r="DO376" s="166"/>
      <c r="DP376" s="166"/>
      <c r="DQ376" s="166"/>
      <c r="DR376" s="166"/>
      <c r="DS376" s="166"/>
      <c r="DT376" s="166"/>
      <c r="DU376" s="166"/>
      <c r="DV376" s="166"/>
      <c r="DW376" s="166"/>
      <c r="DX376" s="166"/>
      <c r="DY376" s="166"/>
      <c r="DZ376" s="166"/>
      <c r="EA376" s="166"/>
      <c r="EB376" s="166"/>
      <c r="EC376" s="166"/>
      <c r="ED376" s="166"/>
      <c r="EE376" s="166"/>
      <c r="EF376" s="166"/>
      <c r="EG376" s="166"/>
      <c r="EH376" s="166"/>
      <c r="EI376" s="166"/>
      <c r="EJ376" s="166"/>
      <c r="EK376" s="166"/>
      <c r="EL376" s="166"/>
      <c r="EM376" s="166"/>
      <c r="EN376" s="166"/>
    </row>
    <row r="377" spans="3:144" x14ac:dyDescent="0.2"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  <c r="AA377" s="166"/>
      <c r="AB377" s="166"/>
      <c r="AC377" s="166"/>
      <c r="AD377" s="166"/>
      <c r="AE377" s="166"/>
      <c r="AF377" s="166"/>
      <c r="AG377" s="166"/>
      <c r="AH377" s="166"/>
      <c r="AI377" s="166"/>
      <c r="AJ377" s="166"/>
      <c r="AK377" s="166"/>
      <c r="AL377" s="166"/>
      <c r="AM377" s="166"/>
      <c r="AN377" s="166"/>
      <c r="AO377" s="166"/>
      <c r="AP377" s="166"/>
      <c r="AQ377" s="166"/>
      <c r="AR377" s="166"/>
      <c r="AS377" s="166"/>
      <c r="AT377" s="166"/>
      <c r="AU377" s="166"/>
      <c r="AV377" s="166"/>
      <c r="AW377" s="166"/>
      <c r="AX377" s="166"/>
      <c r="AY377" s="166"/>
      <c r="AZ377" s="166"/>
      <c r="BA377" s="166"/>
      <c r="BB377" s="166"/>
      <c r="BC377" s="166"/>
      <c r="BD377" s="166"/>
      <c r="BE377" s="166"/>
      <c r="BF377" s="166"/>
      <c r="BG377" s="166"/>
      <c r="BH377" s="166"/>
      <c r="BI377" s="166"/>
      <c r="BJ377" s="166"/>
      <c r="BK377" s="166"/>
      <c r="BL377" s="166"/>
      <c r="BM377" s="166"/>
      <c r="BN377" s="166"/>
      <c r="BO377" s="166"/>
      <c r="BP377" s="166"/>
      <c r="BQ377" s="166"/>
      <c r="BR377" s="166"/>
      <c r="BS377" s="166"/>
      <c r="BT377" s="166"/>
      <c r="BU377" s="166"/>
      <c r="BV377" s="166"/>
      <c r="BW377" s="166"/>
      <c r="BX377" s="166"/>
      <c r="BY377" s="166"/>
      <c r="BZ377" s="166"/>
      <c r="CA377" s="166"/>
      <c r="CB377" s="166"/>
      <c r="CC377" s="166"/>
      <c r="CD377" s="166"/>
      <c r="CE377" s="166"/>
      <c r="CF377" s="166"/>
      <c r="CG377" s="166"/>
      <c r="CH377" s="166"/>
      <c r="CI377" s="166"/>
      <c r="CJ377" s="166"/>
      <c r="CK377" s="166"/>
      <c r="CL377" s="166"/>
      <c r="CM377" s="166"/>
      <c r="CN377" s="166"/>
      <c r="CO377" s="166"/>
      <c r="CP377" s="166"/>
      <c r="CQ377" s="166"/>
      <c r="CR377" s="166"/>
      <c r="CS377" s="166"/>
      <c r="CT377" s="166"/>
      <c r="CU377" s="166"/>
      <c r="CV377" s="166"/>
      <c r="CW377" s="166"/>
      <c r="CX377" s="166"/>
      <c r="CY377" s="166"/>
      <c r="CZ377" s="166"/>
      <c r="DA377" s="166"/>
      <c r="DB377" s="166"/>
      <c r="DC377" s="166"/>
      <c r="DD377" s="166"/>
      <c r="DE377" s="166"/>
      <c r="DF377" s="166"/>
      <c r="DG377" s="166"/>
      <c r="DH377" s="166"/>
      <c r="DI377" s="166"/>
      <c r="DJ377" s="166"/>
      <c r="DK377" s="166"/>
      <c r="DL377" s="166"/>
      <c r="DM377" s="166"/>
      <c r="DN377" s="166"/>
      <c r="DO377" s="166"/>
      <c r="DP377" s="166"/>
      <c r="DQ377" s="166"/>
      <c r="DR377" s="166"/>
      <c r="DS377" s="166"/>
      <c r="DT377" s="166"/>
      <c r="DU377" s="166"/>
      <c r="DV377" s="166"/>
      <c r="DW377" s="166"/>
      <c r="DX377" s="166"/>
      <c r="DY377" s="166"/>
      <c r="DZ377" s="166"/>
      <c r="EA377" s="166"/>
      <c r="EB377" s="166"/>
      <c r="EC377" s="166"/>
      <c r="ED377" s="166"/>
      <c r="EE377" s="166"/>
      <c r="EF377" s="166"/>
      <c r="EG377" s="166"/>
      <c r="EH377" s="166"/>
      <c r="EI377" s="166"/>
      <c r="EJ377" s="166"/>
      <c r="EK377" s="166"/>
      <c r="EL377" s="166"/>
      <c r="EM377" s="166"/>
      <c r="EN377" s="166"/>
    </row>
    <row r="378" spans="3:144" x14ac:dyDescent="0.2"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166"/>
      <c r="AZ378" s="166"/>
      <c r="BA378" s="166"/>
      <c r="BB378" s="166"/>
      <c r="BC378" s="166"/>
      <c r="BD378" s="166"/>
      <c r="BE378" s="166"/>
      <c r="BF378" s="166"/>
      <c r="BG378" s="166"/>
      <c r="BH378" s="166"/>
      <c r="BI378" s="166"/>
      <c r="BJ378" s="166"/>
      <c r="BK378" s="166"/>
      <c r="BL378" s="166"/>
      <c r="BM378" s="166"/>
      <c r="BN378" s="166"/>
      <c r="BO378" s="166"/>
      <c r="BP378" s="166"/>
      <c r="BQ378" s="166"/>
      <c r="BR378" s="166"/>
      <c r="BS378" s="166"/>
      <c r="BT378" s="166"/>
      <c r="BU378" s="166"/>
      <c r="BV378" s="166"/>
      <c r="BW378" s="166"/>
      <c r="BX378" s="166"/>
      <c r="BY378" s="166"/>
      <c r="BZ378" s="166"/>
      <c r="CA378" s="166"/>
      <c r="CB378" s="166"/>
      <c r="CC378" s="166"/>
      <c r="CD378" s="166"/>
      <c r="CE378" s="166"/>
      <c r="CF378" s="166"/>
      <c r="CG378" s="166"/>
      <c r="CH378" s="166"/>
      <c r="CI378" s="166"/>
      <c r="CJ378" s="166"/>
      <c r="CK378" s="166"/>
      <c r="CL378" s="166"/>
      <c r="CM378" s="166"/>
      <c r="CN378" s="166"/>
      <c r="CO378" s="166"/>
      <c r="CP378" s="166"/>
      <c r="CQ378" s="166"/>
      <c r="CR378" s="166"/>
      <c r="CS378" s="166"/>
      <c r="CT378" s="166"/>
      <c r="CU378" s="166"/>
      <c r="CV378" s="166"/>
      <c r="CW378" s="166"/>
      <c r="CX378" s="166"/>
      <c r="CY378" s="166"/>
      <c r="CZ378" s="166"/>
      <c r="DA378" s="166"/>
      <c r="DB378" s="166"/>
      <c r="DC378" s="166"/>
      <c r="DD378" s="166"/>
      <c r="DE378" s="166"/>
      <c r="DF378" s="166"/>
      <c r="DG378" s="166"/>
      <c r="DH378" s="166"/>
      <c r="DI378" s="166"/>
      <c r="DJ378" s="166"/>
      <c r="DK378" s="166"/>
      <c r="DL378" s="166"/>
      <c r="DM378" s="166"/>
      <c r="DN378" s="166"/>
      <c r="DO378" s="166"/>
      <c r="DP378" s="166"/>
      <c r="DQ378" s="166"/>
      <c r="DR378" s="166"/>
      <c r="DS378" s="166"/>
      <c r="DT378" s="166"/>
      <c r="DU378" s="166"/>
      <c r="DV378" s="166"/>
      <c r="DW378" s="166"/>
      <c r="DX378" s="166"/>
      <c r="DY378" s="166"/>
      <c r="DZ378" s="166"/>
      <c r="EA378" s="166"/>
      <c r="EB378" s="166"/>
      <c r="EC378" s="166"/>
      <c r="ED378" s="166"/>
      <c r="EE378" s="166"/>
      <c r="EF378" s="166"/>
      <c r="EG378" s="166"/>
      <c r="EH378" s="166"/>
      <c r="EI378" s="166"/>
      <c r="EJ378" s="166"/>
      <c r="EK378" s="166"/>
      <c r="EL378" s="166"/>
      <c r="EM378" s="166"/>
      <c r="EN378" s="166"/>
    </row>
    <row r="379" spans="3:144" x14ac:dyDescent="0.2"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  <c r="AA379" s="166"/>
      <c r="AB379" s="166"/>
      <c r="AC379" s="166"/>
      <c r="AD379" s="166"/>
      <c r="AE379" s="166"/>
      <c r="AF379" s="166"/>
      <c r="AG379" s="166"/>
      <c r="AH379" s="166"/>
      <c r="AI379" s="166"/>
      <c r="AJ379" s="166"/>
      <c r="AK379" s="166"/>
      <c r="AL379" s="166"/>
      <c r="AM379" s="166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6"/>
      <c r="BB379" s="166"/>
      <c r="BC379" s="166"/>
      <c r="BD379" s="166"/>
      <c r="BE379" s="166"/>
      <c r="BF379" s="166"/>
      <c r="BG379" s="166"/>
      <c r="BH379" s="166"/>
      <c r="BI379" s="166"/>
      <c r="BJ379" s="166"/>
      <c r="BK379" s="166"/>
      <c r="BL379" s="166"/>
      <c r="BM379" s="166"/>
      <c r="BN379" s="166"/>
      <c r="BO379" s="166"/>
      <c r="BP379" s="166"/>
      <c r="BQ379" s="166"/>
      <c r="BR379" s="166"/>
      <c r="BS379" s="166"/>
      <c r="BT379" s="166"/>
      <c r="BU379" s="166"/>
      <c r="BV379" s="166"/>
      <c r="BW379" s="166"/>
      <c r="BX379" s="166"/>
      <c r="BY379" s="166"/>
      <c r="BZ379" s="166"/>
      <c r="CA379" s="166"/>
      <c r="CB379" s="166"/>
      <c r="CC379" s="166"/>
      <c r="CD379" s="166"/>
      <c r="CE379" s="166"/>
      <c r="CF379" s="166"/>
      <c r="CG379" s="166"/>
      <c r="CH379" s="166"/>
      <c r="CI379" s="166"/>
      <c r="CJ379" s="166"/>
      <c r="CK379" s="166"/>
      <c r="CL379" s="166"/>
      <c r="CM379" s="166"/>
      <c r="CN379" s="166"/>
      <c r="CO379" s="166"/>
      <c r="CP379" s="166"/>
      <c r="CQ379" s="166"/>
      <c r="CR379" s="166"/>
      <c r="CS379" s="166"/>
      <c r="CT379" s="166"/>
      <c r="CU379" s="166"/>
      <c r="CV379" s="166"/>
      <c r="CW379" s="166"/>
      <c r="CX379" s="166"/>
      <c r="CY379" s="166"/>
      <c r="CZ379" s="166"/>
      <c r="DA379" s="166"/>
      <c r="DB379" s="166"/>
      <c r="DC379" s="166"/>
      <c r="DD379" s="166"/>
      <c r="DE379" s="166"/>
      <c r="DF379" s="166"/>
      <c r="DG379" s="166"/>
      <c r="DH379" s="166"/>
      <c r="DI379" s="166"/>
      <c r="DJ379" s="166"/>
      <c r="DK379" s="166"/>
      <c r="DL379" s="166"/>
      <c r="DM379" s="166"/>
      <c r="DN379" s="166"/>
      <c r="DO379" s="166"/>
      <c r="DP379" s="166"/>
      <c r="DQ379" s="166"/>
      <c r="DR379" s="166"/>
      <c r="DS379" s="166"/>
      <c r="DT379" s="166"/>
      <c r="DU379" s="166"/>
      <c r="DV379" s="166"/>
      <c r="DW379" s="166"/>
      <c r="DX379" s="166"/>
      <c r="DY379" s="166"/>
      <c r="DZ379" s="166"/>
      <c r="EA379" s="166"/>
      <c r="EB379" s="166"/>
      <c r="EC379" s="166"/>
      <c r="ED379" s="166"/>
      <c r="EE379" s="166"/>
      <c r="EF379" s="166"/>
      <c r="EG379" s="166"/>
      <c r="EH379" s="166"/>
      <c r="EI379" s="166"/>
      <c r="EJ379" s="166"/>
      <c r="EK379" s="166"/>
      <c r="EL379" s="166"/>
      <c r="EM379" s="166"/>
      <c r="EN379" s="166"/>
    </row>
    <row r="380" spans="3:144" x14ac:dyDescent="0.2"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  <c r="AA380" s="166"/>
      <c r="AB380" s="166"/>
      <c r="AC380" s="166"/>
      <c r="AD380" s="166"/>
      <c r="AE380" s="166"/>
      <c r="AF380" s="166"/>
      <c r="AG380" s="166"/>
      <c r="AH380" s="166"/>
      <c r="AI380" s="166"/>
      <c r="AJ380" s="166"/>
      <c r="AK380" s="166"/>
      <c r="AL380" s="166"/>
      <c r="AM380" s="166"/>
      <c r="AN380" s="166"/>
      <c r="AO380" s="166"/>
      <c r="AP380" s="166"/>
      <c r="AQ380" s="166"/>
      <c r="AR380" s="166"/>
      <c r="AS380" s="166"/>
      <c r="AT380" s="166"/>
      <c r="AU380" s="166"/>
      <c r="AV380" s="166"/>
      <c r="AW380" s="166"/>
      <c r="AX380" s="166"/>
      <c r="AY380" s="166"/>
      <c r="AZ380" s="166"/>
      <c r="BA380" s="166"/>
      <c r="BB380" s="166"/>
      <c r="BC380" s="166"/>
      <c r="BD380" s="166"/>
      <c r="BE380" s="166"/>
      <c r="BF380" s="166"/>
      <c r="BG380" s="166"/>
      <c r="BH380" s="166"/>
      <c r="BI380" s="166"/>
      <c r="BJ380" s="166"/>
      <c r="BK380" s="166"/>
      <c r="BL380" s="166"/>
      <c r="BM380" s="166"/>
      <c r="BN380" s="166"/>
      <c r="BO380" s="166"/>
      <c r="BP380" s="166"/>
      <c r="BQ380" s="166"/>
      <c r="BR380" s="166"/>
      <c r="BS380" s="166"/>
      <c r="BT380" s="166"/>
      <c r="BU380" s="166"/>
      <c r="BV380" s="166"/>
      <c r="BW380" s="166"/>
      <c r="BX380" s="166"/>
      <c r="BY380" s="166"/>
      <c r="BZ380" s="166"/>
      <c r="CA380" s="166"/>
      <c r="CB380" s="166"/>
      <c r="CC380" s="166"/>
      <c r="CD380" s="166"/>
      <c r="CE380" s="166"/>
      <c r="CF380" s="166"/>
      <c r="CG380" s="166"/>
      <c r="CH380" s="166"/>
      <c r="CI380" s="166"/>
      <c r="CJ380" s="166"/>
      <c r="CK380" s="166"/>
      <c r="CL380" s="166"/>
      <c r="CM380" s="166"/>
      <c r="CN380" s="166"/>
      <c r="CO380" s="166"/>
      <c r="CP380" s="166"/>
      <c r="CQ380" s="166"/>
      <c r="CR380" s="166"/>
      <c r="CS380" s="166"/>
      <c r="CT380" s="166"/>
      <c r="CU380" s="166"/>
      <c r="CV380" s="166"/>
      <c r="CW380" s="166"/>
      <c r="CX380" s="166"/>
      <c r="CY380" s="166"/>
      <c r="CZ380" s="166"/>
      <c r="DA380" s="166"/>
      <c r="DB380" s="166"/>
      <c r="DC380" s="166"/>
      <c r="DD380" s="166"/>
      <c r="DE380" s="166"/>
      <c r="DF380" s="166"/>
      <c r="DG380" s="166"/>
      <c r="DH380" s="166"/>
      <c r="DI380" s="166"/>
      <c r="DJ380" s="166"/>
      <c r="DK380" s="166"/>
      <c r="DL380" s="166"/>
      <c r="DM380" s="166"/>
      <c r="DN380" s="166"/>
      <c r="DO380" s="166"/>
      <c r="DP380" s="166"/>
      <c r="DQ380" s="166"/>
      <c r="DR380" s="166"/>
      <c r="DS380" s="166"/>
      <c r="DT380" s="166"/>
      <c r="DU380" s="166"/>
      <c r="DV380" s="166"/>
      <c r="DW380" s="166"/>
      <c r="DX380" s="166"/>
      <c r="DY380" s="166"/>
      <c r="DZ380" s="166"/>
      <c r="EA380" s="166"/>
      <c r="EB380" s="166"/>
      <c r="EC380" s="166"/>
      <c r="ED380" s="166"/>
      <c r="EE380" s="166"/>
      <c r="EF380" s="166"/>
      <c r="EG380" s="166"/>
      <c r="EH380" s="166"/>
      <c r="EI380" s="166"/>
      <c r="EJ380" s="166"/>
      <c r="EK380" s="166"/>
      <c r="EL380" s="166"/>
      <c r="EM380" s="166"/>
      <c r="EN380" s="166"/>
    </row>
    <row r="381" spans="3:144" x14ac:dyDescent="0.2"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166"/>
      <c r="AH381" s="166"/>
      <c r="AI381" s="166"/>
      <c r="AJ381" s="166"/>
      <c r="AK381" s="166"/>
      <c r="AL381" s="166"/>
      <c r="AM381" s="166"/>
      <c r="AN381" s="166"/>
      <c r="AO381" s="166"/>
      <c r="AP381" s="166"/>
      <c r="AQ381" s="166"/>
      <c r="AR381" s="166"/>
      <c r="AS381" s="166"/>
      <c r="AT381" s="166"/>
      <c r="AU381" s="166"/>
      <c r="AV381" s="166"/>
      <c r="AW381" s="166"/>
      <c r="AX381" s="166"/>
      <c r="AY381" s="166"/>
      <c r="AZ381" s="166"/>
      <c r="BA381" s="166"/>
      <c r="BB381" s="166"/>
      <c r="BC381" s="166"/>
      <c r="BD381" s="166"/>
      <c r="BE381" s="166"/>
      <c r="BF381" s="166"/>
      <c r="BG381" s="166"/>
      <c r="BH381" s="166"/>
      <c r="BI381" s="166"/>
      <c r="BJ381" s="166"/>
      <c r="BK381" s="166"/>
      <c r="BL381" s="166"/>
      <c r="BM381" s="166"/>
      <c r="BN381" s="166"/>
      <c r="BO381" s="166"/>
      <c r="BP381" s="166"/>
      <c r="BQ381" s="166"/>
      <c r="BR381" s="166"/>
      <c r="BS381" s="166"/>
      <c r="BT381" s="166"/>
      <c r="BU381" s="166"/>
      <c r="BV381" s="166"/>
      <c r="BW381" s="166"/>
      <c r="BX381" s="166"/>
      <c r="BY381" s="166"/>
      <c r="BZ381" s="166"/>
      <c r="CA381" s="166"/>
      <c r="CB381" s="166"/>
      <c r="CC381" s="166"/>
      <c r="CD381" s="166"/>
      <c r="CE381" s="166"/>
      <c r="CF381" s="166"/>
      <c r="CG381" s="166"/>
      <c r="CH381" s="166"/>
      <c r="CI381" s="166"/>
      <c r="CJ381" s="166"/>
      <c r="CK381" s="166"/>
      <c r="CL381" s="166"/>
      <c r="CM381" s="166"/>
      <c r="CN381" s="166"/>
      <c r="CO381" s="166"/>
      <c r="CP381" s="166"/>
      <c r="CQ381" s="166"/>
      <c r="CR381" s="166"/>
      <c r="CS381" s="166"/>
      <c r="CT381" s="166"/>
      <c r="CU381" s="166"/>
      <c r="CV381" s="166"/>
      <c r="CW381" s="166"/>
      <c r="CX381" s="166"/>
      <c r="CY381" s="166"/>
      <c r="CZ381" s="166"/>
      <c r="DA381" s="166"/>
      <c r="DB381" s="166"/>
      <c r="DC381" s="166"/>
      <c r="DD381" s="166"/>
      <c r="DE381" s="166"/>
      <c r="DF381" s="166"/>
      <c r="DG381" s="166"/>
      <c r="DH381" s="166"/>
      <c r="DI381" s="166"/>
      <c r="DJ381" s="166"/>
      <c r="DK381" s="166"/>
      <c r="DL381" s="166"/>
      <c r="DM381" s="166"/>
      <c r="DN381" s="166"/>
      <c r="DO381" s="166"/>
      <c r="DP381" s="166"/>
      <c r="DQ381" s="166"/>
      <c r="DR381" s="166"/>
      <c r="DS381" s="166"/>
      <c r="DT381" s="166"/>
      <c r="DU381" s="166"/>
      <c r="DV381" s="166"/>
      <c r="DW381" s="166"/>
      <c r="DX381" s="166"/>
      <c r="DY381" s="166"/>
      <c r="DZ381" s="166"/>
      <c r="EA381" s="166"/>
      <c r="EB381" s="166"/>
      <c r="EC381" s="166"/>
      <c r="ED381" s="166"/>
      <c r="EE381" s="166"/>
      <c r="EF381" s="166"/>
      <c r="EG381" s="166"/>
      <c r="EH381" s="166"/>
      <c r="EI381" s="166"/>
      <c r="EJ381" s="166"/>
      <c r="EK381" s="166"/>
      <c r="EL381" s="166"/>
      <c r="EM381" s="166"/>
      <c r="EN381" s="166"/>
    </row>
    <row r="382" spans="3:144" x14ac:dyDescent="0.2"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  <c r="AA382" s="166"/>
      <c r="AB382" s="166"/>
      <c r="AC382" s="166"/>
      <c r="AD382" s="166"/>
      <c r="AE382" s="166"/>
      <c r="AF382" s="166"/>
      <c r="AG382" s="166"/>
      <c r="AH382" s="166"/>
      <c r="AI382" s="166"/>
      <c r="AJ382" s="166"/>
      <c r="AK382" s="166"/>
      <c r="AL382" s="166"/>
      <c r="AM382" s="166"/>
      <c r="AN382" s="166"/>
      <c r="AO382" s="166"/>
      <c r="AP382" s="166"/>
      <c r="AQ382" s="166"/>
      <c r="AR382" s="166"/>
      <c r="AS382" s="166"/>
      <c r="AT382" s="166"/>
      <c r="AU382" s="166"/>
      <c r="AV382" s="166"/>
      <c r="AW382" s="166"/>
      <c r="AX382" s="166"/>
      <c r="AY382" s="166"/>
      <c r="AZ382" s="166"/>
      <c r="BA382" s="166"/>
      <c r="BB382" s="166"/>
      <c r="BC382" s="166"/>
      <c r="BD382" s="166"/>
      <c r="BE382" s="166"/>
      <c r="BF382" s="166"/>
      <c r="BG382" s="166"/>
      <c r="BH382" s="166"/>
      <c r="BI382" s="166"/>
      <c r="BJ382" s="166"/>
      <c r="BK382" s="166"/>
      <c r="BL382" s="166"/>
      <c r="BM382" s="166"/>
      <c r="BN382" s="166"/>
      <c r="BO382" s="166"/>
      <c r="BP382" s="166"/>
      <c r="BQ382" s="166"/>
      <c r="BR382" s="166"/>
      <c r="BS382" s="166"/>
      <c r="BT382" s="166"/>
      <c r="BU382" s="166"/>
      <c r="BV382" s="166"/>
      <c r="BW382" s="166"/>
      <c r="BX382" s="166"/>
      <c r="BY382" s="166"/>
      <c r="BZ382" s="166"/>
      <c r="CA382" s="166"/>
      <c r="CB382" s="166"/>
      <c r="CC382" s="166"/>
      <c r="CD382" s="166"/>
      <c r="CE382" s="166"/>
      <c r="CF382" s="166"/>
      <c r="CG382" s="166"/>
      <c r="CH382" s="166"/>
      <c r="CI382" s="166"/>
      <c r="CJ382" s="166"/>
      <c r="CK382" s="166"/>
      <c r="CL382" s="166"/>
      <c r="CM382" s="166"/>
      <c r="CN382" s="166"/>
      <c r="CO382" s="166"/>
      <c r="CP382" s="166"/>
      <c r="CQ382" s="166"/>
      <c r="CR382" s="166"/>
      <c r="CS382" s="166"/>
      <c r="CT382" s="166"/>
      <c r="CU382" s="166"/>
      <c r="CV382" s="166"/>
      <c r="CW382" s="166"/>
      <c r="CX382" s="166"/>
      <c r="CY382" s="166"/>
      <c r="CZ382" s="166"/>
      <c r="DA382" s="166"/>
      <c r="DB382" s="166"/>
      <c r="DC382" s="166"/>
      <c r="DD382" s="166"/>
      <c r="DE382" s="166"/>
      <c r="DF382" s="166"/>
      <c r="DG382" s="166"/>
      <c r="DH382" s="166"/>
      <c r="DI382" s="166"/>
      <c r="DJ382" s="166"/>
      <c r="DK382" s="166"/>
      <c r="DL382" s="166"/>
      <c r="DM382" s="166"/>
      <c r="DN382" s="166"/>
      <c r="DO382" s="166"/>
      <c r="DP382" s="166"/>
      <c r="DQ382" s="166"/>
      <c r="DR382" s="166"/>
      <c r="DS382" s="166"/>
      <c r="DT382" s="166"/>
      <c r="DU382" s="166"/>
      <c r="DV382" s="166"/>
      <c r="DW382" s="166"/>
      <c r="DX382" s="166"/>
      <c r="DY382" s="166"/>
      <c r="DZ382" s="166"/>
      <c r="EA382" s="166"/>
      <c r="EB382" s="166"/>
      <c r="EC382" s="166"/>
      <c r="ED382" s="166"/>
      <c r="EE382" s="166"/>
      <c r="EF382" s="166"/>
      <c r="EG382" s="166"/>
      <c r="EH382" s="166"/>
      <c r="EI382" s="166"/>
      <c r="EJ382" s="166"/>
      <c r="EK382" s="166"/>
      <c r="EL382" s="166"/>
      <c r="EM382" s="166"/>
      <c r="EN382" s="166"/>
    </row>
    <row r="383" spans="3:144" x14ac:dyDescent="0.2">
      <c r="C383" s="166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6"/>
      <c r="AG383" s="166"/>
      <c r="AH383" s="166"/>
      <c r="AI383" s="166"/>
      <c r="AJ383" s="166"/>
      <c r="AK383" s="166"/>
      <c r="AL383" s="166"/>
      <c r="AM383" s="166"/>
      <c r="AN383" s="166"/>
      <c r="AO383" s="166"/>
      <c r="AP383" s="166"/>
      <c r="AQ383" s="166"/>
      <c r="AR383" s="166"/>
      <c r="AS383" s="166"/>
      <c r="AT383" s="166"/>
      <c r="AU383" s="166"/>
      <c r="AV383" s="166"/>
      <c r="AW383" s="166"/>
      <c r="AX383" s="166"/>
      <c r="AY383" s="166"/>
      <c r="AZ383" s="166"/>
      <c r="BA383" s="166"/>
      <c r="BB383" s="166"/>
      <c r="BC383" s="166"/>
      <c r="BD383" s="166"/>
      <c r="BE383" s="166"/>
      <c r="BF383" s="166"/>
      <c r="BG383" s="166"/>
      <c r="BH383" s="166"/>
      <c r="BI383" s="166"/>
      <c r="BJ383" s="166"/>
      <c r="BK383" s="166"/>
      <c r="BL383" s="166"/>
      <c r="BM383" s="166"/>
      <c r="BN383" s="166"/>
      <c r="BO383" s="166"/>
      <c r="BP383" s="166"/>
      <c r="BQ383" s="166"/>
      <c r="BR383" s="166"/>
      <c r="BS383" s="166"/>
      <c r="BT383" s="166"/>
      <c r="BU383" s="166"/>
      <c r="BV383" s="166"/>
      <c r="BW383" s="166"/>
      <c r="BX383" s="166"/>
      <c r="BY383" s="166"/>
      <c r="BZ383" s="166"/>
      <c r="CA383" s="166"/>
      <c r="CB383" s="166"/>
      <c r="CC383" s="166"/>
      <c r="CD383" s="166"/>
      <c r="CE383" s="166"/>
      <c r="CF383" s="166"/>
      <c r="CG383" s="166"/>
      <c r="CH383" s="166"/>
      <c r="CI383" s="166"/>
      <c r="CJ383" s="166"/>
      <c r="CK383" s="166"/>
      <c r="CL383" s="166"/>
      <c r="CM383" s="166"/>
      <c r="CN383" s="166"/>
      <c r="CO383" s="166"/>
      <c r="CP383" s="166"/>
      <c r="CQ383" s="166"/>
      <c r="CR383" s="166"/>
      <c r="CS383" s="166"/>
      <c r="CT383" s="166"/>
      <c r="CU383" s="166"/>
      <c r="CV383" s="166"/>
      <c r="CW383" s="166"/>
      <c r="CX383" s="166"/>
      <c r="CY383" s="166"/>
      <c r="CZ383" s="166"/>
      <c r="DA383" s="166"/>
      <c r="DB383" s="166"/>
      <c r="DC383" s="166"/>
      <c r="DD383" s="166"/>
      <c r="DE383" s="166"/>
      <c r="DF383" s="166"/>
      <c r="DG383" s="166"/>
      <c r="DH383" s="166"/>
      <c r="DI383" s="166"/>
      <c r="DJ383" s="166"/>
      <c r="DK383" s="166"/>
      <c r="DL383" s="166"/>
      <c r="DM383" s="166"/>
      <c r="DN383" s="166"/>
      <c r="DO383" s="166"/>
      <c r="DP383" s="166"/>
      <c r="DQ383" s="166"/>
      <c r="DR383" s="166"/>
      <c r="DS383" s="166"/>
      <c r="DT383" s="166"/>
      <c r="DU383" s="166"/>
      <c r="DV383" s="166"/>
      <c r="DW383" s="166"/>
      <c r="DX383" s="166"/>
      <c r="DY383" s="166"/>
      <c r="DZ383" s="166"/>
      <c r="EA383" s="166"/>
      <c r="EB383" s="166"/>
      <c r="EC383" s="166"/>
      <c r="ED383" s="166"/>
      <c r="EE383" s="166"/>
      <c r="EF383" s="166"/>
      <c r="EG383" s="166"/>
      <c r="EH383" s="166"/>
      <c r="EI383" s="166"/>
      <c r="EJ383" s="166"/>
      <c r="EK383" s="166"/>
      <c r="EL383" s="166"/>
      <c r="EM383" s="166"/>
      <c r="EN383" s="166"/>
    </row>
    <row r="384" spans="3:144" x14ac:dyDescent="0.2"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6"/>
      <c r="AK384" s="166"/>
      <c r="AL384" s="166"/>
      <c r="AM384" s="166"/>
      <c r="AN384" s="166"/>
      <c r="AO384" s="166"/>
      <c r="AP384" s="166"/>
      <c r="AQ384" s="166"/>
      <c r="AR384" s="166"/>
      <c r="AS384" s="166"/>
      <c r="AT384" s="166"/>
      <c r="AU384" s="166"/>
      <c r="AV384" s="166"/>
      <c r="AW384" s="166"/>
      <c r="AX384" s="166"/>
      <c r="AY384" s="166"/>
      <c r="AZ384" s="166"/>
      <c r="BA384" s="166"/>
      <c r="BB384" s="166"/>
      <c r="BC384" s="166"/>
      <c r="BD384" s="166"/>
      <c r="BE384" s="166"/>
      <c r="BF384" s="166"/>
      <c r="BG384" s="166"/>
      <c r="BH384" s="166"/>
      <c r="BI384" s="166"/>
      <c r="BJ384" s="166"/>
      <c r="BK384" s="166"/>
      <c r="BL384" s="166"/>
      <c r="BM384" s="166"/>
      <c r="BN384" s="166"/>
      <c r="BO384" s="166"/>
      <c r="BP384" s="166"/>
      <c r="BQ384" s="166"/>
      <c r="BR384" s="166"/>
      <c r="BS384" s="166"/>
      <c r="BT384" s="166"/>
      <c r="BU384" s="166"/>
      <c r="BV384" s="166"/>
      <c r="BW384" s="166"/>
      <c r="BX384" s="166"/>
      <c r="BY384" s="166"/>
      <c r="BZ384" s="166"/>
      <c r="CA384" s="166"/>
      <c r="CB384" s="166"/>
      <c r="CC384" s="166"/>
      <c r="CD384" s="166"/>
      <c r="CE384" s="166"/>
      <c r="CF384" s="166"/>
      <c r="CG384" s="166"/>
      <c r="CH384" s="166"/>
      <c r="CI384" s="166"/>
      <c r="CJ384" s="166"/>
      <c r="CK384" s="166"/>
      <c r="CL384" s="166"/>
      <c r="CM384" s="166"/>
      <c r="CN384" s="166"/>
      <c r="CO384" s="166"/>
      <c r="CP384" s="166"/>
      <c r="CQ384" s="166"/>
      <c r="CR384" s="166"/>
      <c r="CS384" s="166"/>
      <c r="CT384" s="166"/>
      <c r="CU384" s="166"/>
      <c r="CV384" s="166"/>
      <c r="CW384" s="166"/>
      <c r="CX384" s="166"/>
      <c r="CY384" s="166"/>
      <c r="CZ384" s="166"/>
      <c r="DA384" s="166"/>
      <c r="DB384" s="166"/>
      <c r="DC384" s="166"/>
      <c r="DD384" s="166"/>
      <c r="DE384" s="166"/>
      <c r="DF384" s="166"/>
      <c r="DG384" s="166"/>
      <c r="DH384" s="166"/>
      <c r="DI384" s="166"/>
      <c r="DJ384" s="166"/>
      <c r="DK384" s="166"/>
      <c r="DL384" s="166"/>
      <c r="DM384" s="166"/>
      <c r="DN384" s="166"/>
      <c r="DO384" s="166"/>
      <c r="DP384" s="166"/>
      <c r="DQ384" s="166"/>
      <c r="DR384" s="166"/>
      <c r="DS384" s="166"/>
      <c r="DT384" s="166"/>
      <c r="DU384" s="166"/>
      <c r="DV384" s="166"/>
      <c r="DW384" s="166"/>
      <c r="DX384" s="166"/>
      <c r="DY384" s="166"/>
      <c r="DZ384" s="166"/>
      <c r="EA384" s="166"/>
      <c r="EB384" s="166"/>
      <c r="EC384" s="166"/>
      <c r="ED384" s="166"/>
      <c r="EE384" s="166"/>
      <c r="EF384" s="166"/>
      <c r="EG384" s="166"/>
      <c r="EH384" s="166"/>
      <c r="EI384" s="166"/>
      <c r="EJ384" s="166"/>
      <c r="EK384" s="166"/>
      <c r="EL384" s="166"/>
      <c r="EM384" s="166"/>
      <c r="EN384" s="166"/>
    </row>
    <row r="385" spans="3:144" x14ac:dyDescent="0.2">
      <c r="C385" s="166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  <c r="AA385" s="166"/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166"/>
      <c r="AZ385" s="166"/>
      <c r="BA385" s="166"/>
      <c r="BB385" s="166"/>
      <c r="BC385" s="166"/>
      <c r="BD385" s="166"/>
      <c r="BE385" s="166"/>
      <c r="BF385" s="166"/>
      <c r="BG385" s="166"/>
      <c r="BH385" s="166"/>
      <c r="BI385" s="166"/>
      <c r="BJ385" s="166"/>
      <c r="BK385" s="166"/>
      <c r="BL385" s="166"/>
      <c r="BM385" s="166"/>
      <c r="BN385" s="166"/>
      <c r="BO385" s="166"/>
      <c r="BP385" s="166"/>
      <c r="BQ385" s="166"/>
      <c r="BR385" s="166"/>
      <c r="BS385" s="166"/>
      <c r="BT385" s="166"/>
      <c r="BU385" s="166"/>
      <c r="BV385" s="166"/>
      <c r="BW385" s="166"/>
      <c r="BX385" s="166"/>
      <c r="BY385" s="166"/>
      <c r="BZ385" s="166"/>
      <c r="CA385" s="166"/>
      <c r="CB385" s="166"/>
      <c r="CC385" s="166"/>
      <c r="CD385" s="166"/>
      <c r="CE385" s="166"/>
      <c r="CF385" s="166"/>
      <c r="CG385" s="166"/>
      <c r="CH385" s="166"/>
      <c r="CI385" s="166"/>
      <c r="CJ385" s="166"/>
      <c r="CK385" s="166"/>
      <c r="CL385" s="166"/>
      <c r="CM385" s="166"/>
      <c r="CN385" s="166"/>
      <c r="CO385" s="166"/>
      <c r="CP385" s="166"/>
      <c r="CQ385" s="166"/>
      <c r="CR385" s="166"/>
      <c r="CS385" s="166"/>
      <c r="CT385" s="166"/>
      <c r="CU385" s="166"/>
      <c r="CV385" s="166"/>
      <c r="CW385" s="166"/>
      <c r="CX385" s="166"/>
      <c r="CY385" s="166"/>
      <c r="CZ385" s="166"/>
      <c r="DA385" s="166"/>
      <c r="DB385" s="166"/>
      <c r="DC385" s="166"/>
      <c r="DD385" s="166"/>
      <c r="DE385" s="166"/>
      <c r="DF385" s="166"/>
      <c r="DG385" s="166"/>
      <c r="DH385" s="166"/>
      <c r="DI385" s="166"/>
      <c r="DJ385" s="166"/>
      <c r="DK385" s="166"/>
      <c r="DL385" s="166"/>
      <c r="DM385" s="166"/>
      <c r="DN385" s="166"/>
      <c r="DO385" s="166"/>
      <c r="DP385" s="166"/>
      <c r="DQ385" s="166"/>
      <c r="DR385" s="166"/>
      <c r="DS385" s="166"/>
      <c r="DT385" s="166"/>
      <c r="DU385" s="166"/>
      <c r="DV385" s="166"/>
      <c r="DW385" s="166"/>
      <c r="DX385" s="166"/>
      <c r="DY385" s="166"/>
      <c r="DZ385" s="166"/>
      <c r="EA385" s="166"/>
      <c r="EB385" s="166"/>
      <c r="EC385" s="166"/>
      <c r="ED385" s="166"/>
      <c r="EE385" s="166"/>
      <c r="EF385" s="166"/>
      <c r="EG385" s="166"/>
      <c r="EH385" s="166"/>
      <c r="EI385" s="166"/>
      <c r="EJ385" s="166"/>
      <c r="EK385" s="166"/>
      <c r="EL385" s="166"/>
      <c r="EM385" s="166"/>
      <c r="EN385" s="166"/>
    </row>
    <row r="386" spans="3:144" x14ac:dyDescent="0.2">
      <c r="C386" s="166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  <c r="AA386" s="166"/>
      <c r="AB386" s="166"/>
      <c r="AC386" s="166"/>
      <c r="AD386" s="166"/>
      <c r="AE386" s="166"/>
      <c r="AF386" s="166"/>
      <c r="AG386" s="166"/>
      <c r="AH386" s="166"/>
      <c r="AI386" s="166"/>
      <c r="AJ386" s="166"/>
      <c r="AK386" s="166"/>
      <c r="AL386" s="166"/>
      <c r="AM386" s="166"/>
      <c r="AN386" s="166"/>
      <c r="AO386" s="166"/>
      <c r="AP386" s="166"/>
      <c r="AQ386" s="166"/>
      <c r="AR386" s="166"/>
      <c r="AS386" s="166"/>
      <c r="AT386" s="166"/>
      <c r="AU386" s="166"/>
      <c r="AV386" s="166"/>
      <c r="AW386" s="166"/>
      <c r="AX386" s="166"/>
      <c r="AY386" s="166"/>
      <c r="AZ386" s="166"/>
      <c r="BA386" s="166"/>
      <c r="BB386" s="166"/>
      <c r="BC386" s="166"/>
      <c r="BD386" s="166"/>
      <c r="BE386" s="166"/>
      <c r="BF386" s="166"/>
      <c r="BG386" s="166"/>
      <c r="BH386" s="166"/>
      <c r="BI386" s="166"/>
      <c r="BJ386" s="166"/>
      <c r="BK386" s="166"/>
      <c r="BL386" s="166"/>
      <c r="BM386" s="166"/>
      <c r="BN386" s="166"/>
      <c r="BO386" s="166"/>
      <c r="BP386" s="166"/>
      <c r="BQ386" s="166"/>
      <c r="BR386" s="166"/>
      <c r="BS386" s="166"/>
      <c r="BT386" s="166"/>
      <c r="BU386" s="166"/>
      <c r="BV386" s="166"/>
      <c r="BW386" s="166"/>
      <c r="BX386" s="166"/>
      <c r="BY386" s="166"/>
      <c r="BZ386" s="166"/>
      <c r="CA386" s="166"/>
      <c r="CB386" s="166"/>
      <c r="CC386" s="166"/>
      <c r="CD386" s="166"/>
      <c r="CE386" s="166"/>
      <c r="CF386" s="166"/>
      <c r="CG386" s="166"/>
      <c r="CH386" s="166"/>
      <c r="CI386" s="166"/>
      <c r="CJ386" s="166"/>
      <c r="CK386" s="166"/>
      <c r="CL386" s="166"/>
      <c r="CM386" s="166"/>
      <c r="CN386" s="166"/>
      <c r="CO386" s="166"/>
      <c r="CP386" s="166"/>
      <c r="CQ386" s="166"/>
      <c r="CR386" s="166"/>
      <c r="CS386" s="166"/>
      <c r="CT386" s="166"/>
      <c r="CU386" s="166"/>
      <c r="CV386" s="166"/>
      <c r="CW386" s="166"/>
      <c r="CX386" s="166"/>
      <c r="CY386" s="166"/>
      <c r="CZ386" s="166"/>
      <c r="DA386" s="166"/>
      <c r="DB386" s="166"/>
      <c r="DC386" s="166"/>
      <c r="DD386" s="166"/>
      <c r="DE386" s="166"/>
      <c r="DF386" s="166"/>
      <c r="DG386" s="166"/>
      <c r="DH386" s="166"/>
      <c r="DI386" s="166"/>
      <c r="DJ386" s="166"/>
      <c r="DK386" s="166"/>
      <c r="DL386" s="166"/>
      <c r="DM386" s="166"/>
      <c r="DN386" s="166"/>
      <c r="DO386" s="166"/>
      <c r="DP386" s="166"/>
      <c r="DQ386" s="166"/>
      <c r="DR386" s="166"/>
      <c r="DS386" s="166"/>
      <c r="DT386" s="166"/>
      <c r="DU386" s="166"/>
      <c r="DV386" s="166"/>
      <c r="DW386" s="166"/>
      <c r="DX386" s="166"/>
      <c r="DY386" s="166"/>
      <c r="DZ386" s="166"/>
      <c r="EA386" s="166"/>
      <c r="EB386" s="166"/>
      <c r="EC386" s="166"/>
      <c r="ED386" s="166"/>
      <c r="EE386" s="166"/>
      <c r="EF386" s="166"/>
      <c r="EG386" s="166"/>
      <c r="EH386" s="166"/>
      <c r="EI386" s="166"/>
      <c r="EJ386" s="166"/>
      <c r="EK386" s="166"/>
      <c r="EL386" s="166"/>
      <c r="EM386" s="166"/>
      <c r="EN386" s="166"/>
    </row>
    <row r="387" spans="3:144" x14ac:dyDescent="0.2">
      <c r="C387" s="166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6"/>
      <c r="AK387" s="166"/>
      <c r="AL387" s="166"/>
      <c r="AM387" s="166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6"/>
      <c r="AY387" s="166"/>
      <c r="AZ387" s="166"/>
      <c r="BA387" s="166"/>
      <c r="BB387" s="166"/>
      <c r="BC387" s="166"/>
      <c r="BD387" s="166"/>
      <c r="BE387" s="166"/>
      <c r="BF387" s="166"/>
      <c r="BG387" s="166"/>
      <c r="BH387" s="166"/>
      <c r="BI387" s="166"/>
      <c r="BJ387" s="166"/>
      <c r="BK387" s="166"/>
      <c r="BL387" s="166"/>
      <c r="BM387" s="166"/>
      <c r="BN387" s="166"/>
      <c r="BO387" s="166"/>
      <c r="BP387" s="166"/>
      <c r="BQ387" s="166"/>
      <c r="BR387" s="166"/>
      <c r="BS387" s="166"/>
      <c r="BT387" s="166"/>
      <c r="BU387" s="166"/>
      <c r="BV387" s="166"/>
      <c r="BW387" s="166"/>
      <c r="BX387" s="166"/>
      <c r="BY387" s="166"/>
      <c r="BZ387" s="166"/>
      <c r="CA387" s="166"/>
      <c r="CB387" s="166"/>
      <c r="CC387" s="166"/>
      <c r="CD387" s="166"/>
      <c r="CE387" s="166"/>
      <c r="CF387" s="166"/>
      <c r="CG387" s="166"/>
      <c r="CH387" s="166"/>
      <c r="CI387" s="166"/>
      <c r="CJ387" s="166"/>
      <c r="CK387" s="166"/>
      <c r="CL387" s="166"/>
      <c r="CM387" s="166"/>
      <c r="CN387" s="166"/>
      <c r="CO387" s="166"/>
      <c r="CP387" s="166"/>
      <c r="CQ387" s="166"/>
      <c r="CR387" s="166"/>
      <c r="CS387" s="166"/>
      <c r="CT387" s="166"/>
      <c r="CU387" s="166"/>
      <c r="CV387" s="166"/>
      <c r="CW387" s="166"/>
      <c r="CX387" s="166"/>
      <c r="CY387" s="166"/>
      <c r="CZ387" s="166"/>
      <c r="DA387" s="166"/>
      <c r="DB387" s="166"/>
      <c r="DC387" s="166"/>
      <c r="DD387" s="166"/>
      <c r="DE387" s="166"/>
      <c r="DF387" s="166"/>
      <c r="DG387" s="166"/>
      <c r="DH387" s="166"/>
      <c r="DI387" s="166"/>
      <c r="DJ387" s="166"/>
      <c r="DK387" s="166"/>
      <c r="DL387" s="166"/>
      <c r="DM387" s="166"/>
      <c r="DN387" s="166"/>
      <c r="DO387" s="166"/>
      <c r="DP387" s="166"/>
      <c r="DQ387" s="166"/>
      <c r="DR387" s="166"/>
      <c r="DS387" s="166"/>
      <c r="DT387" s="166"/>
      <c r="DU387" s="166"/>
      <c r="DV387" s="166"/>
      <c r="DW387" s="166"/>
      <c r="DX387" s="166"/>
      <c r="DY387" s="166"/>
      <c r="DZ387" s="166"/>
      <c r="EA387" s="166"/>
      <c r="EB387" s="166"/>
      <c r="EC387" s="166"/>
      <c r="ED387" s="166"/>
      <c r="EE387" s="166"/>
      <c r="EF387" s="166"/>
      <c r="EG387" s="166"/>
      <c r="EH387" s="166"/>
      <c r="EI387" s="166"/>
      <c r="EJ387" s="166"/>
      <c r="EK387" s="166"/>
      <c r="EL387" s="166"/>
      <c r="EM387" s="166"/>
      <c r="EN387" s="166"/>
    </row>
    <row r="388" spans="3:144" x14ac:dyDescent="0.2"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166"/>
      <c r="AZ388" s="166"/>
      <c r="BA388" s="166"/>
      <c r="BB388" s="166"/>
      <c r="BC388" s="166"/>
      <c r="BD388" s="166"/>
      <c r="BE388" s="166"/>
      <c r="BF388" s="166"/>
      <c r="BG388" s="166"/>
      <c r="BH388" s="166"/>
      <c r="BI388" s="166"/>
      <c r="BJ388" s="166"/>
      <c r="BK388" s="166"/>
      <c r="BL388" s="166"/>
      <c r="BM388" s="166"/>
      <c r="BN388" s="166"/>
      <c r="BO388" s="166"/>
      <c r="BP388" s="166"/>
      <c r="BQ388" s="166"/>
      <c r="BR388" s="166"/>
      <c r="BS388" s="166"/>
      <c r="BT388" s="166"/>
      <c r="BU388" s="166"/>
      <c r="BV388" s="166"/>
      <c r="BW388" s="166"/>
      <c r="BX388" s="166"/>
      <c r="BY388" s="166"/>
      <c r="BZ388" s="166"/>
      <c r="CA388" s="166"/>
      <c r="CB388" s="166"/>
      <c r="CC388" s="166"/>
      <c r="CD388" s="166"/>
      <c r="CE388" s="166"/>
      <c r="CF388" s="166"/>
      <c r="CG388" s="166"/>
      <c r="CH388" s="166"/>
      <c r="CI388" s="166"/>
      <c r="CJ388" s="166"/>
      <c r="CK388" s="166"/>
      <c r="CL388" s="166"/>
      <c r="CM388" s="166"/>
      <c r="CN388" s="166"/>
      <c r="CO388" s="166"/>
      <c r="CP388" s="166"/>
      <c r="CQ388" s="166"/>
      <c r="CR388" s="166"/>
      <c r="CS388" s="166"/>
      <c r="CT388" s="166"/>
      <c r="CU388" s="166"/>
      <c r="CV388" s="166"/>
      <c r="CW388" s="166"/>
      <c r="CX388" s="166"/>
      <c r="CY388" s="166"/>
      <c r="CZ388" s="166"/>
      <c r="DA388" s="166"/>
      <c r="DB388" s="166"/>
      <c r="DC388" s="166"/>
      <c r="DD388" s="166"/>
      <c r="DE388" s="166"/>
      <c r="DF388" s="166"/>
      <c r="DG388" s="166"/>
      <c r="DH388" s="166"/>
      <c r="DI388" s="166"/>
      <c r="DJ388" s="166"/>
      <c r="DK388" s="166"/>
      <c r="DL388" s="166"/>
      <c r="DM388" s="166"/>
      <c r="DN388" s="166"/>
      <c r="DO388" s="166"/>
      <c r="DP388" s="166"/>
      <c r="DQ388" s="166"/>
      <c r="DR388" s="166"/>
      <c r="DS388" s="166"/>
      <c r="DT388" s="166"/>
      <c r="DU388" s="166"/>
      <c r="DV388" s="166"/>
      <c r="DW388" s="166"/>
      <c r="DX388" s="166"/>
      <c r="DY388" s="166"/>
      <c r="DZ388" s="166"/>
      <c r="EA388" s="166"/>
      <c r="EB388" s="166"/>
      <c r="EC388" s="166"/>
      <c r="ED388" s="166"/>
      <c r="EE388" s="166"/>
      <c r="EF388" s="166"/>
      <c r="EG388" s="166"/>
      <c r="EH388" s="166"/>
      <c r="EI388" s="166"/>
      <c r="EJ388" s="166"/>
      <c r="EK388" s="166"/>
      <c r="EL388" s="166"/>
      <c r="EM388" s="166"/>
      <c r="EN388" s="166"/>
    </row>
    <row r="389" spans="3:144" x14ac:dyDescent="0.2">
      <c r="C389" s="166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6"/>
      <c r="AK389" s="166"/>
      <c r="AL389" s="166"/>
      <c r="AM389" s="166"/>
      <c r="AN389" s="166"/>
      <c r="AO389" s="166"/>
      <c r="AP389" s="166"/>
      <c r="AQ389" s="166"/>
      <c r="AR389" s="166"/>
      <c r="AS389" s="166"/>
      <c r="AT389" s="166"/>
      <c r="AU389" s="166"/>
      <c r="AV389" s="166"/>
      <c r="AW389" s="166"/>
      <c r="AX389" s="166"/>
      <c r="AY389" s="166"/>
      <c r="AZ389" s="166"/>
      <c r="BA389" s="166"/>
      <c r="BB389" s="166"/>
      <c r="BC389" s="166"/>
      <c r="BD389" s="166"/>
      <c r="BE389" s="166"/>
      <c r="BF389" s="166"/>
      <c r="BG389" s="166"/>
      <c r="BH389" s="166"/>
      <c r="BI389" s="166"/>
      <c r="BJ389" s="166"/>
      <c r="BK389" s="166"/>
      <c r="BL389" s="166"/>
      <c r="BM389" s="166"/>
      <c r="BN389" s="166"/>
      <c r="BO389" s="166"/>
      <c r="BP389" s="166"/>
      <c r="BQ389" s="166"/>
      <c r="BR389" s="166"/>
      <c r="BS389" s="166"/>
      <c r="BT389" s="166"/>
      <c r="BU389" s="166"/>
      <c r="BV389" s="166"/>
      <c r="BW389" s="166"/>
      <c r="BX389" s="166"/>
      <c r="BY389" s="166"/>
      <c r="BZ389" s="166"/>
      <c r="CA389" s="166"/>
      <c r="CB389" s="166"/>
      <c r="CC389" s="166"/>
      <c r="CD389" s="166"/>
      <c r="CE389" s="166"/>
      <c r="CF389" s="166"/>
      <c r="CG389" s="166"/>
      <c r="CH389" s="166"/>
      <c r="CI389" s="166"/>
      <c r="CJ389" s="166"/>
      <c r="CK389" s="166"/>
      <c r="CL389" s="166"/>
      <c r="CM389" s="166"/>
      <c r="CN389" s="166"/>
      <c r="CO389" s="166"/>
      <c r="CP389" s="166"/>
      <c r="CQ389" s="166"/>
      <c r="CR389" s="166"/>
      <c r="CS389" s="166"/>
      <c r="CT389" s="166"/>
      <c r="CU389" s="166"/>
      <c r="CV389" s="166"/>
      <c r="CW389" s="166"/>
      <c r="CX389" s="166"/>
      <c r="CY389" s="166"/>
      <c r="CZ389" s="166"/>
      <c r="DA389" s="166"/>
      <c r="DB389" s="166"/>
      <c r="DC389" s="166"/>
      <c r="DD389" s="166"/>
      <c r="DE389" s="166"/>
      <c r="DF389" s="166"/>
      <c r="DG389" s="166"/>
      <c r="DH389" s="166"/>
      <c r="DI389" s="166"/>
      <c r="DJ389" s="166"/>
      <c r="DK389" s="166"/>
      <c r="DL389" s="166"/>
      <c r="DM389" s="166"/>
      <c r="DN389" s="166"/>
      <c r="DO389" s="166"/>
      <c r="DP389" s="166"/>
      <c r="DQ389" s="166"/>
      <c r="DR389" s="166"/>
      <c r="DS389" s="166"/>
      <c r="DT389" s="166"/>
      <c r="DU389" s="166"/>
      <c r="DV389" s="166"/>
      <c r="DW389" s="166"/>
      <c r="DX389" s="166"/>
      <c r="DY389" s="166"/>
      <c r="DZ389" s="166"/>
      <c r="EA389" s="166"/>
      <c r="EB389" s="166"/>
      <c r="EC389" s="166"/>
      <c r="ED389" s="166"/>
      <c r="EE389" s="166"/>
      <c r="EF389" s="166"/>
      <c r="EG389" s="166"/>
      <c r="EH389" s="166"/>
      <c r="EI389" s="166"/>
      <c r="EJ389" s="166"/>
      <c r="EK389" s="166"/>
      <c r="EL389" s="166"/>
      <c r="EM389" s="166"/>
      <c r="EN389" s="166"/>
    </row>
    <row r="390" spans="3:144" x14ac:dyDescent="0.2">
      <c r="C390" s="166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6"/>
      <c r="AK390" s="166"/>
      <c r="AL390" s="166"/>
      <c r="AM390" s="166"/>
      <c r="AN390" s="166"/>
      <c r="AO390" s="166"/>
      <c r="AP390" s="166"/>
      <c r="AQ390" s="166"/>
      <c r="AR390" s="166"/>
      <c r="AS390" s="166"/>
      <c r="AT390" s="166"/>
      <c r="AU390" s="166"/>
      <c r="AV390" s="166"/>
      <c r="AW390" s="166"/>
      <c r="AX390" s="166"/>
      <c r="AY390" s="166"/>
      <c r="AZ390" s="166"/>
      <c r="BA390" s="166"/>
      <c r="BB390" s="166"/>
      <c r="BC390" s="166"/>
      <c r="BD390" s="166"/>
      <c r="BE390" s="166"/>
      <c r="BF390" s="166"/>
      <c r="BG390" s="166"/>
      <c r="BH390" s="166"/>
      <c r="BI390" s="166"/>
      <c r="BJ390" s="166"/>
      <c r="BK390" s="166"/>
      <c r="BL390" s="166"/>
      <c r="BM390" s="166"/>
      <c r="BN390" s="166"/>
      <c r="BO390" s="166"/>
      <c r="BP390" s="166"/>
      <c r="BQ390" s="166"/>
      <c r="BR390" s="166"/>
      <c r="BS390" s="166"/>
      <c r="BT390" s="166"/>
      <c r="BU390" s="166"/>
      <c r="BV390" s="166"/>
      <c r="BW390" s="166"/>
      <c r="BX390" s="166"/>
      <c r="BY390" s="166"/>
      <c r="BZ390" s="166"/>
      <c r="CA390" s="166"/>
      <c r="CB390" s="166"/>
      <c r="CC390" s="166"/>
      <c r="CD390" s="166"/>
      <c r="CE390" s="166"/>
      <c r="CF390" s="166"/>
      <c r="CG390" s="166"/>
      <c r="CH390" s="166"/>
      <c r="CI390" s="166"/>
      <c r="CJ390" s="166"/>
      <c r="CK390" s="166"/>
      <c r="CL390" s="166"/>
      <c r="CM390" s="166"/>
      <c r="CN390" s="166"/>
      <c r="CO390" s="166"/>
      <c r="CP390" s="166"/>
      <c r="CQ390" s="166"/>
      <c r="CR390" s="166"/>
      <c r="CS390" s="166"/>
      <c r="CT390" s="166"/>
      <c r="CU390" s="166"/>
      <c r="CV390" s="166"/>
      <c r="CW390" s="166"/>
      <c r="CX390" s="166"/>
      <c r="CY390" s="166"/>
      <c r="CZ390" s="166"/>
      <c r="DA390" s="166"/>
      <c r="DB390" s="166"/>
      <c r="DC390" s="166"/>
      <c r="DD390" s="166"/>
      <c r="DE390" s="166"/>
      <c r="DF390" s="166"/>
      <c r="DG390" s="166"/>
      <c r="DH390" s="166"/>
      <c r="DI390" s="166"/>
      <c r="DJ390" s="166"/>
      <c r="DK390" s="166"/>
      <c r="DL390" s="166"/>
      <c r="DM390" s="166"/>
      <c r="DN390" s="166"/>
      <c r="DO390" s="166"/>
      <c r="DP390" s="166"/>
      <c r="DQ390" s="166"/>
      <c r="DR390" s="166"/>
      <c r="DS390" s="166"/>
      <c r="DT390" s="166"/>
      <c r="DU390" s="166"/>
      <c r="DV390" s="166"/>
      <c r="DW390" s="166"/>
      <c r="DX390" s="166"/>
      <c r="DY390" s="166"/>
      <c r="DZ390" s="166"/>
      <c r="EA390" s="166"/>
      <c r="EB390" s="166"/>
      <c r="EC390" s="166"/>
      <c r="ED390" s="166"/>
      <c r="EE390" s="166"/>
      <c r="EF390" s="166"/>
      <c r="EG390" s="166"/>
      <c r="EH390" s="166"/>
      <c r="EI390" s="166"/>
      <c r="EJ390" s="166"/>
      <c r="EK390" s="166"/>
      <c r="EL390" s="166"/>
      <c r="EM390" s="166"/>
      <c r="EN390" s="166"/>
    </row>
    <row r="391" spans="3:144" x14ac:dyDescent="0.2">
      <c r="C391" s="166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6"/>
      <c r="AK391" s="166"/>
      <c r="AL391" s="166"/>
      <c r="AM391" s="166"/>
      <c r="AN391" s="166"/>
      <c r="AO391" s="166"/>
      <c r="AP391" s="166"/>
      <c r="AQ391" s="166"/>
      <c r="AR391" s="166"/>
      <c r="AS391" s="166"/>
      <c r="AT391" s="166"/>
      <c r="AU391" s="166"/>
      <c r="AV391" s="166"/>
      <c r="AW391" s="166"/>
      <c r="AX391" s="166"/>
      <c r="AY391" s="166"/>
      <c r="AZ391" s="166"/>
      <c r="BA391" s="166"/>
      <c r="BB391" s="166"/>
      <c r="BC391" s="166"/>
      <c r="BD391" s="166"/>
      <c r="BE391" s="166"/>
      <c r="BF391" s="166"/>
      <c r="BG391" s="166"/>
      <c r="BH391" s="166"/>
      <c r="BI391" s="166"/>
      <c r="BJ391" s="166"/>
      <c r="BK391" s="166"/>
      <c r="BL391" s="166"/>
      <c r="BM391" s="166"/>
      <c r="BN391" s="166"/>
      <c r="BO391" s="166"/>
      <c r="BP391" s="166"/>
      <c r="BQ391" s="166"/>
      <c r="BR391" s="166"/>
      <c r="BS391" s="166"/>
      <c r="BT391" s="166"/>
      <c r="BU391" s="166"/>
      <c r="BV391" s="166"/>
      <c r="BW391" s="166"/>
      <c r="BX391" s="166"/>
      <c r="BY391" s="166"/>
      <c r="BZ391" s="166"/>
      <c r="CA391" s="166"/>
      <c r="CB391" s="166"/>
      <c r="CC391" s="166"/>
      <c r="CD391" s="166"/>
      <c r="CE391" s="166"/>
      <c r="CF391" s="166"/>
      <c r="CG391" s="166"/>
      <c r="CH391" s="166"/>
      <c r="CI391" s="166"/>
      <c r="CJ391" s="166"/>
      <c r="CK391" s="166"/>
      <c r="CL391" s="166"/>
      <c r="CM391" s="166"/>
      <c r="CN391" s="166"/>
      <c r="CO391" s="166"/>
      <c r="CP391" s="166"/>
      <c r="CQ391" s="166"/>
      <c r="CR391" s="166"/>
      <c r="CS391" s="166"/>
      <c r="CT391" s="166"/>
      <c r="CU391" s="166"/>
      <c r="CV391" s="166"/>
      <c r="CW391" s="166"/>
      <c r="CX391" s="166"/>
      <c r="CY391" s="166"/>
      <c r="CZ391" s="166"/>
      <c r="DA391" s="166"/>
      <c r="DB391" s="166"/>
      <c r="DC391" s="166"/>
      <c r="DD391" s="166"/>
      <c r="DE391" s="166"/>
      <c r="DF391" s="166"/>
      <c r="DG391" s="166"/>
      <c r="DH391" s="166"/>
      <c r="DI391" s="166"/>
      <c r="DJ391" s="166"/>
      <c r="DK391" s="166"/>
      <c r="DL391" s="166"/>
      <c r="DM391" s="166"/>
      <c r="DN391" s="166"/>
      <c r="DO391" s="166"/>
      <c r="DP391" s="166"/>
      <c r="DQ391" s="166"/>
      <c r="DR391" s="166"/>
      <c r="DS391" s="166"/>
      <c r="DT391" s="166"/>
      <c r="DU391" s="166"/>
      <c r="DV391" s="166"/>
      <c r="DW391" s="166"/>
      <c r="DX391" s="166"/>
      <c r="DY391" s="166"/>
      <c r="DZ391" s="166"/>
      <c r="EA391" s="166"/>
      <c r="EB391" s="166"/>
      <c r="EC391" s="166"/>
      <c r="ED391" s="166"/>
      <c r="EE391" s="166"/>
      <c r="EF391" s="166"/>
      <c r="EG391" s="166"/>
      <c r="EH391" s="166"/>
      <c r="EI391" s="166"/>
      <c r="EJ391" s="166"/>
      <c r="EK391" s="166"/>
      <c r="EL391" s="166"/>
      <c r="EM391" s="166"/>
      <c r="EN391" s="166"/>
    </row>
    <row r="392" spans="3:144" x14ac:dyDescent="0.2"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  <c r="AA392" s="166"/>
      <c r="AB392" s="166"/>
      <c r="AC392" s="166"/>
      <c r="AD392" s="166"/>
      <c r="AE392" s="166"/>
      <c r="AF392" s="166"/>
      <c r="AG392" s="166"/>
      <c r="AH392" s="166"/>
      <c r="AI392" s="166"/>
      <c r="AJ392" s="166"/>
      <c r="AK392" s="166"/>
      <c r="AL392" s="166"/>
      <c r="AM392" s="166"/>
      <c r="AN392" s="166"/>
      <c r="AO392" s="166"/>
      <c r="AP392" s="166"/>
      <c r="AQ392" s="166"/>
      <c r="AR392" s="166"/>
      <c r="AS392" s="166"/>
      <c r="AT392" s="166"/>
      <c r="AU392" s="166"/>
      <c r="AV392" s="166"/>
      <c r="AW392" s="166"/>
      <c r="AX392" s="166"/>
      <c r="AY392" s="166"/>
      <c r="AZ392" s="166"/>
      <c r="BA392" s="166"/>
      <c r="BB392" s="166"/>
      <c r="BC392" s="166"/>
      <c r="BD392" s="166"/>
      <c r="BE392" s="166"/>
      <c r="BF392" s="166"/>
      <c r="BG392" s="166"/>
      <c r="BH392" s="166"/>
      <c r="BI392" s="166"/>
      <c r="BJ392" s="166"/>
      <c r="BK392" s="166"/>
      <c r="BL392" s="166"/>
      <c r="BM392" s="166"/>
      <c r="BN392" s="166"/>
      <c r="BO392" s="166"/>
      <c r="BP392" s="166"/>
      <c r="BQ392" s="166"/>
      <c r="BR392" s="166"/>
      <c r="BS392" s="166"/>
      <c r="BT392" s="166"/>
      <c r="BU392" s="166"/>
      <c r="BV392" s="166"/>
      <c r="BW392" s="166"/>
      <c r="BX392" s="166"/>
      <c r="BY392" s="166"/>
      <c r="BZ392" s="166"/>
      <c r="CA392" s="166"/>
      <c r="CB392" s="166"/>
      <c r="CC392" s="166"/>
      <c r="CD392" s="166"/>
      <c r="CE392" s="166"/>
      <c r="CF392" s="166"/>
      <c r="CG392" s="166"/>
      <c r="CH392" s="166"/>
      <c r="CI392" s="166"/>
      <c r="CJ392" s="166"/>
      <c r="CK392" s="166"/>
      <c r="CL392" s="166"/>
      <c r="CM392" s="166"/>
      <c r="CN392" s="166"/>
      <c r="CO392" s="166"/>
      <c r="CP392" s="166"/>
      <c r="CQ392" s="166"/>
      <c r="CR392" s="166"/>
      <c r="CS392" s="166"/>
      <c r="CT392" s="166"/>
      <c r="CU392" s="166"/>
      <c r="CV392" s="166"/>
      <c r="CW392" s="166"/>
      <c r="CX392" s="166"/>
      <c r="CY392" s="166"/>
      <c r="CZ392" s="166"/>
      <c r="DA392" s="166"/>
      <c r="DB392" s="166"/>
      <c r="DC392" s="166"/>
      <c r="DD392" s="166"/>
      <c r="DE392" s="166"/>
      <c r="DF392" s="166"/>
      <c r="DG392" s="166"/>
      <c r="DH392" s="166"/>
      <c r="DI392" s="166"/>
      <c r="DJ392" s="166"/>
      <c r="DK392" s="166"/>
      <c r="DL392" s="166"/>
      <c r="DM392" s="166"/>
      <c r="DN392" s="166"/>
      <c r="DO392" s="166"/>
      <c r="DP392" s="166"/>
      <c r="DQ392" s="166"/>
      <c r="DR392" s="166"/>
      <c r="DS392" s="166"/>
      <c r="DT392" s="166"/>
      <c r="DU392" s="166"/>
      <c r="DV392" s="166"/>
      <c r="DW392" s="166"/>
      <c r="DX392" s="166"/>
      <c r="DY392" s="166"/>
      <c r="DZ392" s="166"/>
      <c r="EA392" s="166"/>
      <c r="EB392" s="166"/>
      <c r="EC392" s="166"/>
      <c r="ED392" s="166"/>
      <c r="EE392" s="166"/>
      <c r="EF392" s="166"/>
      <c r="EG392" s="166"/>
      <c r="EH392" s="166"/>
      <c r="EI392" s="166"/>
      <c r="EJ392" s="166"/>
      <c r="EK392" s="166"/>
      <c r="EL392" s="166"/>
      <c r="EM392" s="166"/>
      <c r="EN392" s="166"/>
    </row>
    <row r="393" spans="3:144" x14ac:dyDescent="0.2"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  <c r="AA393" s="166"/>
      <c r="AB393" s="166"/>
      <c r="AC393" s="166"/>
      <c r="AD393" s="166"/>
      <c r="AE393" s="166"/>
      <c r="AF393" s="166"/>
      <c r="AG393" s="166"/>
      <c r="AH393" s="166"/>
      <c r="AI393" s="166"/>
      <c r="AJ393" s="166"/>
      <c r="AK393" s="166"/>
      <c r="AL393" s="166"/>
      <c r="AM393" s="166"/>
      <c r="AN393" s="166"/>
      <c r="AO393" s="166"/>
      <c r="AP393" s="166"/>
      <c r="AQ393" s="166"/>
      <c r="AR393" s="166"/>
      <c r="AS393" s="166"/>
      <c r="AT393" s="166"/>
      <c r="AU393" s="166"/>
      <c r="AV393" s="166"/>
      <c r="AW393" s="166"/>
      <c r="AX393" s="166"/>
      <c r="AY393" s="166"/>
      <c r="AZ393" s="166"/>
      <c r="BA393" s="166"/>
      <c r="BB393" s="166"/>
      <c r="BC393" s="166"/>
      <c r="BD393" s="166"/>
      <c r="BE393" s="166"/>
      <c r="BF393" s="166"/>
      <c r="BG393" s="166"/>
      <c r="BH393" s="166"/>
      <c r="BI393" s="166"/>
      <c r="BJ393" s="166"/>
      <c r="BK393" s="166"/>
      <c r="BL393" s="166"/>
      <c r="BM393" s="166"/>
      <c r="BN393" s="166"/>
      <c r="BO393" s="166"/>
      <c r="BP393" s="166"/>
      <c r="BQ393" s="166"/>
      <c r="BR393" s="166"/>
      <c r="BS393" s="166"/>
      <c r="BT393" s="166"/>
      <c r="BU393" s="166"/>
      <c r="BV393" s="166"/>
      <c r="BW393" s="166"/>
      <c r="BX393" s="166"/>
      <c r="BY393" s="166"/>
      <c r="BZ393" s="166"/>
      <c r="CA393" s="166"/>
      <c r="CB393" s="166"/>
      <c r="CC393" s="166"/>
      <c r="CD393" s="166"/>
      <c r="CE393" s="166"/>
      <c r="CF393" s="166"/>
      <c r="CG393" s="166"/>
      <c r="CH393" s="166"/>
      <c r="CI393" s="166"/>
      <c r="CJ393" s="166"/>
      <c r="CK393" s="166"/>
      <c r="CL393" s="166"/>
      <c r="CM393" s="166"/>
      <c r="CN393" s="166"/>
      <c r="CO393" s="166"/>
      <c r="CP393" s="166"/>
      <c r="CQ393" s="166"/>
      <c r="CR393" s="166"/>
      <c r="CS393" s="166"/>
      <c r="CT393" s="166"/>
      <c r="CU393" s="166"/>
      <c r="CV393" s="166"/>
      <c r="CW393" s="166"/>
      <c r="CX393" s="166"/>
      <c r="CY393" s="166"/>
      <c r="CZ393" s="166"/>
      <c r="DA393" s="166"/>
      <c r="DB393" s="166"/>
      <c r="DC393" s="166"/>
      <c r="DD393" s="166"/>
      <c r="DE393" s="166"/>
      <c r="DF393" s="166"/>
      <c r="DG393" s="166"/>
      <c r="DH393" s="166"/>
      <c r="DI393" s="166"/>
      <c r="DJ393" s="166"/>
      <c r="DK393" s="166"/>
      <c r="DL393" s="166"/>
      <c r="DM393" s="166"/>
      <c r="DN393" s="166"/>
      <c r="DO393" s="166"/>
      <c r="DP393" s="166"/>
      <c r="DQ393" s="166"/>
      <c r="DR393" s="166"/>
      <c r="DS393" s="166"/>
      <c r="DT393" s="166"/>
      <c r="DU393" s="166"/>
      <c r="DV393" s="166"/>
      <c r="DW393" s="166"/>
      <c r="DX393" s="166"/>
      <c r="DY393" s="166"/>
      <c r="DZ393" s="166"/>
      <c r="EA393" s="166"/>
      <c r="EB393" s="166"/>
      <c r="EC393" s="166"/>
      <c r="ED393" s="166"/>
      <c r="EE393" s="166"/>
      <c r="EF393" s="166"/>
      <c r="EG393" s="166"/>
      <c r="EH393" s="166"/>
      <c r="EI393" s="166"/>
      <c r="EJ393" s="166"/>
      <c r="EK393" s="166"/>
      <c r="EL393" s="166"/>
      <c r="EM393" s="166"/>
      <c r="EN393" s="166"/>
    </row>
    <row r="394" spans="3:144" x14ac:dyDescent="0.2"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6"/>
      <c r="AG394" s="166"/>
      <c r="AH394" s="166"/>
      <c r="AI394" s="166"/>
      <c r="AJ394" s="166"/>
      <c r="AK394" s="166"/>
      <c r="AL394" s="166"/>
      <c r="AM394" s="166"/>
      <c r="AN394" s="166"/>
      <c r="AO394" s="166"/>
      <c r="AP394" s="166"/>
      <c r="AQ394" s="166"/>
      <c r="AR394" s="166"/>
      <c r="AS394" s="166"/>
      <c r="AT394" s="166"/>
      <c r="AU394" s="166"/>
      <c r="AV394" s="166"/>
      <c r="AW394" s="166"/>
      <c r="AX394" s="166"/>
      <c r="AY394" s="166"/>
      <c r="AZ394" s="166"/>
      <c r="BA394" s="166"/>
      <c r="BB394" s="166"/>
      <c r="BC394" s="166"/>
      <c r="BD394" s="166"/>
      <c r="BE394" s="166"/>
      <c r="BF394" s="166"/>
      <c r="BG394" s="166"/>
      <c r="BH394" s="166"/>
      <c r="BI394" s="166"/>
      <c r="BJ394" s="166"/>
      <c r="BK394" s="166"/>
      <c r="BL394" s="166"/>
      <c r="BM394" s="166"/>
      <c r="BN394" s="166"/>
      <c r="BO394" s="166"/>
      <c r="BP394" s="166"/>
      <c r="BQ394" s="166"/>
      <c r="BR394" s="166"/>
      <c r="BS394" s="166"/>
      <c r="BT394" s="166"/>
      <c r="BU394" s="166"/>
      <c r="BV394" s="166"/>
      <c r="BW394" s="166"/>
      <c r="BX394" s="166"/>
      <c r="BY394" s="166"/>
      <c r="BZ394" s="166"/>
      <c r="CA394" s="166"/>
      <c r="CB394" s="166"/>
      <c r="CC394" s="166"/>
      <c r="CD394" s="166"/>
      <c r="CE394" s="166"/>
      <c r="CF394" s="166"/>
      <c r="CG394" s="166"/>
      <c r="CH394" s="166"/>
      <c r="CI394" s="166"/>
      <c r="CJ394" s="166"/>
      <c r="CK394" s="166"/>
      <c r="CL394" s="166"/>
      <c r="CM394" s="166"/>
      <c r="CN394" s="166"/>
      <c r="CO394" s="166"/>
      <c r="CP394" s="166"/>
      <c r="CQ394" s="166"/>
      <c r="CR394" s="166"/>
      <c r="CS394" s="166"/>
      <c r="CT394" s="166"/>
      <c r="CU394" s="166"/>
      <c r="CV394" s="166"/>
      <c r="CW394" s="166"/>
      <c r="CX394" s="166"/>
      <c r="CY394" s="166"/>
      <c r="CZ394" s="166"/>
      <c r="DA394" s="166"/>
      <c r="DB394" s="166"/>
      <c r="DC394" s="166"/>
      <c r="DD394" s="166"/>
      <c r="DE394" s="166"/>
      <c r="DF394" s="166"/>
      <c r="DG394" s="166"/>
      <c r="DH394" s="166"/>
      <c r="DI394" s="166"/>
      <c r="DJ394" s="166"/>
      <c r="DK394" s="166"/>
      <c r="DL394" s="166"/>
      <c r="DM394" s="166"/>
      <c r="DN394" s="166"/>
      <c r="DO394" s="166"/>
      <c r="DP394" s="166"/>
      <c r="DQ394" s="166"/>
      <c r="DR394" s="166"/>
      <c r="DS394" s="166"/>
      <c r="DT394" s="166"/>
      <c r="DU394" s="166"/>
      <c r="DV394" s="166"/>
      <c r="DW394" s="166"/>
      <c r="DX394" s="166"/>
      <c r="DY394" s="166"/>
      <c r="DZ394" s="166"/>
      <c r="EA394" s="166"/>
      <c r="EB394" s="166"/>
      <c r="EC394" s="166"/>
      <c r="ED394" s="166"/>
      <c r="EE394" s="166"/>
      <c r="EF394" s="166"/>
      <c r="EG394" s="166"/>
      <c r="EH394" s="166"/>
      <c r="EI394" s="166"/>
      <c r="EJ394" s="166"/>
      <c r="EK394" s="166"/>
      <c r="EL394" s="166"/>
      <c r="EM394" s="166"/>
      <c r="EN394" s="166"/>
    </row>
    <row r="395" spans="3:144" x14ac:dyDescent="0.2"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6"/>
      <c r="AG395" s="166"/>
      <c r="AH395" s="166"/>
      <c r="AI395" s="166"/>
      <c r="AJ395" s="166"/>
      <c r="AK395" s="166"/>
      <c r="AL395" s="166"/>
      <c r="AM395" s="166"/>
      <c r="AN395" s="166"/>
      <c r="AO395" s="166"/>
      <c r="AP395" s="166"/>
      <c r="AQ395" s="166"/>
      <c r="AR395" s="166"/>
      <c r="AS395" s="166"/>
      <c r="AT395" s="166"/>
      <c r="AU395" s="166"/>
      <c r="AV395" s="166"/>
      <c r="AW395" s="166"/>
      <c r="AX395" s="166"/>
      <c r="AY395" s="166"/>
      <c r="AZ395" s="166"/>
      <c r="BA395" s="166"/>
      <c r="BB395" s="166"/>
      <c r="BC395" s="166"/>
      <c r="BD395" s="166"/>
      <c r="BE395" s="166"/>
      <c r="BF395" s="166"/>
      <c r="BG395" s="166"/>
      <c r="BH395" s="166"/>
      <c r="BI395" s="166"/>
      <c r="BJ395" s="166"/>
      <c r="BK395" s="166"/>
      <c r="BL395" s="166"/>
      <c r="BM395" s="166"/>
      <c r="BN395" s="166"/>
      <c r="BO395" s="166"/>
      <c r="BP395" s="166"/>
      <c r="BQ395" s="166"/>
      <c r="BR395" s="166"/>
      <c r="BS395" s="166"/>
      <c r="BT395" s="166"/>
      <c r="BU395" s="166"/>
      <c r="BV395" s="166"/>
      <c r="BW395" s="166"/>
      <c r="BX395" s="166"/>
      <c r="BY395" s="166"/>
      <c r="BZ395" s="166"/>
      <c r="CA395" s="166"/>
      <c r="CB395" s="166"/>
      <c r="CC395" s="166"/>
      <c r="CD395" s="166"/>
      <c r="CE395" s="166"/>
      <c r="CF395" s="166"/>
      <c r="CG395" s="166"/>
      <c r="CH395" s="166"/>
      <c r="CI395" s="166"/>
      <c r="CJ395" s="166"/>
      <c r="CK395" s="166"/>
      <c r="CL395" s="166"/>
      <c r="CM395" s="166"/>
      <c r="CN395" s="166"/>
      <c r="CO395" s="166"/>
      <c r="CP395" s="166"/>
      <c r="CQ395" s="166"/>
      <c r="CR395" s="166"/>
      <c r="CS395" s="166"/>
      <c r="CT395" s="166"/>
      <c r="CU395" s="166"/>
      <c r="CV395" s="166"/>
      <c r="CW395" s="166"/>
      <c r="CX395" s="166"/>
      <c r="CY395" s="166"/>
      <c r="CZ395" s="166"/>
      <c r="DA395" s="166"/>
      <c r="DB395" s="166"/>
      <c r="DC395" s="166"/>
      <c r="DD395" s="166"/>
      <c r="DE395" s="166"/>
      <c r="DF395" s="166"/>
      <c r="DG395" s="166"/>
      <c r="DH395" s="166"/>
      <c r="DI395" s="166"/>
      <c r="DJ395" s="166"/>
      <c r="DK395" s="166"/>
      <c r="DL395" s="166"/>
      <c r="DM395" s="166"/>
      <c r="DN395" s="166"/>
      <c r="DO395" s="166"/>
      <c r="DP395" s="166"/>
      <c r="DQ395" s="166"/>
      <c r="DR395" s="166"/>
      <c r="DS395" s="166"/>
      <c r="DT395" s="166"/>
      <c r="DU395" s="166"/>
      <c r="DV395" s="166"/>
      <c r="DW395" s="166"/>
      <c r="DX395" s="166"/>
      <c r="DY395" s="166"/>
      <c r="DZ395" s="166"/>
      <c r="EA395" s="166"/>
      <c r="EB395" s="166"/>
      <c r="EC395" s="166"/>
      <c r="ED395" s="166"/>
      <c r="EE395" s="166"/>
      <c r="EF395" s="166"/>
      <c r="EG395" s="166"/>
      <c r="EH395" s="166"/>
      <c r="EI395" s="166"/>
      <c r="EJ395" s="166"/>
      <c r="EK395" s="166"/>
      <c r="EL395" s="166"/>
      <c r="EM395" s="166"/>
      <c r="EN395" s="166"/>
    </row>
    <row r="396" spans="3:144" x14ac:dyDescent="0.2">
      <c r="C396" s="166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6"/>
      <c r="AG396" s="166"/>
      <c r="AH396" s="166"/>
      <c r="AI396" s="166"/>
      <c r="AJ396" s="166"/>
      <c r="AK396" s="166"/>
      <c r="AL396" s="166"/>
      <c r="AM396" s="166"/>
      <c r="AN396" s="166"/>
      <c r="AO396" s="166"/>
      <c r="AP396" s="166"/>
      <c r="AQ396" s="166"/>
      <c r="AR396" s="166"/>
      <c r="AS396" s="166"/>
      <c r="AT396" s="166"/>
      <c r="AU396" s="166"/>
      <c r="AV396" s="166"/>
      <c r="AW396" s="166"/>
      <c r="AX396" s="166"/>
      <c r="AY396" s="166"/>
      <c r="AZ396" s="166"/>
      <c r="BA396" s="166"/>
      <c r="BB396" s="166"/>
      <c r="BC396" s="166"/>
      <c r="BD396" s="166"/>
      <c r="BE396" s="166"/>
      <c r="BF396" s="166"/>
      <c r="BG396" s="166"/>
      <c r="BH396" s="166"/>
      <c r="BI396" s="166"/>
      <c r="BJ396" s="166"/>
      <c r="BK396" s="166"/>
      <c r="BL396" s="166"/>
      <c r="BM396" s="166"/>
      <c r="BN396" s="166"/>
      <c r="BO396" s="166"/>
      <c r="BP396" s="166"/>
      <c r="BQ396" s="166"/>
      <c r="BR396" s="166"/>
      <c r="BS396" s="166"/>
      <c r="BT396" s="166"/>
      <c r="BU396" s="166"/>
      <c r="BV396" s="166"/>
      <c r="BW396" s="166"/>
      <c r="BX396" s="166"/>
      <c r="BY396" s="166"/>
      <c r="BZ396" s="166"/>
      <c r="CA396" s="166"/>
      <c r="CB396" s="166"/>
      <c r="CC396" s="166"/>
      <c r="CD396" s="166"/>
      <c r="CE396" s="166"/>
      <c r="CF396" s="166"/>
      <c r="CG396" s="166"/>
      <c r="CH396" s="166"/>
      <c r="CI396" s="166"/>
      <c r="CJ396" s="166"/>
      <c r="CK396" s="166"/>
      <c r="CL396" s="166"/>
      <c r="CM396" s="166"/>
      <c r="CN396" s="166"/>
      <c r="CO396" s="166"/>
      <c r="CP396" s="166"/>
      <c r="CQ396" s="166"/>
      <c r="CR396" s="166"/>
      <c r="CS396" s="166"/>
      <c r="CT396" s="166"/>
      <c r="CU396" s="166"/>
      <c r="CV396" s="166"/>
      <c r="CW396" s="166"/>
      <c r="CX396" s="166"/>
      <c r="CY396" s="166"/>
      <c r="CZ396" s="166"/>
      <c r="DA396" s="166"/>
      <c r="DB396" s="166"/>
      <c r="DC396" s="166"/>
      <c r="DD396" s="166"/>
      <c r="DE396" s="166"/>
      <c r="DF396" s="166"/>
      <c r="DG396" s="166"/>
      <c r="DH396" s="166"/>
      <c r="DI396" s="166"/>
      <c r="DJ396" s="166"/>
      <c r="DK396" s="166"/>
      <c r="DL396" s="166"/>
      <c r="DM396" s="166"/>
      <c r="DN396" s="166"/>
      <c r="DO396" s="166"/>
      <c r="DP396" s="166"/>
      <c r="DQ396" s="166"/>
      <c r="DR396" s="166"/>
      <c r="DS396" s="166"/>
      <c r="DT396" s="166"/>
      <c r="DU396" s="166"/>
      <c r="DV396" s="166"/>
      <c r="DW396" s="166"/>
      <c r="DX396" s="166"/>
      <c r="DY396" s="166"/>
      <c r="DZ396" s="166"/>
      <c r="EA396" s="166"/>
      <c r="EB396" s="166"/>
      <c r="EC396" s="166"/>
      <c r="ED396" s="166"/>
      <c r="EE396" s="166"/>
      <c r="EF396" s="166"/>
      <c r="EG396" s="166"/>
      <c r="EH396" s="166"/>
      <c r="EI396" s="166"/>
      <c r="EJ396" s="166"/>
      <c r="EK396" s="166"/>
      <c r="EL396" s="166"/>
      <c r="EM396" s="166"/>
      <c r="EN396" s="166"/>
    </row>
    <row r="397" spans="3:144" x14ac:dyDescent="0.2">
      <c r="C397" s="166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  <c r="AA397" s="166"/>
      <c r="AB397" s="166"/>
      <c r="AC397" s="166"/>
      <c r="AD397" s="166"/>
      <c r="AE397" s="166"/>
      <c r="AF397" s="166"/>
      <c r="AG397" s="166"/>
      <c r="AH397" s="166"/>
      <c r="AI397" s="166"/>
      <c r="AJ397" s="166"/>
      <c r="AK397" s="166"/>
      <c r="AL397" s="166"/>
      <c r="AM397" s="166"/>
      <c r="AN397" s="166"/>
      <c r="AO397" s="166"/>
      <c r="AP397" s="166"/>
      <c r="AQ397" s="166"/>
      <c r="AR397" s="166"/>
      <c r="AS397" s="166"/>
      <c r="AT397" s="166"/>
      <c r="AU397" s="166"/>
      <c r="AV397" s="166"/>
      <c r="AW397" s="166"/>
      <c r="AX397" s="166"/>
      <c r="AY397" s="166"/>
      <c r="AZ397" s="166"/>
      <c r="BA397" s="166"/>
      <c r="BB397" s="166"/>
      <c r="BC397" s="166"/>
      <c r="BD397" s="166"/>
      <c r="BE397" s="166"/>
      <c r="BF397" s="166"/>
      <c r="BG397" s="166"/>
      <c r="BH397" s="166"/>
      <c r="BI397" s="166"/>
      <c r="BJ397" s="166"/>
      <c r="BK397" s="166"/>
      <c r="BL397" s="166"/>
      <c r="BM397" s="166"/>
      <c r="BN397" s="166"/>
      <c r="BO397" s="166"/>
      <c r="BP397" s="166"/>
      <c r="BQ397" s="166"/>
      <c r="BR397" s="166"/>
      <c r="BS397" s="166"/>
      <c r="BT397" s="166"/>
      <c r="BU397" s="166"/>
      <c r="BV397" s="166"/>
      <c r="BW397" s="166"/>
      <c r="BX397" s="166"/>
      <c r="BY397" s="166"/>
      <c r="BZ397" s="166"/>
      <c r="CA397" s="166"/>
      <c r="CB397" s="166"/>
      <c r="CC397" s="166"/>
      <c r="CD397" s="166"/>
      <c r="CE397" s="166"/>
      <c r="CF397" s="166"/>
      <c r="CG397" s="166"/>
      <c r="CH397" s="166"/>
      <c r="CI397" s="166"/>
      <c r="CJ397" s="166"/>
      <c r="CK397" s="166"/>
      <c r="CL397" s="166"/>
      <c r="CM397" s="166"/>
      <c r="CN397" s="166"/>
      <c r="CO397" s="166"/>
      <c r="CP397" s="166"/>
      <c r="CQ397" s="166"/>
      <c r="CR397" s="166"/>
      <c r="CS397" s="166"/>
      <c r="CT397" s="166"/>
      <c r="CU397" s="166"/>
      <c r="CV397" s="166"/>
      <c r="CW397" s="166"/>
      <c r="CX397" s="166"/>
      <c r="CY397" s="166"/>
      <c r="CZ397" s="166"/>
      <c r="DA397" s="166"/>
      <c r="DB397" s="166"/>
      <c r="DC397" s="166"/>
      <c r="DD397" s="166"/>
      <c r="DE397" s="166"/>
      <c r="DF397" s="166"/>
      <c r="DG397" s="166"/>
      <c r="DH397" s="166"/>
      <c r="DI397" s="166"/>
      <c r="DJ397" s="166"/>
      <c r="DK397" s="166"/>
      <c r="DL397" s="166"/>
      <c r="DM397" s="166"/>
      <c r="DN397" s="166"/>
      <c r="DO397" s="166"/>
      <c r="DP397" s="166"/>
      <c r="DQ397" s="166"/>
      <c r="DR397" s="166"/>
      <c r="DS397" s="166"/>
      <c r="DT397" s="166"/>
      <c r="DU397" s="166"/>
      <c r="DV397" s="166"/>
      <c r="DW397" s="166"/>
      <c r="DX397" s="166"/>
      <c r="DY397" s="166"/>
      <c r="DZ397" s="166"/>
      <c r="EA397" s="166"/>
      <c r="EB397" s="166"/>
      <c r="EC397" s="166"/>
      <c r="ED397" s="166"/>
      <c r="EE397" s="166"/>
      <c r="EF397" s="166"/>
      <c r="EG397" s="166"/>
      <c r="EH397" s="166"/>
      <c r="EI397" s="166"/>
      <c r="EJ397" s="166"/>
      <c r="EK397" s="166"/>
      <c r="EL397" s="166"/>
      <c r="EM397" s="166"/>
      <c r="EN397" s="166"/>
    </row>
    <row r="398" spans="3:144" x14ac:dyDescent="0.2"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166"/>
      <c r="AH398" s="166"/>
      <c r="AI398" s="166"/>
      <c r="AJ398" s="166"/>
      <c r="AK398" s="166"/>
      <c r="AL398" s="166"/>
      <c r="AM398" s="166"/>
      <c r="AN398" s="166"/>
      <c r="AO398" s="166"/>
      <c r="AP398" s="166"/>
      <c r="AQ398" s="166"/>
      <c r="AR398" s="166"/>
      <c r="AS398" s="166"/>
      <c r="AT398" s="166"/>
      <c r="AU398" s="166"/>
      <c r="AV398" s="166"/>
      <c r="AW398" s="166"/>
      <c r="AX398" s="166"/>
      <c r="AY398" s="166"/>
      <c r="AZ398" s="166"/>
      <c r="BA398" s="166"/>
      <c r="BB398" s="166"/>
      <c r="BC398" s="166"/>
      <c r="BD398" s="166"/>
      <c r="BE398" s="166"/>
      <c r="BF398" s="166"/>
      <c r="BG398" s="166"/>
      <c r="BH398" s="166"/>
      <c r="BI398" s="166"/>
      <c r="BJ398" s="166"/>
      <c r="BK398" s="166"/>
      <c r="BL398" s="166"/>
      <c r="BM398" s="166"/>
      <c r="BN398" s="166"/>
      <c r="BO398" s="166"/>
      <c r="BP398" s="166"/>
      <c r="BQ398" s="166"/>
      <c r="BR398" s="166"/>
      <c r="BS398" s="166"/>
      <c r="BT398" s="166"/>
      <c r="BU398" s="166"/>
      <c r="BV398" s="166"/>
      <c r="BW398" s="166"/>
      <c r="BX398" s="166"/>
      <c r="BY398" s="166"/>
      <c r="BZ398" s="166"/>
      <c r="CA398" s="166"/>
      <c r="CB398" s="166"/>
      <c r="CC398" s="166"/>
      <c r="CD398" s="166"/>
      <c r="CE398" s="166"/>
      <c r="CF398" s="166"/>
      <c r="CG398" s="166"/>
      <c r="CH398" s="166"/>
      <c r="CI398" s="166"/>
      <c r="CJ398" s="166"/>
      <c r="CK398" s="166"/>
      <c r="CL398" s="166"/>
      <c r="CM398" s="166"/>
      <c r="CN398" s="166"/>
      <c r="CO398" s="166"/>
      <c r="CP398" s="166"/>
      <c r="CQ398" s="166"/>
      <c r="CR398" s="166"/>
      <c r="CS398" s="166"/>
      <c r="CT398" s="166"/>
      <c r="CU398" s="166"/>
      <c r="CV398" s="166"/>
      <c r="CW398" s="166"/>
      <c r="CX398" s="166"/>
      <c r="CY398" s="166"/>
      <c r="CZ398" s="166"/>
      <c r="DA398" s="166"/>
      <c r="DB398" s="166"/>
      <c r="DC398" s="166"/>
      <c r="DD398" s="166"/>
      <c r="DE398" s="166"/>
      <c r="DF398" s="166"/>
      <c r="DG398" s="166"/>
      <c r="DH398" s="166"/>
      <c r="DI398" s="166"/>
      <c r="DJ398" s="166"/>
      <c r="DK398" s="166"/>
      <c r="DL398" s="166"/>
      <c r="DM398" s="166"/>
      <c r="DN398" s="166"/>
      <c r="DO398" s="166"/>
      <c r="DP398" s="166"/>
      <c r="DQ398" s="166"/>
      <c r="DR398" s="166"/>
      <c r="DS398" s="166"/>
      <c r="DT398" s="166"/>
      <c r="DU398" s="166"/>
      <c r="DV398" s="166"/>
      <c r="DW398" s="166"/>
      <c r="DX398" s="166"/>
      <c r="DY398" s="166"/>
      <c r="DZ398" s="166"/>
      <c r="EA398" s="166"/>
      <c r="EB398" s="166"/>
      <c r="EC398" s="166"/>
      <c r="ED398" s="166"/>
      <c r="EE398" s="166"/>
      <c r="EF398" s="166"/>
      <c r="EG398" s="166"/>
      <c r="EH398" s="166"/>
      <c r="EI398" s="166"/>
      <c r="EJ398" s="166"/>
      <c r="EK398" s="166"/>
      <c r="EL398" s="166"/>
      <c r="EM398" s="166"/>
      <c r="EN398" s="166"/>
    </row>
    <row r="399" spans="3:144" x14ac:dyDescent="0.2">
      <c r="C399" s="166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  <c r="AA399" s="166"/>
      <c r="AB399" s="166"/>
      <c r="AC399" s="166"/>
      <c r="AD399" s="166"/>
      <c r="AE399" s="166"/>
      <c r="AF399" s="166"/>
      <c r="AG399" s="166"/>
      <c r="AH399" s="166"/>
      <c r="AI399" s="166"/>
      <c r="AJ399" s="166"/>
      <c r="AK399" s="166"/>
      <c r="AL399" s="166"/>
      <c r="AM399" s="166"/>
      <c r="AN399" s="166"/>
      <c r="AO399" s="166"/>
      <c r="AP399" s="166"/>
      <c r="AQ399" s="166"/>
      <c r="AR399" s="166"/>
      <c r="AS399" s="166"/>
      <c r="AT399" s="166"/>
      <c r="AU399" s="166"/>
      <c r="AV399" s="166"/>
      <c r="AW399" s="166"/>
      <c r="AX399" s="166"/>
      <c r="AY399" s="166"/>
      <c r="AZ399" s="166"/>
      <c r="BA399" s="166"/>
      <c r="BB399" s="166"/>
      <c r="BC399" s="166"/>
      <c r="BD399" s="166"/>
      <c r="BE399" s="166"/>
      <c r="BF399" s="166"/>
      <c r="BG399" s="166"/>
      <c r="BH399" s="166"/>
      <c r="BI399" s="166"/>
      <c r="BJ399" s="166"/>
      <c r="BK399" s="166"/>
      <c r="BL399" s="166"/>
      <c r="BM399" s="166"/>
      <c r="BN399" s="166"/>
      <c r="BO399" s="166"/>
      <c r="BP399" s="166"/>
      <c r="BQ399" s="166"/>
      <c r="BR399" s="166"/>
      <c r="BS399" s="166"/>
      <c r="BT399" s="166"/>
      <c r="BU399" s="166"/>
      <c r="BV399" s="166"/>
      <c r="BW399" s="166"/>
      <c r="BX399" s="166"/>
      <c r="BY399" s="166"/>
      <c r="BZ399" s="166"/>
      <c r="CA399" s="166"/>
      <c r="CB399" s="166"/>
      <c r="CC399" s="166"/>
      <c r="CD399" s="166"/>
      <c r="CE399" s="166"/>
      <c r="CF399" s="166"/>
      <c r="CG399" s="166"/>
      <c r="CH399" s="166"/>
      <c r="CI399" s="166"/>
      <c r="CJ399" s="166"/>
      <c r="CK399" s="166"/>
      <c r="CL399" s="166"/>
      <c r="CM399" s="166"/>
      <c r="CN399" s="166"/>
      <c r="CO399" s="166"/>
      <c r="CP399" s="166"/>
      <c r="CQ399" s="166"/>
      <c r="CR399" s="166"/>
      <c r="CS399" s="166"/>
      <c r="CT399" s="166"/>
      <c r="CU399" s="166"/>
      <c r="CV399" s="166"/>
      <c r="CW399" s="166"/>
      <c r="CX399" s="166"/>
      <c r="CY399" s="166"/>
      <c r="CZ399" s="166"/>
      <c r="DA399" s="166"/>
      <c r="DB399" s="166"/>
      <c r="DC399" s="166"/>
      <c r="DD399" s="166"/>
      <c r="DE399" s="166"/>
      <c r="DF399" s="166"/>
      <c r="DG399" s="166"/>
      <c r="DH399" s="166"/>
      <c r="DI399" s="166"/>
      <c r="DJ399" s="166"/>
      <c r="DK399" s="166"/>
      <c r="DL399" s="166"/>
      <c r="DM399" s="166"/>
      <c r="DN399" s="166"/>
      <c r="DO399" s="166"/>
      <c r="DP399" s="166"/>
      <c r="DQ399" s="166"/>
      <c r="DR399" s="166"/>
      <c r="DS399" s="166"/>
      <c r="DT399" s="166"/>
      <c r="DU399" s="166"/>
      <c r="DV399" s="166"/>
      <c r="DW399" s="166"/>
      <c r="DX399" s="166"/>
      <c r="DY399" s="166"/>
      <c r="DZ399" s="166"/>
      <c r="EA399" s="166"/>
      <c r="EB399" s="166"/>
      <c r="EC399" s="166"/>
      <c r="ED399" s="166"/>
      <c r="EE399" s="166"/>
      <c r="EF399" s="166"/>
      <c r="EG399" s="166"/>
      <c r="EH399" s="166"/>
      <c r="EI399" s="166"/>
      <c r="EJ399" s="166"/>
      <c r="EK399" s="166"/>
      <c r="EL399" s="166"/>
      <c r="EM399" s="166"/>
      <c r="EN399" s="166"/>
    </row>
    <row r="400" spans="3:144" x14ac:dyDescent="0.2"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  <c r="AA400" s="166"/>
      <c r="AB400" s="166"/>
      <c r="AC400" s="166"/>
      <c r="AD400" s="166"/>
      <c r="AE400" s="166"/>
      <c r="AF400" s="166"/>
      <c r="AG400" s="166"/>
      <c r="AH400" s="166"/>
      <c r="AI400" s="166"/>
      <c r="AJ400" s="166"/>
      <c r="AK400" s="166"/>
      <c r="AL400" s="166"/>
      <c r="AM400" s="166"/>
      <c r="AN400" s="166"/>
      <c r="AO400" s="166"/>
      <c r="AP400" s="166"/>
      <c r="AQ400" s="166"/>
      <c r="AR400" s="166"/>
      <c r="AS400" s="166"/>
      <c r="AT400" s="166"/>
      <c r="AU400" s="166"/>
      <c r="AV400" s="166"/>
      <c r="AW400" s="166"/>
      <c r="AX400" s="166"/>
      <c r="AY400" s="166"/>
      <c r="AZ400" s="166"/>
      <c r="BA400" s="166"/>
      <c r="BB400" s="166"/>
      <c r="BC400" s="166"/>
      <c r="BD400" s="166"/>
      <c r="BE400" s="166"/>
      <c r="BF400" s="166"/>
      <c r="BG400" s="166"/>
      <c r="BH400" s="166"/>
      <c r="BI400" s="166"/>
      <c r="BJ400" s="166"/>
      <c r="BK400" s="166"/>
      <c r="BL400" s="166"/>
      <c r="BM400" s="166"/>
      <c r="BN400" s="166"/>
      <c r="BO400" s="166"/>
      <c r="BP400" s="166"/>
      <c r="BQ400" s="166"/>
      <c r="BR400" s="166"/>
      <c r="BS400" s="166"/>
      <c r="BT400" s="166"/>
      <c r="BU400" s="166"/>
      <c r="BV400" s="166"/>
      <c r="BW400" s="166"/>
      <c r="BX400" s="166"/>
      <c r="BY400" s="166"/>
      <c r="BZ400" s="166"/>
      <c r="CA400" s="166"/>
      <c r="CB400" s="166"/>
      <c r="CC400" s="166"/>
      <c r="CD400" s="166"/>
      <c r="CE400" s="166"/>
      <c r="CF400" s="166"/>
      <c r="CG400" s="166"/>
      <c r="CH400" s="166"/>
      <c r="CI400" s="166"/>
      <c r="CJ400" s="166"/>
      <c r="CK400" s="166"/>
      <c r="CL400" s="166"/>
      <c r="CM400" s="166"/>
      <c r="CN400" s="166"/>
      <c r="CO400" s="166"/>
      <c r="CP400" s="166"/>
      <c r="CQ400" s="166"/>
      <c r="CR400" s="166"/>
      <c r="CS400" s="166"/>
      <c r="CT400" s="166"/>
      <c r="CU400" s="166"/>
      <c r="CV400" s="166"/>
      <c r="CW400" s="166"/>
      <c r="CX400" s="166"/>
      <c r="CY400" s="166"/>
      <c r="CZ400" s="166"/>
      <c r="DA400" s="166"/>
      <c r="DB400" s="166"/>
      <c r="DC400" s="166"/>
      <c r="DD400" s="166"/>
      <c r="DE400" s="166"/>
      <c r="DF400" s="166"/>
      <c r="DG400" s="166"/>
      <c r="DH400" s="166"/>
      <c r="DI400" s="166"/>
      <c r="DJ400" s="166"/>
      <c r="DK400" s="166"/>
      <c r="DL400" s="166"/>
      <c r="DM400" s="166"/>
      <c r="DN400" s="166"/>
      <c r="DO400" s="166"/>
      <c r="DP400" s="166"/>
      <c r="DQ400" s="166"/>
      <c r="DR400" s="166"/>
      <c r="DS400" s="166"/>
      <c r="DT400" s="166"/>
      <c r="DU400" s="166"/>
      <c r="DV400" s="166"/>
      <c r="DW400" s="166"/>
      <c r="DX400" s="166"/>
      <c r="DY400" s="166"/>
      <c r="DZ400" s="166"/>
      <c r="EA400" s="166"/>
      <c r="EB400" s="166"/>
      <c r="EC400" s="166"/>
      <c r="ED400" s="166"/>
      <c r="EE400" s="166"/>
      <c r="EF400" s="166"/>
      <c r="EG400" s="166"/>
      <c r="EH400" s="166"/>
      <c r="EI400" s="166"/>
      <c r="EJ400" s="166"/>
      <c r="EK400" s="166"/>
      <c r="EL400" s="166"/>
      <c r="EM400" s="166"/>
      <c r="EN400" s="166"/>
    </row>
    <row r="401" spans="3:144" x14ac:dyDescent="0.2">
      <c r="C401" s="166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  <c r="AG401" s="166"/>
      <c r="AH401" s="166"/>
      <c r="AI401" s="166"/>
      <c r="AJ401" s="166"/>
      <c r="AK401" s="166"/>
      <c r="AL401" s="166"/>
      <c r="AM401" s="166"/>
      <c r="AN401" s="166"/>
      <c r="AO401" s="166"/>
      <c r="AP401" s="166"/>
      <c r="AQ401" s="166"/>
      <c r="AR401" s="166"/>
      <c r="AS401" s="166"/>
      <c r="AT401" s="166"/>
      <c r="AU401" s="166"/>
      <c r="AV401" s="166"/>
      <c r="AW401" s="166"/>
      <c r="AX401" s="166"/>
      <c r="AY401" s="166"/>
      <c r="AZ401" s="166"/>
      <c r="BA401" s="166"/>
      <c r="BB401" s="166"/>
      <c r="BC401" s="166"/>
      <c r="BD401" s="166"/>
      <c r="BE401" s="166"/>
      <c r="BF401" s="166"/>
      <c r="BG401" s="166"/>
      <c r="BH401" s="166"/>
      <c r="BI401" s="166"/>
      <c r="BJ401" s="166"/>
      <c r="BK401" s="166"/>
      <c r="BL401" s="166"/>
      <c r="BM401" s="166"/>
      <c r="BN401" s="166"/>
      <c r="BO401" s="166"/>
      <c r="BP401" s="166"/>
      <c r="BQ401" s="166"/>
      <c r="BR401" s="166"/>
      <c r="BS401" s="166"/>
      <c r="BT401" s="166"/>
      <c r="BU401" s="166"/>
      <c r="BV401" s="166"/>
      <c r="BW401" s="166"/>
      <c r="BX401" s="166"/>
      <c r="BY401" s="166"/>
      <c r="BZ401" s="166"/>
      <c r="CA401" s="166"/>
      <c r="CB401" s="166"/>
      <c r="CC401" s="166"/>
      <c r="CD401" s="166"/>
      <c r="CE401" s="166"/>
      <c r="CF401" s="166"/>
      <c r="CG401" s="166"/>
      <c r="CH401" s="166"/>
      <c r="CI401" s="166"/>
      <c r="CJ401" s="166"/>
      <c r="CK401" s="166"/>
      <c r="CL401" s="166"/>
      <c r="CM401" s="166"/>
      <c r="CN401" s="166"/>
      <c r="CO401" s="166"/>
      <c r="CP401" s="166"/>
      <c r="CQ401" s="166"/>
      <c r="CR401" s="166"/>
      <c r="CS401" s="166"/>
      <c r="CT401" s="166"/>
      <c r="CU401" s="166"/>
      <c r="CV401" s="166"/>
      <c r="CW401" s="166"/>
      <c r="CX401" s="166"/>
      <c r="CY401" s="166"/>
      <c r="CZ401" s="166"/>
      <c r="DA401" s="166"/>
      <c r="DB401" s="166"/>
      <c r="DC401" s="166"/>
      <c r="DD401" s="166"/>
      <c r="DE401" s="166"/>
      <c r="DF401" s="166"/>
      <c r="DG401" s="166"/>
      <c r="DH401" s="166"/>
      <c r="DI401" s="166"/>
      <c r="DJ401" s="166"/>
      <c r="DK401" s="166"/>
      <c r="DL401" s="166"/>
      <c r="DM401" s="166"/>
      <c r="DN401" s="166"/>
      <c r="DO401" s="166"/>
      <c r="DP401" s="166"/>
      <c r="DQ401" s="166"/>
      <c r="DR401" s="166"/>
      <c r="DS401" s="166"/>
      <c r="DT401" s="166"/>
      <c r="DU401" s="166"/>
      <c r="DV401" s="166"/>
      <c r="DW401" s="166"/>
      <c r="DX401" s="166"/>
      <c r="DY401" s="166"/>
      <c r="DZ401" s="166"/>
      <c r="EA401" s="166"/>
      <c r="EB401" s="166"/>
      <c r="EC401" s="166"/>
      <c r="ED401" s="166"/>
      <c r="EE401" s="166"/>
      <c r="EF401" s="166"/>
      <c r="EG401" s="166"/>
      <c r="EH401" s="166"/>
      <c r="EI401" s="166"/>
      <c r="EJ401" s="166"/>
      <c r="EK401" s="166"/>
      <c r="EL401" s="166"/>
      <c r="EM401" s="166"/>
      <c r="EN401" s="166"/>
    </row>
    <row r="402" spans="3:144" x14ac:dyDescent="0.2"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6"/>
      <c r="AG402" s="166"/>
      <c r="AH402" s="166"/>
      <c r="AI402" s="166"/>
      <c r="AJ402" s="166"/>
      <c r="AK402" s="166"/>
      <c r="AL402" s="166"/>
      <c r="AM402" s="166"/>
      <c r="AN402" s="166"/>
      <c r="AO402" s="166"/>
      <c r="AP402" s="166"/>
      <c r="AQ402" s="166"/>
      <c r="AR402" s="166"/>
      <c r="AS402" s="166"/>
      <c r="AT402" s="166"/>
      <c r="AU402" s="166"/>
      <c r="AV402" s="166"/>
      <c r="AW402" s="166"/>
      <c r="AX402" s="166"/>
      <c r="AY402" s="166"/>
      <c r="AZ402" s="166"/>
      <c r="BA402" s="166"/>
      <c r="BB402" s="166"/>
      <c r="BC402" s="166"/>
      <c r="BD402" s="166"/>
      <c r="BE402" s="166"/>
      <c r="BF402" s="166"/>
      <c r="BG402" s="166"/>
      <c r="BH402" s="166"/>
      <c r="BI402" s="166"/>
      <c r="BJ402" s="166"/>
      <c r="BK402" s="166"/>
      <c r="BL402" s="166"/>
      <c r="BM402" s="166"/>
      <c r="BN402" s="166"/>
      <c r="BO402" s="166"/>
      <c r="BP402" s="166"/>
      <c r="BQ402" s="166"/>
      <c r="BR402" s="166"/>
      <c r="BS402" s="166"/>
      <c r="BT402" s="166"/>
      <c r="BU402" s="166"/>
      <c r="BV402" s="166"/>
      <c r="BW402" s="166"/>
      <c r="BX402" s="166"/>
      <c r="BY402" s="166"/>
      <c r="BZ402" s="166"/>
      <c r="CA402" s="166"/>
      <c r="CB402" s="166"/>
      <c r="CC402" s="166"/>
      <c r="CD402" s="166"/>
      <c r="CE402" s="166"/>
      <c r="CF402" s="166"/>
      <c r="CG402" s="166"/>
      <c r="CH402" s="166"/>
      <c r="CI402" s="166"/>
      <c r="CJ402" s="166"/>
      <c r="CK402" s="166"/>
      <c r="CL402" s="166"/>
      <c r="CM402" s="166"/>
      <c r="CN402" s="166"/>
      <c r="CO402" s="166"/>
      <c r="CP402" s="166"/>
      <c r="CQ402" s="166"/>
      <c r="CR402" s="166"/>
      <c r="CS402" s="166"/>
      <c r="CT402" s="166"/>
      <c r="CU402" s="166"/>
      <c r="CV402" s="166"/>
      <c r="CW402" s="166"/>
      <c r="CX402" s="166"/>
      <c r="CY402" s="166"/>
      <c r="CZ402" s="166"/>
      <c r="DA402" s="166"/>
      <c r="DB402" s="166"/>
      <c r="DC402" s="166"/>
      <c r="DD402" s="166"/>
      <c r="DE402" s="166"/>
      <c r="DF402" s="166"/>
      <c r="DG402" s="166"/>
      <c r="DH402" s="166"/>
      <c r="DI402" s="166"/>
      <c r="DJ402" s="166"/>
      <c r="DK402" s="166"/>
      <c r="DL402" s="166"/>
      <c r="DM402" s="166"/>
      <c r="DN402" s="166"/>
      <c r="DO402" s="166"/>
      <c r="DP402" s="166"/>
      <c r="DQ402" s="166"/>
      <c r="DR402" s="166"/>
      <c r="DS402" s="166"/>
      <c r="DT402" s="166"/>
      <c r="DU402" s="166"/>
      <c r="DV402" s="166"/>
      <c r="DW402" s="166"/>
      <c r="DX402" s="166"/>
      <c r="DY402" s="166"/>
      <c r="DZ402" s="166"/>
      <c r="EA402" s="166"/>
      <c r="EB402" s="166"/>
      <c r="EC402" s="166"/>
      <c r="ED402" s="166"/>
      <c r="EE402" s="166"/>
      <c r="EF402" s="166"/>
      <c r="EG402" s="166"/>
      <c r="EH402" s="166"/>
      <c r="EI402" s="166"/>
      <c r="EJ402" s="166"/>
      <c r="EK402" s="166"/>
      <c r="EL402" s="166"/>
      <c r="EM402" s="166"/>
      <c r="EN402" s="166"/>
    </row>
    <row r="403" spans="3:144" x14ac:dyDescent="0.2">
      <c r="C403" s="166"/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6"/>
      <c r="AG403" s="166"/>
      <c r="AH403" s="166"/>
      <c r="AI403" s="166"/>
      <c r="AJ403" s="166"/>
      <c r="AK403" s="166"/>
      <c r="AL403" s="166"/>
      <c r="AM403" s="166"/>
      <c r="AN403" s="166"/>
      <c r="AO403" s="166"/>
      <c r="AP403" s="166"/>
      <c r="AQ403" s="166"/>
      <c r="AR403" s="166"/>
      <c r="AS403" s="166"/>
      <c r="AT403" s="166"/>
      <c r="AU403" s="166"/>
      <c r="AV403" s="166"/>
      <c r="AW403" s="166"/>
      <c r="AX403" s="166"/>
      <c r="AY403" s="166"/>
      <c r="AZ403" s="166"/>
      <c r="BA403" s="166"/>
      <c r="BB403" s="166"/>
      <c r="BC403" s="166"/>
      <c r="BD403" s="166"/>
      <c r="BE403" s="166"/>
      <c r="BF403" s="166"/>
      <c r="BG403" s="166"/>
      <c r="BH403" s="166"/>
      <c r="BI403" s="166"/>
      <c r="BJ403" s="166"/>
      <c r="BK403" s="166"/>
      <c r="BL403" s="166"/>
      <c r="BM403" s="166"/>
      <c r="BN403" s="166"/>
      <c r="BO403" s="166"/>
      <c r="BP403" s="166"/>
      <c r="BQ403" s="166"/>
      <c r="BR403" s="166"/>
      <c r="BS403" s="166"/>
      <c r="BT403" s="166"/>
      <c r="BU403" s="166"/>
      <c r="BV403" s="166"/>
      <c r="BW403" s="166"/>
      <c r="BX403" s="166"/>
      <c r="BY403" s="166"/>
      <c r="BZ403" s="166"/>
      <c r="CA403" s="166"/>
      <c r="CB403" s="166"/>
      <c r="CC403" s="166"/>
      <c r="CD403" s="166"/>
      <c r="CE403" s="166"/>
      <c r="CF403" s="166"/>
      <c r="CG403" s="166"/>
      <c r="CH403" s="166"/>
      <c r="CI403" s="166"/>
      <c r="CJ403" s="166"/>
      <c r="CK403" s="166"/>
      <c r="CL403" s="166"/>
      <c r="CM403" s="166"/>
      <c r="CN403" s="166"/>
      <c r="CO403" s="166"/>
      <c r="CP403" s="166"/>
      <c r="CQ403" s="166"/>
      <c r="CR403" s="166"/>
      <c r="CS403" s="166"/>
      <c r="CT403" s="166"/>
      <c r="CU403" s="166"/>
      <c r="CV403" s="166"/>
      <c r="CW403" s="166"/>
      <c r="CX403" s="166"/>
      <c r="CY403" s="166"/>
      <c r="CZ403" s="166"/>
      <c r="DA403" s="166"/>
      <c r="DB403" s="166"/>
      <c r="DC403" s="166"/>
      <c r="DD403" s="166"/>
      <c r="DE403" s="166"/>
      <c r="DF403" s="166"/>
      <c r="DG403" s="166"/>
      <c r="DH403" s="166"/>
      <c r="DI403" s="166"/>
      <c r="DJ403" s="166"/>
      <c r="DK403" s="166"/>
      <c r="DL403" s="166"/>
      <c r="DM403" s="166"/>
      <c r="DN403" s="166"/>
      <c r="DO403" s="166"/>
      <c r="DP403" s="166"/>
      <c r="DQ403" s="166"/>
      <c r="DR403" s="166"/>
      <c r="DS403" s="166"/>
      <c r="DT403" s="166"/>
      <c r="DU403" s="166"/>
      <c r="DV403" s="166"/>
      <c r="DW403" s="166"/>
      <c r="DX403" s="166"/>
      <c r="DY403" s="166"/>
      <c r="DZ403" s="166"/>
      <c r="EA403" s="166"/>
      <c r="EB403" s="166"/>
      <c r="EC403" s="166"/>
      <c r="ED403" s="166"/>
      <c r="EE403" s="166"/>
      <c r="EF403" s="166"/>
      <c r="EG403" s="166"/>
      <c r="EH403" s="166"/>
      <c r="EI403" s="166"/>
      <c r="EJ403" s="166"/>
      <c r="EK403" s="166"/>
      <c r="EL403" s="166"/>
      <c r="EM403" s="166"/>
      <c r="EN403" s="166"/>
    </row>
    <row r="404" spans="3:144" x14ac:dyDescent="0.2"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6"/>
      <c r="AK404" s="166"/>
      <c r="AL404" s="166"/>
      <c r="AM404" s="166"/>
      <c r="AN404" s="166"/>
      <c r="AO404" s="166"/>
      <c r="AP404" s="166"/>
      <c r="AQ404" s="166"/>
      <c r="AR404" s="166"/>
      <c r="AS404" s="166"/>
      <c r="AT404" s="166"/>
      <c r="AU404" s="166"/>
      <c r="AV404" s="166"/>
      <c r="AW404" s="166"/>
      <c r="AX404" s="166"/>
      <c r="AY404" s="166"/>
      <c r="AZ404" s="166"/>
      <c r="BA404" s="166"/>
      <c r="BB404" s="166"/>
      <c r="BC404" s="166"/>
      <c r="BD404" s="166"/>
      <c r="BE404" s="166"/>
      <c r="BF404" s="166"/>
      <c r="BG404" s="166"/>
      <c r="BH404" s="166"/>
      <c r="BI404" s="166"/>
      <c r="BJ404" s="166"/>
      <c r="BK404" s="166"/>
      <c r="BL404" s="166"/>
      <c r="BM404" s="166"/>
      <c r="BN404" s="166"/>
      <c r="BO404" s="166"/>
      <c r="BP404" s="166"/>
      <c r="BQ404" s="166"/>
      <c r="BR404" s="166"/>
      <c r="BS404" s="166"/>
      <c r="BT404" s="166"/>
      <c r="BU404" s="166"/>
      <c r="BV404" s="166"/>
      <c r="BW404" s="166"/>
      <c r="BX404" s="166"/>
      <c r="BY404" s="166"/>
      <c r="BZ404" s="166"/>
      <c r="CA404" s="166"/>
      <c r="CB404" s="166"/>
      <c r="CC404" s="166"/>
      <c r="CD404" s="166"/>
      <c r="CE404" s="166"/>
      <c r="CF404" s="166"/>
      <c r="CG404" s="166"/>
      <c r="CH404" s="166"/>
      <c r="CI404" s="166"/>
      <c r="CJ404" s="166"/>
      <c r="CK404" s="166"/>
      <c r="CL404" s="166"/>
      <c r="CM404" s="166"/>
      <c r="CN404" s="166"/>
      <c r="CO404" s="166"/>
      <c r="CP404" s="166"/>
      <c r="CQ404" s="166"/>
      <c r="CR404" s="166"/>
      <c r="CS404" s="166"/>
      <c r="CT404" s="166"/>
      <c r="CU404" s="166"/>
      <c r="CV404" s="166"/>
      <c r="CW404" s="166"/>
      <c r="CX404" s="166"/>
      <c r="CY404" s="166"/>
      <c r="CZ404" s="166"/>
      <c r="DA404" s="166"/>
      <c r="DB404" s="166"/>
      <c r="DC404" s="166"/>
      <c r="DD404" s="166"/>
      <c r="DE404" s="166"/>
      <c r="DF404" s="166"/>
      <c r="DG404" s="166"/>
      <c r="DH404" s="166"/>
      <c r="DI404" s="166"/>
      <c r="DJ404" s="166"/>
      <c r="DK404" s="166"/>
      <c r="DL404" s="166"/>
      <c r="DM404" s="166"/>
      <c r="DN404" s="166"/>
      <c r="DO404" s="166"/>
      <c r="DP404" s="166"/>
      <c r="DQ404" s="166"/>
      <c r="DR404" s="166"/>
      <c r="DS404" s="166"/>
      <c r="DT404" s="166"/>
      <c r="DU404" s="166"/>
      <c r="DV404" s="166"/>
      <c r="DW404" s="166"/>
      <c r="DX404" s="166"/>
      <c r="DY404" s="166"/>
      <c r="DZ404" s="166"/>
      <c r="EA404" s="166"/>
      <c r="EB404" s="166"/>
      <c r="EC404" s="166"/>
      <c r="ED404" s="166"/>
      <c r="EE404" s="166"/>
      <c r="EF404" s="166"/>
      <c r="EG404" s="166"/>
      <c r="EH404" s="166"/>
      <c r="EI404" s="166"/>
      <c r="EJ404" s="166"/>
      <c r="EK404" s="166"/>
      <c r="EL404" s="166"/>
      <c r="EM404" s="166"/>
      <c r="EN404" s="166"/>
    </row>
    <row r="405" spans="3:144" x14ac:dyDescent="0.2"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166"/>
      <c r="AH405" s="166"/>
      <c r="AI405" s="166"/>
      <c r="AJ405" s="166"/>
      <c r="AK405" s="166"/>
      <c r="AL405" s="166"/>
      <c r="AM405" s="166"/>
      <c r="AN405" s="166"/>
      <c r="AO405" s="166"/>
      <c r="AP405" s="166"/>
      <c r="AQ405" s="166"/>
      <c r="AR405" s="166"/>
      <c r="AS405" s="166"/>
      <c r="AT405" s="166"/>
      <c r="AU405" s="166"/>
      <c r="AV405" s="166"/>
      <c r="AW405" s="166"/>
      <c r="AX405" s="166"/>
      <c r="AY405" s="166"/>
      <c r="AZ405" s="166"/>
      <c r="BA405" s="166"/>
      <c r="BB405" s="166"/>
      <c r="BC405" s="166"/>
      <c r="BD405" s="166"/>
      <c r="BE405" s="166"/>
      <c r="BF405" s="166"/>
      <c r="BG405" s="166"/>
      <c r="BH405" s="166"/>
      <c r="BI405" s="166"/>
      <c r="BJ405" s="166"/>
      <c r="BK405" s="166"/>
      <c r="BL405" s="166"/>
      <c r="BM405" s="166"/>
      <c r="BN405" s="166"/>
      <c r="BO405" s="166"/>
      <c r="BP405" s="166"/>
      <c r="BQ405" s="166"/>
      <c r="BR405" s="166"/>
      <c r="BS405" s="166"/>
      <c r="BT405" s="166"/>
      <c r="BU405" s="166"/>
      <c r="BV405" s="166"/>
      <c r="BW405" s="166"/>
      <c r="BX405" s="166"/>
      <c r="BY405" s="166"/>
      <c r="BZ405" s="166"/>
      <c r="CA405" s="166"/>
      <c r="CB405" s="166"/>
      <c r="CC405" s="166"/>
      <c r="CD405" s="166"/>
      <c r="CE405" s="166"/>
      <c r="CF405" s="166"/>
      <c r="CG405" s="166"/>
      <c r="CH405" s="166"/>
      <c r="CI405" s="166"/>
      <c r="CJ405" s="166"/>
      <c r="CK405" s="166"/>
      <c r="CL405" s="166"/>
      <c r="CM405" s="166"/>
      <c r="CN405" s="166"/>
      <c r="CO405" s="166"/>
      <c r="CP405" s="166"/>
      <c r="CQ405" s="166"/>
      <c r="CR405" s="166"/>
      <c r="CS405" s="166"/>
      <c r="CT405" s="166"/>
      <c r="CU405" s="166"/>
      <c r="CV405" s="166"/>
      <c r="CW405" s="166"/>
      <c r="CX405" s="166"/>
      <c r="CY405" s="166"/>
      <c r="CZ405" s="166"/>
      <c r="DA405" s="166"/>
      <c r="DB405" s="166"/>
      <c r="DC405" s="166"/>
      <c r="DD405" s="166"/>
      <c r="DE405" s="166"/>
      <c r="DF405" s="166"/>
      <c r="DG405" s="166"/>
      <c r="DH405" s="166"/>
      <c r="DI405" s="166"/>
      <c r="DJ405" s="166"/>
      <c r="DK405" s="166"/>
      <c r="DL405" s="166"/>
      <c r="DM405" s="166"/>
      <c r="DN405" s="166"/>
      <c r="DO405" s="166"/>
      <c r="DP405" s="166"/>
      <c r="DQ405" s="166"/>
      <c r="DR405" s="166"/>
      <c r="DS405" s="166"/>
      <c r="DT405" s="166"/>
      <c r="DU405" s="166"/>
      <c r="DV405" s="166"/>
      <c r="DW405" s="166"/>
      <c r="DX405" s="166"/>
      <c r="DY405" s="166"/>
      <c r="DZ405" s="166"/>
      <c r="EA405" s="166"/>
      <c r="EB405" s="166"/>
      <c r="EC405" s="166"/>
      <c r="ED405" s="166"/>
      <c r="EE405" s="166"/>
      <c r="EF405" s="166"/>
      <c r="EG405" s="166"/>
      <c r="EH405" s="166"/>
      <c r="EI405" s="166"/>
      <c r="EJ405" s="166"/>
      <c r="EK405" s="166"/>
      <c r="EL405" s="166"/>
      <c r="EM405" s="166"/>
      <c r="EN405" s="166"/>
    </row>
    <row r="406" spans="3:144" x14ac:dyDescent="0.2">
      <c r="C406" s="166"/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  <c r="AA406" s="166"/>
      <c r="AB406" s="166"/>
      <c r="AC406" s="166"/>
      <c r="AD406" s="166"/>
      <c r="AE406" s="166"/>
      <c r="AF406" s="166"/>
      <c r="AG406" s="166"/>
      <c r="AH406" s="166"/>
      <c r="AI406" s="166"/>
      <c r="AJ406" s="166"/>
      <c r="AK406" s="166"/>
      <c r="AL406" s="166"/>
      <c r="AM406" s="166"/>
      <c r="AN406" s="166"/>
      <c r="AO406" s="166"/>
      <c r="AP406" s="166"/>
      <c r="AQ406" s="166"/>
      <c r="AR406" s="166"/>
      <c r="AS406" s="166"/>
      <c r="AT406" s="166"/>
      <c r="AU406" s="166"/>
      <c r="AV406" s="166"/>
      <c r="AW406" s="166"/>
      <c r="AX406" s="166"/>
      <c r="AY406" s="166"/>
      <c r="AZ406" s="166"/>
      <c r="BA406" s="166"/>
      <c r="BB406" s="166"/>
      <c r="BC406" s="166"/>
      <c r="BD406" s="166"/>
      <c r="BE406" s="166"/>
      <c r="BF406" s="166"/>
      <c r="BG406" s="166"/>
      <c r="BH406" s="166"/>
      <c r="BI406" s="166"/>
      <c r="BJ406" s="166"/>
      <c r="BK406" s="166"/>
      <c r="BL406" s="166"/>
      <c r="BM406" s="166"/>
      <c r="BN406" s="166"/>
      <c r="BO406" s="166"/>
      <c r="BP406" s="166"/>
      <c r="BQ406" s="166"/>
      <c r="BR406" s="166"/>
      <c r="BS406" s="166"/>
      <c r="BT406" s="166"/>
      <c r="BU406" s="166"/>
      <c r="BV406" s="166"/>
      <c r="BW406" s="166"/>
      <c r="BX406" s="166"/>
      <c r="BY406" s="166"/>
      <c r="BZ406" s="166"/>
      <c r="CA406" s="166"/>
      <c r="CB406" s="166"/>
      <c r="CC406" s="166"/>
      <c r="CD406" s="166"/>
      <c r="CE406" s="166"/>
      <c r="CF406" s="166"/>
      <c r="CG406" s="166"/>
      <c r="CH406" s="166"/>
      <c r="CI406" s="166"/>
      <c r="CJ406" s="166"/>
      <c r="CK406" s="166"/>
      <c r="CL406" s="166"/>
      <c r="CM406" s="166"/>
      <c r="CN406" s="166"/>
      <c r="CO406" s="166"/>
      <c r="CP406" s="166"/>
      <c r="CQ406" s="166"/>
      <c r="CR406" s="166"/>
      <c r="CS406" s="166"/>
      <c r="CT406" s="166"/>
      <c r="CU406" s="166"/>
      <c r="CV406" s="166"/>
      <c r="CW406" s="166"/>
      <c r="CX406" s="166"/>
      <c r="CY406" s="166"/>
      <c r="CZ406" s="166"/>
      <c r="DA406" s="166"/>
      <c r="DB406" s="166"/>
      <c r="DC406" s="166"/>
      <c r="DD406" s="166"/>
      <c r="DE406" s="166"/>
      <c r="DF406" s="166"/>
      <c r="DG406" s="166"/>
      <c r="DH406" s="166"/>
      <c r="DI406" s="166"/>
      <c r="DJ406" s="166"/>
      <c r="DK406" s="166"/>
      <c r="DL406" s="166"/>
      <c r="DM406" s="166"/>
      <c r="DN406" s="166"/>
      <c r="DO406" s="166"/>
      <c r="DP406" s="166"/>
      <c r="DQ406" s="166"/>
      <c r="DR406" s="166"/>
      <c r="DS406" s="166"/>
      <c r="DT406" s="166"/>
      <c r="DU406" s="166"/>
      <c r="DV406" s="166"/>
      <c r="DW406" s="166"/>
      <c r="DX406" s="166"/>
      <c r="DY406" s="166"/>
      <c r="DZ406" s="166"/>
      <c r="EA406" s="166"/>
      <c r="EB406" s="166"/>
      <c r="EC406" s="166"/>
      <c r="ED406" s="166"/>
      <c r="EE406" s="166"/>
      <c r="EF406" s="166"/>
      <c r="EG406" s="166"/>
      <c r="EH406" s="166"/>
      <c r="EI406" s="166"/>
      <c r="EJ406" s="166"/>
      <c r="EK406" s="166"/>
      <c r="EL406" s="166"/>
      <c r="EM406" s="166"/>
      <c r="EN406" s="166"/>
    </row>
    <row r="407" spans="3:144" x14ac:dyDescent="0.2">
      <c r="C407" s="166"/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66"/>
      <c r="AH407" s="166"/>
      <c r="AI407" s="166"/>
      <c r="AJ407" s="166"/>
      <c r="AK407" s="166"/>
      <c r="AL407" s="166"/>
      <c r="AM407" s="166"/>
      <c r="AN407" s="166"/>
      <c r="AO407" s="166"/>
      <c r="AP407" s="166"/>
      <c r="AQ407" s="166"/>
      <c r="AR407" s="166"/>
      <c r="AS407" s="166"/>
      <c r="AT407" s="166"/>
      <c r="AU407" s="166"/>
      <c r="AV407" s="166"/>
      <c r="AW407" s="166"/>
      <c r="AX407" s="166"/>
      <c r="AY407" s="166"/>
      <c r="AZ407" s="166"/>
      <c r="BA407" s="166"/>
      <c r="BB407" s="166"/>
      <c r="BC407" s="166"/>
      <c r="BD407" s="166"/>
      <c r="BE407" s="166"/>
      <c r="BF407" s="166"/>
      <c r="BG407" s="166"/>
      <c r="BH407" s="166"/>
      <c r="BI407" s="166"/>
      <c r="BJ407" s="166"/>
      <c r="BK407" s="166"/>
      <c r="BL407" s="166"/>
      <c r="BM407" s="166"/>
      <c r="BN407" s="166"/>
      <c r="BO407" s="166"/>
      <c r="BP407" s="166"/>
      <c r="BQ407" s="166"/>
      <c r="BR407" s="166"/>
      <c r="BS407" s="166"/>
      <c r="BT407" s="166"/>
      <c r="BU407" s="166"/>
      <c r="BV407" s="166"/>
      <c r="BW407" s="166"/>
      <c r="BX407" s="166"/>
      <c r="BY407" s="166"/>
      <c r="BZ407" s="166"/>
      <c r="CA407" s="166"/>
      <c r="CB407" s="166"/>
      <c r="CC407" s="166"/>
      <c r="CD407" s="166"/>
      <c r="CE407" s="166"/>
      <c r="CF407" s="166"/>
      <c r="CG407" s="166"/>
      <c r="CH407" s="166"/>
      <c r="CI407" s="166"/>
      <c r="CJ407" s="166"/>
      <c r="CK407" s="166"/>
      <c r="CL407" s="166"/>
      <c r="CM407" s="166"/>
      <c r="CN407" s="166"/>
      <c r="CO407" s="166"/>
      <c r="CP407" s="166"/>
      <c r="CQ407" s="166"/>
      <c r="CR407" s="166"/>
      <c r="CS407" s="166"/>
      <c r="CT407" s="166"/>
      <c r="CU407" s="166"/>
      <c r="CV407" s="166"/>
      <c r="CW407" s="166"/>
      <c r="CX407" s="166"/>
      <c r="CY407" s="166"/>
      <c r="CZ407" s="166"/>
      <c r="DA407" s="166"/>
      <c r="DB407" s="166"/>
      <c r="DC407" s="166"/>
      <c r="DD407" s="166"/>
      <c r="DE407" s="166"/>
      <c r="DF407" s="166"/>
      <c r="DG407" s="166"/>
      <c r="DH407" s="166"/>
      <c r="DI407" s="166"/>
      <c r="DJ407" s="166"/>
      <c r="DK407" s="166"/>
      <c r="DL407" s="166"/>
      <c r="DM407" s="166"/>
      <c r="DN407" s="166"/>
      <c r="DO407" s="166"/>
      <c r="DP407" s="166"/>
      <c r="DQ407" s="166"/>
      <c r="DR407" s="166"/>
      <c r="DS407" s="166"/>
      <c r="DT407" s="166"/>
      <c r="DU407" s="166"/>
      <c r="DV407" s="166"/>
      <c r="DW407" s="166"/>
      <c r="DX407" s="166"/>
      <c r="DY407" s="166"/>
      <c r="DZ407" s="166"/>
      <c r="EA407" s="166"/>
      <c r="EB407" s="166"/>
      <c r="EC407" s="166"/>
      <c r="ED407" s="166"/>
      <c r="EE407" s="166"/>
      <c r="EF407" s="166"/>
      <c r="EG407" s="166"/>
      <c r="EH407" s="166"/>
      <c r="EI407" s="166"/>
      <c r="EJ407" s="166"/>
      <c r="EK407" s="166"/>
      <c r="EL407" s="166"/>
      <c r="EM407" s="166"/>
      <c r="EN407" s="166"/>
    </row>
    <row r="408" spans="3:144" x14ac:dyDescent="0.2">
      <c r="C408" s="166"/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  <c r="AA408" s="166"/>
      <c r="AB408" s="166"/>
      <c r="AC408" s="166"/>
      <c r="AD408" s="166"/>
      <c r="AE408" s="166"/>
      <c r="AF408" s="166"/>
      <c r="AG408" s="166"/>
      <c r="AH408" s="166"/>
      <c r="AI408" s="166"/>
      <c r="AJ408" s="166"/>
      <c r="AK408" s="166"/>
      <c r="AL408" s="166"/>
      <c r="AM408" s="166"/>
      <c r="AN408" s="166"/>
      <c r="AO408" s="166"/>
      <c r="AP408" s="166"/>
      <c r="AQ408" s="166"/>
      <c r="AR408" s="166"/>
      <c r="AS408" s="166"/>
      <c r="AT408" s="166"/>
      <c r="AU408" s="166"/>
      <c r="AV408" s="166"/>
      <c r="AW408" s="166"/>
      <c r="AX408" s="166"/>
      <c r="AY408" s="166"/>
      <c r="AZ408" s="166"/>
      <c r="BA408" s="166"/>
      <c r="BB408" s="166"/>
      <c r="BC408" s="166"/>
      <c r="BD408" s="166"/>
      <c r="BE408" s="166"/>
      <c r="BF408" s="166"/>
      <c r="BG408" s="166"/>
      <c r="BH408" s="166"/>
      <c r="BI408" s="166"/>
      <c r="BJ408" s="166"/>
      <c r="BK408" s="166"/>
      <c r="BL408" s="166"/>
      <c r="BM408" s="166"/>
      <c r="BN408" s="166"/>
      <c r="BO408" s="166"/>
      <c r="BP408" s="166"/>
      <c r="BQ408" s="166"/>
      <c r="BR408" s="166"/>
      <c r="BS408" s="166"/>
      <c r="BT408" s="166"/>
      <c r="BU408" s="166"/>
      <c r="BV408" s="166"/>
      <c r="BW408" s="166"/>
      <c r="BX408" s="166"/>
      <c r="BY408" s="166"/>
      <c r="BZ408" s="166"/>
      <c r="CA408" s="166"/>
      <c r="CB408" s="166"/>
      <c r="CC408" s="166"/>
      <c r="CD408" s="166"/>
      <c r="CE408" s="166"/>
      <c r="CF408" s="166"/>
      <c r="CG408" s="166"/>
      <c r="CH408" s="166"/>
      <c r="CI408" s="166"/>
      <c r="CJ408" s="166"/>
      <c r="CK408" s="166"/>
      <c r="CL408" s="166"/>
      <c r="CM408" s="166"/>
      <c r="CN408" s="166"/>
      <c r="CO408" s="166"/>
      <c r="CP408" s="166"/>
      <c r="CQ408" s="166"/>
      <c r="CR408" s="166"/>
      <c r="CS408" s="166"/>
      <c r="CT408" s="166"/>
      <c r="CU408" s="166"/>
      <c r="CV408" s="166"/>
      <c r="CW408" s="166"/>
      <c r="CX408" s="166"/>
      <c r="CY408" s="166"/>
      <c r="CZ408" s="166"/>
      <c r="DA408" s="166"/>
      <c r="DB408" s="166"/>
      <c r="DC408" s="166"/>
      <c r="DD408" s="166"/>
      <c r="DE408" s="166"/>
      <c r="DF408" s="166"/>
      <c r="DG408" s="166"/>
      <c r="DH408" s="166"/>
      <c r="DI408" s="166"/>
      <c r="DJ408" s="166"/>
      <c r="DK408" s="166"/>
      <c r="DL408" s="166"/>
      <c r="DM408" s="166"/>
      <c r="DN408" s="166"/>
      <c r="DO408" s="166"/>
      <c r="DP408" s="166"/>
      <c r="DQ408" s="166"/>
      <c r="DR408" s="166"/>
      <c r="DS408" s="166"/>
      <c r="DT408" s="166"/>
      <c r="DU408" s="166"/>
      <c r="DV408" s="166"/>
      <c r="DW408" s="166"/>
      <c r="DX408" s="166"/>
      <c r="DY408" s="166"/>
      <c r="DZ408" s="166"/>
      <c r="EA408" s="166"/>
      <c r="EB408" s="166"/>
      <c r="EC408" s="166"/>
      <c r="ED408" s="166"/>
      <c r="EE408" s="166"/>
      <c r="EF408" s="166"/>
      <c r="EG408" s="166"/>
      <c r="EH408" s="166"/>
      <c r="EI408" s="166"/>
      <c r="EJ408" s="166"/>
      <c r="EK408" s="166"/>
      <c r="EL408" s="166"/>
      <c r="EM408" s="166"/>
      <c r="EN408" s="166"/>
    </row>
    <row r="409" spans="3:144" x14ac:dyDescent="0.2">
      <c r="C409" s="166"/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  <c r="AA409" s="166"/>
      <c r="AB409" s="166"/>
      <c r="AC409" s="166"/>
      <c r="AD409" s="166"/>
      <c r="AE409" s="166"/>
      <c r="AF409" s="166"/>
      <c r="AG409" s="166"/>
      <c r="AH409" s="166"/>
      <c r="AI409" s="166"/>
      <c r="AJ409" s="166"/>
      <c r="AK409" s="166"/>
      <c r="AL409" s="166"/>
      <c r="AM409" s="166"/>
      <c r="AN409" s="166"/>
      <c r="AO409" s="166"/>
      <c r="AP409" s="166"/>
      <c r="AQ409" s="166"/>
      <c r="AR409" s="166"/>
      <c r="AS409" s="166"/>
      <c r="AT409" s="166"/>
      <c r="AU409" s="166"/>
      <c r="AV409" s="166"/>
      <c r="AW409" s="166"/>
      <c r="AX409" s="166"/>
      <c r="AY409" s="166"/>
      <c r="AZ409" s="166"/>
      <c r="BA409" s="166"/>
      <c r="BB409" s="166"/>
      <c r="BC409" s="166"/>
      <c r="BD409" s="166"/>
      <c r="BE409" s="166"/>
      <c r="BF409" s="166"/>
      <c r="BG409" s="166"/>
      <c r="BH409" s="166"/>
      <c r="BI409" s="166"/>
      <c r="BJ409" s="166"/>
      <c r="BK409" s="166"/>
      <c r="BL409" s="166"/>
      <c r="BM409" s="166"/>
      <c r="BN409" s="166"/>
      <c r="BO409" s="166"/>
      <c r="BP409" s="166"/>
      <c r="BQ409" s="166"/>
      <c r="BR409" s="166"/>
      <c r="BS409" s="166"/>
      <c r="BT409" s="166"/>
      <c r="BU409" s="166"/>
      <c r="BV409" s="166"/>
      <c r="BW409" s="166"/>
      <c r="BX409" s="166"/>
      <c r="BY409" s="166"/>
      <c r="BZ409" s="166"/>
      <c r="CA409" s="166"/>
      <c r="CB409" s="166"/>
      <c r="CC409" s="166"/>
      <c r="CD409" s="166"/>
      <c r="CE409" s="166"/>
      <c r="CF409" s="166"/>
      <c r="CG409" s="166"/>
      <c r="CH409" s="166"/>
      <c r="CI409" s="166"/>
      <c r="CJ409" s="166"/>
      <c r="CK409" s="166"/>
      <c r="CL409" s="166"/>
      <c r="CM409" s="166"/>
      <c r="CN409" s="166"/>
      <c r="CO409" s="166"/>
      <c r="CP409" s="166"/>
      <c r="CQ409" s="166"/>
      <c r="CR409" s="166"/>
      <c r="CS409" s="166"/>
      <c r="CT409" s="166"/>
      <c r="CU409" s="166"/>
      <c r="CV409" s="166"/>
      <c r="CW409" s="166"/>
      <c r="CX409" s="166"/>
      <c r="CY409" s="166"/>
      <c r="CZ409" s="166"/>
      <c r="DA409" s="166"/>
      <c r="DB409" s="166"/>
      <c r="DC409" s="166"/>
      <c r="DD409" s="166"/>
      <c r="DE409" s="166"/>
      <c r="DF409" s="166"/>
      <c r="DG409" s="166"/>
      <c r="DH409" s="166"/>
      <c r="DI409" s="166"/>
      <c r="DJ409" s="166"/>
      <c r="DK409" s="166"/>
      <c r="DL409" s="166"/>
      <c r="DM409" s="166"/>
      <c r="DN409" s="166"/>
      <c r="DO409" s="166"/>
      <c r="DP409" s="166"/>
      <c r="DQ409" s="166"/>
      <c r="DR409" s="166"/>
      <c r="DS409" s="166"/>
      <c r="DT409" s="166"/>
      <c r="DU409" s="166"/>
      <c r="DV409" s="166"/>
      <c r="DW409" s="166"/>
      <c r="DX409" s="166"/>
      <c r="DY409" s="166"/>
      <c r="DZ409" s="166"/>
      <c r="EA409" s="166"/>
      <c r="EB409" s="166"/>
      <c r="EC409" s="166"/>
      <c r="ED409" s="166"/>
      <c r="EE409" s="166"/>
      <c r="EF409" s="166"/>
      <c r="EG409" s="166"/>
      <c r="EH409" s="166"/>
      <c r="EI409" s="166"/>
      <c r="EJ409" s="166"/>
      <c r="EK409" s="166"/>
      <c r="EL409" s="166"/>
      <c r="EM409" s="166"/>
      <c r="EN409" s="166"/>
    </row>
    <row r="410" spans="3:144" x14ac:dyDescent="0.2"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6"/>
      <c r="AG410" s="166"/>
      <c r="AH410" s="166"/>
      <c r="AI410" s="166"/>
      <c r="AJ410" s="166"/>
      <c r="AK410" s="166"/>
      <c r="AL410" s="166"/>
      <c r="AM410" s="166"/>
      <c r="AN410" s="166"/>
      <c r="AO410" s="166"/>
      <c r="AP410" s="166"/>
      <c r="AQ410" s="166"/>
      <c r="AR410" s="166"/>
      <c r="AS410" s="166"/>
      <c r="AT410" s="166"/>
      <c r="AU410" s="166"/>
      <c r="AV410" s="166"/>
      <c r="AW410" s="166"/>
      <c r="AX410" s="166"/>
      <c r="AY410" s="166"/>
      <c r="AZ410" s="166"/>
      <c r="BA410" s="166"/>
      <c r="BB410" s="166"/>
      <c r="BC410" s="166"/>
      <c r="BD410" s="166"/>
      <c r="BE410" s="166"/>
      <c r="BF410" s="166"/>
      <c r="BG410" s="166"/>
      <c r="BH410" s="166"/>
      <c r="BI410" s="166"/>
      <c r="BJ410" s="166"/>
      <c r="BK410" s="166"/>
      <c r="BL410" s="166"/>
      <c r="BM410" s="166"/>
      <c r="BN410" s="166"/>
      <c r="BO410" s="166"/>
      <c r="BP410" s="166"/>
      <c r="BQ410" s="166"/>
      <c r="BR410" s="166"/>
      <c r="BS410" s="166"/>
      <c r="BT410" s="166"/>
      <c r="BU410" s="166"/>
      <c r="BV410" s="166"/>
      <c r="BW410" s="166"/>
      <c r="BX410" s="166"/>
      <c r="BY410" s="166"/>
      <c r="BZ410" s="166"/>
      <c r="CA410" s="166"/>
      <c r="CB410" s="166"/>
      <c r="CC410" s="166"/>
      <c r="CD410" s="166"/>
      <c r="CE410" s="166"/>
      <c r="CF410" s="166"/>
      <c r="CG410" s="166"/>
      <c r="CH410" s="166"/>
      <c r="CI410" s="166"/>
      <c r="CJ410" s="166"/>
      <c r="CK410" s="166"/>
      <c r="CL410" s="166"/>
      <c r="CM410" s="166"/>
      <c r="CN410" s="166"/>
      <c r="CO410" s="166"/>
      <c r="CP410" s="166"/>
      <c r="CQ410" s="166"/>
      <c r="CR410" s="166"/>
      <c r="CS410" s="166"/>
      <c r="CT410" s="166"/>
      <c r="CU410" s="166"/>
      <c r="CV410" s="166"/>
      <c r="CW410" s="166"/>
      <c r="CX410" s="166"/>
      <c r="CY410" s="166"/>
      <c r="CZ410" s="166"/>
      <c r="DA410" s="166"/>
      <c r="DB410" s="166"/>
      <c r="DC410" s="166"/>
      <c r="DD410" s="166"/>
      <c r="DE410" s="166"/>
      <c r="DF410" s="166"/>
      <c r="DG410" s="166"/>
      <c r="DH410" s="166"/>
      <c r="DI410" s="166"/>
      <c r="DJ410" s="166"/>
      <c r="DK410" s="166"/>
      <c r="DL410" s="166"/>
      <c r="DM410" s="166"/>
      <c r="DN410" s="166"/>
      <c r="DO410" s="166"/>
      <c r="DP410" s="166"/>
      <c r="DQ410" s="166"/>
      <c r="DR410" s="166"/>
      <c r="DS410" s="166"/>
      <c r="DT410" s="166"/>
      <c r="DU410" s="166"/>
      <c r="DV410" s="166"/>
      <c r="DW410" s="166"/>
      <c r="DX410" s="166"/>
      <c r="DY410" s="166"/>
      <c r="DZ410" s="166"/>
      <c r="EA410" s="166"/>
      <c r="EB410" s="166"/>
      <c r="EC410" s="166"/>
      <c r="ED410" s="166"/>
      <c r="EE410" s="166"/>
      <c r="EF410" s="166"/>
      <c r="EG410" s="166"/>
      <c r="EH410" s="166"/>
      <c r="EI410" s="166"/>
      <c r="EJ410" s="166"/>
      <c r="EK410" s="166"/>
      <c r="EL410" s="166"/>
      <c r="EM410" s="166"/>
      <c r="EN410" s="166"/>
    </row>
    <row r="411" spans="3:144" x14ac:dyDescent="0.2"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  <c r="AA411" s="166"/>
      <c r="AB411" s="166"/>
      <c r="AC411" s="166"/>
      <c r="AD411" s="166"/>
      <c r="AE411" s="166"/>
      <c r="AF411" s="166"/>
      <c r="AG411" s="166"/>
      <c r="AH411" s="166"/>
      <c r="AI411" s="166"/>
      <c r="AJ411" s="166"/>
      <c r="AK411" s="166"/>
      <c r="AL411" s="166"/>
      <c r="AM411" s="166"/>
      <c r="AN411" s="166"/>
      <c r="AO411" s="166"/>
      <c r="AP411" s="166"/>
      <c r="AQ411" s="166"/>
      <c r="AR411" s="166"/>
      <c r="AS411" s="166"/>
      <c r="AT411" s="166"/>
      <c r="AU411" s="166"/>
      <c r="AV411" s="166"/>
      <c r="AW411" s="166"/>
      <c r="AX411" s="166"/>
      <c r="AY411" s="166"/>
      <c r="AZ411" s="166"/>
      <c r="BA411" s="166"/>
      <c r="BB411" s="166"/>
      <c r="BC411" s="166"/>
      <c r="BD411" s="166"/>
      <c r="BE411" s="166"/>
      <c r="BF411" s="166"/>
      <c r="BG411" s="166"/>
      <c r="BH411" s="166"/>
      <c r="BI411" s="166"/>
      <c r="BJ411" s="166"/>
      <c r="BK411" s="166"/>
      <c r="BL411" s="166"/>
      <c r="BM411" s="166"/>
      <c r="BN411" s="166"/>
      <c r="BO411" s="166"/>
      <c r="BP411" s="166"/>
      <c r="BQ411" s="166"/>
      <c r="BR411" s="166"/>
      <c r="BS411" s="166"/>
      <c r="BT411" s="166"/>
      <c r="BU411" s="166"/>
      <c r="BV411" s="166"/>
      <c r="BW411" s="166"/>
      <c r="BX411" s="166"/>
      <c r="BY411" s="166"/>
      <c r="BZ411" s="166"/>
      <c r="CA411" s="166"/>
      <c r="CB411" s="166"/>
      <c r="CC411" s="166"/>
      <c r="CD411" s="166"/>
      <c r="CE411" s="166"/>
      <c r="CF411" s="166"/>
      <c r="CG411" s="166"/>
      <c r="CH411" s="166"/>
      <c r="CI411" s="166"/>
      <c r="CJ411" s="166"/>
      <c r="CK411" s="166"/>
      <c r="CL411" s="166"/>
      <c r="CM411" s="166"/>
      <c r="CN411" s="166"/>
      <c r="CO411" s="166"/>
      <c r="CP411" s="166"/>
      <c r="CQ411" s="166"/>
      <c r="CR411" s="166"/>
      <c r="CS411" s="166"/>
      <c r="CT411" s="166"/>
      <c r="CU411" s="166"/>
      <c r="CV411" s="166"/>
      <c r="CW411" s="166"/>
      <c r="CX411" s="166"/>
      <c r="CY411" s="166"/>
      <c r="CZ411" s="166"/>
      <c r="DA411" s="166"/>
      <c r="DB411" s="166"/>
      <c r="DC411" s="166"/>
      <c r="DD411" s="166"/>
      <c r="DE411" s="166"/>
      <c r="DF411" s="166"/>
      <c r="DG411" s="166"/>
      <c r="DH411" s="166"/>
      <c r="DI411" s="166"/>
      <c r="DJ411" s="166"/>
      <c r="DK411" s="166"/>
      <c r="DL411" s="166"/>
      <c r="DM411" s="166"/>
      <c r="DN411" s="166"/>
      <c r="DO411" s="166"/>
      <c r="DP411" s="166"/>
      <c r="DQ411" s="166"/>
      <c r="DR411" s="166"/>
      <c r="DS411" s="166"/>
      <c r="DT411" s="166"/>
      <c r="DU411" s="166"/>
      <c r="DV411" s="166"/>
      <c r="DW411" s="166"/>
      <c r="DX411" s="166"/>
      <c r="DY411" s="166"/>
      <c r="DZ411" s="166"/>
      <c r="EA411" s="166"/>
      <c r="EB411" s="166"/>
      <c r="EC411" s="166"/>
      <c r="ED411" s="166"/>
      <c r="EE411" s="166"/>
      <c r="EF411" s="166"/>
      <c r="EG411" s="166"/>
      <c r="EH411" s="166"/>
      <c r="EI411" s="166"/>
      <c r="EJ411" s="166"/>
      <c r="EK411" s="166"/>
      <c r="EL411" s="166"/>
      <c r="EM411" s="166"/>
      <c r="EN411" s="166"/>
    </row>
    <row r="412" spans="3:144" x14ac:dyDescent="0.2">
      <c r="C412" s="166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  <c r="AA412" s="166"/>
      <c r="AB412" s="166"/>
      <c r="AC412" s="166"/>
      <c r="AD412" s="166"/>
      <c r="AE412" s="166"/>
      <c r="AF412" s="166"/>
      <c r="AG412" s="166"/>
      <c r="AH412" s="166"/>
      <c r="AI412" s="166"/>
      <c r="AJ412" s="166"/>
      <c r="AK412" s="166"/>
      <c r="AL412" s="166"/>
      <c r="AM412" s="166"/>
      <c r="AN412" s="166"/>
      <c r="AO412" s="166"/>
      <c r="AP412" s="166"/>
      <c r="AQ412" s="166"/>
      <c r="AR412" s="166"/>
      <c r="AS412" s="166"/>
      <c r="AT412" s="166"/>
      <c r="AU412" s="166"/>
      <c r="AV412" s="166"/>
      <c r="AW412" s="166"/>
      <c r="AX412" s="166"/>
      <c r="AY412" s="166"/>
      <c r="AZ412" s="166"/>
      <c r="BA412" s="166"/>
      <c r="BB412" s="166"/>
      <c r="BC412" s="166"/>
      <c r="BD412" s="166"/>
      <c r="BE412" s="166"/>
      <c r="BF412" s="166"/>
      <c r="BG412" s="166"/>
      <c r="BH412" s="166"/>
      <c r="BI412" s="166"/>
      <c r="BJ412" s="166"/>
      <c r="BK412" s="166"/>
      <c r="BL412" s="166"/>
      <c r="BM412" s="166"/>
      <c r="BN412" s="166"/>
      <c r="BO412" s="166"/>
      <c r="BP412" s="166"/>
      <c r="BQ412" s="166"/>
      <c r="BR412" s="166"/>
      <c r="BS412" s="166"/>
      <c r="BT412" s="166"/>
      <c r="BU412" s="166"/>
      <c r="BV412" s="166"/>
      <c r="BW412" s="166"/>
      <c r="BX412" s="166"/>
      <c r="BY412" s="166"/>
      <c r="BZ412" s="166"/>
      <c r="CA412" s="166"/>
      <c r="CB412" s="166"/>
      <c r="CC412" s="166"/>
      <c r="CD412" s="166"/>
      <c r="CE412" s="166"/>
      <c r="CF412" s="166"/>
      <c r="CG412" s="166"/>
      <c r="CH412" s="166"/>
      <c r="CI412" s="166"/>
      <c r="CJ412" s="166"/>
      <c r="CK412" s="166"/>
      <c r="CL412" s="166"/>
      <c r="CM412" s="166"/>
      <c r="CN412" s="166"/>
      <c r="CO412" s="166"/>
      <c r="CP412" s="166"/>
      <c r="CQ412" s="166"/>
      <c r="CR412" s="166"/>
      <c r="CS412" s="166"/>
      <c r="CT412" s="166"/>
      <c r="CU412" s="166"/>
      <c r="CV412" s="166"/>
      <c r="CW412" s="166"/>
      <c r="CX412" s="166"/>
      <c r="CY412" s="166"/>
      <c r="CZ412" s="166"/>
      <c r="DA412" s="166"/>
      <c r="DB412" s="166"/>
      <c r="DC412" s="166"/>
      <c r="DD412" s="166"/>
      <c r="DE412" s="166"/>
      <c r="DF412" s="166"/>
      <c r="DG412" s="166"/>
      <c r="DH412" s="166"/>
      <c r="DI412" s="166"/>
      <c r="DJ412" s="166"/>
      <c r="DK412" s="166"/>
      <c r="DL412" s="166"/>
      <c r="DM412" s="166"/>
      <c r="DN412" s="166"/>
      <c r="DO412" s="166"/>
      <c r="DP412" s="166"/>
      <c r="DQ412" s="166"/>
      <c r="DR412" s="166"/>
      <c r="DS412" s="166"/>
      <c r="DT412" s="166"/>
      <c r="DU412" s="166"/>
      <c r="DV412" s="166"/>
      <c r="DW412" s="166"/>
      <c r="DX412" s="166"/>
      <c r="DY412" s="166"/>
      <c r="DZ412" s="166"/>
      <c r="EA412" s="166"/>
      <c r="EB412" s="166"/>
      <c r="EC412" s="166"/>
      <c r="ED412" s="166"/>
      <c r="EE412" s="166"/>
      <c r="EF412" s="166"/>
      <c r="EG412" s="166"/>
      <c r="EH412" s="166"/>
      <c r="EI412" s="166"/>
      <c r="EJ412" s="166"/>
      <c r="EK412" s="166"/>
      <c r="EL412" s="166"/>
      <c r="EM412" s="166"/>
      <c r="EN412" s="166"/>
    </row>
    <row r="413" spans="3:144" x14ac:dyDescent="0.2"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  <c r="AA413" s="166"/>
      <c r="AB413" s="166"/>
      <c r="AC413" s="166"/>
      <c r="AD413" s="166"/>
      <c r="AE413" s="166"/>
      <c r="AF413" s="166"/>
      <c r="AG413" s="166"/>
      <c r="AH413" s="166"/>
      <c r="AI413" s="166"/>
      <c r="AJ413" s="166"/>
      <c r="AK413" s="166"/>
      <c r="AL413" s="166"/>
      <c r="AM413" s="166"/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  <c r="AZ413" s="166"/>
      <c r="BA413" s="166"/>
      <c r="BB413" s="166"/>
      <c r="BC413" s="166"/>
      <c r="BD413" s="166"/>
      <c r="BE413" s="166"/>
      <c r="BF413" s="166"/>
      <c r="BG413" s="166"/>
      <c r="BH413" s="166"/>
      <c r="BI413" s="166"/>
      <c r="BJ413" s="166"/>
      <c r="BK413" s="166"/>
      <c r="BL413" s="166"/>
      <c r="BM413" s="166"/>
      <c r="BN413" s="166"/>
      <c r="BO413" s="166"/>
      <c r="BP413" s="166"/>
      <c r="BQ413" s="166"/>
      <c r="BR413" s="166"/>
      <c r="BS413" s="166"/>
      <c r="BT413" s="166"/>
      <c r="BU413" s="166"/>
      <c r="BV413" s="166"/>
      <c r="BW413" s="166"/>
      <c r="BX413" s="166"/>
      <c r="BY413" s="166"/>
      <c r="BZ413" s="166"/>
      <c r="CA413" s="166"/>
      <c r="CB413" s="166"/>
      <c r="CC413" s="166"/>
      <c r="CD413" s="166"/>
      <c r="CE413" s="166"/>
      <c r="CF413" s="166"/>
      <c r="CG413" s="166"/>
      <c r="CH413" s="166"/>
      <c r="CI413" s="166"/>
      <c r="CJ413" s="166"/>
      <c r="CK413" s="166"/>
      <c r="CL413" s="166"/>
      <c r="CM413" s="166"/>
      <c r="CN413" s="166"/>
      <c r="CO413" s="166"/>
      <c r="CP413" s="166"/>
      <c r="CQ413" s="166"/>
      <c r="CR413" s="166"/>
      <c r="CS413" s="166"/>
      <c r="CT413" s="166"/>
      <c r="CU413" s="166"/>
      <c r="CV413" s="166"/>
      <c r="CW413" s="166"/>
      <c r="CX413" s="166"/>
      <c r="CY413" s="166"/>
      <c r="CZ413" s="166"/>
      <c r="DA413" s="166"/>
      <c r="DB413" s="166"/>
      <c r="DC413" s="166"/>
      <c r="DD413" s="166"/>
      <c r="DE413" s="166"/>
      <c r="DF413" s="166"/>
      <c r="DG413" s="166"/>
      <c r="DH413" s="166"/>
      <c r="DI413" s="166"/>
      <c r="DJ413" s="166"/>
      <c r="DK413" s="166"/>
      <c r="DL413" s="166"/>
      <c r="DM413" s="166"/>
      <c r="DN413" s="166"/>
      <c r="DO413" s="166"/>
      <c r="DP413" s="166"/>
      <c r="DQ413" s="166"/>
      <c r="DR413" s="166"/>
      <c r="DS413" s="166"/>
      <c r="DT413" s="166"/>
      <c r="DU413" s="166"/>
      <c r="DV413" s="166"/>
      <c r="DW413" s="166"/>
      <c r="DX413" s="166"/>
      <c r="DY413" s="166"/>
      <c r="DZ413" s="166"/>
      <c r="EA413" s="166"/>
      <c r="EB413" s="166"/>
      <c r="EC413" s="166"/>
      <c r="ED413" s="166"/>
      <c r="EE413" s="166"/>
      <c r="EF413" s="166"/>
      <c r="EG413" s="166"/>
      <c r="EH413" s="166"/>
      <c r="EI413" s="166"/>
      <c r="EJ413" s="166"/>
      <c r="EK413" s="166"/>
      <c r="EL413" s="166"/>
      <c r="EM413" s="166"/>
      <c r="EN413" s="166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O21" sqref="O21"/>
    </sheetView>
  </sheetViews>
  <sheetFormatPr defaultRowHeight="15" outlineLevelCol="1" x14ac:dyDescent="0.25"/>
  <cols>
    <col min="1" max="1" width="33.7109375" customWidth="1"/>
    <col min="2" max="2" width="15.5703125" hidden="1" customWidth="1" outlineLevel="1"/>
    <col min="3" max="12" width="5" hidden="1" customWidth="1" outlineLevel="1"/>
    <col min="13" max="13" width="12.7109375" bestFit="1" customWidth="1" collapsed="1"/>
    <col min="14" max="14" width="13.42578125" bestFit="1" customWidth="1"/>
    <col min="15" max="15" width="13.28515625" bestFit="1" customWidth="1"/>
    <col min="16" max="16" width="15.140625" bestFit="1" customWidth="1"/>
    <col min="17" max="17" width="11.5703125" bestFit="1" customWidth="1"/>
    <col min="18" max="18" width="9.28515625" bestFit="1" customWidth="1"/>
    <col min="19" max="19" width="14.28515625" bestFit="1" customWidth="1"/>
  </cols>
  <sheetData>
    <row r="1" spans="1:19" x14ac:dyDescent="0.25">
      <c r="A1" s="303" t="s">
        <v>258</v>
      </c>
      <c r="B1" s="303" t="s">
        <v>143</v>
      </c>
      <c r="C1" s="303"/>
      <c r="D1" s="303"/>
      <c r="E1" s="303"/>
      <c r="M1" s="303"/>
      <c r="N1" s="303"/>
      <c r="O1" s="303"/>
      <c r="P1" s="303"/>
      <c r="Q1" s="290" t="s">
        <v>329</v>
      </c>
      <c r="R1" s="290"/>
      <c r="S1" s="290"/>
    </row>
    <row r="2" spans="1:19" x14ac:dyDescent="0.25">
      <c r="A2" s="303"/>
      <c r="B2" s="303" t="s">
        <v>257</v>
      </c>
      <c r="C2" s="303" t="s">
        <v>257</v>
      </c>
      <c r="D2" s="303" t="s">
        <v>257</v>
      </c>
      <c r="E2" s="303" t="s">
        <v>257</v>
      </c>
      <c r="F2" t="s">
        <v>257</v>
      </c>
      <c r="G2" t="s">
        <v>257</v>
      </c>
      <c r="H2" t="s">
        <v>257</v>
      </c>
      <c r="I2" t="s">
        <v>257</v>
      </c>
      <c r="J2" t="s">
        <v>257</v>
      </c>
      <c r="K2" t="s">
        <v>257</v>
      </c>
      <c r="L2" t="s">
        <v>257</v>
      </c>
      <c r="M2" s="303" t="s">
        <v>257</v>
      </c>
      <c r="N2" s="303" t="s">
        <v>256</v>
      </c>
      <c r="O2" s="303" t="s">
        <v>256</v>
      </c>
      <c r="P2" s="303" t="s">
        <v>256</v>
      </c>
      <c r="Q2" s="290"/>
      <c r="R2" s="290"/>
      <c r="S2" s="290"/>
    </row>
    <row r="3" spans="1:19" x14ac:dyDescent="0.25">
      <c r="A3" s="195" t="s">
        <v>145</v>
      </c>
      <c r="B3" s="195" t="s">
        <v>246</v>
      </c>
      <c r="C3" s="195" t="s">
        <v>245</v>
      </c>
      <c r="D3" s="195" t="s">
        <v>244</v>
      </c>
      <c r="E3" s="195" t="s">
        <v>255</v>
      </c>
      <c r="F3" t="s">
        <v>254</v>
      </c>
      <c r="G3" t="s">
        <v>253</v>
      </c>
      <c r="H3" t="s">
        <v>252</v>
      </c>
      <c r="I3" t="s">
        <v>251</v>
      </c>
      <c r="J3" t="s">
        <v>250</v>
      </c>
      <c r="K3" t="s">
        <v>249</v>
      </c>
      <c r="L3" t="s">
        <v>248</v>
      </c>
      <c r="M3" s="195" t="s">
        <v>247</v>
      </c>
      <c r="N3" s="195" t="s">
        <v>246</v>
      </c>
      <c r="O3" s="195" t="s">
        <v>245</v>
      </c>
      <c r="P3" s="195" t="s">
        <v>244</v>
      </c>
      <c r="Q3" s="296">
        <v>43556</v>
      </c>
      <c r="R3" s="296">
        <v>43586</v>
      </c>
      <c r="S3" s="296">
        <v>43617</v>
      </c>
    </row>
    <row r="4" spans="1:19" x14ac:dyDescent="0.25">
      <c r="A4" s="152" t="s">
        <v>146</v>
      </c>
      <c r="B4" s="175">
        <v>3992945.72</v>
      </c>
      <c r="C4" s="175">
        <v>4812479.6900000004</v>
      </c>
      <c r="D4" s="175">
        <v>4803941.09</v>
      </c>
      <c r="E4" s="175">
        <v>4803941.09</v>
      </c>
      <c r="F4" s="175">
        <v>4803941.09</v>
      </c>
      <c r="G4" s="175">
        <v>4803941.09</v>
      </c>
      <c r="H4" s="175">
        <v>4803941.09</v>
      </c>
      <c r="I4" s="175">
        <v>11872524.41</v>
      </c>
      <c r="J4" s="175">
        <v>11872524.41</v>
      </c>
      <c r="K4" s="175">
        <v>11872524.41</v>
      </c>
      <c r="L4" s="175">
        <v>11872524.41</v>
      </c>
      <c r="M4" s="175">
        <v>11872524.41</v>
      </c>
      <c r="N4" s="175">
        <v>11872524.41</v>
      </c>
      <c r="O4" s="175">
        <v>11872524.41</v>
      </c>
      <c r="P4" s="175"/>
    </row>
    <row r="5" spans="1:19" x14ac:dyDescent="0.25">
      <c r="A5" s="152" t="s">
        <v>147</v>
      </c>
      <c r="B5" s="175">
        <v>37510</v>
      </c>
      <c r="C5" s="175">
        <v>37510</v>
      </c>
      <c r="D5" s="175">
        <v>15653321.199999999</v>
      </c>
      <c r="E5" s="175">
        <v>15653321.199999999</v>
      </c>
      <c r="F5" s="175">
        <v>15653321.199999999</v>
      </c>
      <c r="G5" s="175">
        <v>15650769.859999999</v>
      </c>
      <c r="H5" s="175">
        <v>19541797.66</v>
      </c>
      <c r="I5" s="175">
        <v>20137575.960000001</v>
      </c>
      <c r="J5" s="175">
        <v>23398277.969999999</v>
      </c>
      <c r="K5" s="175">
        <v>31070902.289999999</v>
      </c>
      <c r="L5" s="175">
        <v>31198867.539999999</v>
      </c>
      <c r="M5" s="175">
        <v>32499745.170000002</v>
      </c>
      <c r="N5" s="175">
        <v>35709589.280000001</v>
      </c>
      <c r="O5" s="175">
        <v>39776949.009999998</v>
      </c>
      <c r="P5" s="175">
        <v>44835334.859999999</v>
      </c>
    </row>
    <row r="6" spans="1:19" x14ac:dyDescent="0.25">
      <c r="A6" s="152" t="s">
        <v>122</v>
      </c>
      <c r="B6" s="175">
        <v>0</v>
      </c>
      <c r="C6" s="175">
        <v>0</v>
      </c>
      <c r="D6" s="175">
        <v>0</v>
      </c>
      <c r="E6" s="175">
        <v>0</v>
      </c>
      <c r="F6" s="175">
        <v>0</v>
      </c>
      <c r="G6" s="175">
        <v>0</v>
      </c>
      <c r="H6" s="175">
        <v>4295953.8600000003</v>
      </c>
      <c r="I6" s="175">
        <v>4625543.1100000003</v>
      </c>
      <c r="J6" s="175">
        <v>4969233.07</v>
      </c>
      <c r="K6" s="175">
        <v>5563651.21</v>
      </c>
      <c r="L6" s="175">
        <v>5610621.21</v>
      </c>
      <c r="M6" s="175">
        <v>5610621.21</v>
      </c>
      <c r="N6" s="175">
        <v>7446460.8700000001</v>
      </c>
      <c r="O6" s="175">
        <v>7930466.8600000003</v>
      </c>
      <c r="P6" s="175">
        <v>11740576.52</v>
      </c>
    </row>
    <row r="7" spans="1:19" x14ac:dyDescent="0.25">
      <c r="A7" s="152" t="s">
        <v>123</v>
      </c>
      <c r="B7" s="175">
        <v>0</v>
      </c>
      <c r="C7" s="175">
        <v>0</v>
      </c>
      <c r="D7" s="175">
        <v>0</v>
      </c>
      <c r="E7" s="175">
        <v>0</v>
      </c>
      <c r="F7" s="175">
        <v>0</v>
      </c>
      <c r="G7" s="175">
        <v>0</v>
      </c>
      <c r="H7" s="175">
        <v>0</v>
      </c>
      <c r="I7" s="175">
        <v>0</v>
      </c>
      <c r="J7" s="175">
        <v>0</v>
      </c>
      <c r="K7" s="175">
        <v>0</v>
      </c>
      <c r="L7" s="175">
        <v>0</v>
      </c>
      <c r="M7" s="175">
        <v>1785237.96</v>
      </c>
      <c r="N7" s="175">
        <v>1478319.72</v>
      </c>
      <c r="O7" s="175">
        <v>1496803.07</v>
      </c>
      <c r="P7" s="175">
        <v>1490193.86</v>
      </c>
    </row>
    <row r="8" spans="1:19" x14ac:dyDescent="0.25">
      <c r="A8" s="152" t="s">
        <v>133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>
        <v>11872524.41</v>
      </c>
    </row>
    <row r="9" spans="1:19" x14ac:dyDescent="0.25">
      <c r="A9" s="152" t="s">
        <v>144</v>
      </c>
      <c r="B9" s="175">
        <v>4030455.72</v>
      </c>
      <c r="C9" s="175">
        <v>4849989.6900000004</v>
      </c>
      <c r="D9" s="175">
        <v>20457262.289999999</v>
      </c>
      <c r="E9" s="175">
        <v>20457262.289999999</v>
      </c>
      <c r="F9" s="175">
        <v>20457262.289999999</v>
      </c>
      <c r="G9" s="175">
        <v>20454710.949999999</v>
      </c>
      <c r="H9" s="175">
        <v>28641692.609999999</v>
      </c>
      <c r="I9" s="175">
        <v>36635643.480000004</v>
      </c>
      <c r="J9" s="175">
        <v>40240035.449999996</v>
      </c>
      <c r="K9" s="175">
        <v>48507077.910000004</v>
      </c>
      <c r="L9" s="175">
        <v>48682013.160000004</v>
      </c>
      <c r="M9" s="175">
        <v>51768128.75</v>
      </c>
      <c r="N9" s="175">
        <v>56506894.279999994</v>
      </c>
      <c r="O9" s="175">
        <v>61076743.350000001</v>
      </c>
      <c r="P9" s="175">
        <v>69938629.649999991</v>
      </c>
    </row>
    <row r="10" spans="1:19" x14ac:dyDescent="0.25">
      <c r="A10" s="152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</row>
    <row r="11" spans="1:19" x14ac:dyDescent="0.25">
      <c r="A11" s="345" t="s">
        <v>328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305"/>
      <c r="N11" s="350"/>
      <c r="O11" s="176"/>
      <c r="P11" s="176"/>
    </row>
    <row r="12" spans="1:19" x14ac:dyDescent="0.25">
      <c r="A12" s="310" t="s">
        <v>146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12"/>
      <c r="N12" s="309">
        <v>0</v>
      </c>
      <c r="O12" s="309">
        <v>0</v>
      </c>
      <c r="P12" s="309">
        <v>-11872524.41</v>
      </c>
    </row>
    <row r="13" spans="1:19" x14ac:dyDescent="0.25">
      <c r="A13" s="306" t="s">
        <v>147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305"/>
      <c r="N13" s="311">
        <f>+N5-M5</f>
        <v>3209844.1099999994</v>
      </c>
      <c r="O13" s="311">
        <f>+O5-N5</f>
        <v>4067359.7299999967</v>
      </c>
      <c r="P13" s="311">
        <f>+P5-O5</f>
        <v>5058385.8500000015</v>
      </c>
      <c r="Q13" s="183">
        <f>+'AMI Forecasted Additions'!P23</f>
        <v>264192</v>
      </c>
      <c r="R13" s="183">
        <f>+'AMI Forecasted Additions'!Q23</f>
        <v>0</v>
      </c>
      <c r="S13" s="183">
        <f>+'AMI Forecasted Additions'!R23</f>
        <v>12045085.920000002</v>
      </c>
    </row>
    <row r="14" spans="1:19" x14ac:dyDescent="0.25">
      <c r="A14" s="306" t="s">
        <v>122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305"/>
      <c r="N14" s="311">
        <f t="shared" ref="N14:P14" si="0">+N6-M6</f>
        <v>1835839.6600000001</v>
      </c>
      <c r="O14" s="311">
        <f t="shared" si="0"/>
        <v>484005.99000000022</v>
      </c>
      <c r="P14" s="311">
        <f t="shared" si="0"/>
        <v>3810109.6599999992</v>
      </c>
    </row>
    <row r="15" spans="1:19" x14ac:dyDescent="0.25">
      <c r="A15" s="306" t="s">
        <v>123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305"/>
      <c r="N15" s="311">
        <f t="shared" ref="N15:P15" si="1">+N7-M7</f>
        <v>-306918.24</v>
      </c>
      <c r="O15" s="311">
        <f t="shared" si="1"/>
        <v>18483.350000000093</v>
      </c>
      <c r="P15" s="311">
        <f t="shared" si="1"/>
        <v>-6609.2099999999627</v>
      </c>
    </row>
    <row r="16" spans="1:19" x14ac:dyDescent="0.25">
      <c r="A16" s="310" t="s">
        <v>133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09">
        <v>0</v>
      </c>
      <c r="O16" s="309">
        <v>0</v>
      </c>
      <c r="P16" s="309">
        <v>11872524.41</v>
      </c>
    </row>
    <row r="17" spans="1:16" ht="15.75" thickBot="1" x14ac:dyDescent="0.3">
      <c r="A17" s="308" t="s">
        <v>144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07">
        <v>4738765.5299999937</v>
      </c>
      <c r="O17" s="307">
        <v>4569849.0700000077</v>
      </c>
      <c r="P17" s="307">
        <v>8861886.2999999896</v>
      </c>
    </row>
    <row r="18" spans="1:16" ht="15.75" thickTop="1" x14ac:dyDescent="0.25"/>
  </sheetData>
  <pageMargins left="0.7" right="0.7" top="0.75" bottom="0.75" header="0.3" footer="0.3"/>
  <pageSetup orientation="landscape" r:id="rId1"/>
  <headerFooter>
    <oddHeader>&amp;CAMI Work Orders- Ending Balance, Total Reserve, and Depreciation Expense</oddHeader>
    <oddFooter>&amp;LPrepared By: Colleen Oliver
Date: 04/12/19&amp;R&amp;Z&amp;F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63"/>
  <sheetViews>
    <sheetView topLeftCell="A16" zoomScale="85" zoomScaleNormal="85" workbookViewId="0">
      <selection activeCell="L35" sqref="L35"/>
    </sheetView>
  </sheetViews>
  <sheetFormatPr defaultRowHeight="15.75" x14ac:dyDescent="0.25"/>
  <cols>
    <col min="1" max="1" width="24.85546875" style="352" customWidth="1"/>
    <col min="2" max="3" width="14.140625" style="352" customWidth="1"/>
    <col min="4" max="4" width="22.28515625" style="352" bestFit="1" customWidth="1"/>
    <col min="5" max="5" width="25.7109375" style="352" bestFit="1" customWidth="1"/>
    <col min="6" max="6" width="19.28515625" style="352" bestFit="1" customWidth="1"/>
    <col min="7" max="7" width="12.5703125" style="352" bestFit="1" customWidth="1"/>
    <col min="8" max="8" width="17.85546875" style="352" customWidth="1"/>
    <col min="9" max="11" width="11.28515625" style="352" customWidth="1"/>
    <col min="12" max="12" width="11" style="352" bestFit="1" customWidth="1"/>
    <col min="13" max="13" width="12.28515625" style="352" bestFit="1" customWidth="1"/>
    <col min="14" max="14" width="16.28515625" style="352" customWidth="1"/>
    <col min="15" max="15" width="14.140625" style="352" bestFit="1" customWidth="1"/>
    <col min="16" max="16" width="22" style="352" bestFit="1" customWidth="1"/>
    <col min="17" max="17" width="19" style="352" bestFit="1" customWidth="1"/>
    <col min="18" max="18" width="13.140625" style="352" bestFit="1" customWidth="1"/>
    <col min="19" max="19" width="15.28515625" style="352" bestFit="1" customWidth="1"/>
    <col min="20" max="21" width="11.42578125" style="352" customWidth="1"/>
    <col min="22" max="22" width="13.140625" style="352" bestFit="1" customWidth="1"/>
    <col min="23" max="23" width="14.42578125" style="352" customWidth="1"/>
    <col min="24" max="24" width="11.42578125" style="352" customWidth="1"/>
    <col min="25" max="25" width="13" style="352" bestFit="1" customWidth="1"/>
    <col min="26" max="57" width="11.42578125" style="352" customWidth="1"/>
    <col min="58" max="16383" width="9.140625" style="352"/>
    <col min="16384" max="16384" width="9.28515625" style="352" bestFit="1" customWidth="1"/>
  </cols>
  <sheetData>
    <row r="1" spans="1:19" ht="47.25" x14ac:dyDescent="0.25">
      <c r="A1" s="351">
        <v>43571</v>
      </c>
      <c r="G1" s="353" t="s">
        <v>330</v>
      </c>
      <c r="K1" s="354" t="s">
        <v>331</v>
      </c>
      <c r="L1" s="354" t="s">
        <v>254</v>
      </c>
      <c r="M1" s="354" t="s">
        <v>332</v>
      </c>
      <c r="N1" s="354" t="s">
        <v>333</v>
      </c>
      <c r="O1" s="355"/>
      <c r="P1" s="354" t="s">
        <v>331</v>
      </c>
      <c r="Q1" s="354" t="s">
        <v>254</v>
      </c>
      <c r="R1" s="354" t="s">
        <v>332</v>
      </c>
      <c r="S1" s="354" t="s">
        <v>334</v>
      </c>
    </row>
    <row r="2" spans="1:19" x14ac:dyDescent="0.25">
      <c r="G2" s="353" t="s">
        <v>335</v>
      </c>
      <c r="K2" s="356"/>
      <c r="L2" s="356"/>
      <c r="M2" s="356"/>
      <c r="N2" s="356"/>
      <c r="P2" s="356"/>
      <c r="Q2" s="356"/>
      <c r="R2" s="356"/>
      <c r="S2" s="356"/>
    </row>
    <row r="3" spans="1:19" x14ac:dyDescent="0.25">
      <c r="A3" s="357" t="s">
        <v>336</v>
      </c>
      <c r="B3" s="357" t="s">
        <v>337</v>
      </c>
      <c r="C3" s="357" t="s">
        <v>338</v>
      </c>
      <c r="D3" s="357" t="s">
        <v>339</v>
      </c>
      <c r="E3" s="357" t="s">
        <v>340</v>
      </c>
      <c r="F3" s="358" t="s">
        <v>341</v>
      </c>
      <c r="G3" s="405" t="s">
        <v>342</v>
      </c>
      <c r="H3" s="406" t="s">
        <v>343</v>
      </c>
      <c r="I3" s="359"/>
      <c r="K3" s="360"/>
      <c r="L3" s="360"/>
      <c r="M3" s="360"/>
      <c r="N3" s="360"/>
      <c r="P3" s="360"/>
      <c r="Q3" s="360"/>
      <c r="R3" s="360"/>
      <c r="S3" s="361"/>
    </row>
    <row r="4" spans="1:19" x14ac:dyDescent="0.25">
      <c r="A4" s="362">
        <v>9999755</v>
      </c>
      <c r="B4" s="362" t="s">
        <v>344</v>
      </c>
      <c r="C4" s="362" t="s">
        <v>345</v>
      </c>
      <c r="D4" s="362">
        <v>501</v>
      </c>
      <c r="E4" s="362" t="s">
        <v>346</v>
      </c>
      <c r="F4" s="409">
        <v>130.91</v>
      </c>
      <c r="G4" s="365">
        <f>C29</f>
        <v>1104</v>
      </c>
      <c r="H4" s="364">
        <f>F4*G4</f>
        <v>144524.63999999998</v>
      </c>
      <c r="J4" s="365"/>
      <c r="K4" s="366"/>
      <c r="L4" s="360"/>
      <c r="M4" s="366">
        <f>+M29</f>
        <v>1104</v>
      </c>
      <c r="N4" s="366">
        <f>SUM(K4:M4)</f>
        <v>1104</v>
      </c>
      <c r="P4" s="367"/>
      <c r="Q4" s="367"/>
      <c r="R4" s="367">
        <f>+M4*F4</f>
        <v>144524.63999999998</v>
      </c>
      <c r="S4" s="368">
        <f>SUM(P4:R4)</f>
        <v>144524.63999999998</v>
      </c>
    </row>
    <row r="5" spans="1:19" x14ac:dyDescent="0.25">
      <c r="A5" s="362">
        <v>9999756</v>
      </c>
      <c r="B5" s="362" t="s">
        <v>344</v>
      </c>
      <c r="C5" s="362" t="s">
        <v>347</v>
      </c>
      <c r="D5" s="362">
        <v>501</v>
      </c>
      <c r="E5" s="362" t="s">
        <v>346</v>
      </c>
      <c r="F5" s="409">
        <v>115.12</v>
      </c>
      <c r="G5" s="365"/>
      <c r="H5" s="364">
        <f t="shared" ref="H5:H22" si="0">F5*G5</f>
        <v>0</v>
      </c>
      <c r="J5" s="365"/>
      <c r="K5" s="360"/>
      <c r="L5" s="360"/>
      <c r="M5" s="360"/>
      <c r="N5" s="366">
        <f t="shared" ref="N5:N22" si="1">SUM(K5:M5)</f>
        <v>0</v>
      </c>
      <c r="P5" s="367"/>
      <c r="Q5" s="367"/>
      <c r="R5" s="367"/>
      <c r="S5" s="368">
        <f t="shared" ref="S5:S22" si="2">SUM(P5:R5)</f>
        <v>0</v>
      </c>
    </row>
    <row r="6" spans="1:19" x14ac:dyDescent="0.25">
      <c r="A6" s="362">
        <v>9999757</v>
      </c>
      <c r="B6" s="362" t="s">
        <v>344</v>
      </c>
      <c r="C6" s="362" t="s">
        <v>348</v>
      </c>
      <c r="D6" s="362">
        <v>501</v>
      </c>
      <c r="E6" s="362" t="s">
        <v>346</v>
      </c>
      <c r="F6" s="409">
        <v>132.13999999999999</v>
      </c>
      <c r="G6" s="365"/>
      <c r="H6" s="364">
        <f t="shared" si="0"/>
        <v>0</v>
      </c>
      <c r="J6" s="365"/>
      <c r="K6" s="360"/>
      <c r="L6" s="360"/>
      <c r="M6" s="360"/>
      <c r="N6" s="366">
        <f t="shared" si="1"/>
        <v>0</v>
      </c>
      <c r="P6" s="367"/>
      <c r="Q6" s="367"/>
      <c r="R6" s="367"/>
      <c r="S6" s="368">
        <f t="shared" si="2"/>
        <v>0</v>
      </c>
    </row>
    <row r="7" spans="1:19" x14ac:dyDescent="0.25">
      <c r="A7" s="362">
        <v>9999758</v>
      </c>
      <c r="B7" s="362" t="s">
        <v>344</v>
      </c>
      <c r="C7" s="362" t="s">
        <v>349</v>
      </c>
      <c r="D7" s="362">
        <v>501</v>
      </c>
      <c r="E7" s="362" t="s">
        <v>346</v>
      </c>
      <c r="F7" s="409">
        <v>130.93</v>
      </c>
      <c r="G7" s="365">
        <f>C32</f>
        <v>0</v>
      </c>
      <c r="H7" s="364">
        <f t="shared" si="0"/>
        <v>0</v>
      </c>
      <c r="J7" s="365"/>
      <c r="K7" s="360"/>
      <c r="L7" s="360"/>
      <c r="M7" s="360"/>
      <c r="N7" s="366">
        <f t="shared" si="1"/>
        <v>0</v>
      </c>
      <c r="P7" s="367"/>
      <c r="Q7" s="367"/>
      <c r="R7" s="367"/>
      <c r="S7" s="368">
        <f t="shared" si="2"/>
        <v>0</v>
      </c>
    </row>
    <row r="8" spans="1:19" x14ac:dyDescent="0.25">
      <c r="A8" s="362">
        <v>9999759</v>
      </c>
      <c r="B8" s="362" t="s">
        <v>344</v>
      </c>
      <c r="C8" s="362" t="s">
        <v>350</v>
      </c>
      <c r="D8" s="362">
        <v>501</v>
      </c>
      <c r="E8" s="362" t="s">
        <v>346</v>
      </c>
      <c r="F8" s="409">
        <v>131.94999999999999</v>
      </c>
      <c r="G8" s="365">
        <f>C33</f>
        <v>0</v>
      </c>
      <c r="H8" s="364">
        <f t="shared" si="0"/>
        <v>0</v>
      </c>
      <c r="J8" s="365"/>
      <c r="K8" s="360"/>
      <c r="L8" s="360"/>
      <c r="M8" s="360"/>
      <c r="N8" s="366">
        <f t="shared" si="1"/>
        <v>0</v>
      </c>
      <c r="P8" s="367"/>
      <c r="Q8" s="367"/>
      <c r="R8" s="367"/>
      <c r="S8" s="368">
        <f t="shared" si="2"/>
        <v>0</v>
      </c>
    </row>
    <row r="9" spans="1:19" x14ac:dyDescent="0.25">
      <c r="A9" s="362">
        <v>9999760</v>
      </c>
      <c r="B9" s="362" t="s">
        <v>344</v>
      </c>
      <c r="C9" s="362" t="s">
        <v>351</v>
      </c>
      <c r="D9" s="362">
        <v>502</v>
      </c>
      <c r="E9" s="362" t="s">
        <v>346</v>
      </c>
      <c r="F9" s="409">
        <v>233.72</v>
      </c>
      <c r="G9" s="365">
        <f>C34</f>
        <v>45120</v>
      </c>
      <c r="H9" s="364">
        <f t="shared" si="0"/>
        <v>10545446.4</v>
      </c>
      <c r="J9" s="365"/>
      <c r="K9" s="366"/>
      <c r="L9" s="366"/>
      <c r="M9" s="366">
        <f>+M34+M37</f>
        <v>45120</v>
      </c>
      <c r="N9" s="366">
        <f t="shared" si="1"/>
        <v>45120</v>
      </c>
      <c r="P9" s="367"/>
      <c r="Q9" s="367"/>
      <c r="R9" s="367">
        <f>+M9*F9</f>
        <v>10545446.4</v>
      </c>
      <c r="S9" s="368">
        <f t="shared" si="2"/>
        <v>10545446.4</v>
      </c>
    </row>
    <row r="10" spans="1:19" x14ac:dyDescent="0.25">
      <c r="A10" s="362">
        <v>9999761</v>
      </c>
      <c r="B10" s="362" t="s">
        <v>352</v>
      </c>
      <c r="C10" s="362" t="s">
        <v>353</v>
      </c>
      <c r="D10" s="362">
        <v>552</v>
      </c>
      <c r="E10" s="362" t="s">
        <v>346</v>
      </c>
      <c r="F10" s="409">
        <v>276.77999999999997</v>
      </c>
      <c r="G10" s="365">
        <f>C38</f>
        <v>4896</v>
      </c>
      <c r="H10" s="364">
        <f t="shared" si="0"/>
        <v>1355114.88</v>
      </c>
      <c r="J10" s="365"/>
      <c r="K10" s="360"/>
      <c r="L10" s="360"/>
      <c r="M10" s="366">
        <f>+M38</f>
        <v>4896</v>
      </c>
      <c r="N10" s="366">
        <f t="shared" si="1"/>
        <v>4896</v>
      </c>
      <c r="P10" s="367"/>
      <c r="Q10" s="367"/>
      <c r="R10" s="367">
        <f>+M10*F10</f>
        <v>1355114.88</v>
      </c>
      <c r="S10" s="368">
        <f t="shared" si="2"/>
        <v>1355114.88</v>
      </c>
    </row>
    <row r="11" spans="1:19" x14ac:dyDescent="0.25">
      <c r="A11" s="362">
        <v>9999764</v>
      </c>
      <c r="B11" s="362" t="s">
        <v>352</v>
      </c>
      <c r="C11" s="362" t="s">
        <v>354</v>
      </c>
      <c r="D11" s="362">
        <v>551</v>
      </c>
      <c r="E11" s="362" t="s">
        <v>346</v>
      </c>
      <c r="F11" s="409">
        <v>276.99</v>
      </c>
      <c r="G11" s="365">
        <f>C36</f>
        <v>0</v>
      </c>
      <c r="H11" s="364">
        <f t="shared" si="0"/>
        <v>0</v>
      </c>
      <c r="J11" s="365"/>
      <c r="K11" s="360"/>
      <c r="L11" s="360"/>
      <c r="M11" s="360"/>
      <c r="N11" s="366">
        <f t="shared" si="1"/>
        <v>0</v>
      </c>
      <c r="P11" s="367"/>
      <c r="Q11" s="367"/>
      <c r="R11" s="367"/>
      <c r="S11" s="368">
        <f t="shared" si="2"/>
        <v>0</v>
      </c>
    </row>
    <row r="12" spans="1:19" x14ac:dyDescent="0.25">
      <c r="A12" s="362">
        <v>9999763</v>
      </c>
      <c r="B12" s="362" t="s">
        <v>352</v>
      </c>
      <c r="C12" s="362" t="s">
        <v>355</v>
      </c>
      <c r="D12" s="362">
        <v>551</v>
      </c>
      <c r="E12" s="362" t="s">
        <v>346</v>
      </c>
      <c r="F12" s="409">
        <v>277.13</v>
      </c>
      <c r="G12" s="365">
        <f>C35</f>
        <v>0</v>
      </c>
      <c r="H12" s="364">
        <f t="shared" si="0"/>
        <v>0</v>
      </c>
      <c r="J12" s="365"/>
      <c r="K12" s="366"/>
      <c r="L12" s="366"/>
      <c r="M12" s="366"/>
      <c r="N12" s="366">
        <f t="shared" si="1"/>
        <v>0</v>
      </c>
      <c r="P12" s="367"/>
      <c r="Q12" s="367"/>
      <c r="R12" s="367"/>
      <c r="S12" s="368">
        <f t="shared" si="2"/>
        <v>0</v>
      </c>
    </row>
    <row r="13" spans="1:19" x14ac:dyDescent="0.25">
      <c r="A13" s="362">
        <v>9999762</v>
      </c>
      <c r="B13" s="362" t="s">
        <v>352</v>
      </c>
      <c r="C13" s="362" t="s">
        <v>356</v>
      </c>
      <c r="D13" s="362">
        <v>552</v>
      </c>
      <c r="E13" s="362" t="s">
        <v>346</v>
      </c>
      <c r="F13" s="409">
        <v>275.2</v>
      </c>
      <c r="G13" s="365">
        <f>C37</f>
        <v>960</v>
      </c>
      <c r="H13" s="364">
        <f t="shared" si="0"/>
        <v>264192</v>
      </c>
      <c r="J13" s="365"/>
      <c r="K13" s="366">
        <f>SUM(D34:G34)</f>
        <v>960</v>
      </c>
      <c r="L13" s="366"/>
      <c r="M13" s="366"/>
      <c r="N13" s="366">
        <f t="shared" si="1"/>
        <v>960</v>
      </c>
      <c r="P13" s="367">
        <f>+K13*F13</f>
        <v>264192</v>
      </c>
      <c r="Q13" s="367"/>
      <c r="R13" s="367"/>
      <c r="S13" s="368">
        <f t="shared" si="2"/>
        <v>264192</v>
      </c>
    </row>
    <row r="14" spans="1:19" x14ac:dyDescent="0.25">
      <c r="A14" s="362">
        <v>9999897</v>
      </c>
      <c r="B14" s="362" t="s">
        <v>357</v>
      </c>
      <c r="C14" s="362" t="s">
        <v>358</v>
      </c>
      <c r="D14" s="362">
        <v>601</v>
      </c>
      <c r="E14" s="362" t="s">
        <v>346</v>
      </c>
      <c r="F14" s="409">
        <v>308.04000000000002</v>
      </c>
      <c r="G14" s="365"/>
      <c r="H14" s="364">
        <f t="shared" si="0"/>
        <v>0</v>
      </c>
      <c r="J14" s="365"/>
      <c r="K14" s="360"/>
      <c r="L14" s="360"/>
      <c r="M14" s="360"/>
      <c r="N14" s="366">
        <f t="shared" si="1"/>
        <v>0</v>
      </c>
      <c r="P14" s="367"/>
      <c r="Q14" s="367"/>
      <c r="R14" s="367"/>
      <c r="S14" s="368">
        <f t="shared" si="2"/>
        <v>0</v>
      </c>
    </row>
    <row r="15" spans="1:19" x14ac:dyDescent="0.25">
      <c r="A15" s="362">
        <v>9999895</v>
      </c>
      <c r="B15" s="362" t="s">
        <v>357</v>
      </c>
      <c r="C15" s="362" t="s">
        <v>359</v>
      </c>
      <c r="D15" s="362">
        <v>602</v>
      </c>
      <c r="E15" s="362" t="s">
        <v>346</v>
      </c>
      <c r="F15" s="409">
        <v>308.04000000000002</v>
      </c>
      <c r="G15" s="365"/>
      <c r="H15" s="364">
        <f t="shared" si="0"/>
        <v>0</v>
      </c>
      <c r="J15" s="365"/>
      <c r="K15" s="360"/>
      <c r="L15" s="360"/>
      <c r="M15" s="360"/>
      <c r="N15" s="366">
        <f t="shared" si="1"/>
        <v>0</v>
      </c>
      <c r="P15" s="367"/>
      <c r="Q15" s="367"/>
      <c r="R15" s="367"/>
      <c r="S15" s="368">
        <f t="shared" si="2"/>
        <v>0</v>
      </c>
    </row>
    <row r="16" spans="1:19" x14ac:dyDescent="0.25">
      <c r="A16" s="362">
        <v>9999894</v>
      </c>
      <c r="B16" s="362" t="s">
        <v>357</v>
      </c>
      <c r="C16" s="362" t="s">
        <v>360</v>
      </c>
      <c r="D16" s="362">
        <v>603</v>
      </c>
      <c r="E16" s="362" t="s">
        <v>346</v>
      </c>
      <c r="F16" s="409">
        <v>333.2</v>
      </c>
      <c r="G16" s="365"/>
      <c r="H16" s="364">
        <f t="shared" si="0"/>
        <v>0</v>
      </c>
      <c r="J16" s="365"/>
      <c r="K16" s="360"/>
      <c r="L16" s="360"/>
      <c r="M16" s="360"/>
      <c r="N16" s="366">
        <f t="shared" si="1"/>
        <v>0</v>
      </c>
      <c r="P16" s="367"/>
      <c r="Q16" s="367"/>
      <c r="R16" s="367"/>
      <c r="S16" s="368">
        <f t="shared" si="2"/>
        <v>0</v>
      </c>
    </row>
    <row r="17" spans="1:22 16380:16380" x14ac:dyDescent="0.25">
      <c r="A17" s="362">
        <v>9999896</v>
      </c>
      <c r="B17" s="362" t="s">
        <v>357</v>
      </c>
      <c r="C17" s="362" t="s">
        <v>361</v>
      </c>
      <c r="D17" s="362">
        <v>604</v>
      </c>
      <c r="E17" s="362" t="s">
        <v>346</v>
      </c>
      <c r="F17" s="409">
        <v>308.04000000000002</v>
      </c>
      <c r="G17" s="365"/>
      <c r="H17" s="364">
        <f t="shared" si="0"/>
        <v>0</v>
      </c>
      <c r="J17" s="365"/>
      <c r="K17" s="360"/>
      <c r="L17" s="360"/>
      <c r="M17" s="360"/>
      <c r="N17" s="366">
        <f t="shared" si="1"/>
        <v>0</v>
      </c>
      <c r="P17" s="367"/>
      <c r="Q17" s="367"/>
      <c r="R17" s="367"/>
      <c r="S17" s="368">
        <f t="shared" si="2"/>
        <v>0</v>
      </c>
    </row>
    <row r="18" spans="1:22 16380:16380" x14ac:dyDescent="0.25">
      <c r="A18" s="362">
        <v>9999898</v>
      </c>
      <c r="B18" s="362" t="s">
        <v>362</v>
      </c>
      <c r="C18" s="362" t="s">
        <v>363</v>
      </c>
      <c r="D18" s="362">
        <v>511</v>
      </c>
      <c r="E18" s="362" t="s">
        <v>346</v>
      </c>
      <c r="F18" s="409">
        <v>73.599999999999994</v>
      </c>
      <c r="G18" s="365"/>
      <c r="H18" s="364">
        <f t="shared" si="0"/>
        <v>0</v>
      </c>
      <c r="J18" s="365"/>
      <c r="K18" s="360"/>
      <c r="L18" s="360"/>
      <c r="M18" s="360"/>
      <c r="N18" s="366">
        <f t="shared" si="1"/>
        <v>0</v>
      </c>
      <c r="P18" s="367"/>
      <c r="Q18" s="367"/>
      <c r="R18" s="367"/>
      <c r="S18" s="368">
        <f t="shared" si="2"/>
        <v>0</v>
      </c>
    </row>
    <row r="19" spans="1:22 16380:16380" x14ac:dyDescent="0.25">
      <c r="A19" s="362">
        <v>9999899</v>
      </c>
      <c r="B19" s="362" t="s">
        <v>362</v>
      </c>
      <c r="C19" s="362" t="s">
        <v>364</v>
      </c>
      <c r="D19" s="362">
        <v>511</v>
      </c>
      <c r="E19" s="362" t="s">
        <v>346</v>
      </c>
      <c r="F19" s="409">
        <v>62.34</v>
      </c>
      <c r="G19" s="365"/>
      <c r="H19" s="364">
        <f t="shared" si="0"/>
        <v>0</v>
      </c>
      <c r="J19" s="365"/>
      <c r="K19" s="360"/>
      <c r="L19" s="360"/>
      <c r="M19" s="360"/>
      <c r="N19" s="366">
        <f t="shared" si="1"/>
        <v>0</v>
      </c>
      <c r="P19" s="367"/>
      <c r="Q19" s="367"/>
      <c r="R19" s="367"/>
      <c r="S19" s="368">
        <f t="shared" si="2"/>
        <v>0</v>
      </c>
    </row>
    <row r="20" spans="1:22 16380:16380" x14ac:dyDescent="0.25">
      <c r="A20" s="362">
        <v>9999900</v>
      </c>
      <c r="B20" s="362" t="s">
        <v>362</v>
      </c>
      <c r="C20" s="362" t="s">
        <v>365</v>
      </c>
      <c r="D20" s="362">
        <v>511</v>
      </c>
      <c r="E20" s="362" t="s">
        <v>346</v>
      </c>
      <c r="F20" s="409">
        <v>73.599999999999994</v>
      </c>
      <c r="G20" s="365"/>
      <c r="H20" s="364">
        <f t="shared" si="0"/>
        <v>0</v>
      </c>
      <c r="J20" s="365"/>
      <c r="K20" s="360"/>
      <c r="L20" s="360"/>
      <c r="M20" s="360"/>
      <c r="N20" s="366">
        <f t="shared" si="1"/>
        <v>0</v>
      </c>
      <c r="P20" s="367"/>
      <c r="Q20" s="367"/>
      <c r="R20" s="367"/>
      <c r="S20" s="368">
        <f t="shared" si="2"/>
        <v>0</v>
      </c>
    </row>
    <row r="21" spans="1:22 16380:16380" x14ac:dyDescent="0.25">
      <c r="A21" s="362">
        <v>9999901</v>
      </c>
      <c r="B21" s="362" t="s">
        <v>362</v>
      </c>
      <c r="C21" s="362" t="s">
        <v>366</v>
      </c>
      <c r="D21" s="362">
        <v>511</v>
      </c>
      <c r="E21" s="362" t="s">
        <v>346</v>
      </c>
      <c r="F21" s="409">
        <v>73.599999999999994</v>
      </c>
      <c r="G21" s="365"/>
      <c r="H21" s="364">
        <f t="shared" si="0"/>
        <v>0</v>
      </c>
      <c r="J21" s="365"/>
      <c r="K21" s="360"/>
      <c r="L21" s="360"/>
      <c r="M21" s="360"/>
      <c r="N21" s="366">
        <f t="shared" si="1"/>
        <v>0</v>
      </c>
      <c r="P21" s="367"/>
      <c r="Q21" s="367"/>
      <c r="R21" s="367"/>
      <c r="S21" s="368">
        <f t="shared" si="2"/>
        <v>0</v>
      </c>
    </row>
    <row r="22" spans="1:22 16380:16380" x14ac:dyDescent="0.25">
      <c r="A22" s="362">
        <v>9999902</v>
      </c>
      <c r="B22" s="362" t="s">
        <v>362</v>
      </c>
      <c r="C22" s="362" t="s">
        <v>367</v>
      </c>
      <c r="D22" s="362">
        <v>512</v>
      </c>
      <c r="E22" s="362" t="s">
        <v>346</v>
      </c>
      <c r="F22" s="409">
        <v>177.05</v>
      </c>
      <c r="G22" s="365"/>
      <c r="H22" s="364">
        <f t="shared" si="0"/>
        <v>0</v>
      </c>
      <c r="J22" s="365"/>
      <c r="K22" s="360"/>
      <c r="L22" s="360"/>
      <c r="M22" s="360"/>
      <c r="N22" s="366">
        <f t="shared" si="1"/>
        <v>0</v>
      </c>
      <c r="P22" s="367"/>
      <c r="Q22" s="367"/>
      <c r="R22" s="367"/>
      <c r="S22" s="368">
        <f t="shared" si="2"/>
        <v>0</v>
      </c>
    </row>
    <row r="23" spans="1:22 16380:16380" x14ac:dyDescent="0.25">
      <c r="A23" s="369"/>
      <c r="B23" s="369"/>
      <c r="C23" s="369"/>
      <c r="D23" s="369"/>
      <c r="E23" s="369"/>
      <c r="F23" s="370" t="s">
        <v>368</v>
      </c>
      <c r="G23" s="438">
        <f>SUM(G4:G22)</f>
        <v>52080</v>
      </c>
      <c r="H23" s="439">
        <f>SUM(H4:H22)</f>
        <v>12309277.920000002</v>
      </c>
      <c r="J23" s="372"/>
      <c r="K23" s="373">
        <f>SUM(K4:K22)</f>
        <v>960</v>
      </c>
      <c r="L23" s="373">
        <f>SUM(L4:L22)</f>
        <v>0</v>
      </c>
      <c r="M23" s="373">
        <f>SUM(M4:M22)</f>
        <v>51120</v>
      </c>
      <c r="N23" s="373">
        <f>SUM(N4:N22)</f>
        <v>52080</v>
      </c>
      <c r="P23" s="435">
        <f t="shared" ref="P23:R23" si="3">SUM(P4:P22)</f>
        <v>264192</v>
      </c>
      <c r="Q23" s="435">
        <f t="shared" si="3"/>
        <v>0</v>
      </c>
      <c r="R23" s="435">
        <f t="shared" si="3"/>
        <v>12045085.920000002</v>
      </c>
      <c r="S23" s="434">
        <f>SUM(S4:S22)</f>
        <v>12309277.920000002</v>
      </c>
      <c r="XEZ23" s="371">
        <f>SUM(XEZ4:XFD22)</f>
        <v>0</v>
      </c>
    </row>
    <row r="24" spans="1:22 16380:16380" x14ac:dyDescent="0.25">
      <c r="A24" s="369"/>
      <c r="B24" s="369"/>
      <c r="C24" s="369"/>
      <c r="D24" s="369"/>
      <c r="E24" s="369"/>
      <c r="F24" s="374"/>
      <c r="G24" s="363"/>
      <c r="H24" s="375"/>
      <c r="N24" s="397" t="s">
        <v>403</v>
      </c>
      <c r="O24" s="400">
        <f>+'AMR Retirements'!K6</f>
        <v>0.36455285913348279</v>
      </c>
      <c r="P24" s="400">
        <f>+O24</f>
        <v>0.36455285913348279</v>
      </c>
      <c r="Q24" s="400">
        <f>+P24</f>
        <v>0.36455285913348279</v>
      </c>
      <c r="T24" s="364"/>
      <c r="U24" s="364"/>
      <c r="V24" s="364"/>
    </row>
    <row r="25" spans="1:22 16380:16380" x14ac:dyDescent="0.25">
      <c r="A25" s="369"/>
      <c r="B25" s="369"/>
      <c r="C25" s="369"/>
      <c r="D25" s="369"/>
      <c r="E25" s="369"/>
      <c r="F25" s="410"/>
      <c r="G25" s="365"/>
      <c r="H25" s="411"/>
      <c r="N25" s="397" t="s">
        <v>408</v>
      </c>
      <c r="O25" s="398">
        <f>-O24*K23</f>
        <v>-349.9707447681435</v>
      </c>
      <c r="P25" s="398">
        <f>-P24*L23</f>
        <v>0</v>
      </c>
      <c r="Q25" s="398">
        <f>-Q24*M23</f>
        <v>-18635.942158903639</v>
      </c>
    </row>
    <row r="27" spans="1:22 16380:16380" x14ac:dyDescent="0.25">
      <c r="A27" s="352" t="s">
        <v>369</v>
      </c>
      <c r="D27" s="376">
        <v>43560</v>
      </c>
      <c r="E27" s="376">
        <v>43567</v>
      </c>
      <c r="F27" s="376">
        <v>43574</v>
      </c>
      <c r="G27" s="376">
        <v>43581</v>
      </c>
      <c r="H27" s="376">
        <v>43588</v>
      </c>
      <c r="I27" s="376">
        <v>43595</v>
      </c>
      <c r="J27" s="376">
        <v>43602</v>
      </c>
      <c r="K27" s="376">
        <v>43609</v>
      </c>
      <c r="L27" s="376">
        <v>43616</v>
      </c>
      <c r="M27" s="376">
        <v>43623</v>
      </c>
      <c r="N27" s="376">
        <v>43630</v>
      </c>
      <c r="O27" s="376">
        <v>43637</v>
      </c>
      <c r="P27" s="376">
        <v>43644</v>
      </c>
    </row>
    <row r="28" spans="1:22 16380:16380" ht="31.5" x14ac:dyDescent="0.25">
      <c r="A28" s="377" t="s">
        <v>370</v>
      </c>
      <c r="B28" s="377" t="s">
        <v>371</v>
      </c>
      <c r="C28" s="378" t="s">
        <v>372</v>
      </c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</row>
    <row r="29" spans="1:22 16380:16380" x14ac:dyDescent="0.25">
      <c r="A29" s="379" t="s">
        <v>373</v>
      </c>
      <c r="B29" s="380" t="s">
        <v>363</v>
      </c>
      <c r="C29" s="407">
        <f t="shared" ref="C29:C38" si="4">SUM(D29:P29)</f>
        <v>1104</v>
      </c>
      <c r="D29" s="381">
        <v>0</v>
      </c>
      <c r="E29" s="381">
        <v>0</v>
      </c>
      <c r="F29" s="381">
        <v>0</v>
      </c>
      <c r="G29" s="381">
        <v>0</v>
      </c>
      <c r="H29" s="381">
        <v>0</v>
      </c>
      <c r="I29" s="381">
        <v>0</v>
      </c>
      <c r="J29" s="381">
        <v>0</v>
      </c>
      <c r="K29" s="381">
        <v>0</v>
      </c>
      <c r="L29" s="381">
        <v>0</v>
      </c>
      <c r="M29" s="381">
        <v>1104</v>
      </c>
      <c r="N29" s="381">
        <v>0</v>
      </c>
      <c r="O29" s="381">
        <v>0</v>
      </c>
      <c r="P29" s="381">
        <v>0</v>
      </c>
    </row>
    <row r="30" spans="1:22 16380:16380" x14ac:dyDescent="0.25">
      <c r="A30" s="379" t="s">
        <v>374</v>
      </c>
      <c r="B30" s="380" t="s">
        <v>375</v>
      </c>
      <c r="C30" s="407">
        <f t="shared" si="4"/>
        <v>0</v>
      </c>
      <c r="D30" s="381">
        <v>0</v>
      </c>
      <c r="E30" s="381">
        <v>0</v>
      </c>
      <c r="F30" s="381">
        <v>0</v>
      </c>
      <c r="G30" s="381">
        <v>0</v>
      </c>
      <c r="H30" s="381">
        <v>0</v>
      </c>
      <c r="I30" s="381">
        <v>0</v>
      </c>
      <c r="J30" s="381">
        <v>0</v>
      </c>
      <c r="K30" s="381">
        <v>0</v>
      </c>
      <c r="L30" s="381">
        <v>0</v>
      </c>
      <c r="M30" s="381">
        <v>0</v>
      </c>
      <c r="N30" s="381">
        <v>0</v>
      </c>
      <c r="O30" s="381">
        <v>0</v>
      </c>
      <c r="P30" s="381">
        <v>0</v>
      </c>
    </row>
    <row r="31" spans="1:22 16380:16380" x14ac:dyDescent="0.25">
      <c r="A31" s="379" t="s">
        <v>376</v>
      </c>
      <c r="B31" s="380" t="s">
        <v>377</v>
      </c>
      <c r="C31" s="407">
        <f t="shared" si="4"/>
        <v>0</v>
      </c>
      <c r="D31" s="381">
        <v>0</v>
      </c>
      <c r="E31" s="381">
        <v>0</v>
      </c>
      <c r="F31" s="381">
        <v>0</v>
      </c>
      <c r="G31" s="381">
        <v>0</v>
      </c>
      <c r="H31" s="381">
        <v>0</v>
      </c>
      <c r="I31" s="381">
        <v>0</v>
      </c>
      <c r="J31" s="381">
        <v>0</v>
      </c>
      <c r="K31" s="381">
        <v>0</v>
      </c>
      <c r="L31" s="381">
        <v>0</v>
      </c>
      <c r="M31" s="381">
        <v>0</v>
      </c>
      <c r="N31" s="381">
        <v>0</v>
      </c>
      <c r="O31" s="381">
        <v>0</v>
      </c>
      <c r="P31" s="381">
        <v>0</v>
      </c>
    </row>
    <row r="32" spans="1:22 16380:16380" x14ac:dyDescent="0.25">
      <c r="A32" s="379" t="s">
        <v>378</v>
      </c>
      <c r="B32" s="380" t="s">
        <v>379</v>
      </c>
      <c r="C32" s="407">
        <f t="shared" si="4"/>
        <v>0</v>
      </c>
      <c r="D32" s="381">
        <v>0</v>
      </c>
      <c r="E32" s="381">
        <v>0</v>
      </c>
      <c r="F32" s="381">
        <v>0</v>
      </c>
      <c r="G32" s="381">
        <v>0</v>
      </c>
      <c r="H32" s="381">
        <v>0</v>
      </c>
      <c r="I32" s="381">
        <v>0</v>
      </c>
      <c r="J32" s="381">
        <v>0</v>
      </c>
      <c r="K32" s="381">
        <v>0</v>
      </c>
      <c r="L32" s="381">
        <v>0</v>
      </c>
      <c r="M32" s="381">
        <v>0</v>
      </c>
      <c r="N32" s="381">
        <v>0</v>
      </c>
      <c r="O32" s="381">
        <v>0</v>
      </c>
      <c r="P32" s="381">
        <v>0</v>
      </c>
    </row>
    <row r="33" spans="1:16" x14ac:dyDescent="0.25">
      <c r="A33" s="379" t="s">
        <v>380</v>
      </c>
      <c r="B33" s="380" t="s">
        <v>366</v>
      </c>
      <c r="C33" s="407">
        <f t="shared" si="4"/>
        <v>0</v>
      </c>
      <c r="D33" s="381">
        <v>0</v>
      </c>
      <c r="E33" s="381">
        <v>0</v>
      </c>
      <c r="F33" s="381">
        <v>0</v>
      </c>
      <c r="G33" s="381">
        <v>0</v>
      </c>
      <c r="H33" s="381">
        <v>0</v>
      </c>
      <c r="I33" s="381">
        <v>0</v>
      </c>
      <c r="J33" s="381">
        <v>0</v>
      </c>
      <c r="K33" s="381">
        <v>0</v>
      </c>
      <c r="L33" s="381">
        <v>0</v>
      </c>
      <c r="M33" s="381">
        <v>0</v>
      </c>
      <c r="N33" s="381">
        <v>0</v>
      </c>
      <c r="O33" s="381">
        <v>0</v>
      </c>
      <c r="P33" s="381">
        <v>0</v>
      </c>
    </row>
    <row r="34" spans="1:16" x14ac:dyDescent="0.25">
      <c r="A34" s="379" t="s">
        <v>381</v>
      </c>
      <c r="B34" s="380" t="s">
        <v>367</v>
      </c>
      <c r="C34" s="407">
        <f t="shared" si="4"/>
        <v>45120</v>
      </c>
      <c r="D34" s="381">
        <v>0</v>
      </c>
      <c r="E34" s="381">
        <v>0</v>
      </c>
      <c r="F34" s="381">
        <v>960</v>
      </c>
      <c r="G34" s="381">
        <v>0</v>
      </c>
      <c r="H34" s="381">
        <v>0</v>
      </c>
      <c r="I34" s="381">
        <v>0</v>
      </c>
      <c r="J34" s="381">
        <v>0</v>
      </c>
      <c r="K34" s="381">
        <v>0</v>
      </c>
      <c r="L34" s="381">
        <v>0</v>
      </c>
      <c r="M34" s="381">
        <v>44160</v>
      </c>
      <c r="N34" s="381">
        <v>0</v>
      </c>
      <c r="O34" s="381">
        <v>0</v>
      </c>
      <c r="P34" s="381">
        <v>0</v>
      </c>
    </row>
    <row r="35" spans="1:16" x14ac:dyDescent="0.25">
      <c r="A35" s="379" t="s">
        <v>382</v>
      </c>
      <c r="B35" s="380" t="s">
        <v>383</v>
      </c>
      <c r="C35" s="407">
        <f t="shared" si="4"/>
        <v>0</v>
      </c>
      <c r="D35" s="381">
        <v>0</v>
      </c>
      <c r="E35" s="381">
        <v>0</v>
      </c>
      <c r="F35" s="381">
        <v>0</v>
      </c>
      <c r="G35" s="381">
        <v>0</v>
      </c>
      <c r="H35" s="381">
        <v>0</v>
      </c>
      <c r="I35" s="381">
        <v>0</v>
      </c>
      <c r="J35" s="381">
        <v>0</v>
      </c>
      <c r="K35" s="381">
        <v>0</v>
      </c>
      <c r="L35" s="381">
        <v>0</v>
      </c>
      <c r="M35" s="381">
        <v>0</v>
      </c>
      <c r="N35" s="381">
        <v>0</v>
      </c>
      <c r="O35" s="381">
        <v>0</v>
      </c>
      <c r="P35" s="381">
        <v>0</v>
      </c>
    </row>
    <row r="36" spans="1:16" x14ac:dyDescent="0.25">
      <c r="A36" s="379" t="s">
        <v>384</v>
      </c>
      <c r="B36" s="380" t="s">
        <v>385</v>
      </c>
      <c r="C36" s="407">
        <f t="shared" si="4"/>
        <v>0</v>
      </c>
      <c r="D36" s="381">
        <v>0</v>
      </c>
      <c r="E36" s="381">
        <v>0</v>
      </c>
      <c r="F36" s="381">
        <v>0</v>
      </c>
      <c r="G36" s="381">
        <v>0</v>
      </c>
      <c r="H36" s="381">
        <v>0</v>
      </c>
      <c r="I36" s="381">
        <v>0</v>
      </c>
      <c r="J36" s="381">
        <v>0</v>
      </c>
      <c r="K36" s="381">
        <v>0</v>
      </c>
      <c r="L36" s="381">
        <v>0</v>
      </c>
      <c r="M36" s="381">
        <v>0</v>
      </c>
      <c r="N36" s="381">
        <v>0</v>
      </c>
      <c r="O36" s="381">
        <v>0</v>
      </c>
      <c r="P36" s="381">
        <v>0</v>
      </c>
    </row>
    <row r="37" spans="1:16" x14ac:dyDescent="0.25">
      <c r="A37" s="379" t="s">
        <v>386</v>
      </c>
      <c r="B37" s="380" t="s">
        <v>356</v>
      </c>
      <c r="C37" s="407">
        <f t="shared" si="4"/>
        <v>960</v>
      </c>
      <c r="D37" s="381">
        <v>0</v>
      </c>
      <c r="E37" s="381">
        <v>0</v>
      </c>
      <c r="F37" s="381">
        <v>0</v>
      </c>
      <c r="G37" s="381">
        <v>0</v>
      </c>
      <c r="H37" s="381">
        <v>0</v>
      </c>
      <c r="I37" s="381">
        <v>0</v>
      </c>
      <c r="J37" s="381">
        <v>0</v>
      </c>
      <c r="K37" s="381">
        <v>0</v>
      </c>
      <c r="L37" s="381">
        <v>0</v>
      </c>
      <c r="M37" s="381">
        <v>960</v>
      </c>
      <c r="N37" s="381">
        <v>0</v>
      </c>
      <c r="O37" s="381">
        <v>0</v>
      </c>
      <c r="P37" s="381">
        <v>0</v>
      </c>
    </row>
    <row r="38" spans="1:16" x14ac:dyDescent="0.25">
      <c r="A38" s="379" t="s">
        <v>387</v>
      </c>
      <c r="B38" s="382" t="s">
        <v>388</v>
      </c>
      <c r="C38" s="407">
        <f t="shared" si="4"/>
        <v>4896</v>
      </c>
      <c r="D38" s="381">
        <v>0</v>
      </c>
      <c r="E38" s="381">
        <v>0</v>
      </c>
      <c r="F38" s="381">
        <v>0</v>
      </c>
      <c r="G38" s="381">
        <v>0</v>
      </c>
      <c r="H38" s="381">
        <v>0</v>
      </c>
      <c r="I38" s="381">
        <v>0</v>
      </c>
      <c r="J38" s="381">
        <v>0</v>
      </c>
      <c r="K38" s="381">
        <v>0</v>
      </c>
      <c r="L38" s="381">
        <v>0</v>
      </c>
      <c r="M38" s="381">
        <v>4896</v>
      </c>
      <c r="N38" s="381">
        <v>0</v>
      </c>
      <c r="O38" s="381">
        <v>0</v>
      </c>
      <c r="P38" s="381">
        <v>0</v>
      </c>
    </row>
    <row r="39" spans="1:16" x14ac:dyDescent="0.25">
      <c r="A39" s="383"/>
      <c r="B39" s="384"/>
      <c r="C39" s="408"/>
    </row>
    <row r="40" spans="1:16" x14ac:dyDescent="0.25">
      <c r="A40" s="385"/>
      <c r="B40" s="385"/>
      <c r="C40" s="385"/>
    </row>
    <row r="41" spans="1:16" x14ac:dyDescent="0.25">
      <c r="A41" s="385"/>
      <c r="B41" s="385"/>
      <c r="C41" s="385"/>
    </row>
    <row r="42" spans="1:16" x14ac:dyDescent="0.25">
      <c r="A42" s="385"/>
      <c r="B42" s="385"/>
      <c r="C42" s="385"/>
    </row>
    <row r="43" spans="1:16" x14ac:dyDescent="0.25">
      <c r="A43" s="385"/>
      <c r="B43" s="385"/>
      <c r="C43" s="385"/>
    </row>
    <row r="44" spans="1:16" x14ac:dyDescent="0.25">
      <c r="A44" s="385"/>
      <c r="B44" s="385"/>
      <c r="C44" s="385"/>
    </row>
    <row r="45" spans="1:16" x14ac:dyDescent="0.25">
      <c r="A45" s="385"/>
      <c r="B45" s="385"/>
      <c r="C45" s="385"/>
    </row>
    <row r="46" spans="1:16" x14ac:dyDescent="0.25">
      <c r="A46" s="385"/>
      <c r="B46" s="385"/>
      <c r="C46" s="385"/>
    </row>
    <row r="47" spans="1:16" x14ac:dyDescent="0.25">
      <c r="A47" s="385"/>
      <c r="B47" s="385"/>
      <c r="C47" s="385"/>
    </row>
    <row r="48" spans="1:16" x14ac:dyDescent="0.25">
      <c r="A48" s="385"/>
      <c r="B48" s="385"/>
      <c r="C48" s="385"/>
    </row>
    <row r="49" spans="1:3" x14ac:dyDescent="0.25">
      <c r="A49" s="385"/>
      <c r="B49" s="385"/>
      <c r="C49" s="385"/>
    </row>
    <row r="50" spans="1:3" x14ac:dyDescent="0.25">
      <c r="A50" s="385"/>
      <c r="B50" s="385"/>
      <c r="C50" s="385"/>
    </row>
    <row r="51" spans="1:3" x14ac:dyDescent="0.25">
      <c r="A51" s="385"/>
      <c r="B51" s="385"/>
      <c r="C51" s="385"/>
    </row>
    <row r="52" spans="1:3" x14ac:dyDescent="0.25">
      <c r="A52" s="385"/>
      <c r="B52" s="385"/>
      <c r="C52" s="385"/>
    </row>
    <row r="53" spans="1:3" x14ac:dyDescent="0.25">
      <c r="A53" s="385"/>
      <c r="B53" s="385"/>
      <c r="C53" s="385"/>
    </row>
    <row r="54" spans="1:3" x14ac:dyDescent="0.25">
      <c r="A54" s="385"/>
      <c r="B54" s="385"/>
      <c r="C54" s="385"/>
    </row>
    <row r="55" spans="1:3" x14ac:dyDescent="0.25">
      <c r="A55" s="385"/>
      <c r="B55" s="385"/>
      <c r="C55" s="385"/>
    </row>
    <row r="56" spans="1:3" x14ac:dyDescent="0.25">
      <c r="A56" s="385"/>
      <c r="B56" s="385"/>
      <c r="C56" s="385"/>
    </row>
    <row r="57" spans="1:3" x14ac:dyDescent="0.25">
      <c r="A57" s="385"/>
      <c r="B57" s="385"/>
      <c r="C57" s="385"/>
    </row>
    <row r="58" spans="1:3" x14ac:dyDescent="0.25">
      <c r="A58" s="385"/>
      <c r="B58" s="385"/>
      <c r="C58" s="385"/>
    </row>
    <row r="59" spans="1:3" x14ac:dyDescent="0.25">
      <c r="A59" s="385"/>
      <c r="B59" s="385"/>
      <c r="C59" s="385"/>
    </row>
    <row r="60" spans="1:3" x14ac:dyDescent="0.25">
      <c r="A60" s="385"/>
      <c r="B60" s="385"/>
      <c r="C60" s="385"/>
    </row>
    <row r="61" spans="1:3" x14ac:dyDescent="0.25">
      <c r="A61" s="385"/>
      <c r="B61" s="385"/>
      <c r="C61" s="385"/>
    </row>
    <row r="62" spans="1:3" x14ac:dyDescent="0.25">
      <c r="A62" s="385"/>
      <c r="B62" s="385"/>
      <c r="C62" s="385"/>
    </row>
    <row r="63" spans="1:3" x14ac:dyDescent="0.25">
      <c r="A63" s="385"/>
      <c r="B63" s="385"/>
      <c r="C63" s="38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Normal="100" workbookViewId="0">
      <selection activeCell="D37" sqref="D37"/>
    </sheetView>
  </sheetViews>
  <sheetFormatPr defaultRowHeight="15" x14ac:dyDescent="0.25"/>
  <cols>
    <col min="1" max="1" width="32.28515625" customWidth="1"/>
    <col min="2" max="2" width="17.42578125" customWidth="1"/>
    <col min="3" max="4" width="14" bestFit="1" customWidth="1"/>
    <col min="5" max="5" width="12.28515625" bestFit="1" customWidth="1"/>
    <col min="6" max="6" width="23.28515625" customWidth="1"/>
    <col min="7" max="7" width="16.140625" customWidth="1"/>
    <col min="8" max="8" width="14.7109375" customWidth="1"/>
    <col min="9" max="9" width="12.7109375" bestFit="1" customWidth="1"/>
    <col min="14" max="14" width="18" bestFit="1" customWidth="1"/>
  </cols>
  <sheetData>
    <row r="1" spans="1:11" x14ac:dyDescent="0.25">
      <c r="A1" s="141" t="s">
        <v>151</v>
      </c>
      <c r="B1" s="347"/>
      <c r="C1" s="347"/>
      <c r="D1" s="347"/>
      <c r="E1" s="347"/>
      <c r="F1" s="1"/>
    </row>
    <row r="2" spans="1:11" x14ac:dyDescent="0.25">
      <c r="A2" s="141"/>
      <c r="G2" s="388">
        <v>43525</v>
      </c>
      <c r="H2" s="389"/>
      <c r="I2" s="389"/>
      <c r="J2" s="389"/>
      <c r="K2" s="389"/>
    </row>
    <row r="3" spans="1:11" x14ac:dyDescent="0.25">
      <c r="A3" s="303" t="s">
        <v>152</v>
      </c>
      <c r="B3" s="303" t="s">
        <v>143</v>
      </c>
      <c r="C3" s="303"/>
      <c r="D3" s="303"/>
      <c r="G3" s="297" t="s">
        <v>390</v>
      </c>
      <c r="H3" s="297" t="s">
        <v>391</v>
      </c>
      <c r="I3" s="297" t="s">
        <v>392</v>
      </c>
      <c r="J3" s="325" t="s">
        <v>393</v>
      </c>
      <c r="K3" s="325" t="s">
        <v>394</v>
      </c>
    </row>
    <row r="4" spans="1:11" x14ac:dyDescent="0.25">
      <c r="A4" s="303" t="s">
        <v>145</v>
      </c>
      <c r="B4" s="303" t="s">
        <v>153</v>
      </c>
      <c r="C4" s="303" t="s">
        <v>154</v>
      </c>
      <c r="D4" s="303" t="s">
        <v>155</v>
      </c>
      <c r="E4" s="181"/>
      <c r="H4" t="s">
        <v>395</v>
      </c>
      <c r="I4" t="s">
        <v>396</v>
      </c>
      <c r="J4" s="297" t="s">
        <v>397</v>
      </c>
      <c r="K4" s="297" t="s">
        <v>398</v>
      </c>
    </row>
    <row r="5" spans="1:11" x14ac:dyDescent="0.25">
      <c r="A5" s="152" t="s">
        <v>138</v>
      </c>
      <c r="B5" s="183">
        <v>0</v>
      </c>
      <c r="C5" s="183">
        <v>-2250885.27</v>
      </c>
      <c r="D5" s="183">
        <v>-912850.85</v>
      </c>
      <c r="E5" s="182"/>
      <c r="G5" t="s">
        <v>399</v>
      </c>
      <c r="H5" t="s">
        <v>400</v>
      </c>
      <c r="I5" t="s">
        <v>401</v>
      </c>
      <c r="J5" s="297" t="s">
        <v>402</v>
      </c>
      <c r="K5" s="297" t="s">
        <v>402</v>
      </c>
    </row>
    <row r="6" spans="1:11" x14ac:dyDescent="0.25">
      <c r="A6" s="152" t="s">
        <v>139</v>
      </c>
      <c r="B6" s="183">
        <v>0</v>
      </c>
      <c r="C6" s="183">
        <v>-74602.710000000006</v>
      </c>
      <c r="D6" s="183">
        <v>-17993.23</v>
      </c>
      <c r="E6" s="387"/>
      <c r="F6" s="399" t="s">
        <v>138</v>
      </c>
      <c r="G6" s="390">
        <f>+D5</f>
        <v>-912850.85</v>
      </c>
      <c r="H6" s="391">
        <f>+E44</f>
        <v>8.3400000000000002E-2</v>
      </c>
      <c r="I6" s="390">
        <f>+G6*H6/12</f>
        <v>-6344.3134075000007</v>
      </c>
      <c r="J6" s="392">
        <f>+C27</f>
        <v>-17403</v>
      </c>
      <c r="K6" s="393">
        <f>+I6/J6</f>
        <v>0.36455285913348279</v>
      </c>
    </row>
    <row r="7" spans="1:11" x14ac:dyDescent="0.25">
      <c r="A7" s="152" t="s">
        <v>140</v>
      </c>
      <c r="B7" s="183">
        <v>0</v>
      </c>
      <c r="C7" s="183">
        <v>-478562.17</v>
      </c>
      <c r="D7" s="183">
        <v>-283483.34999999998</v>
      </c>
      <c r="E7" s="182"/>
      <c r="F7" s="399" t="s">
        <v>139</v>
      </c>
      <c r="G7" s="390">
        <f>+D6</f>
        <v>-17993.23</v>
      </c>
      <c r="H7" s="391">
        <f>+E45</f>
        <v>4.07E-2</v>
      </c>
      <c r="I7" s="390">
        <f>+G7*H7/12</f>
        <v>-61.027038416666663</v>
      </c>
      <c r="J7" s="184">
        <f>+H27</f>
        <v>-380</v>
      </c>
      <c r="K7" s="394">
        <f>+I7/J7</f>
        <v>0.16059746951754386</v>
      </c>
    </row>
    <row r="8" spans="1:11" x14ac:dyDescent="0.25">
      <c r="A8" s="152" t="s">
        <v>141</v>
      </c>
      <c r="B8" s="183">
        <v>0</v>
      </c>
      <c r="C8" s="183">
        <v>-34106.74</v>
      </c>
      <c r="D8" s="183">
        <v>-11758.65</v>
      </c>
      <c r="E8" s="182"/>
      <c r="F8" s="399" t="s">
        <v>140</v>
      </c>
      <c r="G8" s="390">
        <f>+D7</f>
        <v>-283483.34999999998</v>
      </c>
      <c r="H8" s="391">
        <f>+E46</f>
        <v>6.9999999999999993E-2</v>
      </c>
      <c r="I8" s="390">
        <f>+G8*H8/12</f>
        <v>-1653.6528749999998</v>
      </c>
      <c r="J8" s="184">
        <f>+H36</f>
        <v>-3755</v>
      </c>
      <c r="K8" s="394">
        <f>+I8/J8</f>
        <v>0.44038691744340874</v>
      </c>
    </row>
    <row r="9" spans="1:11" x14ac:dyDescent="0.25">
      <c r="A9" s="152" t="s">
        <v>142</v>
      </c>
      <c r="B9" s="183">
        <v>0</v>
      </c>
      <c r="C9" s="183">
        <v>0</v>
      </c>
      <c r="D9" s="183">
        <v>0</v>
      </c>
      <c r="E9" s="182"/>
      <c r="F9" s="399" t="s">
        <v>141</v>
      </c>
      <c r="G9" s="390">
        <f>+D8</f>
        <v>-11758.65</v>
      </c>
      <c r="H9" s="390"/>
      <c r="I9" s="390"/>
      <c r="J9" s="184"/>
      <c r="K9" s="394"/>
    </row>
    <row r="10" spans="1:11" ht="15.75" thickBot="1" x14ac:dyDescent="0.3">
      <c r="A10" s="346" t="s">
        <v>144</v>
      </c>
      <c r="B10" s="346">
        <v>0</v>
      </c>
      <c r="C10" s="346">
        <v>-2838156.89</v>
      </c>
      <c r="D10" s="346">
        <v>-1226086.0799999998</v>
      </c>
      <c r="E10" s="348"/>
      <c r="F10" s="152"/>
      <c r="G10" s="395">
        <f>SUM(G6:G9)</f>
        <v>-1226086.0799999998</v>
      </c>
      <c r="H10" s="396"/>
      <c r="I10" s="395">
        <f>SUM(I6:I9)</f>
        <v>-8058.9933209166675</v>
      </c>
      <c r="J10" s="300">
        <f>SUM(J6:J9)</f>
        <v>-21538</v>
      </c>
    </row>
    <row r="11" spans="1:11" ht="15.75" thickTop="1" x14ac:dyDescent="0.25">
      <c r="C11" s="183"/>
      <c r="E11" s="386"/>
    </row>
    <row r="12" spans="1:11" x14ac:dyDescent="0.25">
      <c r="A12" s="176" t="s">
        <v>156</v>
      </c>
      <c r="B12" s="176"/>
      <c r="C12" s="176"/>
      <c r="D12" s="176"/>
      <c r="E12" s="401" t="s">
        <v>404</v>
      </c>
      <c r="F12" s="401" t="s">
        <v>404</v>
      </c>
      <c r="G12" s="401" t="s">
        <v>404</v>
      </c>
      <c r="H12" s="402" t="s">
        <v>412</v>
      </c>
    </row>
    <row r="13" spans="1:11" x14ac:dyDescent="0.25">
      <c r="A13" s="176" t="s">
        <v>145</v>
      </c>
      <c r="B13" s="176"/>
      <c r="C13" s="176"/>
      <c r="D13" s="176" t="s">
        <v>155</v>
      </c>
      <c r="E13" s="401" t="s">
        <v>331</v>
      </c>
      <c r="F13" s="401" t="s">
        <v>254</v>
      </c>
      <c r="G13" s="401" t="s">
        <v>332</v>
      </c>
      <c r="H13" s="403" t="s">
        <v>405</v>
      </c>
    </row>
    <row r="14" spans="1:11" x14ac:dyDescent="0.25">
      <c r="A14" t="s">
        <v>138</v>
      </c>
      <c r="C14" s="184"/>
      <c r="D14" s="184">
        <f>D5*$E44/12/2</f>
        <v>-3172.1567037500004</v>
      </c>
      <c r="E14" s="349">
        <f>+'AMI Forecasted Additions'!O25</f>
        <v>-349.9707447681435</v>
      </c>
      <c r="F14" s="349">
        <f>+'AMI Forecasted Additions'!P25</f>
        <v>0</v>
      </c>
      <c r="G14" s="349">
        <f>+'AMI Forecasted Additions'!Q25</f>
        <v>-18635.942158903639</v>
      </c>
      <c r="H14" s="184">
        <f>SUM(D14:G14)</f>
        <v>-22158.069607421785</v>
      </c>
    </row>
    <row r="15" spans="1:11" x14ac:dyDescent="0.25">
      <c r="A15" t="s">
        <v>139</v>
      </c>
      <c r="C15" s="184"/>
      <c r="D15" s="184"/>
      <c r="E15" s="349"/>
    </row>
    <row r="16" spans="1:11" x14ac:dyDescent="0.25">
      <c r="A16" t="s">
        <v>140</v>
      </c>
      <c r="C16" s="184"/>
      <c r="D16" s="184">
        <f>D7*$E46/12/2</f>
        <v>-826.82643749999988</v>
      </c>
      <c r="E16" s="349">
        <f>+'[1]AMR Retirements'!E16</f>
        <v>0</v>
      </c>
      <c r="F16" s="349">
        <f>+'[1]AMR Retirements'!F16</f>
        <v>0</v>
      </c>
      <c r="G16" s="349">
        <f>+'[1]AMR Retirements'!G16</f>
        <v>-14437.644701464713</v>
      </c>
      <c r="H16" s="184">
        <f>SUM(D16:G16)</f>
        <v>-15264.471138964713</v>
      </c>
    </row>
    <row r="17" spans="1:9" x14ac:dyDescent="0.25">
      <c r="A17" t="s">
        <v>141</v>
      </c>
      <c r="C17" s="184"/>
      <c r="D17" s="184"/>
      <c r="E17" s="349"/>
    </row>
    <row r="18" spans="1:9" x14ac:dyDescent="0.25">
      <c r="A18" t="s">
        <v>142</v>
      </c>
      <c r="C18" s="184"/>
      <c r="D18" s="184">
        <v>0</v>
      </c>
      <c r="E18" s="349"/>
    </row>
    <row r="19" spans="1:9" x14ac:dyDescent="0.25">
      <c r="A19" s="176" t="s">
        <v>144</v>
      </c>
      <c r="B19" s="176">
        <v>0</v>
      </c>
      <c r="C19" s="186"/>
      <c r="D19" s="186">
        <v>-8081.0407896666675</v>
      </c>
      <c r="E19" s="349"/>
    </row>
    <row r="20" spans="1:9" x14ac:dyDescent="0.25">
      <c r="E20" s="1"/>
    </row>
    <row r="21" spans="1:9" x14ac:dyDescent="0.25">
      <c r="A21" s="141" t="s">
        <v>157</v>
      </c>
      <c r="E21" s="1"/>
      <c r="F21" s="141" t="s">
        <v>158</v>
      </c>
    </row>
    <row r="22" spans="1:9" x14ac:dyDescent="0.25">
      <c r="A22" s="141"/>
    </row>
    <row r="23" spans="1:9" x14ac:dyDescent="0.25">
      <c r="A23" s="346" t="s">
        <v>159</v>
      </c>
      <c r="B23" s="346" t="s">
        <v>160</v>
      </c>
      <c r="C23" s="346"/>
      <c r="D23" s="346"/>
      <c r="F23" s="346" t="s">
        <v>159</v>
      </c>
      <c r="G23" s="346" t="s">
        <v>161</v>
      </c>
      <c r="H23" s="346"/>
      <c r="I23" s="346"/>
    </row>
    <row r="25" spans="1:9" x14ac:dyDescent="0.25">
      <c r="A25" s="346" t="s">
        <v>162</v>
      </c>
      <c r="B25" s="346" t="s">
        <v>143</v>
      </c>
      <c r="C25" s="346"/>
      <c r="D25" s="346"/>
      <c r="F25" s="346" t="s">
        <v>162</v>
      </c>
      <c r="G25" s="346" t="s">
        <v>143</v>
      </c>
      <c r="H25" s="346"/>
      <c r="I25" s="346"/>
    </row>
    <row r="26" spans="1:9" x14ac:dyDescent="0.25">
      <c r="A26" s="346" t="s">
        <v>145</v>
      </c>
      <c r="B26" s="346" t="s">
        <v>154</v>
      </c>
      <c r="C26" s="346" t="s">
        <v>155</v>
      </c>
      <c r="D26" s="346" t="s">
        <v>144</v>
      </c>
      <c r="F26" s="346" t="s">
        <v>145</v>
      </c>
      <c r="G26" s="346" t="s">
        <v>154</v>
      </c>
      <c r="H26" s="346" t="s">
        <v>155</v>
      </c>
      <c r="I26" s="346" t="s">
        <v>144</v>
      </c>
    </row>
    <row r="27" spans="1:9" x14ac:dyDescent="0.25">
      <c r="A27" s="152" t="s">
        <v>163</v>
      </c>
      <c r="B27" s="183">
        <v>-42805</v>
      </c>
      <c r="C27" s="183">
        <v>-17403</v>
      </c>
      <c r="D27" s="183">
        <v>-60208</v>
      </c>
      <c r="F27" s="152" t="s">
        <v>139</v>
      </c>
      <c r="G27" s="183">
        <v>-848</v>
      </c>
      <c r="H27" s="183">
        <v>-380</v>
      </c>
      <c r="I27" s="183">
        <v>-1228</v>
      </c>
    </row>
    <row r="28" spans="1:9" x14ac:dyDescent="0.25">
      <c r="A28" s="346" t="s">
        <v>144</v>
      </c>
      <c r="B28" s="346">
        <v>-42805</v>
      </c>
      <c r="C28" s="346">
        <v>-17403</v>
      </c>
      <c r="D28" s="346">
        <v>-60208</v>
      </c>
      <c r="F28" s="346" t="s">
        <v>144</v>
      </c>
      <c r="G28" s="346">
        <v>-848</v>
      </c>
      <c r="H28" s="346">
        <v>-380</v>
      </c>
      <c r="I28" s="346">
        <v>-1228</v>
      </c>
    </row>
    <row r="30" spans="1:9" x14ac:dyDescent="0.25">
      <c r="F30" s="141" t="s">
        <v>164</v>
      </c>
    </row>
    <row r="32" spans="1:9" x14ac:dyDescent="0.25">
      <c r="F32" s="346" t="s">
        <v>159</v>
      </c>
      <c r="G32" s="346" t="s">
        <v>165</v>
      </c>
      <c r="H32" s="346"/>
      <c r="I32" s="346"/>
    </row>
    <row r="34" spans="1:9" x14ac:dyDescent="0.25">
      <c r="F34" s="346" t="s">
        <v>162</v>
      </c>
      <c r="G34" s="346" t="s">
        <v>143</v>
      </c>
      <c r="H34" s="346"/>
      <c r="I34" s="346"/>
    </row>
    <row r="35" spans="1:9" x14ac:dyDescent="0.25">
      <c r="F35" s="346" t="s">
        <v>145</v>
      </c>
      <c r="G35" s="346" t="s">
        <v>154</v>
      </c>
      <c r="H35" s="346" t="s">
        <v>155</v>
      </c>
      <c r="I35" s="346" t="s">
        <v>144</v>
      </c>
    </row>
    <row r="36" spans="1:9" x14ac:dyDescent="0.25">
      <c r="F36" s="152" t="s">
        <v>166</v>
      </c>
      <c r="G36" s="183">
        <v>-6339</v>
      </c>
      <c r="H36" s="183">
        <v>-3755</v>
      </c>
      <c r="I36" s="183">
        <v>-10094</v>
      </c>
    </row>
    <row r="37" spans="1:9" x14ac:dyDescent="0.25">
      <c r="F37" s="346" t="s">
        <v>144</v>
      </c>
      <c r="G37" s="346">
        <v>-6339</v>
      </c>
      <c r="H37" s="346">
        <v>-3755</v>
      </c>
      <c r="I37" s="346">
        <v>-10094</v>
      </c>
    </row>
    <row r="40" spans="1:9" x14ac:dyDescent="0.25">
      <c r="A40" t="s">
        <v>167</v>
      </c>
    </row>
    <row r="43" spans="1:9" x14ac:dyDescent="0.25">
      <c r="A43" s="187" t="s">
        <v>168</v>
      </c>
      <c r="B43" s="188" t="s">
        <v>169</v>
      </c>
      <c r="C43" s="188" t="s">
        <v>170</v>
      </c>
      <c r="D43" s="188" t="s">
        <v>171</v>
      </c>
      <c r="E43" s="188" t="s">
        <v>172</v>
      </c>
    </row>
    <row r="44" spans="1:9" x14ac:dyDescent="0.25">
      <c r="A44" s="189" t="s">
        <v>138</v>
      </c>
      <c r="B44" s="190">
        <v>43525</v>
      </c>
      <c r="C44" s="191">
        <v>7.5800000000000006E-2</v>
      </c>
      <c r="D44" s="191">
        <v>7.6E-3</v>
      </c>
      <c r="E44" s="191">
        <v>8.3400000000000002E-2</v>
      </c>
    </row>
    <row r="45" spans="1:9" x14ac:dyDescent="0.25">
      <c r="A45" s="189" t="s">
        <v>139</v>
      </c>
      <c r="B45" s="190">
        <v>43525</v>
      </c>
      <c r="C45" s="191">
        <v>3.2599999999999997E-2</v>
      </c>
      <c r="D45" s="191">
        <v>8.0999999999999996E-3</v>
      </c>
      <c r="E45" s="191">
        <v>4.07E-2</v>
      </c>
    </row>
    <row r="46" spans="1:9" x14ac:dyDescent="0.25">
      <c r="A46" s="189" t="s">
        <v>140</v>
      </c>
      <c r="B46" s="190">
        <v>43525</v>
      </c>
      <c r="C46" s="191">
        <v>6.6699999999999995E-2</v>
      </c>
      <c r="D46" s="191">
        <v>3.3E-3</v>
      </c>
      <c r="E46" s="191">
        <v>6.9999999999999993E-2</v>
      </c>
    </row>
    <row r="47" spans="1:9" x14ac:dyDescent="0.25">
      <c r="A47" s="189" t="s">
        <v>141</v>
      </c>
      <c r="B47" s="190">
        <v>43525</v>
      </c>
      <c r="C47" s="191">
        <v>2.0500000000000001E-2</v>
      </c>
      <c r="D47" s="191">
        <v>2E-3</v>
      </c>
      <c r="E47" s="191">
        <v>2.2499999999999999E-2</v>
      </c>
    </row>
    <row r="48" spans="1:9" x14ac:dyDescent="0.25">
      <c r="A48" s="189" t="s">
        <v>142</v>
      </c>
      <c r="B48" s="190">
        <v>43525</v>
      </c>
      <c r="C48" s="191">
        <v>2.0500000000000001E-2</v>
      </c>
      <c r="D48" s="191">
        <v>2E-3</v>
      </c>
      <c r="E48" s="191">
        <v>2.2499999999999999E-2</v>
      </c>
    </row>
  </sheetData>
  <pageMargins left="0.7" right="0.7" top="0.75" bottom="0.75" header="0.3" footer="0.3"/>
  <pageSetup scale="80" fitToHeight="0" orientation="landscape" r:id="rId1"/>
  <headerFooter>
    <oddHeader>&amp;C#2 AMR Retirements</oddHeader>
    <oddFooter>&amp;LPrepared By: Colleen Oliver
Date: 04/12/19&amp;R&amp;Z&amp;F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workbookViewId="0">
      <pane ySplit="3" topLeftCell="A4" activePane="bottomLeft" state="frozen"/>
      <selection pane="bottomLeft" activeCell="I24" sqref="I24"/>
    </sheetView>
  </sheetViews>
  <sheetFormatPr defaultRowHeight="15" x14ac:dyDescent="0.25"/>
  <cols>
    <col min="1" max="1" width="11.5703125" bestFit="1" customWidth="1"/>
    <col min="2" max="2" width="36" bestFit="1" customWidth="1"/>
    <col min="3" max="4" width="10" bestFit="1" customWidth="1"/>
    <col min="5" max="5" width="19.42578125" bestFit="1" customWidth="1"/>
  </cols>
  <sheetData>
    <row r="3" spans="1:7" x14ac:dyDescent="0.25">
      <c r="A3" s="167" t="s">
        <v>85</v>
      </c>
      <c r="B3" s="167" t="s">
        <v>104</v>
      </c>
      <c r="C3" s="167" t="s">
        <v>105</v>
      </c>
      <c r="D3" s="167" t="s">
        <v>106</v>
      </c>
      <c r="E3" s="167" t="s">
        <v>107</v>
      </c>
      <c r="G3" s="168" t="s">
        <v>108</v>
      </c>
    </row>
    <row r="4" spans="1:7" x14ac:dyDescent="0.25">
      <c r="A4" s="169">
        <v>364</v>
      </c>
      <c r="B4" s="169" t="s">
        <v>109</v>
      </c>
      <c r="C4" t="s">
        <v>110</v>
      </c>
      <c r="D4" s="142">
        <v>3.1099999999999999E-2</v>
      </c>
      <c r="E4" t="s">
        <v>111</v>
      </c>
    </row>
    <row r="5" spans="1:7" x14ac:dyDescent="0.25">
      <c r="A5" s="169">
        <v>365</v>
      </c>
      <c r="B5" s="169" t="s">
        <v>112</v>
      </c>
      <c r="C5" t="s">
        <v>110</v>
      </c>
      <c r="D5" s="142">
        <v>2.8299999999999999E-2</v>
      </c>
      <c r="E5" t="s">
        <v>111</v>
      </c>
    </row>
    <row r="6" spans="1:7" x14ac:dyDescent="0.25">
      <c r="A6" s="169">
        <v>366</v>
      </c>
      <c r="B6" s="169" t="s">
        <v>113</v>
      </c>
      <c r="C6" t="s">
        <v>110</v>
      </c>
      <c r="D6" s="142">
        <v>1.77E-2</v>
      </c>
      <c r="E6" t="s">
        <v>111</v>
      </c>
    </row>
    <row r="7" spans="1:7" x14ac:dyDescent="0.25">
      <c r="A7" s="169">
        <v>367</v>
      </c>
      <c r="B7" s="169" t="s">
        <v>114</v>
      </c>
      <c r="C7" t="s">
        <v>110</v>
      </c>
      <c r="D7" s="142">
        <v>3.9300000000000002E-2</v>
      </c>
      <c r="E7" t="s">
        <v>111</v>
      </c>
    </row>
    <row r="8" spans="1:7" x14ac:dyDescent="0.25">
      <c r="A8" s="169">
        <v>368</v>
      </c>
      <c r="B8" t="s">
        <v>115</v>
      </c>
      <c r="C8" t="s">
        <v>110</v>
      </c>
      <c r="D8" s="142">
        <v>3.2599999999999997E-2</v>
      </c>
      <c r="E8" t="s">
        <v>111</v>
      </c>
    </row>
    <row r="9" spans="1:7" x14ac:dyDescent="0.25">
      <c r="A9" s="172">
        <v>370.1</v>
      </c>
      <c r="B9" s="172" t="s">
        <v>116</v>
      </c>
      <c r="C9" s="173" t="s">
        <v>110</v>
      </c>
      <c r="D9" s="174">
        <v>5.5E-2</v>
      </c>
      <c r="E9" s="173" t="s">
        <v>117</v>
      </c>
    </row>
    <row r="10" spans="1:7" x14ac:dyDescent="0.25">
      <c r="A10" s="169">
        <v>373</v>
      </c>
      <c r="B10" s="169" t="s">
        <v>118</v>
      </c>
      <c r="C10" t="s">
        <v>110</v>
      </c>
      <c r="D10" s="142">
        <v>3.3399999999999999E-2</v>
      </c>
      <c r="E10" t="s">
        <v>111</v>
      </c>
    </row>
    <row r="11" spans="1:7" x14ac:dyDescent="0.25">
      <c r="A11" s="169">
        <v>375</v>
      </c>
      <c r="B11" s="169" t="s">
        <v>119</v>
      </c>
      <c r="C11" t="s">
        <v>120</v>
      </c>
      <c r="D11" s="142">
        <v>2.53E-2</v>
      </c>
      <c r="E11" t="s">
        <v>111</v>
      </c>
    </row>
    <row r="12" spans="1:7" x14ac:dyDescent="0.25">
      <c r="A12" s="169">
        <v>381</v>
      </c>
      <c r="B12" s="169" t="s">
        <v>121</v>
      </c>
      <c r="C12" t="s">
        <v>120</v>
      </c>
      <c r="D12" s="142">
        <v>4.07E-2</v>
      </c>
      <c r="E12" t="s">
        <v>111</v>
      </c>
    </row>
    <row r="13" spans="1:7" x14ac:dyDescent="0.25">
      <c r="A13" s="169">
        <v>381.2</v>
      </c>
      <c r="B13" s="152" t="s">
        <v>122</v>
      </c>
      <c r="C13" t="s">
        <v>120</v>
      </c>
      <c r="D13" s="142">
        <v>5.2499999999999998E-2</v>
      </c>
      <c r="E13" t="s">
        <v>117</v>
      </c>
      <c r="G13" t="s">
        <v>84</v>
      </c>
    </row>
    <row r="14" spans="1:7" x14ac:dyDescent="0.25">
      <c r="A14" s="169">
        <v>382.2</v>
      </c>
      <c r="B14" s="152" t="s">
        <v>123</v>
      </c>
      <c r="C14" t="s">
        <v>120</v>
      </c>
      <c r="D14" s="142">
        <v>2.2499999999999999E-2</v>
      </c>
      <c r="E14" t="s">
        <v>117</v>
      </c>
      <c r="G14" t="s">
        <v>84</v>
      </c>
    </row>
    <row r="15" spans="1:7" x14ac:dyDescent="0.25">
      <c r="A15" s="169">
        <v>391.1</v>
      </c>
      <c r="B15" s="169" t="s">
        <v>124</v>
      </c>
      <c r="C15" t="s">
        <v>120</v>
      </c>
      <c r="D15" s="142">
        <v>0.05</v>
      </c>
      <c r="E15" t="s">
        <v>125</v>
      </c>
    </row>
    <row r="16" spans="1:7" x14ac:dyDescent="0.25">
      <c r="A16" s="169">
        <v>391.2</v>
      </c>
      <c r="B16" s="169" t="s">
        <v>126</v>
      </c>
      <c r="C16" t="s">
        <v>120</v>
      </c>
      <c r="D16" s="142">
        <v>0.2</v>
      </c>
      <c r="E16" t="s">
        <v>125</v>
      </c>
    </row>
    <row r="17" spans="1:7" x14ac:dyDescent="0.25">
      <c r="A17" s="169">
        <v>397</v>
      </c>
      <c r="B17" s="169" t="s">
        <v>127</v>
      </c>
      <c r="C17" t="s">
        <v>120</v>
      </c>
      <c r="D17" s="142">
        <v>6.6699999999999995E-2</v>
      </c>
      <c r="E17" t="s">
        <v>125</v>
      </c>
    </row>
    <row r="18" spans="1:7" x14ac:dyDescent="0.25">
      <c r="A18" s="169">
        <v>303</v>
      </c>
      <c r="B18" s="169" t="s">
        <v>128</v>
      </c>
      <c r="C18" t="s">
        <v>129</v>
      </c>
      <c r="D18" s="142">
        <v>0.2</v>
      </c>
      <c r="E18" t="s">
        <v>130</v>
      </c>
    </row>
    <row r="19" spans="1:7" x14ac:dyDescent="0.25">
      <c r="A19" s="169">
        <v>391.2</v>
      </c>
      <c r="B19" s="169" t="s">
        <v>131</v>
      </c>
      <c r="C19" t="s">
        <v>129</v>
      </c>
      <c r="D19" s="142">
        <v>0.2</v>
      </c>
      <c r="E19" t="s">
        <v>125</v>
      </c>
    </row>
    <row r="20" spans="1:7" x14ac:dyDescent="0.25">
      <c r="A20" s="169">
        <v>397</v>
      </c>
      <c r="B20" s="169" t="s">
        <v>132</v>
      </c>
      <c r="C20" t="s">
        <v>129</v>
      </c>
      <c r="D20" s="142">
        <v>6.6699999999999995E-2</v>
      </c>
      <c r="E20" t="s">
        <v>125</v>
      </c>
    </row>
    <row r="21" spans="1:7" x14ac:dyDescent="0.25">
      <c r="A21" s="169">
        <v>397.4</v>
      </c>
      <c r="B21" s="152" t="s">
        <v>133</v>
      </c>
      <c r="C21" t="s">
        <v>129</v>
      </c>
      <c r="D21" s="142"/>
      <c r="E21" t="s">
        <v>125</v>
      </c>
      <c r="G21" t="s">
        <v>84</v>
      </c>
    </row>
    <row r="22" spans="1:7" x14ac:dyDescent="0.25">
      <c r="A22" s="170"/>
      <c r="B22" s="170"/>
      <c r="D22" s="142"/>
    </row>
    <row r="23" spans="1:7" x14ac:dyDescent="0.25">
      <c r="A23" s="167" t="s">
        <v>85</v>
      </c>
      <c r="B23" s="167"/>
      <c r="C23" s="167" t="s">
        <v>105</v>
      </c>
      <c r="D23" s="167" t="s">
        <v>134</v>
      </c>
      <c r="E23" s="167" t="s">
        <v>135</v>
      </c>
    </row>
    <row r="24" spans="1:7" x14ac:dyDescent="0.25">
      <c r="A24" s="169">
        <v>303</v>
      </c>
      <c r="B24" s="169" t="s">
        <v>128</v>
      </c>
      <c r="C24" t="s">
        <v>129</v>
      </c>
      <c r="D24" s="152">
        <v>143002516</v>
      </c>
      <c r="E24" s="152">
        <v>36029567</v>
      </c>
      <c r="G24" t="s">
        <v>136</v>
      </c>
    </row>
    <row r="25" spans="1:7" x14ac:dyDescent="0.25">
      <c r="A25" s="169">
        <v>303</v>
      </c>
      <c r="B25" s="169" t="s">
        <v>128</v>
      </c>
      <c r="C25" t="s">
        <v>129</v>
      </c>
      <c r="D25" s="152">
        <v>143002450</v>
      </c>
      <c r="E25" s="152">
        <v>33532261</v>
      </c>
      <c r="G25" t="s">
        <v>136</v>
      </c>
    </row>
    <row r="26" spans="1:7" x14ac:dyDescent="0.25">
      <c r="A26" s="169">
        <v>303</v>
      </c>
      <c r="B26" s="169" t="s">
        <v>128</v>
      </c>
      <c r="C26" t="s">
        <v>129</v>
      </c>
      <c r="D26" s="152">
        <v>143003176</v>
      </c>
      <c r="E26" s="152">
        <v>33558963</v>
      </c>
      <c r="G26" t="s">
        <v>136</v>
      </c>
    </row>
    <row r="27" spans="1:7" x14ac:dyDescent="0.25">
      <c r="A27" s="169">
        <v>303</v>
      </c>
      <c r="B27" s="169" t="s">
        <v>128</v>
      </c>
      <c r="C27" t="s">
        <v>129</v>
      </c>
      <c r="D27" s="152">
        <v>143003226</v>
      </c>
      <c r="E27" s="152">
        <v>36029570</v>
      </c>
      <c r="G27" t="s">
        <v>136</v>
      </c>
    </row>
    <row r="28" spans="1:7" x14ac:dyDescent="0.25">
      <c r="A28" s="169">
        <v>303</v>
      </c>
      <c r="B28" s="169" t="s">
        <v>128</v>
      </c>
      <c r="C28" t="s">
        <v>129</v>
      </c>
      <c r="D28" s="152">
        <v>143002517</v>
      </c>
      <c r="E28" s="152">
        <v>33561446</v>
      </c>
      <c r="G28" t="s">
        <v>136</v>
      </c>
    </row>
    <row r="29" spans="1:7" x14ac:dyDescent="0.25">
      <c r="A29" s="169">
        <v>303</v>
      </c>
      <c r="B29" s="169" t="s">
        <v>128</v>
      </c>
      <c r="C29" t="s">
        <v>129</v>
      </c>
      <c r="D29" s="152">
        <v>143003881</v>
      </c>
      <c r="E29" s="152" t="s">
        <v>137</v>
      </c>
      <c r="G29" t="s">
        <v>136</v>
      </c>
    </row>
    <row r="30" spans="1:7" x14ac:dyDescent="0.25">
      <c r="A30" s="169">
        <v>303</v>
      </c>
      <c r="B30" s="169" t="s">
        <v>128</v>
      </c>
      <c r="C30" t="s">
        <v>129</v>
      </c>
      <c r="D30" s="152">
        <v>143003178</v>
      </c>
      <c r="E30" s="152">
        <v>33532270</v>
      </c>
      <c r="G30" t="s">
        <v>136</v>
      </c>
    </row>
    <row r="34" spans="1:5" x14ac:dyDescent="0.25">
      <c r="A34" s="169">
        <v>370</v>
      </c>
      <c r="B34" s="152" t="s">
        <v>138</v>
      </c>
      <c r="C34" t="s">
        <v>110</v>
      </c>
      <c r="D34" s="171">
        <v>8.3400000000000002E-2</v>
      </c>
    </row>
    <row r="35" spans="1:5" x14ac:dyDescent="0.25">
      <c r="A35" s="169">
        <v>381</v>
      </c>
      <c r="B35" s="152" t="s">
        <v>139</v>
      </c>
      <c r="C35" t="s">
        <v>120</v>
      </c>
      <c r="D35" s="171">
        <v>4.07E-2</v>
      </c>
      <c r="E35" t="str">
        <f>+E12</f>
        <v>20 Year MACRS</v>
      </c>
    </row>
    <row r="36" spans="1:5" x14ac:dyDescent="0.25">
      <c r="A36" s="169">
        <v>381.3</v>
      </c>
      <c r="B36" s="152" t="s">
        <v>140</v>
      </c>
      <c r="C36" t="s">
        <v>120</v>
      </c>
      <c r="D36" s="171">
        <v>6.9999999999999993E-2</v>
      </c>
    </row>
    <row r="37" spans="1:5" x14ac:dyDescent="0.25">
      <c r="A37" s="169">
        <v>382</v>
      </c>
      <c r="B37" s="152" t="s">
        <v>141</v>
      </c>
      <c r="C37" t="s">
        <v>120</v>
      </c>
      <c r="D37" s="171">
        <v>2.2499999999999999E-2</v>
      </c>
    </row>
    <row r="38" spans="1:5" x14ac:dyDescent="0.25">
      <c r="A38" s="169">
        <v>382.3</v>
      </c>
      <c r="B38" s="152" t="s">
        <v>142</v>
      </c>
      <c r="C38" t="s">
        <v>120</v>
      </c>
      <c r="D38" s="171">
        <v>2.2499999999999999E-2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R43" sqref="R43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70" zoomScaleNormal="70" workbookViewId="0">
      <pane xSplit="2" ySplit="9" topLeftCell="E52" activePane="bottomRight" state="frozen"/>
      <selection activeCell="I56" sqref="I56"/>
      <selection pane="topRight" activeCell="I56" sqref="I56"/>
      <selection pane="bottomLeft" activeCell="I56" sqref="I56"/>
      <selection pane="bottomRight" activeCell="J73" sqref="J73"/>
    </sheetView>
  </sheetViews>
  <sheetFormatPr defaultColWidth="9.140625" defaultRowHeight="12.75" outlineLevelRow="1" outlineLevelCol="1" x14ac:dyDescent="0.2"/>
  <cols>
    <col min="1" max="1" width="11.85546875" style="196" bestFit="1" customWidth="1"/>
    <col min="2" max="2" width="6.42578125" style="196" bestFit="1" customWidth="1"/>
    <col min="3" max="3" width="14.7109375" style="196" bestFit="1" customWidth="1"/>
    <col min="4" max="5" width="16.140625" style="196" bestFit="1" customWidth="1"/>
    <col min="6" max="6" width="22.28515625" style="196" bestFit="1" customWidth="1"/>
    <col min="7" max="8" width="18.28515625" style="196" bestFit="1" customWidth="1"/>
    <col min="9" max="9" width="17.7109375" style="196" bestFit="1" customWidth="1"/>
    <col min="10" max="10" width="22.7109375" style="196" bestFit="1" customWidth="1"/>
    <col min="11" max="11" width="19.42578125" style="196" bestFit="1" customWidth="1"/>
    <col min="12" max="13" width="17.5703125" style="196" bestFit="1" customWidth="1"/>
    <col min="14" max="14" width="17" style="196" bestFit="1" customWidth="1"/>
    <col min="15" max="15" width="10" style="196" customWidth="1" outlineLevel="1"/>
    <col min="16" max="16384" width="9.140625" style="196"/>
  </cols>
  <sheetData>
    <row r="1" spans="1:14" x14ac:dyDescent="0.2">
      <c r="A1" s="265" t="s">
        <v>211</v>
      </c>
      <c r="B1" s="263"/>
      <c r="C1" s="263"/>
      <c r="D1" s="263"/>
      <c r="E1" s="263"/>
      <c r="F1" s="263"/>
      <c r="G1" s="264"/>
      <c r="H1" s="264"/>
      <c r="I1" s="264"/>
      <c r="J1" s="255"/>
      <c r="K1" s="255"/>
      <c r="L1" s="255"/>
      <c r="M1" s="255"/>
    </row>
    <row r="2" spans="1:14" x14ac:dyDescent="0.2">
      <c r="A2" s="266" t="s">
        <v>210</v>
      </c>
      <c r="B2" s="263"/>
      <c r="C2" s="263"/>
      <c r="D2" s="263"/>
      <c r="E2" s="263"/>
      <c r="F2" s="263"/>
      <c r="G2" s="264"/>
      <c r="H2" s="264"/>
      <c r="I2" s="264"/>
      <c r="J2" s="255"/>
      <c r="K2" s="255"/>
      <c r="L2" s="255"/>
      <c r="M2" s="255"/>
    </row>
    <row r="3" spans="1:14" x14ac:dyDescent="0.2">
      <c r="A3" s="265" t="s">
        <v>209</v>
      </c>
      <c r="B3" s="263"/>
      <c r="C3" s="263"/>
      <c r="D3" s="263"/>
      <c r="E3" s="263"/>
      <c r="F3" s="263"/>
      <c r="G3" s="264"/>
      <c r="H3" s="264"/>
      <c r="I3" s="264"/>
      <c r="J3" s="255"/>
      <c r="K3" s="255"/>
      <c r="L3" s="255"/>
      <c r="M3" s="255"/>
    </row>
    <row r="4" spans="1:14" x14ac:dyDescent="0.2">
      <c r="A4" s="263"/>
      <c r="B4" s="263"/>
      <c r="C4" s="262"/>
      <c r="D4" s="261"/>
      <c r="E4" s="260"/>
      <c r="F4" s="259" t="s">
        <v>208</v>
      </c>
      <c r="G4" s="258"/>
      <c r="H4" s="258"/>
      <c r="I4" s="258"/>
      <c r="J4" s="256"/>
      <c r="K4" s="257"/>
      <c r="L4" s="256"/>
      <c r="M4" s="256"/>
    </row>
    <row r="5" spans="1:14" x14ac:dyDescent="0.2">
      <c r="A5" s="255"/>
      <c r="B5" s="255"/>
      <c r="C5" s="254" t="s">
        <v>207</v>
      </c>
      <c r="D5" s="253"/>
      <c r="E5" s="252"/>
      <c r="F5" s="251" t="s">
        <v>206</v>
      </c>
      <c r="G5" s="249"/>
      <c r="H5" s="249"/>
      <c r="I5" s="249"/>
      <c r="J5" s="250" t="s">
        <v>205</v>
      </c>
      <c r="K5" s="249"/>
      <c r="L5" s="249"/>
      <c r="M5" s="249"/>
    </row>
    <row r="6" spans="1:14" ht="15" x14ac:dyDescent="0.25">
      <c r="A6" s="248"/>
      <c r="B6" s="248"/>
      <c r="C6" s="247" t="s">
        <v>204</v>
      </c>
      <c r="D6" s="247" t="s">
        <v>69</v>
      </c>
      <c r="E6" s="246" t="s">
        <v>203</v>
      </c>
      <c r="F6" s="247" t="s">
        <v>201</v>
      </c>
      <c r="G6" s="247" t="s">
        <v>55</v>
      </c>
      <c r="H6" s="247" t="s">
        <v>202</v>
      </c>
      <c r="I6" s="247" t="s">
        <v>195</v>
      </c>
      <c r="J6" s="247" t="s">
        <v>201</v>
      </c>
      <c r="K6" s="247" t="s">
        <v>55</v>
      </c>
      <c r="L6" s="246" t="s">
        <v>194</v>
      </c>
      <c r="M6" s="245" t="s">
        <v>200</v>
      </c>
      <c r="N6" s="244" t="s">
        <v>69</v>
      </c>
    </row>
    <row r="7" spans="1:14" ht="15" x14ac:dyDescent="0.25">
      <c r="A7" s="228" t="s">
        <v>199</v>
      </c>
      <c r="B7" s="243"/>
      <c r="C7" s="228" t="s">
        <v>198</v>
      </c>
      <c r="D7" s="228"/>
      <c r="E7" s="241" t="s">
        <v>69</v>
      </c>
      <c r="F7" s="228" t="s">
        <v>197</v>
      </c>
      <c r="G7" s="228" t="s">
        <v>197</v>
      </c>
      <c r="H7" s="228" t="s">
        <v>197</v>
      </c>
      <c r="I7" s="228" t="s">
        <v>196</v>
      </c>
      <c r="J7" s="228" t="s">
        <v>25</v>
      </c>
      <c r="K7" s="241" t="s">
        <v>25</v>
      </c>
      <c r="L7" s="228" t="s">
        <v>195</v>
      </c>
      <c r="M7" s="240" t="s">
        <v>194</v>
      </c>
      <c r="N7" s="239" t="s">
        <v>193</v>
      </c>
    </row>
    <row r="8" spans="1:14" ht="15" x14ac:dyDescent="0.25">
      <c r="A8" s="228" t="s">
        <v>192</v>
      </c>
      <c r="B8" s="243"/>
      <c r="C8" s="228" t="s">
        <v>191</v>
      </c>
      <c r="D8" s="228" t="s">
        <v>41</v>
      </c>
      <c r="E8" s="241" t="s">
        <v>190</v>
      </c>
      <c r="F8" s="228" t="s">
        <v>189</v>
      </c>
      <c r="G8" s="242" t="s">
        <v>188</v>
      </c>
      <c r="H8" s="228" t="s">
        <v>187</v>
      </c>
      <c r="I8" s="228" t="s">
        <v>186</v>
      </c>
      <c r="J8" s="228" t="s">
        <v>185</v>
      </c>
      <c r="K8" s="241" t="s">
        <v>184</v>
      </c>
      <c r="L8" s="228" t="s">
        <v>183</v>
      </c>
      <c r="M8" s="240" t="s">
        <v>182</v>
      </c>
      <c r="N8" s="239" t="s">
        <v>181</v>
      </c>
    </row>
    <row r="9" spans="1:14" ht="15" x14ac:dyDescent="0.25">
      <c r="A9" s="238"/>
      <c r="B9" s="238"/>
      <c r="C9" s="234"/>
      <c r="D9" s="234"/>
      <c r="E9" s="236"/>
      <c r="F9" s="237" t="s">
        <v>180</v>
      </c>
      <c r="G9" s="236"/>
      <c r="H9" s="234"/>
      <c r="I9" s="234"/>
      <c r="J9" s="234" t="s">
        <v>179</v>
      </c>
      <c r="K9" s="235"/>
      <c r="L9" s="234"/>
      <c r="M9" s="233"/>
      <c r="N9" s="232"/>
    </row>
    <row r="10" spans="1:14" ht="15" outlineLevel="1" x14ac:dyDescent="0.25">
      <c r="A10" s="231"/>
      <c r="B10" s="230"/>
      <c r="C10" s="228"/>
      <c r="D10" s="222"/>
      <c r="E10" s="229"/>
      <c r="F10" s="228"/>
      <c r="G10" s="228"/>
      <c r="H10" s="222"/>
      <c r="I10" s="222"/>
      <c r="J10" s="227"/>
      <c r="K10" s="227"/>
      <c r="L10" s="227"/>
      <c r="M10" s="224"/>
      <c r="N10" s="226"/>
    </row>
    <row r="11" spans="1:14" ht="15" outlineLevel="1" x14ac:dyDescent="0.25">
      <c r="A11" s="214" t="s">
        <v>178</v>
      </c>
      <c r="B11" s="214"/>
      <c r="C11" s="225"/>
      <c r="D11" s="222">
        <f t="shared" ref="D11:D42" si="0">D10+C11</f>
        <v>0</v>
      </c>
      <c r="E11" s="210"/>
      <c r="F11" s="222"/>
      <c r="G11" s="222"/>
      <c r="H11" s="222"/>
      <c r="I11" s="222"/>
      <c r="J11" s="210">
        <f t="shared" ref="J11:J42" si="1">(-C11*0.21)+(F11*0.21)</f>
        <v>0</v>
      </c>
      <c r="K11" s="210">
        <f t="shared" ref="K11:K42" si="2">K10+J11</f>
        <v>0</v>
      </c>
      <c r="L11" s="210"/>
      <c r="M11" s="224"/>
      <c r="N11" s="208">
        <f t="shared" ref="N11:N42" si="3">+D11+G11+K11</f>
        <v>0</v>
      </c>
    </row>
    <row r="12" spans="1:14" ht="15" outlineLevel="1" x14ac:dyDescent="0.25">
      <c r="A12" s="214">
        <v>43555</v>
      </c>
      <c r="B12" s="214"/>
      <c r="C12" s="212">
        <f t="array" ref="C12:C25">TRANSPOSE('Return Def''d Mar19-Apr20'!C21:P21)</f>
        <v>259601.63599445962</v>
      </c>
      <c r="D12" s="212">
        <f t="shared" si="0"/>
        <v>259601.63599445962</v>
      </c>
      <c r="E12" s="210">
        <f>($D$12+D12+SUM($D11:D$13)*2)/24</f>
        <v>86225.364001770373</v>
      </c>
      <c r="F12" s="222"/>
      <c r="G12" s="222"/>
      <c r="H12" s="222"/>
      <c r="I12" s="210">
        <f>($D$12+H12+SUM($D11:H$13)*2)/24</f>
        <v>90668.06296076109</v>
      </c>
      <c r="J12" s="210">
        <f t="shared" si="1"/>
        <v>-54516.343558836517</v>
      </c>
      <c r="K12" s="210">
        <f t="shared" si="2"/>
        <v>-54516.343558836517</v>
      </c>
      <c r="L12" s="210">
        <f>($D$12+K12+SUM($D11:K$13)*2)/24</f>
        <v>80922.325481568652</v>
      </c>
      <c r="M12" s="209">
        <f t="shared" ref="M12:M43" si="4">L12+I12</f>
        <v>171590.38844232974</v>
      </c>
      <c r="N12" s="208">
        <f t="shared" si="3"/>
        <v>205085.29243562309</v>
      </c>
    </row>
    <row r="13" spans="1:14" ht="15" outlineLevel="1" x14ac:dyDescent="0.25">
      <c r="A13" s="214">
        <v>43585</v>
      </c>
      <c r="B13" s="214"/>
      <c r="C13" s="212">
        <v>255899.46003786568</v>
      </c>
      <c r="D13" s="212">
        <f t="shared" si="0"/>
        <v>515501.09603232529</v>
      </c>
      <c r="E13" s="210">
        <f>($D$12+D13+SUM($D12:D$13)*2)/24</f>
        <v>96887.841503348129</v>
      </c>
      <c r="F13" s="222"/>
      <c r="G13" s="222"/>
      <c r="H13" s="222"/>
      <c r="I13" s="210">
        <f>($D$12+H13+SUM($D12:H$13)*2)/24</f>
        <v>90668.06296076109</v>
      </c>
      <c r="J13" s="210">
        <f t="shared" si="1"/>
        <v>-53738.88660795179</v>
      </c>
      <c r="K13" s="210">
        <f t="shared" si="2"/>
        <v>-108255.2301667883</v>
      </c>
      <c r="L13" s="210">
        <f>($D$12+K13+SUM($D12:K$13)*2)/24</f>
        <v>78683.20520623734</v>
      </c>
      <c r="M13" s="209">
        <f t="shared" si="4"/>
        <v>169351.26816699843</v>
      </c>
      <c r="N13" s="208">
        <f t="shared" si="3"/>
        <v>407245.86586553697</v>
      </c>
    </row>
    <row r="14" spans="1:14" ht="15" outlineLevel="1" x14ac:dyDescent="0.25">
      <c r="A14" s="214">
        <v>43616</v>
      </c>
      <c r="B14" s="214"/>
      <c r="C14" s="212">
        <v>252197.28408127162</v>
      </c>
      <c r="D14" s="212">
        <f t="shared" si="0"/>
        <v>767698.38011359691</v>
      </c>
      <c r="E14" s="210">
        <f>($D$12+D14+SUM($D$13:D13)*2)/24</f>
        <v>85762.59200719613</v>
      </c>
      <c r="F14" s="212"/>
      <c r="G14" s="210"/>
      <c r="H14" s="222"/>
      <c r="I14" s="210">
        <f>($D$12+H14+SUM($D$13:H13)*2)/24</f>
        <v>61849.146294408594</v>
      </c>
      <c r="J14" s="210">
        <f t="shared" si="1"/>
        <v>-52961.429657067034</v>
      </c>
      <c r="K14" s="210">
        <f t="shared" si="2"/>
        <v>-161216.65982385533</v>
      </c>
      <c r="L14" s="210">
        <f>($D$12+K14+SUM($D$13:K13)*2)/24</f>
        <v>49187.947650583046</v>
      </c>
      <c r="M14" s="209">
        <f t="shared" si="4"/>
        <v>111037.09394499165</v>
      </c>
      <c r="N14" s="208">
        <f t="shared" si="3"/>
        <v>606481.72028974164</v>
      </c>
    </row>
    <row r="15" spans="1:14" ht="15" outlineLevel="1" x14ac:dyDescent="0.25">
      <c r="A15" s="214">
        <v>43646</v>
      </c>
      <c r="B15" s="223"/>
      <c r="C15" s="212">
        <v>248495.10812467767</v>
      </c>
      <c r="D15" s="212">
        <f t="shared" si="0"/>
        <v>1016193.4882382746</v>
      </c>
      <c r="E15" s="210">
        <f>($D$12+D15+SUM($D$13:D14)*2)/24</f>
        <v>160091.41985519076</v>
      </c>
      <c r="F15" s="212"/>
      <c r="G15" s="210"/>
      <c r="H15" s="222"/>
      <c r="I15" s="210">
        <f>($D$12+H15+SUM($D$13:H14)*2)/24</f>
        <v>132970.89397114134</v>
      </c>
      <c r="J15" s="210">
        <f t="shared" si="1"/>
        <v>-52183.972706182307</v>
      </c>
      <c r="K15" s="210">
        <f t="shared" si="2"/>
        <v>-213400.63253003763</v>
      </c>
      <c r="L15" s="210">
        <f>($D$12+K15+SUM($D$13:K14)*2)/24</f>
        <v>105441.28453234873</v>
      </c>
      <c r="M15" s="209">
        <f t="shared" si="4"/>
        <v>238412.17850349005</v>
      </c>
      <c r="N15" s="208">
        <f t="shared" si="3"/>
        <v>802792.85570823692</v>
      </c>
    </row>
    <row r="16" spans="1:14" ht="15" outlineLevel="1" x14ac:dyDescent="0.25">
      <c r="A16" s="214">
        <v>43677</v>
      </c>
      <c r="B16" s="214"/>
      <c r="C16" s="212">
        <v>244792.93216808373</v>
      </c>
      <c r="D16" s="212">
        <f t="shared" si="0"/>
        <v>1260986.4204063583</v>
      </c>
      <c r="E16" s="210">
        <f>($D$12+D16+SUM($D$13:D15)*2)/24</f>
        <v>254973.91604871713</v>
      </c>
      <c r="F16" s="212"/>
      <c r="G16" s="210"/>
      <c r="H16" s="210"/>
      <c r="I16" s="210">
        <f>($D$12+H16+SUM($D$13:H15)*2)/24</f>
        <v>230994.63631226346</v>
      </c>
      <c r="J16" s="210">
        <f t="shared" si="1"/>
        <v>-51406.51575529758</v>
      </c>
      <c r="K16" s="210">
        <f t="shared" si="2"/>
        <v>-264807.14828533522</v>
      </c>
      <c r="L16" s="210">
        <f>($D$12+K16+SUM($D$13:K15)*2)/24</f>
        <v>190271.94611157686</v>
      </c>
      <c r="M16" s="209">
        <f t="shared" si="4"/>
        <v>421266.5824238403</v>
      </c>
      <c r="N16" s="208">
        <f t="shared" si="3"/>
        <v>996179.27212102315</v>
      </c>
    </row>
    <row r="17" spans="1:14" ht="15" outlineLevel="1" x14ac:dyDescent="0.25">
      <c r="A17" s="214">
        <v>43708</v>
      </c>
      <c r="B17" s="214"/>
      <c r="C17" s="212">
        <v>241090.75621148964</v>
      </c>
      <c r="D17" s="212">
        <f t="shared" si="0"/>
        <v>1502077.176617848</v>
      </c>
      <c r="E17" s="210">
        <f>($D$12+D17+SUM($D$13:D16)*2)/24</f>
        <v>370101.56592472573</v>
      </c>
      <c r="F17" s="212"/>
      <c r="G17" s="210"/>
      <c r="H17" s="210"/>
      <c r="I17" s="210">
        <f>($D$12+H17+SUM($D$13:H16)*2)/24</f>
        <v>357324.66435018647</v>
      </c>
      <c r="J17" s="210">
        <f t="shared" si="1"/>
        <v>-50629.058804412824</v>
      </c>
      <c r="K17" s="210">
        <f t="shared" si="2"/>
        <v>-315436.20708974806</v>
      </c>
      <c r="L17" s="210">
        <f>($D$12+K17+SUM($D$13:K16)*2)/24</f>
        <v>307390.84438861848</v>
      </c>
      <c r="M17" s="209">
        <f t="shared" si="4"/>
        <v>664715.50873880496</v>
      </c>
      <c r="N17" s="208">
        <f t="shared" si="3"/>
        <v>1186640.9695281</v>
      </c>
    </row>
    <row r="18" spans="1:14" ht="15" outlineLevel="1" x14ac:dyDescent="0.25">
      <c r="A18" s="214">
        <v>43738</v>
      </c>
      <c r="B18" s="214"/>
      <c r="C18" s="212">
        <v>237388.58025489573</v>
      </c>
      <c r="D18" s="212">
        <f t="shared" si="0"/>
        <v>1739465.7568727438</v>
      </c>
      <c r="E18" s="210">
        <f>($D$12+D18+SUM($D$13:D17)*2)/24</f>
        <v>505165.85482016712</v>
      </c>
      <c r="F18" s="212"/>
      <c r="G18" s="210"/>
      <c r="H18" s="210"/>
      <c r="I18" s="210">
        <f>($D$12+H18+SUM($D$13:H17)*2)/24</f>
        <v>513339.55956206756</v>
      </c>
      <c r="J18" s="210">
        <f t="shared" si="1"/>
        <v>-49851.601853528104</v>
      </c>
      <c r="K18" s="210">
        <f t="shared" si="2"/>
        <v>-365287.80894327618</v>
      </c>
      <c r="L18" s="210">
        <f>($D$12+K18+SUM($D$13:K17)*2)/24</f>
        <v>460600.20606127143</v>
      </c>
      <c r="M18" s="209">
        <f t="shared" si="4"/>
        <v>973939.76562333899</v>
      </c>
      <c r="N18" s="208">
        <f t="shared" si="3"/>
        <v>1374177.9479294675</v>
      </c>
    </row>
    <row r="19" spans="1:14" ht="15" outlineLevel="1" x14ac:dyDescent="0.25">
      <c r="A19" s="214">
        <v>43769</v>
      </c>
      <c r="B19" s="214"/>
      <c r="C19" s="212">
        <v>233686.4042983017</v>
      </c>
      <c r="D19" s="212">
        <f t="shared" si="0"/>
        <v>1973152.1611710456</v>
      </c>
      <c r="E19" s="210">
        <f>($D$12+D19+SUM($D$13:D18)*2)/24</f>
        <v>659858.26807199174</v>
      </c>
      <c r="F19" s="212"/>
      <c r="G19" s="212"/>
      <c r="H19" s="212"/>
      <c r="I19" s="212">
        <f t="shared" ref="I19:I61" si="5">E19+H19</f>
        <v>659858.26807199174</v>
      </c>
      <c r="J19" s="212">
        <f t="shared" si="1"/>
        <v>-49074.144902643355</v>
      </c>
      <c r="K19" s="210">
        <f t="shared" si="2"/>
        <v>-414361.95384591952</v>
      </c>
      <c r="L19" s="210">
        <f>(K12+K19+SUM(K13:K18)*2)/24</f>
        <v>-138570.23629511823</v>
      </c>
      <c r="M19" s="209">
        <f t="shared" si="4"/>
        <v>521288.03177687351</v>
      </c>
      <c r="N19" s="208">
        <f t="shared" si="3"/>
        <v>1558790.207325126</v>
      </c>
    </row>
    <row r="20" spans="1:14" ht="15" outlineLevel="1" x14ac:dyDescent="0.25">
      <c r="A20" s="214">
        <v>43799</v>
      </c>
      <c r="B20" s="214"/>
      <c r="C20" s="212">
        <v>229984.2283417077</v>
      </c>
      <c r="D20" s="212">
        <f t="shared" si="0"/>
        <v>2203136.3895127531</v>
      </c>
      <c r="E20" s="210">
        <f>(D10+D20+SUM(D11:D19)*2)/24</f>
        <v>844687.02585025225</v>
      </c>
      <c r="F20" s="212"/>
      <c r="G20" s="212"/>
      <c r="H20" s="212"/>
      <c r="I20" s="212">
        <f t="shared" si="5"/>
        <v>844687.02585025225</v>
      </c>
      <c r="J20" s="212">
        <f t="shared" si="1"/>
        <v>-48296.687951758613</v>
      </c>
      <c r="K20" s="210">
        <f t="shared" si="2"/>
        <v>-462658.64179767814</v>
      </c>
      <c r="L20" s="210">
        <f>(K10+K20+SUM(K11:K19)*2)/24</f>
        <v>-177384.275428553</v>
      </c>
      <c r="M20" s="209">
        <f t="shared" si="4"/>
        <v>667302.75042169925</v>
      </c>
      <c r="N20" s="208">
        <f t="shared" si="3"/>
        <v>1740477.747715075</v>
      </c>
    </row>
    <row r="21" spans="1:14" ht="15" outlineLevel="1" x14ac:dyDescent="0.25">
      <c r="A21" s="214">
        <v>43830</v>
      </c>
      <c r="B21" s="214"/>
      <c r="C21" s="212">
        <v>226282.0523851137</v>
      </c>
      <c r="D21" s="212">
        <f t="shared" si="0"/>
        <v>2429418.4418978668</v>
      </c>
      <c r="E21" s="210">
        <f t="shared" ref="E21:E61" si="6">(D9+D21+SUM(D10:D20)*2)/24</f>
        <v>1037710.1438256948</v>
      </c>
      <c r="F21" s="212"/>
      <c r="G21" s="212"/>
      <c r="H21" s="212"/>
      <c r="I21" s="212">
        <f t="shared" si="5"/>
        <v>1037710.1438256948</v>
      </c>
      <c r="J21" s="212">
        <f t="shared" si="1"/>
        <v>-47519.231000873871</v>
      </c>
      <c r="K21" s="210">
        <f t="shared" si="2"/>
        <v>-510177.87279855204</v>
      </c>
      <c r="L21" s="210">
        <f>(K12+K21+SUM(K13:K20)*2)/24</f>
        <v>-215647.61588844439</v>
      </c>
      <c r="M21" s="209">
        <f t="shared" si="4"/>
        <v>822062.52793725044</v>
      </c>
      <c r="N21" s="208">
        <f t="shared" si="3"/>
        <v>1919240.5690993147</v>
      </c>
    </row>
    <row r="22" spans="1:14" ht="15" outlineLevel="1" x14ac:dyDescent="0.25">
      <c r="A22" s="214">
        <v>43861</v>
      </c>
      <c r="B22" s="214"/>
      <c r="C22" s="212">
        <v>222945.79288570068</v>
      </c>
      <c r="D22" s="212">
        <f t="shared" si="0"/>
        <v>2652364.2347835675</v>
      </c>
      <c r="E22" s="210">
        <f t="shared" si="6"/>
        <v>1249451.0886874213</v>
      </c>
      <c r="F22" s="212"/>
      <c r="G22" s="212"/>
      <c r="H22" s="212"/>
      <c r="I22" s="212">
        <f t="shared" si="5"/>
        <v>1249451.0886874213</v>
      </c>
      <c r="J22" s="212">
        <f t="shared" si="1"/>
        <v>-46818.616505997139</v>
      </c>
      <c r="K22" s="210">
        <f t="shared" si="2"/>
        <v>-556996.48930454918</v>
      </c>
      <c r="L22" s="210">
        <f t="shared" ref="L22:L61" si="7">(K10+K22+SUM(K11:K21)*2)/24</f>
        <v>-262384.72862435842</v>
      </c>
      <c r="M22" s="209">
        <f t="shared" si="4"/>
        <v>987066.36006306286</v>
      </c>
      <c r="N22" s="208">
        <f t="shared" si="3"/>
        <v>2095367.7454790184</v>
      </c>
    </row>
    <row r="23" spans="1:14" ht="15" outlineLevel="1" x14ac:dyDescent="0.25">
      <c r="A23" s="214">
        <v>43890</v>
      </c>
      <c r="B23" s="214"/>
      <c r="C23" s="212">
        <v>219609.53338628772</v>
      </c>
      <c r="D23" s="212">
        <f t="shared" si="0"/>
        <v>2871973.7681698552</v>
      </c>
      <c r="E23" s="210">
        <f t="shared" si="6"/>
        <v>1479631.8388104804</v>
      </c>
      <c r="F23" s="212"/>
      <c r="G23" s="212"/>
      <c r="H23" s="212"/>
      <c r="I23" s="212">
        <f t="shared" si="5"/>
        <v>1479631.8388104804</v>
      </c>
      <c r="J23" s="212">
        <f t="shared" si="1"/>
        <v>-46118.002011120421</v>
      </c>
      <c r="K23" s="210">
        <f t="shared" si="2"/>
        <v>-603114.49131566961</v>
      </c>
      <c r="L23" s="210">
        <f t="shared" si="7"/>
        <v>-310722.68615020084</v>
      </c>
      <c r="M23" s="209">
        <f t="shared" si="4"/>
        <v>1168909.1526602795</v>
      </c>
      <c r="N23" s="208">
        <f t="shared" si="3"/>
        <v>2268859.2768541854</v>
      </c>
    </row>
    <row r="24" spans="1:14" ht="15" outlineLevel="1" x14ac:dyDescent="0.25">
      <c r="A24" s="214">
        <v>43921</v>
      </c>
      <c r="B24" s="214"/>
      <c r="C24" s="212">
        <v>216273.27388687464</v>
      </c>
      <c r="D24" s="212">
        <f t="shared" si="0"/>
        <v>3088247.04205673</v>
      </c>
      <c r="E24" s="210">
        <f t="shared" si="6"/>
        <v>1717157.637736819</v>
      </c>
      <c r="F24" s="212"/>
      <c r="G24" s="212"/>
      <c r="H24" s="212"/>
      <c r="I24" s="212">
        <f t="shared" si="5"/>
        <v>1717157.637736819</v>
      </c>
      <c r="J24" s="212">
        <f t="shared" si="1"/>
        <v>-45417.387516243674</v>
      </c>
      <c r="K24" s="210">
        <f t="shared" si="2"/>
        <v>-648531.87883191323</v>
      </c>
      <c r="L24" s="210">
        <f t="shared" si="7"/>
        <v>-360603.10392473202</v>
      </c>
      <c r="M24" s="209">
        <f t="shared" si="4"/>
        <v>1356554.533812087</v>
      </c>
      <c r="N24" s="208">
        <f t="shared" si="3"/>
        <v>2439715.1632248168</v>
      </c>
    </row>
    <row r="25" spans="1:14" ht="15" outlineLevel="1" x14ac:dyDescent="0.25">
      <c r="A25" s="214">
        <v>43951</v>
      </c>
      <c r="B25" s="214"/>
      <c r="C25" s="212">
        <v>212937.01914100943</v>
      </c>
      <c r="D25" s="212">
        <f t="shared" si="0"/>
        <v>3301184.0611977396</v>
      </c>
      <c r="E25" s="210">
        <f t="shared" si="6"/>
        <v>1951087.9865379725</v>
      </c>
      <c r="F25" s="212"/>
      <c r="G25" s="212"/>
      <c r="H25" s="212"/>
      <c r="I25" s="212">
        <f t="shared" si="5"/>
        <v>1951087.9865379725</v>
      </c>
      <c r="J25" s="212">
        <f t="shared" si="1"/>
        <v>-44716.774019611978</v>
      </c>
      <c r="K25" s="210">
        <f t="shared" si="2"/>
        <v>-693248.65285152523</v>
      </c>
      <c r="L25" s="210">
        <f t="shared" si="7"/>
        <v>-409728.47717297409</v>
      </c>
      <c r="M25" s="209">
        <f t="shared" si="4"/>
        <v>1541359.5093649984</v>
      </c>
      <c r="N25" s="215">
        <f t="shared" si="3"/>
        <v>2607935.4083462143</v>
      </c>
    </row>
    <row r="26" spans="1:14" ht="15" outlineLevel="1" x14ac:dyDescent="0.25">
      <c r="A26" s="221">
        <v>43982</v>
      </c>
      <c r="B26" s="220" t="s">
        <v>177</v>
      </c>
      <c r="C26" s="219"/>
      <c r="D26" s="219">
        <f t="shared" si="0"/>
        <v>3301184.0611977396</v>
      </c>
      <c r="E26" s="218">
        <f t="shared" si="6"/>
        <v>2172720.0134650376</v>
      </c>
      <c r="F26" s="219">
        <f t="shared" ref="F26:F61" si="8">+$D$25/36</f>
        <v>91699.557255492764</v>
      </c>
      <c r="G26" s="219">
        <f t="shared" ref="G26:G61" si="9">G25-F26</f>
        <v>-91699.557255492764</v>
      </c>
      <c r="H26" s="219">
        <f t="shared" ref="H26:H61" si="10">(G14+G26+SUM(G15:G25)*2)/24</f>
        <v>-3820.8148856455318</v>
      </c>
      <c r="I26" s="219">
        <f t="shared" si="5"/>
        <v>2168899.1985793919</v>
      </c>
      <c r="J26" s="219">
        <f t="shared" si="1"/>
        <v>19256.907023653479</v>
      </c>
      <c r="K26" s="218">
        <f t="shared" si="2"/>
        <v>-673991.74582787172</v>
      </c>
      <c r="L26" s="218">
        <f t="shared" si="7"/>
        <v>-455468.8317016724</v>
      </c>
      <c r="M26" s="217">
        <f t="shared" si="4"/>
        <v>1713430.3668777195</v>
      </c>
      <c r="N26" s="216">
        <f t="shared" si="3"/>
        <v>2535492.7581143752</v>
      </c>
    </row>
    <row r="27" spans="1:14" ht="15" outlineLevel="1" x14ac:dyDescent="0.25">
      <c r="A27" s="221">
        <v>44012</v>
      </c>
      <c r="B27" s="220" t="s">
        <v>177</v>
      </c>
      <c r="C27" s="219"/>
      <c r="D27" s="219">
        <f t="shared" si="0"/>
        <v>3301184.0611977396</v>
      </c>
      <c r="E27" s="218">
        <f t="shared" si="6"/>
        <v>2373489.8573835213</v>
      </c>
      <c r="F27" s="219">
        <f t="shared" si="8"/>
        <v>91699.557255492764</v>
      </c>
      <c r="G27" s="219">
        <f t="shared" si="9"/>
        <v>-183399.11451098553</v>
      </c>
      <c r="H27" s="219">
        <f t="shared" si="10"/>
        <v>-15283.259542582127</v>
      </c>
      <c r="I27" s="219">
        <f t="shared" si="5"/>
        <v>2358206.5978409392</v>
      </c>
      <c r="J27" s="219">
        <f t="shared" si="1"/>
        <v>19256.907023653479</v>
      </c>
      <c r="K27" s="218">
        <f t="shared" si="2"/>
        <v>-654734.83880421822</v>
      </c>
      <c r="L27" s="218">
        <f t="shared" si="7"/>
        <v>-495223.38554659713</v>
      </c>
      <c r="M27" s="217">
        <f t="shared" si="4"/>
        <v>1862983.212294342</v>
      </c>
      <c r="N27" s="216">
        <f t="shared" si="3"/>
        <v>2463050.107882536</v>
      </c>
    </row>
    <row r="28" spans="1:14" ht="15" outlineLevel="1" x14ac:dyDescent="0.25">
      <c r="A28" s="221">
        <v>44043</v>
      </c>
      <c r="B28" s="220" t="s">
        <v>177</v>
      </c>
      <c r="C28" s="219"/>
      <c r="D28" s="219">
        <f t="shared" si="0"/>
        <v>3301184.0611977396</v>
      </c>
      <c r="E28" s="218">
        <f t="shared" si="6"/>
        <v>2553706.0329564731</v>
      </c>
      <c r="F28" s="219">
        <f t="shared" si="8"/>
        <v>91699.557255492764</v>
      </c>
      <c r="G28" s="219">
        <f t="shared" si="9"/>
        <v>-275098.67176647828</v>
      </c>
      <c r="H28" s="219">
        <f t="shared" si="10"/>
        <v>-34387.333970809785</v>
      </c>
      <c r="I28" s="219">
        <f t="shared" si="5"/>
        <v>2519318.6989856632</v>
      </c>
      <c r="J28" s="219">
        <f t="shared" si="1"/>
        <v>19256.907023653479</v>
      </c>
      <c r="K28" s="218">
        <f t="shared" si="2"/>
        <v>-635477.93178056472</v>
      </c>
      <c r="L28" s="218">
        <f t="shared" si="7"/>
        <v>-529056.92678698921</v>
      </c>
      <c r="M28" s="217">
        <f t="shared" si="4"/>
        <v>1990261.772198674</v>
      </c>
      <c r="N28" s="216">
        <f t="shared" si="3"/>
        <v>2390607.4576506969</v>
      </c>
    </row>
    <row r="29" spans="1:14" ht="15" outlineLevel="1" x14ac:dyDescent="0.25">
      <c r="A29" s="221">
        <v>44074</v>
      </c>
      <c r="B29" s="220" t="s">
        <v>177</v>
      </c>
      <c r="C29" s="219"/>
      <c r="D29" s="219">
        <f t="shared" si="0"/>
        <v>3301184.0611977396</v>
      </c>
      <c r="E29" s="218">
        <f t="shared" si="6"/>
        <v>2713677.0548469429</v>
      </c>
      <c r="F29" s="219">
        <f t="shared" si="8"/>
        <v>91699.557255492764</v>
      </c>
      <c r="G29" s="219">
        <f t="shared" si="9"/>
        <v>-366798.22902197106</v>
      </c>
      <c r="H29" s="219">
        <f t="shared" si="10"/>
        <v>-61133.038170328509</v>
      </c>
      <c r="I29" s="219">
        <f t="shared" si="5"/>
        <v>2652544.0166766145</v>
      </c>
      <c r="J29" s="219">
        <f t="shared" si="1"/>
        <v>19256.907023653479</v>
      </c>
      <c r="K29" s="218">
        <f t="shared" si="2"/>
        <v>-616221.02475691121</v>
      </c>
      <c r="L29" s="218">
        <f t="shared" si="7"/>
        <v>-557034.24350208882</v>
      </c>
      <c r="M29" s="217">
        <f t="shared" si="4"/>
        <v>2095509.7731745257</v>
      </c>
      <c r="N29" s="216">
        <f t="shared" si="3"/>
        <v>2318164.8074188572</v>
      </c>
    </row>
    <row r="30" spans="1:14" ht="15" outlineLevel="1" x14ac:dyDescent="0.25">
      <c r="A30" s="221">
        <v>44104</v>
      </c>
      <c r="B30" s="220" t="s">
        <v>177</v>
      </c>
      <c r="C30" s="219"/>
      <c r="D30" s="219">
        <f t="shared" si="0"/>
        <v>3301184.0611977396</v>
      </c>
      <c r="E30" s="218">
        <f t="shared" si="6"/>
        <v>2853711.4377179798</v>
      </c>
      <c r="F30" s="219">
        <f t="shared" si="8"/>
        <v>91699.557255492764</v>
      </c>
      <c r="G30" s="219">
        <f t="shared" si="9"/>
        <v>-458497.78627746383</v>
      </c>
      <c r="H30" s="219">
        <f t="shared" si="10"/>
        <v>-95520.372141138287</v>
      </c>
      <c r="I30" s="219">
        <f t="shared" si="5"/>
        <v>2758191.0655768416</v>
      </c>
      <c r="J30" s="219">
        <f t="shared" si="1"/>
        <v>19256.907023653479</v>
      </c>
      <c r="K30" s="218">
        <f t="shared" si="2"/>
        <v>-596964.11773325771</v>
      </c>
      <c r="L30" s="218">
        <f t="shared" si="7"/>
        <v>-579220.12377113663</v>
      </c>
      <c r="M30" s="217">
        <f t="shared" si="4"/>
        <v>2178970.941805705</v>
      </c>
      <c r="N30" s="216">
        <f t="shared" si="3"/>
        <v>2245722.1571870181</v>
      </c>
    </row>
    <row r="31" spans="1:14" ht="15" outlineLevel="1" x14ac:dyDescent="0.25">
      <c r="A31" s="221">
        <v>44135</v>
      </c>
      <c r="B31" s="220" t="s">
        <v>177</v>
      </c>
      <c r="C31" s="219"/>
      <c r="D31" s="219">
        <f t="shared" si="0"/>
        <v>3301184.0611977396</v>
      </c>
      <c r="E31" s="218">
        <f t="shared" si="6"/>
        <v>2974117.6962326337</v>
      </c>
      <c r="F31" s="219">
        <f t="shared" si="8"/>
        <v>91699.557255492764</v>
      </c>
      <c r="G31" s="218">
        <f t="shared" si="9"/>
        <v>-550197.34353295655</v>
      </c>
      <c r="H31" s="218">
        <f t="shared" si="10"/>
        <v>-137549.33588323914</v>
      </c>
      <c r="I31" s="218">
        <f t="shared" si="5"/>
        <v>2836568.3603493944</v>
      </c>
      <c r="J31" s="218">
        <f t="shared" si="1"/>
        <v>19256.907023653479</v>
      </c>
      <c r="K31" s="218">
        <f t="shared" si="2"/>
        <v>-577707.2107096042</v>
      </c>
      <c r="L31" s="218">
        <f t="shared" si="7"/>
        <v>-595679.35567337275</v>
      </c>
      <c r="M31" s="217">
        <f t="shared" si="4"/>
        <v>2240889.0046760216</v>
      </c>
      <c r="N31" s="216">
        <f t="shared" si="3"/>
        <v>2173279.5069551785</v>
      </c>
    </row>
    <row r="32" spans="1:14" ht="15" outlineLevel="1" x14ac:dyDescent="0.25">
      <c r="A32" s="221">
        <v>44165</v>
      </c>
      <c r="B32" s="220" t="s">
        <v>177</v>
      </c>
      <c r="C32" s="219"/>
      <c r="D32" s="219">
        <f t="shared" si="0"/>
        <v>3301184.0611977396</v>
      </c>
      <c r="E32" s="218">
        <f t="shared" si="6"/>
        <v>3075204.3450539536</v>
      </c>
      <c r="F32" s="219">
        <f t="shared" si="8"/>
        <v>91699.557255492764</v>
      </c>
      <c r="G32" s="218">
        <f t="shared" si="9"/>
        <v>-641896.90078844933</v>
      </c>
      <c r="H32" s="218">
        <f t="shared" si="10"/>
        <v>-187219.92939663108</v>
      </c>
      <c r="I32" s="218">
        <f t="shared" si="5"/>
        <v>2887984.4156573224</v>
      </c>
      <c r="J32" s="218">
        <f t="shared" si="1"/>
        <v>19256.907023653479</v>
      </c>
      <c r="K32" s="218">
        <f t="shared" si="2"/>
        <v>-558450.3036859507</v>
      </c>
      <c r="L32" s="218">
        <f t="shared" si="7"/>
        <v>-606476.72728803765</v>
      </c>
      <c r="M32" s="217">
        <f t="shared" si="4"/>
        <v>2281507.6883692848</v>
      </c>
      <c r="N32" s="216">
        <f t="shared" si="3"/>
        <v>2100836.8567233398</v>
      </c>
    </row>
    <row r="33" spans="1:14" ht="15" outlineLevel="1" x14ac:dyDescent="0.25">
      <c r="A33" s="221">
        <v>44196</v>
      </c>
      <c r="B33" s="220" t="s">
        <v>177</v>
      </c>
      <c r="C33" s="219"/>
      <c r="D33" s="219">
        <f t="shared" si="0"/>
        <v>3301184.0611977396</v>
      </c>
      <c r="E33" s="218">
        <f t="shared" si="6"/>
        <v>3157279.8988449895</v>
      </c>
      <c r="F33" s="219">
        <f t="shared" si="8"/>
        <v>91699.557255492764</v>
      </c>
      <c r="G33" s="218">
        <f t="shared" si="9"/>
        <v>-733596.45804394211</v>
      </c>
      <c r="H33" s="218">
        <f t="shared" si="10"/>
        <v>-244532.15268131404</v>
      </c>
      <c r="I33" s="218">
        <f t="shared" si="5"/>
        <v>2912747.7461636756</v>
      </c>
      <c r="J33" s="218">
        <f t="shared" si="1"/>
        <v>19256.907023653479</v>
      </c>
      <c r="K33" s="218">
        <f t="shared" si="2"/>
        <v>-539193.39666229719</v>
      </c>
      <c r="L33" s="218">
        <f t="shared" si="7"/>
        <v>-611677.02669437171</v>
      </c>
      <c r="M33" s="217">
        <f t="shared" si="4"/>
        <v>2301070.7194693037</v>
      </c>
      <c r="N33" s="216">
        <f t="shared" si="3"/>
        <v>2028394.2064915001</v>
      </c>
    </row>
    <row r="34" spans="1:14" ht="15" outlineLevel="1" x14ac:dyDescent="0.25">
      <c r="A34" s="221">
        <v>44227</v>
      </c>
      <c r="B34" s="220" t="s">
        <v>177</v>
      </c>
      <c r="C34" s="219"/>
      <c r="D34" s="219">
        <f t="shared" si="0"/>
        <v>3301184.0611977396</v>
      </c>
      <c r="E34" s="218">
        <f t="shared" si="6"/>
        <v>3220637.6257497407</v>
      </c>
      <c r="F34" s="219">
        <f t="shared" si="8"/>
        <v>91699.557255492764</v>
      </c>
      <c r="G34" s="218">
        <f t="shared" si="9"/>
        <v>-825296.01529943489</v>
      </c>
      <c r="H34" s="218">
        <f t="shared" si="10"/>
        <v>-309486.0057372881</v>
      </c>
      <c r="I34" s="218">
        <f t="shared" si="5"/>
        <v>2911151.6200124528</v>
      </c>
      <c r="J34" s="218">
        <f t="shared" si="1"/>
        <v>19256.907023653479</v>
      </c>
      <c r="K34" s="218">
        <f t="shared" si="2"/>
        <v>-519936.48963864369</v>
      </c>
      <c r="L34" s="218">
        <f t="shared" si="7"/>
        <v>-611341.84020261501</v>
      </c>
      <c r="M34" s="217">
        <f t="shared" si="4"/>
        <v>2299809.7798098377</v>
      </c>
      <c r="N34" s="216">
        <f t="shared" si="3"/>
        <v>1955951.556259661</v>
      </c>
    </row>
    <row r="35" spans="1:14" ht="15" outlineLevel="1" x14ac:dyDescent="0.25">
      <c r="A35" s="221">
        <v>44255</v>
      </c>
      <c r="B35" s="220" t="s">
        <v>177</v>
      </c>
      <c r="C35" s="219"/>
      <c r="D35" s="219">
        <f t="shared" si="0"/>
        <v>3301184.0611977396</v>
      </c>
      <c r="E35" s="218">
        <f t="shared" si="6"/>
        <v>3265555.5473931599</v>
      </c>
      <c r="F35" s="219">
        <f t="shared" si="8"/>
        <v>91699.557255492764</v>
      </c>
      <c r="G35" s="218">
        <f t="shared" si="9"/>
        <v>-916995.57255492767</v>
      </c>
      <c r="H35" s="218">
        <f t="shared" si="10"/>
        <v>-382081.4885645532</v>
      </c>
      <c r="I35" s="218">
        <f t="shared" si="5"/>
        <v>2883474.0588286067</v>
      </c>
      <c r="J35" s="218">
        <f t="shared" si="1"/>
        <v>19256.907023653479</v>
      </c>
      <c r="K35" s="218">
        <f t="shared" si="2"/>
        <v>-500679.58261499018</v>
      </c>
      <c r="L35" s="218">
        <f t="shared" si="7"/>
        <v>-605529.55235400738</v>
      </c>
      <c r="M35" s="217">
        <f t="shared" si="4"/>
        <v>2277944.5064745992</v>
      </c>
      <c r="N35" s="216">
        <f t="shared" si="3"/>
        <v>1883508.9060278216</v>
      </c>
    </row>
    <row r="36" spans="1:14" ht="15" outlineLevel="1" x14ac:dyDescent="0.25">
      <c r="A36" s="221">
        <v>44286</v>
      </c>
      <c r="B36" s="220" t="s">
        <v>177</v>
      </c>
      <c r="C36" s="219"/>
      <c r="D36" s="219">
        <f t="shared" si="0"/>
        <v>3301184.0611977396</v>
      </c>
      <c r="E36" s="218">
        <f t="shared" si="6"/>
        <v>3292311.6854001973</v>
      </c>
      <c r="F36" s="219">
        <f t="shared" si="8"/>
        <v>91699.557255492764</v>
      </c>
      <c r="G36" s="218">
        <f t="shared" si="9"/>
        <v>-1008695.1298104204</v>
      </c>
      <c r="H36" s="218">
        <f t="shared" si="10"/>
        <v>-462318.60116310936</v>
      </c>
      <c r="I36" s="218">
        <f t="shared" si="5"/>
        <v>2829993.084237088</v>
      </c>
      <c r="J36" s="218">
        <f t="shared" si="1"/>
        <v>19256.907023653479</v>
      </c>
      <c r="K36" s="218">
        <f t="shared" si="2"/>
        <v>-481422.67559133668</v>
      </c>
      <c r="L36" s="218">
        <f t="shared" si="7"/>
        <v>-594298.54768978839</v>
      </c>
      <c r="M36" s="217">
        <f t="shared" si="4"/>
        <v>2235694.5365472995</v>
      </c>
      <c r="N36" s="216">
        <f t="shared" si="3"/>
        <v>1811066.2557959827</v>
      </c>
    </row>
    <row r="37" spans="1:14" ht="15" outlineLevel="1" x14ac:dyDescent="0.25">
      <c r="A37" s="221">
        <v>44316</v>
      </c>
      <c r="B37" s="220" t="s">
        <v>177</v>
      </c>
      <c r="C37" s="218"/>
      <c r="D37" s="218">
        <f t="shared" si="0"/>
        <v>3301184.0611977396</v>
      </c>
      <c r="E37" s="292">
        <f t="shared" si="6"/>
        <v>3301184.0611977396</v>
      </c>
      <c r="F37" s="219">
        <f t="shared" si="8"/>
        <v>91699.557255492764</v>
      </c>
      <c r="G37" s="218">
        <f t="shared" si="9"/>
        <v>-1100394.6870659131</v>
      </c>
      <c r="H37" s="292">
        <f t="shared" si="10"/>
        <v>-550197.34353295655</v>
      </c>
      <c r="I37" s="218">
        <f t="shared" si="5"/>
        <v>2750986.7176647829</v>
      </c>
      <c r="J37" s="218">
        <f t="shared" si="1"/>
        <v>19256.907023653479</v>
      </c>
      <c r="K37" s="218">
        <f t="shared" si="2"/>
        <v>-462165.76856768318</v>
      </c>
      <c r="L37" s="292">
        <f t="shared" si="7"/>
        <v>-577707.2107096042</v>
      </c>
      <c r="M37" s="217">
        <f t="shared" si="4"/>
        <v>2173279.5069551785</v>
      </c>
      <c r="N37" s="216">
        <f t="shared" si="3"/>
        <v>1738623.6055641435</v>
      </c>
    </row>
    <row r="38" spans="1:14" ht="15" outlineLevel="1" x14ac:dyDescent="0.25">
      <c r="A38" s="214">
        <v>44347</v>
      </c>
      <c r="B38" s="214"/>
      <c r="C38" s="210"/>
      <c r="D38" s="210">
        <f t="shared" si="0"/>
        <v>3301184.0611977396</v>
      </c>
      <c r="E38" s="210">
        <f t="shared" si="6"/>
        <v>3301184.0611977396</v>
      </c>
      <c r="F38" s="212">
        <f t="shared" si="8"/>
        <v>91699.557255492764</v>
      </c>
      <c r="G38" s="210">
        <f t="shared" si="9"/>
        <v>-1192094.2443214059</v>
      </c>
      <c r="H38" s="210">
        <f t="shared" si="10"/>
        <v>-641896.90078844933</v>
      </c>
      <c r="I38" s="210">
        <f t="shared" si="5"/>
        <v>2659287.1604092903</v>
      </c>
      <c r="J38" s="210">
        <f t="shared" si="1"/>
        <v>19256.907023653479</v>
      </c>
      <c r="K38" s="210">
        <f t="shared" si="2"/>
        <v>-442908.86154402967</v>
      </c>
      <c r="L38" s="210">
        <f t="shared" si="7"/>
        <v>-558450.3036859507</v>
      </c>
      <c r="M38" s="209">
        <f t="shared" si="4"/>
        <v>2100836.8567233398</v>
      </c>
      <c r="N38" s="208">
        <f t="shared" si="3"/>
        <v>1666180.9553323039</v>
      </c>
    </row>
    <row r="39" spans="1:14" ht="15" outlineLevel="1" x14ac:dyDescent="0.25">
      <c r="A39" s="214">
        <v>44377</v>
      </c>
      <c r="B39" s="214"/>
      <c r="C39" s="210"/>
      <c r="D39" s="210">
        <f t="shared" si="0"/>
        <v>3301184.0611977396</v>
      </c>
      <c r="E39" s="210">
        <f t="shared" si="6"/>
        <v>3301184.0611977396</v>
      </c>
      <c r="F39" s="212">
        <f t="shared" si="8"/>
        <v>91699.557255492764</v>
      </c>
      <c r="G39" s="210">
        <f t="shared" si="9"/>
        <v>-1283793.8015768987</v>
      </c>
      <c r="H39" s="210">
        <f t="shared" si="10"/>
        <v>-733596.45804394211</v>
      </c>
      <c r="I39" s="210">
        <f t="shared" si="5"/>
        <v>2567587.6031537973</v>
      </c>
      <c r="J39" s="210">
        <f t="shared" si="1"/>
        <v>19256.907023653479</v>
      </c>
      <c r="K39" s="210">
        <f t="shared" si="2"/>
        <v>-423651.95452037617</v>
      </c>
      <c r="L39" s="210">
        <f t="shared" si="7"/>
        <v>-539193.39666229719</v>
      </c>
      <c r="M39" s="209">
        <f t="shared" si="4"/>
        <v>2028394.2064915001</v>
      </c>
      <c r="N39" s="215">
        <f t="shared" si="3"/>
        <v>1593738.3051004647</v>
      </c>
    </row>
    <row r="40" spans="1:14" ht="15" outlineLevel="1" x14ac:dyDescent="0.25">
      <c r="A40" s="214">
        <v>44408</v>
      </c>
      <c r="B40" s="214"/>
      <c r="C40" s="210"/>
      <c r="D40" s="210">
        <f t="shared" si="0"/>
        <v>3301184.0611977396</v>
      </c>
      <c r="E40" s="210">
        <f t="shared" si="6"/>
        <v>3301184.0611977396</v>
      </c>
      <c r="F40" s="212">
        <f t="shared" si="8"/>
        <v>91699.557255492764</v>
      </c>
      <c r="G40" s="210">
        <f t="shared" si="9"/>
        <v>-1375493.3588323914</v>
      </c>
      <c r="H40" s="210">
        <f t="shared" si="10"/>
        <v>-825296.01529943489</v>
      </c>
      <c r="I40" s="210">
        <f t="shared" si="5"/>
        <v>2475888.0458983048</v>
      </c>
      <c r="J40" s="210">
        <f t="shared" si="1"/>
        <v>19256.907023653479</v>
      </c>
      <c r="K40" s="211">
        <f t="shared" si="2"/>
        <v>-404395.04749672266</v>
      </c>
      <c r="L40" s="210">
        <f t="shared" si="7"/>
        <v>-519936.48963864375</v>
      </c>
      <c r="M40" s="209">
        <f t="shared" si="4"/>
        <v>1955951.556259661</v>
      </c>
      <c r="N40" s="215">
        <f t="shared" si="3"/>
        <v>1521295.6548686256</v>
      </c>
    </row>
    <row r="41" spans="1:14" ht="15" outlineLevel="1" x14ac:dyDescent="0.25">
      <c r="A41" s="214">
        <v>44439</v>
      </c>
      <c r="B41" s="214"/>
      <c r="C41" s="210"/>
      <c r="D41" s="210">
        <f t="shared" si="0"/>
        <v>3301184.0611977396</v>
      </c>
      <c r="E41" s="210">
        <f t="shared" si="6"/>
        <v>3301184.0611977396</v>
      </c>
      <c r="F41" s="212">
        <f t="shared" si="8"/>
        <v>91699.557255492764</v>
      </c>
      <c r="G41" s="210">
        <f t="shared" si="9"/>
        <v>-1467192.9160878842</v>
      </c>
      <c r="H41" s="210">
        <f t="shared" si="10"/>
        <v>-916995.57255492767</v>
      </c>
      <c r="I41" s="210">
        <f t="shared" si="5"/>
        <v>2384188.4886428118</v>
      </c>
      <c r="J41" s="210">
        <f t="shared" si="1"/>
        <v>19256.907023653479</v>
      </c>
      <c r="K41" s="211">
        <f t="shared" si="2"/>
        <v>-385138.14047306916</v>
      </c>
      <c r="L41" s="210">
        <f t="shared" si="7"/>
        <v>-500679.58261499018</v>
      </c>
      <c r="M41" s="209">
        <f t="shared" si="4"/>
        <v>1883508.9060278216</v>
      </c>
      <c r="N41" s="215">
        <f t="shared" si="3"/>
        <v>1448853.0046367862</v>
      </c>
    </row>
    <row r="42" spans="1:14" ht="15" x14ac:dyDescent="0.25">
      <c r="A42" s="214">
        <v>44469</v>
      </c>
      <c r="B42" s="214"/>
      <c r="C42" s="210"/>
      <c r="D42" s="210">
        <f t="shared" si="0"/>
        <v>3301184.0611977396</v>
      </c>
      <c r="E42" s="210">
        <f t="shared" si="6"/>
        <v>3301184.0611977396</v>
      </c>
      <c r="F42" s="212">
        <f t="shared" si="8"/>
        <v>91699.557255492764</v>
      </c>
      <c r="G42" s="210">
        <f t="shared" si="9"/>
        <v>-1558892.473343377</v>
      </c>
      <c r="H42" s="210">
        <f t="shared" si="10"/>
        <v>-1008695.1298104204</v>
      </c>
      <c r="I42" s="210">
        <f t="shared" si="5"/>
        <v>2292488.9313873192</v>
      </c>
      <c r="J42" s="210">
        <f t="shared" si="1"/>
        <v>19256.907023653479</v>
      </c>
      <c r="K42" s="211">
        <f t="shared" si="2"/>
        <v>-365881.23344941565</v>
      </c>
      <c r="L42" s="210">
        <f t="shared" si="7"/>
        <v>-481422.67559133674</v>
      </c>
      <c r="M42" s="209">
        <f t="shared" si="4"/>
        <v>1811066.2557959824</v>
      </c>
      <c r="N42" s="208">
        <f t="shared" si="3"/>
        <v>1376410.3544049468</v>
      </c>
    </row>
    <row r="43" spans="1:14" ht="15" x14ac:dyDescent="0.25">
      <c r="A43" s="214">
        <v>44500</v>
      </c>
      <c r="B43" s="214"/>
      <c r="C43" s="210"/>
      <c r="D43" s="210">
        <f t="shared" ref="D43:D61" si="11">D42+C43</f>
        <v>3301184.0611977396</v>
      </c>
      <c r="E43" s="210">
        <f t="shared" si="6"/>
        <v>3301184.0611977396</v>
      </c>
      <c r="F43" s="212">
        <f t="shared" si="8"/>
        <v>91699.557255492764</v>
      </c>
      <c r="G43" s="210">
        <f t="shared" si="9"/>
        <v>-1650592.0305988698</v>
      </c>
      <c r="H43" s="210">
        <f t="shared" si="10"/>
        <v>-1100394.6870659131</v>
      </c>
      <c r="I43" s="210">
        <f t="shared" si="5"/>
        <v>2200789.3741318267</v>
      </c>
      <c r="J43" s="210">
        <f t="shared" ref="J43:J61" si="12">(-C43*0.21)+(F43*0.21)</f>
        <v>19256.907023653479</v>
      </c>
      <c r="K43" s="211">
        <f t="shared" ref="K43:K61" si="13">K42+J43</f>
        <v>-346624.32642576215</v>
      </c>
      <c r="L43" s="210">
        <f t="shared" si="7"/>
        <v>-462165.76856768323</v>
      </c>
      <c r="M43" s="209">
        <f t="shared" si="4"/>
        <v>1738623.6055641435</v>
      </c>
      <c r="N43" s="215">
        <f t="shared" ref="N43:N61" si="14">+D43+G43+K43</f>
        <v>1303967.7041731076</v>
      </c>
    </row>
    <row r="44" spans="1:14" ht="15" x14ac:dyDescent="0.25">
      <c r="A44" s="214">
        <v>44530</v>
      </c>
      <c r="B44" s="214"/>
      <c r="C44" s="212"/>
      <c r="D44" s="210">
        <f t="shared" si="11"/>
        <v>3301184.0611977396</v>
      </c>
      <c r="E44" s="210">
        <f t="shared" si="6"/>
        <v>3301184.0611977396</v>
      </c>
      <c r="F44" s="212">
        <f t="shared" si="8"/>
        <v>91699.557255492764</v>
      </c>
      <c r="G44" s="210">
        <f t="shared" si="9"/>
        <v>-1742291.5878543626</v>
      </c>
      <c r="H44" s="210">
        <f t="shared" si="10"/>
        <v>-1192094.2443214061</v>
      </c>
      <c r="I44" s="210">
        <f t="shared" si="5"/>
        <v>2109089.8168763332</v>
      </c>
      <c r="J44" s="210">
        <f t="shared" si="12"/>
        <v>19256.907023653479</v>
      </c>
      <c r="K44" s="211">
        <f t="shared" si="13"/>
        <v>-327367.41940210864</v>
      </c>
      <c r="L44" s="210">
        <f t="shared" si="7"/>
        <v>-442908.86154402961</v>
      </c>
      <c r="M44" s="209">
        <f t="shared" ref="M44:M61" si="15">L44+I44</f>
        <v>1666180.9553323037</v>
      </c>
      <c r="N44" s="215">
        <f t="shared" si="14"/>
        <v>1231525.0539412685</v>
      </c>
    </row>
    <row r="45" spans="1:14" ht="15" outlineLevel="1" x14ac:dyDescent="0.25">
      <c r="A45" s="214">
        <v>44561</v>
      </c>
      <c r="B45" s="214"/>
      <c r="C45" s="212"/>
      <c r="D45" s="210">
        <f t="shared" si="11"/>
        <v>3301184.0611977396</v>
      </c>
      <c r="E45" s="210">
        <f t="shared" si="6"/>
        <v>3301184.0611977396</v>
      </c>
      <c r="F45" s="212">
        <f t="shared" si="8"/>
        <v>91699.557255492764</v>
      </c>
      <c r="G45" s="210">
        <f t="shared" si="9"/>
        <v>-1833991.1451098553</v>
      </c>
      <c r="H45" s="210">
        <f t="shared" si="10"/>
        <v>-1283793.8015768987</v>
      </c>
      <c r="I45" s="210">
        <f t="shared" si="5"/>
        <v>2017390.2596208409</v>
      </c>
      <c r="J45" s="210">
        <f t="shared" si="12"/>
        <v>19256.907023653479</v>
      </c>
      <c r="K45" s="211">
        <f t="shared" si="13"/>
        <v>-308110.51237845514</v>
      </c>
      <c r="L45" s="210">
        <f t="shared" si="7"/>
        <v>-423651.95452037617</v>
      </c>
      <c r="M45" s="209">
        <f t="shared" si="15"/>
        <v>1593738.3051004647</v>
      </c>
      <c r="N45" s="215">
        <f t="shared" si="14"/>
        <v>1159082.4037094291</v>
      </c>
    </row>
    <row r="46" spans="1:14" ht="15" outlineLevel="1" x14ac:dyDescent="0.25">
      <c r="A46" s="214">
        <v>44592</v>
      </c>
      <c r="B46" s="214"/>
      <c r="C46" s="212"/>
      <c r="D46" s="210">
        <f t="shared" si="11"/>
        <v>3301184.0611977396</v>
      </c>
      <c r="E46" s="210">
        <f t="shared" si="6"/>
        <v>3301184.0611977396</v>
      </c>
      <c r="F46" s="212">
        <f t="shared" si="8"/>
        <v>91699.557255492764</v>
      </c>
      <c r="G46" s="210">
        <f t="shared" si="9"/>
        <v>-1925690.7023653481</v>
      </c>
      <c r="H46" s="210">
        <f t="shared" si="10"/>
        <v>-1375493.3588323912</v>
      </c>
      <c r="I46" s="210">
        <f t="shared" si="5"/>
        <v>1925690.7023653483</v>
      </c>
      <c r="J46" s="210">
        <f t="shared" si="12"/>
        <v>19256.907023653479</v>
      </c>
      <c r="K46" s="211">
        <f t="shared" si="13"/>
        <v>-288853.60535480164</v>
      </c>
      <c r="L46" s="210">
        <f t="shared" si="7"/>
        <v>-404395.04749672272</v>
      </c>
      <c r="M46" s="209">
        <f t="shared" si="15"/>
        <v>1521295.6548686256</v>
      </c>
      <c r="N46" s="215">
        <f t="shared" si="14"/>
        <v>1086639.7534775897</v>
      </c>
    </row>
    <row r="47" spans="1:14" ht="15" outlineLevel="1" x14ac:dyDescent="0.25">
      <c r="A47" s="214">
        <v>44620</v>
      </c>
      <c r="B47" s="214"/>
      <c r="C47" s="212"/>
      <c r="D47" s="210">
        <f t="shared" si="11"/>
        <v>3301184.0611977396</v>
      </c>
      <c r="E47" s="210">
        <f t="shared" si="6"/>
        <v>3301184.0611977396</v>
      </c>
      <c r="F47" s="212">
        <f t="shared" si="8"/>
        <v>91699.557255492764</v>
      </c>
      <c r="G47" s="210">
        <f t="shared" si="9"/>
        <v>-2017390.2596208409</v>
      </c>
      <c r="H47" s="210">
        <f t="shared" si="10"/>
        <v>-1467192.9160878842</v>
      </c>
      <c r="I47" s="210">
        <f t="shared" si="5"/>
        <v>1833991.1451098553</v>
      </c>
      <c r="J47" s="210">
        <f t="shared" si="12"/>
        <v>19256.907023653479</v>
      </c>
      <c r="K47" s="211">
        <f t="shared" si="13"/>
        <v>-269596.69833114813</v>
      </c>
      <c r="L47" s="210">
        <f t="shared" si="7"/>
        <v>-385138.14047306916</v>
      </c>
      <c r="M47" s="209">
        <f t="shared" si="15"/>
        <v>1448853.0046367862</v>
      </c>
      <c r="N47" s="215">
        <f t="shared" si="14"/>
        <v>1014197.1032457505</v>
      </c>
    </row>
    <row r="48" spans="1:14" ht="15" outlineLevel="1" x14ac:dyDescent="0.25">
      <c r="A48" s="214">
        <v>44651</v>
      </c>
      <c r="B48" s="214"/>
      <c r="C48" s="212"/>
      <c r="D48" s="210">
        <f t="shared" si="11"/>
        <v>3301184.0611977396</v>
      </c>
      <c r="E48" s="210">
        <f t="shared" si="6"/>
        <v>3301184.0611977396</v>
      </c>
      <c r="F48" s="212">
        <f t="shared" si="8"/>
        <v>91699.557255492764</v>
      </c>
      <c r="G48" s="210">
        <f t="shared" si="9"/>
        <v>-2109089.8168763337</v>
      </c>
      <c r="H48" s="210">
        <f t="shared" si="10"/>
        <v>-1558892.473343377</v>
      </c>
      <c r="I48" s="210">
        <f t="shared" si="5"/>
        <v>1742291.5878543626</v>
      </c>
      <c r="J48" s="210">
        <f t="shared" si="12"/>
        <v>19256.907023653479</v>
      </c>
      <c r="K48" s="211">
        <f t="shared" si="13"/>
        <v>-250339.79130749466</v>
      </c>
      <c r="L48" s="210">
        <f t="shared" si="7"/>
        <v>-365881.23344941559</v>
      </c>
      <c r="M48" s="209">
        <f t="shared" si="15"/>
        <v>1376410.354404947</v>
      </c>
      <c r="N48" s="208">
        <f t="shared" si="14"/>
        <v>941754.45301391126</v>
      </c>
    </row>
    <row r="49" spans="1:14" ht="15" outlineLevel="1" x14ac:dyDescent="0.25">
      <c r="A49" s="214">
        <v>44681</v>
      </c>
      <c r="B49" s="214"/>
      <c r="C49" s="212"/>
      <c r="D49" s="210">
        <f t="shared" si="11"/>
        <v>3301184.0611977396</v>
      </c>
      <c r="E49" s="210">
        <f t="shared" si="6"/>
        <v>3301184.0611977396</v>
      </c>
      <c r="F49" s="212">
        <f t="shared" si="8"/>
        <v>91699.557255492764</v>
      </c>
      <c r="G49" s="210">
        <f t="shared" si="9"/>
        <v>-2200789.3741318262</v>
      </c>
      <c r="H49" s="210">
        <f t="shared" si="10"/>
        <v>-1650592.0305988695</v>
      </c>
      <c r="I49" s="210">
        <f t="shared" si="5"/>
        <v>1650592.03059887</v>
      </c>
      <c r="J49" s="210">
        <f t="shared" si="12"/>
        <v>19256.907023653479</v>
      </c>
      <c r="K49" s="211">
        <f t="shared" si="13"/>
        <v>-231082.88428384118</v>
      </c>
      <c r="L49" s="210">
        <f t="shared" si="7"/>
        <v>-346624.32642576215</v>
      </c>
      <c r="M49" s="209">
        <f t="shared" si="15"/>
        <v>1303967.7041731079</v>
      </c>
      <c r="N49" s="215">
        <f t="shared" si="14"/>
        <v>869311.80278207222</v>
      </c>
    </row>
    <row r="50" spans="1:14" ht="15" outlineLevel="1" x14ac:dyDescent="0.25">
      <c r="A50" s="214">
        <v>44712</v>
      </c>
      <c r="B50" s="214"/>
      <c r="C50" s="212"/>
      <c r="D50" s="210">
        <f t="shared" si="11"/>
        <v>3301184.0611977396</v>
      </c>
      <c r="E50" s="210">
        <f t="shared" si="6"/>
        <v>3301184.0611977396</v>
      </c>
      <c r="F50" s="212">
        <f t="shared" si="8"/>
        <v>91699.557255492764</v>
      </c>
      <c r="G50" s="210">
        <f t="shared" si="9"/>
        <v>-2292488.9313873188</v>
      </c>
      <c r="H50" s="210">
        <f t="shared" si="10"/>
        <v>-1742291.5878543623</v>
      </c>
      <c r="I50" s="210">
        <f t="shared" si="5"/>
        <v>1558892.4733433772</v>
      </c>
      <c r="J50" s="210">
        <f t="shared" si="12"/>
        <v>19256.907023653479</v>
      </c>
      <c r="K50" s="211">
        <f t="shared" si="13"/>
        <v>-211825.9772601877</v>
      </c>
      <c r="L50" s="210">
        <f t="shared" si="7"/>
        <v>-327367.4194021087</v>
      </c>
      <c r="M50" s="209">
        <f t="shared" si="15"/>
        <v>1231525.0539412685</v>
      </c>
      <c r="N50" s="215">
        <f t="shared" si="14"/>
        <v>796869.15255023306</v>
      </c>
    </row>
    <row r="51" spans="1:14" ht="15" outlineLevel="1" x14ac:dyDescent="0.25">
      <c r="A51" s="214">
        <v>44742</v>
      </c>
      <c r="B51" s="214"/>
      <c r="C51" s="212"/>
      <c r="D51" s="210">
        <f t="shared" si="11"/>
        <v>3301184.0611977396</v>
      </c>
      <c r="E51" s="210">
        <f t="shared" si="6"/>
        <v>3301184.0611977396</v>
      </c>
      <c r="F51" s="212">
        <f t="shared" si="8"/>
        <v>91699.557255492764</v>
      </c>
      <c r="G51" s="210">
        <f t="shared" si="9"/>
        <v>-2384188.4886428113</v>
      </c>
      <c r="H51" s="210">
        <f t="shared" si="10"/>
        <v>-1833991.1451098553</v>
      </c>
      <c r="I51" s="210">
        <f t="shared" si="5"/>
        <v>1467192.9160878842</v>
      </c>
      <c r="J51" s="210">
        <f t="shared" si="12"/>
        <v>19256.907023653479</v>
      </c>
      <c r="K51" s="211">
        <f t="shared" si="13"/>
        <v>-192569.07023653423</v>
      </c>
      <c r="L51" s="210">
        <f t="shared" si="7"/>
        <v>-308110.5123784552</v>
      </c>
      <c r="M51" s="209">
        <f t="shared" si="15"/>
        <v>1159082.4037094291</v>
      </c>
      <c r="N51" s="208">
        <f t="shared" si="14"/>
        <v>724426.50231839402</v>
      </c>
    </row>
    <row r="52" spans="1:14" ht="15" outlineLevel="1" x14ac:dyDescent="0.25">
      <c r="A52" s="214">
        <v>44773</v>
      </c>
      <c r="B52" s="213"/>
      <c r="C52" s="213"/>
      <c r="D52" s="210">
        <f t="shared" si="11"/>
        <v>3301184.0611977396</v>
      </c>
      <c r="E52" s="210">
        <f t="shared" si="6"/>
        <v>3301184.0611977396</v>
      </c>
      <c r="F52" s="212">
        <f t="shared" si="8"/>
        <v>91699.557255492764</v>
      </c>
      <c r="G52" s="210">
        <f t="shared" si="9"/>
        <v>-2475888.0458983039</v>
      </c>
      <c r="H52" s="210">
        <f t="shared" si="10"/>
        <v>-1925690.7023653479</v>
      </c>
      <c r="I52" s="210">
        <f t="shared" si="5"/>
        <v>1375493.3588323917</v>
      </c>
      <c r="J52" s="210">
        <f t="shared" si="12"/>
        <v>19256.907023653479</v>
      </c>
      <c r="K52" s="211">
        <f t="shared" si="13"/>
        <v>-173312.16321288075</v>
      </c>
      <c r="L52" s="210">
        <f t="shared" si="7"/>
        <v>-288853.60535480169</v>
      </c>
      <c r="M52" s="209">
        <f t="shared" si="15"/>
        <v>1086639.7534775899</v>
      </c>
      <c r="N52" s="208">
        <f t="shared" si="14"/>
        <v>651983.85208655498</v>
      </c>
    </row>
    <row r="53" spans="1:14" ht="15" outlineLevel="1" x14ac:dyDescent="0.25">
      <c r="A53" s="214">
        <v>44804</v>
      </c>
      <c r="B53" s="213"/>
      <c r="C53" s="213"/>
      <c r="D53" s="210">
        <f t="shared" si="11"/>
        <v>3301184.0611977396</v>
      </c>
      <c r="E53" s="210">
        <f t="shared" si="6"/>
        <v>3301184.0611977396</v>
      </c>
      <c r="F53" s="212">
        <f t="shared" si="8"/>
        <v>91699.557255492764</v>
      </c>
      <c r="G53" s="210">
        <f t="shared" si="9"/>
        <v>-2567587.6031537964</v>
      </c>
      <c r="H53" s="210">
        <f t="shared" si="10"/>
        <v>-2017390.2596208407</v>
      </c>
      <c r="I53" s="210">
        <f t="shared" si="5"/>
        <v>1283793.8015768989</v>
      </c>
      <c r="J53" s="210">
        <f t="shared" si="12"/>
        <v>19256.907023653479</v>
      </c>
      <c r="K53" s="211">
        <f t="shared" si="13"/>
        <v>-154055.25618922728</v>
      </c>
      <c r="L53" s="210">
        <f t="shared" si="7"/>
        <v>-269596.69833114819</v>
      </c>
      <c r="M53" s="209">
        <f t="shared" si="15"/>
        <v>1014197.1032457508</v>
      </c>
      <c r="N53" s="208">
        <f t="shared" si="14"/>
        <v>579541.20185471582</v>
      </c>
    </row>
    <row r="54" spans="1:14" ht="15" outlineLevel="1" x14ac:dyDescent="0.25">
      <c r="A54" s="214">
        <v>44834</v>
      </c>
      <c r="B54" s="213"/>
      <c r="C54" s="213"/>
      <c r="D54" s="210">
        <f t="shared" si="11"/>
        <v>3301184.0611977396</v>
      </c>
      <c r="E54" s="210">
        <f t="shared" si="6"/>
        <v>3301184.0611977396</v>
      </c>
      <c r="F54" s="212">
        <f t="shared" si="8"/>
        <v>91699.557255492764</v>
      </c>
      <c r="G54" s="210">
        <f t="shared" si="9"/>
        <v>-2659287.1604092889</v>
      </c>
      <c r="H54" s="210">
        <f t="shared" si="10"/>
        <v>-2109089.8168763332</v>
      </c>
      <c r="I54" s="210">
        <f t="shared" si="5"/>
        <v>1192094.2443214064</v>
      </c>
      <c r="J54" s="210">
        <f t="shared" si="12"/>
        <v>19256.907023653479</v>
      </c>
      <c r="K54" s="211">
        <f t="shared" si="13"/>
        <v>-134798.3491655738</v>
      </c>
      <c r="L54" s="210">
        <f t="shared" si="7"/>
        <v>-250339.79130749466</v>
      </c>
      <c r="M54" s="209">
        <f t="shared" si="15"/>
        <v>941754.45301391173</v>
      </c>
      <c r="N54" s="208">
        <f t="shared" si="14"/>
        <v>507098.55162287678</v>
      </c>
    </row>
    <row r="55" spans="1:14" ht="15" outlineLevel="1" x14ac:dyDescent="0.25">
      <c r="A55" s="214">
        <v>44865</v>
      </c>
      <c r="B55" s="213"/>
      <c r="C55" s="213"/>
      <c r="D55" s="210">
        <f t="shared" si="11"/>
        <v>3301184.0611977396</v>
      </c>
      <c r="E55" s="210">
        <f t="shared" si="6"/>
        <v>3301184.0611977396</v>
      </c>
      <c r="F55" s="212">
        <f t="shared" si="8"/>
        <v>91699.557255492764</v>
      </c>
      <c r="G55" s="210">
        <f t="shared" si="9"/>
        <v>-2750986.7176647815</v>
      </c>
      <c r="H55" s="210">
        <f t="shared" si="10"/>
        <v>-2200789.3741318262</v>
      </c>
      <c r="I55" s="210">
        <f t="shared" si="5"/>
        <v>1100394.6870659133</v>
      </c>
      <c r="J55" s="210">
        <f t="shared" si="12"/>
        <v>19256.907023653479</v>
      </c>
      <c r="K55" s="211">
        <f t="shared" si="13"/>
        <v>-115541.44214192033</v>
      </c>
      <c r="L55" s="210">
        <f t="shared" si="7"/>
        <v>-231082.88428384121</v>
      </c>
      <c r="M55" s="209">
        <f t="shared" si="15"/>
        <v>869311.8027820721</v>
      </c>
      <c r="N55" s="208">
        <f t="shared" si="14"/>
        <v>434655.90139103774</v>
      </c>
    </row>
    <row r="56" spans="1:14" ht="15" outlineLevel="1" x14ac:dyDescent="0.25">
      <c r="A56" s="214">
        <v>44895</v>
      </c>
      <c r="B56" s="213"/>
      <c r="C56" s="213"/>
      <c r="D56" s="210">
        <f t="shared" si="11"/>
        <v>3301184.0611977396</v>
      </c>
      <c r="E56" s="210">
        <f t="shared" si="6"/>
        <v>3301184.0611977396</v>
      </c>
      <c r="F56" s="212">
        <f t="shared" si="8"/>
        <v>91699.557255492764</v>
      </c>
      <c r="G56" s="210">
        <f t="shared" si="9"/>
        <v>-2842686.274920274</v>
      </c>
      <c r="H56" s="210">
        <f t="shared" si="10"/>
        <v>-2292488.9313873188</v>
      </c>
      <c r="I56" s="210">
        <f t="shared" si="5"/>
        <v>1008695.1298104208</v>
      </c>
      <c r="J56" s="210">
        <f t="shared" si="12"/>
        <v>19256.907023653479</v>
      </c>
      <c r="K56" s="211">
        <f t="shared" si="13"/>
        <v>-96284.535118266853</v>
      </c>
      <c r="L56" s="210">
        <f t="shared" si="7"/>
        <v>-211825.9772601877</v>
      </c>
      <c r="M56" s="209">
        <f t="shared" si="15"/>
        <v>796869.15255023306</v>
      </c>
      <c r="N56" s="208">
        <f t="shared" si="14"/>
        <v>362213.2511591987</v>
      </c>
    </row>
    <row r="57" spans="1:14" ht="15" outlineLevel="1" x14ac:dyDescent="0.25">
      <c r="A57" s="214">
        <v>44926</v>
      </c>
      <c r="B57" s="213"/>
      <c r="C57" s="213"/>
      <c r="D57" s="210">
        <f t="shared" si="11"/>
        <v>3301184.0611977396</v>
      </c>
      <c r="E57" s="210">
        <f t="shared" si="6"/>
        <v>3301184.0611977396</v>
      </c>
      <c r="F57" s="212">
        <f t="shared" si="8"/>
        <v>91699.557255492764</v>
      </c>
      <c r="G57" s="210">
        <f t="shared" si="9"/>
        <v>-2934385.8321757666</v>
      </c>
      <c r="H57" s="210">
        <f t="shared" si="10"/>
        <v>-2384188.4886428113</v>
      </c>
      <c r="I57" s="210">
        <f t="shared" si="5"/>
        <v>916995.57255492825</v>
      </c>
      <c r="J57" s="210">
        <f t="shared" si="12"/>
        <v>19256.907023653479</v>
      </c>
      <c r="K57" s="211">
        <f t="shared" si="13"/>
        <v>-77027.628094613377</v>
      </c>
      <c r="L57" s="210">
        <f t="shared" si="7"/>
        <v>-192569.07023653423</v>
      </c>
      <c r="M57" s="209">
        <f t="shared" si="15"/>
        <v>724426.50231839402</v>
      </c>
      <c r="N57" s="208">
        <f t="shared" si="14"/>
        <v>289770.6009273596</v>
      </c>
    </row>
    <row r="58" spans="1:14" ht="15" outlineLevel="1" x14ac:dyDescent="0.25">
      <c r="A58" s="214">
        <v>44957</v>
      </c>
      <c r="B58" s="213"/>
      <c r="C58" s="213"/>
      <c r="D58" s="210">
        <f t="shared" si="11"/>
        <v>3301184.0611977396</v>
      </c>
      <c r="E58" s="210">
        <f t="shared" si="6"/>
        <v>3301184.0611977396</v>
      </c>
      <c r="F58" s="212">
        <f t="shared" si="8"/>
        <v>91699.557255492764</v>
      </c>
      <c r="G58" s="210">
        <f t="shared" si="9"/>
        <v>-3026085.3894312591</v>
      </c>
      <c r="H58" s="210">
        <f t="shared" si="10"/>
        <v>-2475888.0458983039</v>
      </c>
      <c r="I58" s="210">
        <f t="shared" si="5"/>
        <v>825296.0152994357</v>
      </c>
      <c r="J58" s="210">
        <f t="shared" si="12"/>
        <v>19256.907023653479</v>
      </c>
      <c r="K58" s="211">
        <f t="shared" si="13"/>
        <v>-57770.721070959902</v>
      </c>
      <c r="L58" s="210">
        <f t="shared" si="7"/>
        <v>-173312.16321288075</v>
      </c>
      <c r="M58" s="209">
        <f t="shared" si="15"/>
        <v>651983.85208655498</v>
      </c>
      <c r="N58" s="208">
        <f t="shared" si="14"/>
        <v>217327.95069552053</v>
      </c>
    </row>
    <row r="59" spans="1:14" ht="15" outlineLevel="1" x14ac:dyDescent="0.25">
      <c r="A59" s="214">
        <v>44985</v>
      </c>
      <c r="B59" s="213"/>
      <c r="C59" s="213"/>
      <c r="D59" s="210">
        <f t="shared" si="11"/>
        <v>3301184.0611977396</v>
      </c>
      <c r="E59" s="210">
        <f t="shared" si="6"/>
        <v>3301184.0611977396</v>
      </c>
      <c r="F59" s="212">
        <f t="shared" si="8"/>
        <v>91699.557255492764</v>
      </c>
      <c r="G59" s="210">
        <f t="shared" si="9"/>
        <v>-3117784.9466867517</v>
      </c>
      <c r="H59" s="210">
        <f t="shared" si="10"/>
        <v>-2567587.6031537964</v>
      </c>
      <c r="I59" s="210">
        <f t="shared" si="5"/>
        <v>733596.45804394316</v>
      </c>
      <c r="J59" s="210">
        <f t="shared" si="12"/>
        <v>19256.907023653479</v>
      </c>
      <c r="K59" s="211">
        <f t="shared" si="13"/>
        <v>-38513.814047306427</v>
      </c>
      <c r="L59" s="210">
        <f t="shared" si="7"/>
        <v>-154055.25618922731</v>
      </c>
      <c r="M59" s="209">
        <f t="shared" si="15"/>
        <v>579541.20185471582</v>
      </c>
      <c r="N59" s="208">
        <f t="shared" si="14"/>
        <v>144885.30046368146</v>
      </c>
    </row>
    <row r="60" spans="1:14" ht="15" outlineLevel="1" x14ac:dyDescent="0.25">
      <c r="A60" s="214">
        <v>45016</v>
      </c>
      <c r="B60" s="213"/>
      <c r="C60" s="213"/>
      <c r="D60" s="210">
        <f t="shared" si="11"/>
        <v>3301184.0611977396</v>
      </c>
      <c r="E60" s="210">
        <f t="shared" si="6"/>
        <v>3301184.0611977396</v>
      </c>
      <c r="F60" s="212">
        <f t="shared" si="8"/>
        <v>91699.557255492764</v>
      </c>
      <c r="G60" s="210">
        <f t="shared" si="9"/>
        <v>-3209484.5039422442</v>
      </c>
      <c r="H60" s="210">
        <f t="shared" si="10"/>
        <v>-2659287.1604092889</v>
      </c>
      <c r="I60" s="210">
        <f t="shared" si="5"/>
        <v>641896.90078845061</v>
      </c>
      <c r="J60" s="210">
        <f t="shared" si="12"/>
        <v>19256.907023653479</v>
      </c>
      <c r="K60" s="211">
        <f t="shared" si="13"/>
        <v>-19256.907023652948</v>
      </c>
      <c r="L60" s="210">
        <f t="shared" si="7"/>
        <v>-134798.3491655738</v>
      </c>
      <c r="M60" s="209">
        <f t="shared" si="15"/>
        <v>507098.55162287678</v>
      </c>
      <c r="N60" s="208">
        <f t="shared" si="14"/>
        <v>72442.650231842388</v>
      </c>
    </row>
    <row r="61" spans="1:14" ht="15" outlineLevel="1" x14ac:dyDescent="0.25">
      <c r="A61" s="214">
        <v>45046</v>
      </c>
      <c r="B61" s="213"/>
      <c r="C61" s="213"/>
      <c r="D61" s="210">
        <f t="shared" si="11"/>
        <v>3301184.0611977396</v>
      </c>
      <c r="E61" s="210">
        <f t="shared" si="6"/>
        <v>3301184.0611977396</v>
      </c>
      <c r="F61" s="212">
        <f t="shared" si="8"/>
        <v>91699.557255492764</v>
      </c>
      <c r="G61" s="210">
        <f t="shared" si="9"/>
        <v>-3301184.0611977368</v>
      </c>
      <c r="H61" s="210">
        <f t="shared" si="10"/>
        <v>-2750986.7176647815</v>
      </c>
      <c r="I61" s="210">
        <f t="shared" si="5"/>
        <v>550197.34353295807</v>
      </c>
      <c r="J61" s="210">
        <f t="shared" si="12"/>
        <v>19256.907023653479</v>
      </c>
      <c r="K61" s="211">
        <f t="shared" si="13"/>
        <v>5.3114490583539009E-10</v>
      </c>
      <c r="L61" s="210">
        <f t="shared" si="7"/>
        <v>-115541.44214192033</v>
      </c>
      <c r="M61" s="209">
        <f t="shared" si="15"/>
        <v>434655.90139103774</v>
      </c>
      <c r="N61" s="208">
        <f t="shared" si="14"/>
        <v>3.3251126296818256E-9</v>
      </c>
    </row>
    <row r="62" spans="1:14" ht="15" outlineLevel="1" x14ac:dyDescent="0.25">
      <c r="A62" s="214"/>
      <c r="B62" s="213"/>
      <c r="C62" s="213"/>
      <c r="D62" s="210"/>
      <c r="E62" s="210"/>
      <c r="F62" s="212"/>
      <c r="G62" s="210"/>
      <c r="H62" s="210"/>
      <c r="I62" s="210"/>
      <c r="J62" s="210"/>
      <c r="K62" s="211"/>
      <c r="L62" s="210"/>
      <c r="M62" s="209"/>
      <c r="N62" s="208"/>
    </row>
    <row r="63" spans="1:14" ht="15" x14ac:dyDescent="0.25">
      <c r="A63" s="206"/>
      <c r="B63" s="206"/>
      <c r="C63" s="206"/>
      <c r="D63" s="206"/>
      <c r="E63" s="206"/>
      <c r="F63" s="207"/>
      <c r="G63" s="206"/>
      <c r="H63" s="206"/>
      <c r="I63" s="206"/>
      <c r="J63" s="206"/>
      <c r="K63" s="206"/>
      <c r="L63" s="206"/>
      <c r="M63" s="205"/>
      <c r="N63" s="204"/>
    </row>
    <row r="64" spans="1:14" ht="15" x14ac:dyDescent="0.25">
      <c r="A64" s="203"/>
      <c r="B64" s="203"/>
      <c r="C64" s="203"/>
      <c r="D64" s="203"/>
      <c r="E64" s="203"/>
      <c r="F64" s="199"/>
      <c r="G64" s="203"/>
      <c r="H64" s="203"/>
      <c r="I64" s="203"/>
      <c r="J64" s="203"/>
      <c r="K64" s="203"/>
      <c r="L64" s="203"/>
      <c r="M64" s="203"/>
      <c r="N64" s="203"/>
    </row>
    <row r="65" spans="1:13" x14ac:dyDescent="0.2">
      <c r="A65" s="201"/>
      <c r="B65" s="202"/>
      <c r="C65" s="200"/>
      <c r="D65" s="200"/>
      <c r="E65" s="198"/>
      <c r="F65" s="200"/>
      <c r="G65" s="198"/>
      <c r="H65" s="198"/>
      <c r="I65" s="198"/>
      <c r="J65" s="198"/>
      <c r="K65" s="198"/>
      <c r="L65" s="198"/>
      <c r="M65" s="198"/>
    </row>
    <row r="66" spans="1:13" x14ac:dyDescent="0.2">
      <c r="A66" s="201"/>
      <c r="B66" s="200"/>
      <c r="C66" s="200"/>
      <c r="D66" s="200"/>
      <c r="E66" s="198"/>
      <c r="F66" s="200"/>
      <c r="G66" s="198"/>
      <c r="H66" s="198"/>
      <c r="I66" s="198"/>
      <c r="J66" s="198"/>
      <c r="K66" s="198"/>
      <c r="L66" s="198"/>
      <c r="M66" s="198"/>
    </row>
    <row r="67" spans="1:13" ht="15" x14ac:dyDescent="0.25">
      <c r="C67" s="198"/>
      <c r="D67" s="198"/>
      <c r="E67" s="198"/>
      <c r="F67" s="199"/>
      <c r="G67" s="198"/>
      <c r="H67" s="198"/>
      <c r="I67" s="198"/>
      <c r="J67" s="198"/>
      <c r="K67" s="198"/>
      <c r="L67" s="198"/>
      <c r="M67" s="198"/>
    </row>
    <row r="68" spans="1:13" ht="15" x14ac:dyDescent="0.25">
      <c r="C68" s="198"/>
      <c r="D68" s="198"/>
      <c r="E68" s="198"/>
      <c r="F68" s="199"/>
      <c r="G68" s="198"/>
      <c r="H68" s="198"/>
      <c r="I68" s="198"/>
      <c r="J68" s="198"/>
      <c r="K68" s="198"/>
      <c r="L68" s="198"/>
      <c r="M68" s="198"/>
    </row>
    <row r="69" spans="1:13" ht="15" x14ac:dyDescent="0.25">
      <c r="C69" s="198"/>
      <c r="D69" s="198"/>
      <c r="E69" s="198"/>
      <c r="F69" s="199"/>
      <c r="G69" s="198"/>
      <c r="H69" s="198"/>
      <c r="I69" s="198"/>
      <c r="J69" s="198"/>
      <c r="K69" s="198"/>
      <c r="L69" s="198"/>
      <c r="M69" s="198"/>
    </row>
    <row r="70" spans="1:13" ht="15" x14ac:dyDescent="0.25">
      <c r="C70" s="198"/>
      <c r="D70" s="198"/>
      <c r="E70" s="198"/>
      <c r="F70" s="199"/>
      <c r="G70" s="198"/>
      <c r="H70" s="198"/>
      <c r="I70" s="198"/>
      <c r="J70" s="198"/>
      <c r="K70" s="198"/>
      <c r="L70" s="198"/>
      <c r="M70" s="198"/>
    </row>
    <row r="71" spans="1:13" ht="15" x14ac:dyDescent="0.25">
      <c r="C71" s="198"/>
      <c r="D71" s="198"/>
      <c r="E71" s="198"/>
      <c r="F71" s="199"/>
      <c r="G71" s="198"/>
      <c r="H71" s="198"/>
      <c r="I71" s="198"/>
      <c r="J71" s="198"/>
      <c r="K71" s="198"/>
      <c r="L71" s="198"/>
      <c r="M71" s="198"/>
    </row>
    <row r="72" spans="1:13" ht="15" x14ac:dyDescent="0.25">
      <c r="C72" s="198"/>
      <c r="D72" s="198"/>
      <c r="E72" s="198"/>
      <c r="F72" s="199"/>
      <c r="G72" s="198"/>
      <c r="H72" s="198"/>
      <c r="I72" s="198"/>
      <c r="J72" s="198"/>
      <c r="K72" s="198"/>
      <c r="L72" s="198"/>
      <c r="M72" s="198"/>
    </row>
    <row r="73" spans="1:13" ht="15" x14ac:dyDescent="0.25">
      <c r="C73" s="198"/>
      <c r="D73" s="198"/>
      <c r="E73" s="198"/>
      <c r="F73" s="199"/>
      <c r="G73" s="198"/>
      <c r="H73" s="198"/>
      <c r="I73" s="198"/>
      <c r="J73" s="198"/>
      <c r="K73" s="198"/>
      <c r="L73" s="198"/>
      <c r="M73" s="198"/>
    </row>
    <row r="74" spans="1:13" ht="15" x14ac:dyDescent="0.25">
      <c r="C74" s="198"/>
      <c r="D74" s="198"/>
      <c r="E74" s="198"/>
      <c r="F74" s="199"/>
      <c r="G74" s="198"/>
      <c r="H74" s="198"/>
      <c r="I74" s="198"/>
      <c r="J74" s="198"/>
      <c r="K74" s="198"/>
      <c r="L74" s="198"/>
      <c r="M74" s="198"/>
    </row>
    <row r="75" spans="1:13" ht="15" x14ac:dyDescent="0.25">
      <c r="C75" s="198"/>
      <c r="D75" s="198"/>
      <c r="E75" s="198"/>
      <c r="F75" s="199"/>
      <c r="G75" s="198"/>
      <c r="H75" s="198"/>
      <c r="I75" s="198"/>
      <c r="J75" s="198"/>
      <c r="K75" s="198"/>
      <c r="L75" s="198"/>
      <c r="M75" s="198"/>
    </row>
    <row r="76" spans="1:13" ht="15" x14ac:dyDescent="0.25">
      <c r="C76" s="198"/>
      <c r="D76" s="198"/>
      <c r="E76" s="198"/>
      <c r="F76" s="199"/>
      <c r="G76" s="198"/>
      <c r="H76" s="198"/>
      <c r="I76" s="198"/>
      <c r="J76" s="198"/>
      <c r="K76" s="198"/>
      <c r="L76" s="198"/>
      <c r="M76" s="198"/>
    </row>
    <row r="77" spans="1:13" ht="15" x14ac:dyDescent="0.25">
      <c r="C77" s="198"/>
      <c r="D77" s="198"/>
      <c r="E77" s="198"/>
      <c r="F77" s="199"/>
      <c r="G77" s="198"/>
      <c r="H77" s="198"/>
      <c r="I77" s="198"/>
      <c r="J77" s="198"/>
      <c r="K77" s="198"/>
      <c r="L77" s="198"/>
      <c r="M77" s="198"/>
    </row>
    <row r="78" spans="1:13" ht="15" x14ac:dyDescent="0.25">
      <c r="C78" s="198"/>
      <c r="D78" s="198"/>
      <c r="E78" s="198"/>
      <c r="F78" s="199"/>
      <c r="G78" s="198"/>
      <c r="H78" s="198"/>
      <c r="I78" s="198"/>
      <c r="J78" s="198"/>
      <c r="K78" s="198"/>
      <c r="L78" s="198"/>
      <c r="M78" s="198"/>
    </row>
    <row r="79" spans="1:13" ht="15" x14ac:dyDescent="0.25">
      <c r="C79" s="198"/>
      <c r="D79" s="198"/>
      <c r="E79" s="198"/>
      <c r="F79" s="199"/>
      <c r="G79" s="198"/>
      <c r="H79" s="198"/>
      <c r="I79" s="198"/>
      <c r="J79" s="198"/>
      <c r="K79" s="198"/>
      <c r="L79" s="198"/>
      <c r="M79" s="198"/>
    </row>
    <row r="80" spans="1:13" ht="15" x14ac:dyDescent="0.25">
      <c r="C80" s="198"/>
      <c r="D80" s="198"/>
      <c r="E80" s="198"/>
      <c r="F80" s="199"/>
      <c r="G80" s="198"/>
      <c r="H80" s="198"/>
      <c r="I80" s="198"/>
      <c r="J80" s="198"/>
      <c r="K80" s="198"/>
      <c r="L80" s="198"/>
      <c r="M80" s="198"/>
    </row>
    <row r="81" spans="3:13" ht="15" x14ac:dyDescent="0.25">
      <c r="C81" s="198"/>
      <c r="D81" s="198"/>
      <c r="E81" s="198"/>
      <c r="F81" s="199"/>
      <c r="G81" s="198"/>
      <c r="H81" s="198"/>
      <c r="I81" s="198"/>
      <c r="J81" s="198"/>
      <c r="K81" s="198"/>
      <c r="L81" s="198"/>
      <c r="M81" s="198"/>
    </row>
    <row r="82" spans="3:13" ht="15" x14ac:dyDescent="0.25">
      <c r="C82" s="198"/>
      <c r="D82" s="198"/>
      <c r="E82" s="198"/>
      <c r="F82" s="199"/>
      <c r="G82" s="198"/>
      <c r="H82" s="198"/>
      <c r="I82" s="198"/>
      <c r="J82" s="198"/>
      <c r="K82" s="198"/>
      <c r="L82" s="198"/>
      <c r="M82" s="198"/>
    </row>
    <row r="83" spans="3:13" ht="15" x14ac:dyDescent="0.25">
      <c r="C83" s="198"/>
      <c r="D83" s="198"/>
      <c r="E83" s="198"/>
      <c r="F83" s="199"/>
      <c r="G83" s="198"/>
      <c r="H83" s="198"/>
      <c r="I83" s="198"/>
      <c r="J83" s="198"/>
      <c r="K83" s="198"/>
      <c r="L83" s="198"/>
      <c r="M83" s="198"/>
    </row>
    <row r="84" spans="3:13" ht="15" x14ac:dyDescent="0.25">
      <c r="C84" s="198"/>
      <c r="D84" s="198"/>
      <c r="E84" s="198"/>
      <c r="F84" s="199"/>
      <c r="G84" s="198"/>
      <c r="H84" s="198"/>
      <c r="I84" s="198"/>
      <c r="J84" s="198"/>
      <c r="K84" s="198"/>
      <c r="L84" s="198"/>
      <c r="M84" s="198"/>
    </row>
    <row r="85" spans="3:13" ht="15" x14ac:dyDescent="0.25">
      <c r="C85" s="198"/>
      <c r="D85" s="198"/>
      <c r="E85" s="198"/>
      <c r="F85" s="199"/>
      <c r="G85" s="198"/>
      <c r="H85" s="198"/>
      <c r="I85" s="198"/>
      <c r="J85" s="198"/>
      <c r="K85" s="198"/>
      <c r="L85" s="198"/>
      <c r="M85" s="198"/>
    </row>
    <row r="86" spans="3:13" ht="15" x14ac:dyDescent="0.25">
      <c r="C86" s="198"/>
      <c r="D86" s="198"/>
      <c r="E86" s="198"/>
      <c r="F86" s="199"/>
      <c r="G86" s="198"/>
      <c r="H86" s="198"/>
      <c r="I86" s="198"/>
      <c r="J86" s="198"/>
      <c r="K86" s="198"/>
      <c r="L86" s="198"/>
      <c r="M86" s="198"/>
    </row>
    <row r="87" spans="3:13" ht="15" x14ac:dyDescent="0.25">
      <c r="C87" s="198"/>
      <c r="D87" s="198"/>
      <c r="E87" s="198"/>
      <c r="F87" s="199"/>
      <c r="G87" s="198"/>
      <c r="H87" s="198"/>
      <c r="I87" s="198"/>
      <c r="J87" s="198"/>
      <c r="K87" s="198"/>
      <c r="L87" s="198"/>
      <c r="M87" s="198"/>
    </row>
    <row r="88" spans="3:13" ht="15" x14ac:dyDescent="0.25">
      <c r="C88" s="198"/>
      <c r="D88" s="198"/>
      <c r="E88" s="198"/>
      <c r="F88" s="199"/>
      <c r="G88" s="198"/>
      <c r="H88" s="198"/>
      <c r="I88" s="198"/>
      <c r="J88" s="198"/>
      <c r="K88" s="198"/>
      <c r="L88" s="198"/>
      <c r="M88" s="198"/>
    </row>
    <row r="89" spans="3:13" ht="15" x14ac:dyDescent="0.25">
      <c r="F89" s="197"/>
    </row>
    <row r="90" spans="3:13" ht="15" x14ac:dyDescent="0.25">
      <c r="F90" s="197"/>
    </row>
    <row r="91" spans="3:13" ht="15" x14ac:dyDescent="0.25">
      <c r="F91" s="197"/>
    </row>
    <row r="92" spans="3:13" ht="15" x14ac:dyDescent="0.25">
      <c r="F92" s="197"/>
    </row>
    <row r="93" spans="3:13" ht="15" x14ac:dyDescent="0.25">
      <c r="F93" s="197"/>
    </row>
    <row r="94" spans="3:13" ht="15" x14ac:dyDescent="0.25">
      <c r="F94" s="197"/>
    </row>
    <row r="95" spans="3:13" ht="15" x14ac:dyDescent="0.25">
      <c r="F95" s="197"/>
    </row>
    <row r="96" spans="3:13" ht="15" x14ac:dyDescent="0.25">
      <c r="F96" s="197"/>
    </row>
    <row r="97" spans="6:6" ht="15" x14ac:dyDescent="0.25">
      <c r="F97" s="197"/>
    </row>
    <row r="98" spans="6:6" ht="15" x14ac:dyDescent="0.25">
      <c r="F98" s="197"/>
    </row>
    <row r="99" spans="6:6" ht="15" x14ac:dyDescent="0.25">
      <c r="F99" s="197"/>
    </row>
    <row r="100" spans="6:6" ht="15" x14ac:dyDescent="0.25">
      <c r="F100" s="197"/>
    </row>
    <row r="101" spans="6:6" ht="15" x14ac:dyDescent="0.25">
      <c r="F101" s="197"/>
    </row>
    <row r="102" spans="6:6" ht="15" x14ac:dyDescent="0.25">
      <c r="F102" s="197"/>
    </row>
    <row r="103" spans="6:6" ht="15" x14ac:dyDescent="0.25">
      <c r="F103" s="197"/>
    </row>
    <row r="104" spans="6:6" ht="15" x14ac:dyDescent="0.25">
      <c r="F104" s="197"/>
    </row>
    <row r="105" spans="6:6" ht="15" x14ac:dyDescent="0.25">
      <c r="F105" s="197"/>
    </row>
    <row r="106" spans="6:6" ht="15" x14ac:dyDescent="0.25">
      <c r="F106" s="197"/>
    </row>
    <row r="107" spans="6:6" ht="15" x14ac:dyDescent="0.25">
      <c r="F107" s="197"/>
    </row>
    <row r="108" spans="6:6" ht="15" x14ac:dyDescent="0.25">
      <c r="F108" s="197"/>
    </row>
    <row r="109" spans="6:6" ht="15" x14ac:dyDescent="0.25">
      <c r="F109" s="197"/>
    </row>
    <row r="110" spans="6:6" ht="15" x14ac:dyDescent="0.25">
      <c r="F110" s="197"/>
    </row>
    <row r="111" spans="6:6" ht="15" x14ac:dyDescent="0.25">
      <c r="F111" s="197"/>
    </row>
    <row r="112" spans="6:6" ht="15" x14ac:dyDescent="0.25">
      <c r="F112" s="197"/>
    </row>
    <row r="113" spans="6:6" ht="15" x14ac:dyDescent="0.25">
      <c r="F113" s="197"/>
    </row>
    <row r="114" spans="6:6" ht="15" x14ac:dyDescent="0.25">
      <c r="F114" s="197"/>
    </row>
    <row r="115" spans="6:6" ht="15" x14ac:dyDescent="0.25">
      <c r="F115" s="197"/>
    </row>
    <row r="116" spans="6:6" ht="15" x14ac:dyDescent="0.25">
      <c r="F116" s="197"/>
    </row>
  </sheetData>
  <pageMargins left="0.7" right="0.7" top="0.75" bottom="0.75" header="0.3" footer="0.3"/>
  <pageSetup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workbookViewId="0">
      <pane xSplit="2" ySplit="7" topLeftCell="H52" activePane="bottomRight" state="frozen"/>
      <selection activeCell="I56" sqref="I56"/>
      <selection pane="topRight" activeCell="I56" sqref="I56"/>
      <selection pane="bottomLeft" activeCell="I56" sqref="I56"/>
      <selection pane="bottomRight" activeCell="L43" sqref="L43"/>
    </sheetView>
  </sheetViews>
  <sheetFormatPr defaultRowHeight="15" x14ac:dyDescent="0.25"/>
  <cols>
    <col min="1" max="1" width="5.140625" bestFit="1" customWidth="1"/>
    <col min="2" max="2" width="33.42578125" bestFit="1" customWidth="1"/>
    <col min="3" max="3" width="13.28515625" bestFit="1" customWidth="1"/>
    <col min="4" max="16" width="12.5703125" bestFit="1" customWidth="1"/>
    <col min="17" max="17" width="15.28515625" customWidth="1"/>
  </cols>
  <sheetData>
    <row r="1" spans="1:17" x14ac:dyDescent="0.25">
      <c r="A1" s="290" t="s">
        <v>234</v>
      </c>
      <c r="H1" s="282"/>
      <c r="I1" s="289"/>
      <c r="J1" s="282"/>
      <c r="K1" s="282"/>
      <c r="L1" s="282"/>
      <c r="M1" s="282"/>
      <c r="N1" s="282"/>
    </row>
    <row r="2" spans="1:17" x14ac:dyDescent="0.25">
      <c r="H2" s="282"/>
      <c r="I2" s="282"/>
      <c r="J2" s="282"/>
      <c r="K2" s="282"/>
      <c r="L2" s="282"/>
      <c r="M2" s="282"/>
      <c r="N2" s="282"/>
    </row>
    <row r="3" spans="1:17" x14ac:dyDescent="0.25">
      <c r="B3" s="288" t="s">
        <v>221</v>
      </c>
      <c r="C3" s="287">
        <v>7.4899999999999994E-2</v>
      </c>
      <c r="G3" s="142"/>
      <c r="H3" s="282"/>
      <c r="I3" s="282"/>
      <c r="J3" s="282"/>
      <c r="K3" s="282"/>
      <c r="L3" s="282"/>
      <c r="M3" s="282"/>
      <c r="N3" s="282"/>
    </row>
    <row r="4" spans="1:17" x14ac:dyDescent="0.25">
      <c r="B4" s="286" t="s">
        <v>233</v>
      </c>
      <c r="C4" s="285">
        <v>2.8799999999999999E-2</v>
      </c>
      <c r="G4" s="142"/>
      <c r="H4" s="282"/>
      <c r="I4" s="282"/>
      <c r="J4" s="282"/>
      <c r="K4" s="282"/>
      <c r="L4" s="282"/>
      <c r="M4" s="282"/>
      <c r="N4" s="282"/>
    </row>
    <row r="5" spans="1:17" x14ac:dyDescent="0.25">
      <c r="B5" s="284" t="s">
        <v>232</v>
      </c>
      <c r="C5" s="283">
        <v>0.21</v>
      </c>
      <c r="H5" s="282"/>
      <c r="I5" s="282"/>
      <c r="J5" s="282"/>
      <c r="K5" s="282"/>
      <c r="L5" s="282"/>
      <c r="M5" s="282"/>
      <c r="N5" s="282"/>
    </row>
    <row r="6" spans="1:17" x14ac:dyDescent="0.25">
      <c r="A6" s="281" t="s">
        <v>231</v>
      </c>
    </row>
    <row r="7" spans="1:17" x14ac:dyDescent="0.25">
      <c r="A7" s="167" t="s">
        <v>230</v>
      </c>
      <c r="B7" s="167" t="s">
        <v>229</v>
      </c>
      <c r="C7" s="280">
        <v>43555</v>
      </c>
      <c r="D7" s="280">
        <v>43585</v>
      </c>
      <c r="E7" s="280">
        <v>43616</v>
      </c>
      <c r="F7" s="280">
        <v>43646</v>
      </c>
      <c r="G7" s="280">
        <v>43677</v>
      </c>
      <c r="H7" s="280">
        <v>43708</v>
      </c>
      <c r="I7" s="280">
        <v>43738</v>
      </c>
      <c r="J7" s="280">
        <v>43769</v>
      </c>
      <c r="K7" s="280">
        <v>43799</v>
      </c>
      <c r="L7" s="280">
        <v>43830</v>
      </c>
      <c r="M7" s="280">
        <v>43861</v>
      </c>
      <c r="N7" s="280">
        <v>43890</v>
      </c>
      <c r="O7" s="280">
        <v>43921</v>
      </c>
      <c r="P7" s="280">
        <v>43951</v>
      </c>
      <c r="Q7" t="s">
        <v>228</v>
      </c>
    </row>
    <row r="9" spans="1:17" x14ac:dyDescent="0.25">
      <c r="A9">
        <v>1</v>
      </c>
      <c r="B9" s="141" t="s">
        <v>227</v>
      </c>
    </row>
    <row r="10" spans="1:17" x14ac:dyDescent="0.25">
      <c r="A10">
        <v>2</v>
      </c>
      <c r="B10" t="s">
        <v>224</v>
      </c>
      <c r="C10" s="274">
        <f t="shared" ref="C10:P10" si="0">C26+C42</f>
        <v>44075517.141779996</v>
      </c>
      <c r="D10" s="274">
        <f t="shared" si="0"/>
        <v>44075517.141779996</v>
      </c>
      <c r="E10" s="274">
        <f t="shared" si="0"/>
        <v>44075517.141779996</v>
      </c>
      <c r="F10" s="274">
        <f t="shared" si="0"/>
        <v>44075517.141779996</v>
      </c>
      <c r="G10" s="274">
        <f t="shared" si="0"/>
        <v>44075517.141779996</v>
      </c>
      <c r="H10" s="274">
        <f t="shared" si="0"/>
        <v>44075517.141779996</v>
      </c>
      <c r="I10" s="274">
        <f t="shared" si="0"/>
        <v>44075517.141779996</v>
      </c>
      <c r="J10" s="274">
        <f t="shared" si="0"/>
        <v>44075517.141779996</v>
      </c>
      <c r="K10" s="274">
        <f t="shared" si="0"/>
        <v>44075517.141779996</v>
      </c>
      <c r="L10" s="274">
        <f t="shared" si="0"/>
        <v>44075517.141779996</v>
      </c>
      <c r="M10" s="274">
        <f t="shared" si="0"/>
        <v>44075517.141779996</v>
      </c>
      <c r="N10" s="274">
        <f t="shared" si="0"/>
        <v>44075517.141779996</v>
      </c>
      <c r="O10" s="274">
        <f t="shared" si="0"/>
        <v>44075517.141779996</v>
      </c>
      <c r="P10" s="274">
        <f t="shared" si="0"/>
        <v>44075517.796279997</v>
      </c>
    </row>
    <row r="11" spans="1:17" x14ac:dyDescent="0.25">
      <c r="A11">
        <v>3</v>
      </c>
      <c r="B11" t="s">
        <v>22</v>
      </c>
      <c r="C11" s="143">
        <f t="shared" ref="C11:P11" si="1">C27+C43</f>
        <v>-5305476.6923829205</v>
      </c>
      <c r="D11" s="143">
        <f t="shared" si="1"/>
        <v>-5686125.2941722963</v>
      </c>
      <c r="E11" s="143">
        <f t="shared" si="1"/>
        <v>-6066773.8959616702</v>
      </c>
      <c r="F11" s="143">
        <f t="shared" si="1"/>
        <v>-6447422.497751046</v>
      </c>
      <c r="G11" s="143">
        <f t="shared" si="1"/>
        <v>-6828071.0995404199</v>
      </c>
      <c r="H11" s="143">
        <f t="shared" si="1"/>
        <v>-7208719.7013297956</v>
      </c>
      <c r="I11" s="143">
        <f t="shared" si="1"/>
        <v>-7589368.3031191695</v>
      </c>
      <c r="J11" s="143">
        <f t="shared" si="1"/>
        <v>-7970016.9049085453</v>
      </c>
      <c r="K11" s="143">
        <f t="shared" si="1"/>
        <v>-8350665.5066979192</v>
      </c>
      <c r="L11" s="143">
        <f t="shared" si="1"/>
        <v>-8731314.108487295</v>
      </c>
      <c r="M11" s="143">
        <f t="shared" si="1"/>
        <v>-9111962.7102766708</v>
      </c>
      <c r="N11" s="143">
        <f t="shared" si="1"/>
        <v>-9492611.3120660447</v>
      </c>
      <c r="O11" s="143">
        <f t="shared" si="1"/>
        <v>-9873259.9138554204</v>
      </c>
      <c r="P11" s="143">
        <f t="shared" si="1"/>
        <v>-10253908.515644796</v>
      </c>
    </row>
    <row r="12" spans="1:17" x14ac:dyDescent="0.25">
      <c r="A12">
        <v>4</v>
      </c>
      <c r="B12" t="s">
        <v>223</v>
      </c>
      <c r="C12" s="143">
        <f t="shared" ref="C12:P12" si="2">C28+C44</f>
        <v>-3026365.4765934101</v>
      </c>
      <c r="D12" s="143">
        <f t="shared" si="2"/>
        <v>-3155457.0140666724</v>
      </c>
      <c r="E12" s="143">
        <f t="shared" si="2"/>
        <v>-3284548.5515399347</v>
      </c>
      <c r="F12" s="143">
        <f t="shared" si="2"/>
        <v>-3413640.089013197</v>
      </c>
      <c r="G12" s="143">
        <f t="shared" si="2"/>
        <v>-3542731.6264864597</v>
      </c>
      <c r="H12" s="143">
        <f t="shared" si="2"/>
        <v>-3671823.163959722</v>
      </c>
      <c r="I12" s="143">
        <f t="shared" si="2"/>
        <v>-3800914.7014329843</v>
      </c>
      <c r="J12" s="143">
        <f t="shared" si="2"/>
        <v>-3930006.2389062466</v>
      </c>
      <c r="K12" s="143">
        <f t="shared" si="2"/>
        <v>-4059097.7763795089</v>
      </c>
      <c r="L12" s="143">
        <f t="shared" si="2"/>
        <v>-4188189.3138527712</v>
      </c>
      <c r="M12" s="143">
        <f t="shared" si="2"/>
        <v>-4266899.0466714762</v>
      </c>
      <c r="N12" s="143">
        <f t="shared" si="2"/>
        <v>-4345608.7794901812</v>
      </c>
      <c r="O12" s="143">
        <f t="shared" si="2"/>
        <v>-4424318.5123088872</v>
      </c>
      <c r="P12" s="143">
        <f t="shared" si="2"/>
        <v>-4503028.2451275932</v>
      </c>
    </row>
    <row r="13" spans="1:17" x14ac:dyDescent="0.25">
      <c r="A13">
        <v>5</v>
      </c>
      <c r="B13" t="s">
        <v>222</v>
      </c>
      <c r="C13" s="272">
        <f t="shared" ref="C13:P13" si="3">SUM(C10:C12)</f>
        <v>35743674.97280366</v>
      </c>
      <c r="D13" s="272">
        <f t="shared" si="3"/>
        <v>35233934.833541028</v>
      </c>
      <c r="E13" s="272">
        <f t="shared" si="3"/>
        <v>34724194.694278389</v>
      </c>
      <c r="F13" s="272">
        <f t="shared" si="3"/>
        <v>34214454.55501575</v>
      </c>
      <c r="G13" s="272">
        <f t="shared" si="3"/>
        <v>33704714.415753119</v>
      </c>
      <c r="H13" s="272">
        <f t="shared" si="3"/>
        <v>33194974.276490476</v>
      </c>
      <c r="I13" s="272">
        <f t="shared" si="3"/>
        <v>32685234.137227844</v>
      </c>
      <c r="J13" s="272">
        <f t="shared" si="3"/>
        <v>32175493.997965205</v>
      </c>
      <c r="K13" s="272">
        <f t="shared" si="3"/>
        <v>31665753.85870257</v>
      </c>
      <c r="L13" s="272">
        <f t="shared" si="3"/>
        <v>31156013.719439931</v>
      </c>
      <c r="M13" s="272">
        <f t="shared" si="3"/>
        <v>30696655.384831849</v>
      </c>
      <c r="N13" s="272">
        <f t="shared" si="3"/>
        <v>30237297.050223775</v>
      </c>
      <c r="O13" s="272">
        <f t="shared" si="3"/>
        <v>29777938.71561569</v>
      </c>
      <c r="P13" s="272">
        <f t="shared" si="3"/>
        <v>29318581.035507608</v>
      </c>
    </row>
    <row r="14" spans="1:17" x14ac:dyDescent="0.25">
      <c r="A14">
        <v>6</v>
      </c>
      <c r="B14" t="s">
        <v>221</v>
      </c>
      <c r="C14" s="142">
        <f t="shared" ref="C14:P14" si="4">$C$3</f>
        <v>7.4899999999999994E-2</v>
      </c>
      <c r="D14" s="142">
        <f t="shared" si="4"/>
        <v>7.4899999999999994E-2</v>
      </c>
      <c r="E14" s="142">
        <f t="shared" si="4"/>
        <v>7.4899999999999994E-2</v>
      </c>
      <c r="F14" s="142">
        <f t="shared" si="4"/>
        <v>7.4899999999999994E-2</v>
      </c>
      <c r="G14" s="142">
        <f t="shared" si="4"/>
        <v>7.4899999999999994E-2</v>
      </c>
      <c r="H14" s="142">
        <f t="shared" si="4"/>
        <v>7.4899999999999994E-2</v>
      </c>
      <c r="I14" s="142">
        <f t="shared" si="4"/>
        <v>7.4899999999999994E-2</v>
      </c>
      <c r="J14" s="142">
        <f t="shared" si="4"/>
        <v>7.4899999999999994E-2</v>
      </c>
      <c r="K14" s="142">
        <f t="shared" si="4"/>
        <v>7.4899999999999994E-2</v>
      </c>
      <c r="L14" s="142">
        <f t="shared" si="4"/>
        <v>7.4899999999999994E-2</v>
      </c>
      <c r="M14" s="142">
        <f t="shared" si="4"/>
        <v>7.4899999999999994E-2</v>
      </c>
      <c r="N14" s="142">
        <f t="shared" si="4"/>
        <v>7.4899999999999994E-2</v>
      </c>
      <c r="O14" s="142">
        <f t="shared" si="4"/>
        <v>7.4899999999999994E-2</v>
      </c>
      <c r="P14" s="142">
        <f t="shared" si="4"/>
        <v>7.4899999999999994E-2</v>
      </c>
    </row>
    <row r="15" spans="1:17" x14ac:dyDescent="0.25">
      <c r="A15">
        <v>7</v>
      </c>
      <c r="B15" t="s">
        <v>220</v>
      </c>
      <c r="C15" s="143">
        <f t="shared" ref="C15:P15" si="5">C13*C14</f>
        <v>2677201.2554629939</v>
      </c>
      <c r="D15" s="143">
        <f t="shared" si="5"/>
        <v>2639021.7190322229</v>
      </c>
      <c r="E15" s="143">
        <f t="shared" si="5"/>
        <v>2600842.1826014509</v>
      </c>
      <c r="F15" s="143">
        <f t="shared" si="5"/>
        <v>2562662.6461706795</v>
      </c>
      <c r="G15" s="143">
        <f t="shared" si="5"/>
        <v>2524483.1097399085</v>
      </c>
      <c r="H15" s="143">
        <f t="shared" si="5"/>
        <v>2486303.5733091366</v>
      </c>
      <c r="I15" s="143">
        <f t="shared" si="5"/>
        <v>2448124.0368783656</v>
      </c>
      <c r="J15" s="143">
        <f t="shared" si="5"/>
        <v>2409944.5004475936</v>
      </c>
      <c r="K15" s="143">
        <f t="shared" si="5"/>
        <v>2371764.9640168222</v>
      </c>
      <c r="L15" s="143">
        <f t="shared" si="5"/>
        <v>2333585.4275860507</v>
      </c>
      <c r="M15" s="143">
        <f t="shared" si="5"/>
        <v>2299179.4883239055</v>
      </c>
      <c r="N15" s="143">
        <f t="shared" si="5"/>
        <v>2264773.5490617608</v>
      </c>
      <c r="O15" s="143">
        <f t="shared" si="5"/>
        <v>2230367.6097996151</v>
      </c>
      <c r="P15" s="143">
        <f t="shared" si="5"/>
        <v>2195961.7195595196</v>
      </c>
    </row>
    <row r="16" spans="1:17" x14ac:dyDescent="0.25">
      <c r="A16">
        <v>8</v>
      </c>
      <c r="B16" t="s">
        <v>219</v>
      </c>
      <c r="C16" s="143">
        <f t="shared" ref="C16:P16" si="6">-C13*$C$4*$C$5</f>
        <v>-216177.7462355165</v>
      </c>
      <c r="D16" s="143">
        <f t="shared" si="6"/>
        <v>-213094.83787325613</v>
      </c>
      <c r="E16" s="143">
        <f t="shared" si="6"/>
        <v>-210011.92951099569</v>
      </c>
      <c r="F16" s="143">
        <f t="shared" si="6"/>
        <v>-206929.02114873522</v>
      </c>
      <c r="G16" s="143">
        <f t="shared" si="6"/>
        <v>-203846.11278647484</v>
      </c>
      <c r="H16" s="143">
        <f t="shared" si="6"/>
        <v>-200763.20442421437</v>
      </c>
      <c r="I16" s="143">
        <f t="shared" si="6"/>
        <v>-197680.296061954</v>
      </c>
      <c r="J16" s="143">
        <f t="shared" si="6"/>
        <v>-194597.38769969356</v>
      </c>
      <c r="K16" s="143">
        <f t="shared" si="6"/>
        <v>-191514.47933743312</v>
      </c>
      <c r="L16" s="143">
        <f t="shared" si="6"/>
        <v>-188431.57097517268</v>
      </c>
      <c r="M16" s="143">
        <f t="shared" si="6"/>
        <v>-185653.37176746302</v>
      </c>
      <c r="N16" s="143">
        <f t="shared" si="6"/>
        <v>-182875.17255975338</v>
      </c>
      <c r="O16" s="143">
        <f t="shared" si="6"/>
        <v>-180096.97335204369</v>
      </c>
      <c r="P16" s="143">
        <f t="shared" si="6"/>
        <v>-177318.77810275002</v>
      </c>
    </row>
    <row r="17" spans="1:17" x14ac:dyDescent="0.25">
      <c r="A17">
        <v>9</v>
      </c>
      <c r="B17" t="s">
        <v>218</v>
      </c>
      <c r="C17" s="272">
        <f t="shared" ref="C17:P17" si="7">SUM(C15:C16)</f>
        <v>2461023.5092274775</v>
      </c>
      <c r="D17" s="272">
        <f t="shared" si="7"/>
        <v>2425926.8811589666</v>
      </c>
      <c r="E17" s="272">
        <f t="shared" si="7"/>
        <v>2390830.2530904552</v>
      </c>
      <c r="F17" s="272">
        <f t="shared" si="7"/>
        <v>2355733.6250219443</v>
      </c>
      <c r="G17" s="272">
        <f t="shared" si="7"/>
        <v>2320636.9969534338</v>
      </c>
      <c r="H17" s="272">
        <f t="shared" si="7"/>
        <v>2285540.368884922</v>
      </c>
      <c r="I17" s="272">
        <f t="shared" si="7"/>
        <v>2250443.7408164116</v>
      </c>
      <c r="J17" s="272">
        <f t="shared" si="7"/>
        <v>2215347.1127479002</v>
      </c>
      <c r="K17" s="272">
        <f t="shared" si="7"/>
        <v>2180250.4846793888</v>
      </c>
      <c r="L17" s="272">
        <f t="shared" si="7"/>
        <v>2145153.8566108779</v>
      </c>
      <c r="M17" s="272">
        <f t="shared" si="7"/>
        <v>2113526.1165564423</v>
      </c>
      <c r="N17" s="272">
        <f t="shared" si="7"/>
        <v>2081898.3765020075</v>
      </c>
      <c r="O17" s="272">
        <f t="shared" si="7"/>
        <v>2050270.6364475715</v>
      </c>
      <c r="P17" s="272">
        <f t="shared" si="7"/>
        <v>2018642.9414567696</v>
      </c>
    </row>
    <row r="18" spans="1:17" x14ac:dyDescent="0.25">
      <c r="A18">
        <v>10</v>
      </c>
      <c r="B18" t="s">
        <v>217</v>
      </c>
      <c r="C18" s="273">
        <f t="shared" ref="C18:P18" si="8">1-$C$5</f>
        <v>0.79</v>
      </c>
      <c r="D18" s="273">
        <f t="shared" si="8"/>
        <v>0.79</v>
      </c>
      <c r="E18" s="273">
        <f t="shared" si="8"/>
        <v>0.79</v>
      </c>
      <c r="F18" s="273">
        <f t="shared" si="8"/>
        <v>0.79</v>
      </c>
      <c r="G18" s="273">
        <f t="shared" si="8"/>
        <v>0.79</v>
      </c>
      <c r="H18" s="273">
        <f t="shared" si="8"/>
        <v>0.79</v>
      </c>
      <c r="I18" s="273">
        <f t="shared" si="8"/>
        <v>0.79</v>
      </c>
      <c r="J18" s="273">
        <f t="shared" si="8"/>
        <v>0.79</v>
      </c>
      <c r="K18" s="273">
        <f t="shared" si="8"/>
        <v>0.79</v>
      </c>
      <c r="L18" s="273">
        <f t="shared" si="8"/>
        <v>0.79</v>
      </c>
      <c r="M18" s="273">
        <f t="shared" si="8"/>
        <v>0.79</v>
      </c>
      <c r="N18" s="273">
        <f t="shared" si="8"/>
        <v>0.79</v>
      </c>
      <c r="O18" s="273">
        <f t="shared" si="8"/>
        <v>0.79</v>
      </c>
      <c r="P18" s="273">
        <f t="shared" si="8"/>
        <v>0.79</v>
      </c>
    </row>
    <row r="19" spans="1:17" x14ac:dyDescent="0.25">
      <c r="A19">
        <v>11</v>
      </c>
      <c r="B19" t="s">
        <v>216</v>
      </c>
      <c r="C19" s="272">
        <f t="shared" ref="C19:P19" si="9">C17/C18</f>
        <v>3115219.6319335154</v>
      </c>
      <c r="D19" s="272">
        <f t="shared" si="9"/>
        <v>3070793.5204543881</v>
      </c>
      <c r="E19" s="272">
        <f t="shared" si="9"/>
        <v>3026367.4089752594</v>
      </c>
      <c r="F19" s="272">
        <f t="shared" si="9"/>
        <v>2981941.2974961321</v>
      </c>
      <c r="G19" s="272">
        <f t="shared" si="9"/>
        <v>2937515.1860170048</v>
      </c>
      <c r="H19" s="272">
        <f t="shared" si="9"/>
        <v>2893089.0745378756</v>
      </c>
      <c r="I19" s="272">
        <f t="shared" si="9"/>
        <v>2848662.9630587487</v>
      </c>
      <c r="J19" s="272">
        <f t="shared" si="9"/>
        <v>2804236.8515796205</v>
      </c>
      <c r="K19" s="272">
        <f t="shared" si="9"/>
        <v>2759810.7401004923</v>
      </c>
      <c r="L19" s="272">
        <f t="shared" si="9"/>
        <v>2715384.6286213645</v>
      </c>
      <c r="M19" s="272">
        <f t="shared" si="9"/>
        <v>2675349.514628408</v>
      </c>
      <c r="N19" s="272">
        <f t="shared" si="9"/>
        <v>2635314.4006354525</v>
      </c>
      <c r="O19" s="272">
        <f t="shared" si="9"/>
        <v>2595279.2866424955</v>
      </c>
      <c r="P19" s="272">
        <f t="shared" si="9"/>
        <v>2555244.2296921131</v>
      </c>
    </row>
    <row r="20" spans="1:17" ht="15.75" thickBot="1" x14ac:dyDescent="0.3">
      <c r="A20">
        <v>12</v>
      </c>
      <c r="B20" t="s">
        <v>215</v>
      </c>
      <c r="C20" s="143">
        <v>12</v>
      </c>
      <c r="D20" s="143">
        <v>12</v>
      </c>
      <c r="E20" s="143">
        <v>12</v>
      </c>
      <c r="F20" s="143">
        <v>12</v>
      </c>
      <c r="G20" s="143">
        <v>12</v>
      </c>
      <c r="H20" s="143">
        <v>12</v>
      </c>
      <c r="I20" s="143">
        <v>12</v>
      </c>
      <c r="J20" s="143">
        <v>12</v>
      </c>
      <c r="K20" s="143">
        <v>12</v>
      </c>
      <c r="L20" s="143">
        <v>12</v>
      </c>
      <c r="M20" s="143">
        <v>12</v>
      </c>
      <c r="N20" s="143">
        <v>12</v>
      </c>
      <c r="O20" s="143">
        <v>12</v>
      </c>
      <c r="P20" s="143">
        <v>12</v>
      </c>
    </row>
    <row r="21" spans="1:17" ht="15.75" thickBot="1" x14ac:dyDescent="0.3">
      <c r="A21">
        <v>13</v>
      </c>
      <c r="B21" t="s">
        <v>214</v>
      </c>
      <c r="C21" s="279">
        <f t="shared" ref="C21:P21" si="10">C19/C20</f>
        <v>259601.63599445962</v>
      </c>
      <c r="D21" s="271">
        <f t="shared" si="10"/>
        <v>255899.46003786568</v>
      </c>
      <c r="E21" s="271">
        <f t="shared" si="10"/>
        <v>252197.28408127162</v>
      </c>
      <c r="F21" s="271">
        <f t="shared" si="10"/>
        <v>248495.10812467767</v>
      </c>
      <c r="G21" s="271">
        <f t="shared" si="10"/>
        <v>244792.93216808373</v>
      </c>
      <c r="H21" s="271">
        <f t="shared" si="10"/>
        <v>241090.75621148964</v>
      </c>
      <c r="I21" s="271">
        <f t="shared" si="10"/>
        <v>237388.58025489573</v>
      </c>
      <c r="J21" s="271">
        <f t="shared" si="10"/>
        <v>233686.4042983017</v>
      </c>
      <c r="K21" s="271">
        <f t="shared" si="10"/>
        <v>229984.2283417077</v>
      </c>
      <c r="L21" s="271">
        <f t="shared" si="10"/>
        <v>226282.0523851137</v>
      </c>
      <c r="M21" s="271">
        <f t="shared" si="10"/>
        <v>222945.79288570068</v>
      </c>
      <c r="N21" s="271">
        <f t="shared" si="10"/>
        <v>219609.53338628772</v>
      </c>
      <c r="O21" s="271">
        <f t="shared" si="10"/>
        <v>216273.27388687464</v>
      </c>
      <c r="P21" s="271">
        <f t="shared" si="10"/>
        <v>212937.01914100943</v>
      </c>
      <c r="Q21" s="293">
        <f>SUM(C21:P21)</f>
        <v>3301184.0611977396</v>
      </c>
    </row>
    <row r="22" spans="1:17" ht="15.75" thickTop="1" x14ac:dyDescent="0.25">
      <c r="A22">
        <v>14</v>
      </c>
      <c r="C22" s="278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</row>
    <row r="23" spans="1:17" ht="15.75" thickBot="1" x14ac:dyDescent="0.3">
      <c r="A23">
        <v>15</v>
      </c>
      <c r="B23" t="s">
        <v>213</v>
      </c>
      <c r="C23" s="277">
        <f>SUM($C21:C21)</f>
        <v>259601.63599445962</v>
      </c>
      <c r="D23" s="269">
        <f>SUM($C21:D21)</f>
        <v>515501.09603232529</v>
      </c>
      <c r="E23" s="269">
        <f>SUM($C21:E21)</f>
        <v>767698.38011359691</v>
      </c>
      <c r="F23" s="269">
        <f>SUM($C21:F21)</f>
        <v>1016193.4882382746</v>
      </c>
      <c r="G23" s="269">
        <f>SUM($C21:G21)</f>
        <v>1260986.4204063583</v>
      </c>
      <c r="H23" s="269">
        <f>SUM($C21:H21)</f>
        <v>1502077.176617848</v>
      </c>
      <c r="I23" s="269">
        <f>SUM($C21:I21)</f>
        <v>1739465.7568727438</v>
      </c>
      <c r="J23" s="269">
        <f>SUM($C21:J21)</f>
        <v>1973152.1611710456</v>
      </c>
      <c r="K23" s="269">
        <f>SUM($C21:K21)</f>
        <v>2203136.3895127531</v>
      </c>
      <c r="L23" s="269">
        <f>SUM($C21:L21)</f>
        <v>2429418.4418978668</v>
      </c>
      <c r="M23" s="269">
        <f>SUM($C21:M21)</f>
        <v>2652364.2347835675</v>
      </c>
      <c r="N23" s="269">
        <f>SUM($C21:N21)</f>
        <v>2871973.7681698552</v>
      </c>
      <c r="O23" s="269">
        <f>SUM($C21:O21)</f>
        <v>3088247.04205673</v>
      </c>
      <c r="P23" s="269">
        <f>SUM($C21:P21)</f>
        <v>3301184.0611977396</v>
      </c>
    </row>
    <row r="24" spans="1:17" ht="15.75" thickTop="1" x14ac:dyDescent="0.25">
      <c r="A24">
        <v>16</v>
      </c>
    </row>
    <row r="25" spans="1:17" x14ac:dyDescent="0.25">
      <c r="A25">
        <v>17</v>
      </c>
      <c r="B25" s="141" t="s">
        <v>226</v>
      </c>
      <c r="C25" s="1"/>
    </row>
    <row r="26" spans="1:17" x14ac:dyDescent="0.25">
      <c r="A26">
        <v>18</v>
      </c>
      <c r="B26" t="s">
        <v>224</v>
      </c>
      <c r="C26" s="276">
        <v>15855390.35</v>
      </c>
      <c r="D26" s="274">
        <v>15855390.35</v>
      </c>
      <c r="E26" s="274">
        <v>15855390.35</v>
      </c>
      <c r="F26" s="274">
        <v>15855390.35</v>
      </c>
      <c r="G26" s="274">
        <v>15855390.35</v>
      </c>
      <c r="H26" s="274">
        <v>15855390.35</v>
      </c>
      <c r="I26" s="274">
        <v>15855390.35</v>
      </c>
      <c r="J26" s="274">
        <v>15855390.35</v>
      </c>
      <c r="K26" s="274">
        <v>15855390.35</v>
      </c>
      <c r="L26" s="274">
        <v>15855390.35</v>
      </c>
      <c r="M26" s="274">
        <v>15855390.35</v>
      </c>
      <c r="N26" s="274">
        <v>15855390.35</v>
      </c>
      <c r="O26" s="274">
        <v>15855390.35</v>
      </c>
      <c r="P26" s="274">
        <v>15855390.35</v>
      </c>
    </row>
    <row r="27" spans="1:17" x14ac:dyDescent="0.25">
      <c r="A27">
        <v>19</v>
      </c>
      <c r="B27" t="s">
        <v>22</v>
      </c>
      <c r="C27" s="275">
        <v>-904738.73440970806</v>
      </c>
      <c r="D27" s="143">
        <v>-977041.34489316633</v>
      </c>
      <c r="E27" s="143">
        <v>-1049343.9553766246</v>
      </c>
      <c r="F27" s="143">
        <v>-1121646.5658600829</v>
      </c>
      <c r="G27" s="143">
        <v>-1193949.1763435411</v>
      </c>
      <c r="H27" s="143">
        <v>-1266251.7868269994</v>
      </c>
      <c r="I27" s="143">
        <v>-1338554.3973104577</v>
      </c>
      <c r="J27" s="143">
        <v>-1410857.0077939159</v>
      </c>
      <c r="K27" s="143">
        <v>-1483159.6182773742</v>
      </c>
      <c r="L27" s="143">
        <v>-1555462.2287608325</v>
      </c>
      <c r="M27" s="143">
        <v>-1627764.8392442907</v>
      </c>
      <c r="N27" s="143">
        <v>-1700067.449727749</v>
      </c>
      <c r="O27" s="143">
        <v>-1772370.0602112073</v>
      </c>
      <c r="P27" s="143">
        <v>-1844672.6706946655</v>
      </c>
    </row>
    <row r="28" spans="1:17" x14ac:dyDescent="0.25">
      <c r="A28">
        <v>20</v>
      </c>
      <c r="B28" t="s">
        <v>223</v>
      </c>
      <c r="C28" s="143">
        <v>-743351.92160950229</v>
      </c>
      <c r="D28" s="143">
        <v>-815910.38717300224</v>
      </c>
      <c r="E28" s="143">
        <v>-888468.8527365023</v>
      </c>
      <c r="F28" s="143">
        <v>-961027.31830000191</v>
      </c>
      <c r="G28" s="143">
        <v>-1033585.783863502</v>
      </c>
      <c r="H28" s="143">
        <v>-1106144.2494270022</v>
      </c>
      <c r="I28" s="143">
        <v>-1178702.714990502</v>
      </c>
      <c r="J28" s="143">
        <v>-1251261.1805540021</v>
      </c>
      <c r="K28" s="143">
        <v>-1323819.6461175017</v>
      </c>
      <c r="L28" s="143">
        <v>-1396378.1116810015</v>
      </c>
      <c r="M28" s="143">
        <v>-1433919.2956300571</v>
      </c>
      <c r="N28" s="143">
        <v>-1471460.4795791123</v>
      </c>
      <c r="O28" s="143">
        <v>-1509001.6635281679</v>
      </c>
      <c r="P28" s="143">
        <v>-1546542.8474772235</v>
      </c>
    </row>
    <row r="29" spans="1:17" x14ac:dyDescent="0.25">
      <c r="A29">
        <v>21</v>
      </c>
      <c r="B29" t="s">
        <v>222</v>
      </c>
      <c r="C29" s="272">
        <f t="shared" ref="C29:P29" si="11">SUM(C26:C28)</f>
        <v>14207299.693980789</v>
      </c>
      <c r="D29" s="272">
        <f t="shared" si="11"/>
        <v>14062438.61793383</v>
      </c>
      <c r="E29" s="272">
        <f t="shared" si="11"/>
        <v>13917577.541886872</v>
      </c>
      <c r="F29" s="272">
        <f t="shared" si="11"/>
        <v>13772716.465839915</v>
      </c>
      <c r="G29" s="272">
        <f t="shared" si="11"/>
        <v>13627855.389792956</v>
      </c>
      <c r="H29" s="272">
        <f t="shared" si="11"/>
        <v>13482994.313745998</v>
      </c>
      <c r="I29" s="272">
        <f t="shared" si="11"/>
        <v>13338133.237699039</v>
      </c>
      <c r="J29" s="272">
        <f t="shared" si="11"/>
        <v>13193272.161652081</v>
      </c>
      <c r="K29" s="272">
        <f t="shared" si="11"/>
        <v>13048411.085605124</v>
      </c>
      <c r="L29" s="272">
        <f t="shared" si="11"/>
        <v>12903550.009558165</v>
      </c>
      <c r="M29" s="272">
        <f t="shared" si="11"/>
        <v>12793706.215125652</v>
      </c>
      <c r="N29" s="272">
        <f t="shared" si="11"/>
        <v>12683862.420693139</v>
      </c>
      <c r="O29" s="272">
        <f t="shared" si="11"/>
        <v>12574018.626260623</v>
      </c>
      <c r="P29" s="272">
        <f t="shared" si="11"/>
        <v>12464174.83182811</v>
      </c>
    </row>
    <row r="30" spans="1:17" x14ac:dyDescent="0.25">
      <c r="A30">
        <v>22</v>
      </c>
      <c r="B30" t="s">
        <v>221</v>
      </c>
      <c r="C30" s="142">
        <f t="shared" ref="C30:P30" si="12">$C$3</f>
        <v>7.4899999999999994E-2</v>
      </c>
      <c r="D30" s="142">
        <f t="shared" si="12"/>
        <v>7.4899999999999994E-2</v>
      </c>
      <c r="E30" s="142">
        <f t="shared" si="12"/>
        <v>7.4899999999999994E-2</v>
      </c>
      <c r="F30" s="142">
        <f t="shared" si="12"/>
        <v>7.4899999999999994E-2</v>
      </c>
      <c r="G30" s="142">
        <f t="shared" si="12"/>
        <v>7.4899999999999994E-2</v>
      </c>
      <c r="H30" s="142">
        <f t="shared" si="12"/>
        <v>7.4899999999999994E-2</v>
      </c>
      <c r="I30" s="142">
        <f t="shared" si="12"/>
        <v>7.4899999999999994E-2</v>
      </c>
      <c r="J30" s="142">
        <f t="shared" si="12"/>
        <v>7.4899999999999994E-2</v>
      </c>
      <c r="K30" s="142">
        <f t="shared" si="12"/>
        <v>7.4899999999999994E-2</v>
      </c>
      <c r="L30" s="142">
        <f t="shared" si="12"/>
        <v>7.4899999999999994E-2</v>
      </c>
      <c r="M30" s="142">
        <f t="shared" si="12"/>
        <v>7.4899999999999994E-2</v>
      </c>
      <c r="N30" s="142">
        <f t="shared" si="12"/>
        <v>7.4899999999999994E-2</v>
      </c>
      <c r="O30" s="142">
        <f t="shared" si="12"/>
        <v>7.4899999999999994E-2</v>
      </c>
      <c r="P30" s="142">
        <f t="shared" si="12"/>
        <v>7.4899999999999994E-2</v>
      </c>
    </row>
    <row r="31" spans="1:17" x14ac:dyDescent="0.25">
      <c r="A31">
        <v>23</v>
      </c>
      <c r="B31" t="s">
        <v>220</v>
      </c>
      <c r="C31" s="143">
        <f t="shared" ref="C31:P31" si="13">C29*C30</f>
        <v>1064126.747079161</v>
      </c>
      <c r="D31" s="143">
        <f t="shared" si="13"/>
        <v>1053276.6524832437</v>
      </c>
      <c r="E31" s="143">
        <f t="shared" si="13"/>
        <v>1042426.5578873266</v>
      </c>
      <c r="F31" s="143">
        <f t="shared" si="13"/>
        <v>1031576.4632914095</v>
      </c>
      <c r="G31" s="143">
        <f t="shared" si="13"/>
        <v>1020726.3686954924</v>
      </c>
      <c r="H31" s="143">
        <f t="shared" si="13"/>
        <v>1009876.2740995751</v>
      </c>
      <c r="I31" s="143">
        <f t="shared" si="13"/>
        <v>999026.17950365797</v>
      </c>
      <c r="J31" s="143">
        <f t="shared" si="13"/>
        <v>988176.08490774082</v>
      </c>
      <c r="K31" s="143">
        <f t="shared" si="13"/>
        <v>977325.99031182367</v>
      </c>
      <c r="L31" s="143">
        <f t="shared" si="13"/>
        <v>966475.89571590652</v>
      </c>
      <c r="M31" s="143">
        <f t="shared" si="13"/>
        <v>958248.59551291121</v>
      </c>
      <c r="N31" s="143">
        <f t="shared" si="13"/>
        <v>950021.29530991602</v>
      </c>
      <c r="O31" s="143">
        <f t="shared" si="13"/>
        <v>941793.9951069206</v>
      </c>
      <c r="P31" s="143">
        <f t="shared" si="13"/>
        <v>933566.69490392541</v>
      </c>
    </row>
    <row r="32" spans="1:17" x14ac:dyDescent="0.25">
      <c r="A32">
        <v>24</v>
      </c>
      <c r="B32" t="s">
        <v>219</v>
      </c>
      <c r="C32" s="143">
        <f t="shared" ref="C32:P32" si="14">-C29*$C$4*$C$5</f>
        <v>-85925.748549195807</v>
      </c>
      <c r="D32" s="143">
        <f t="shared" si="14"/>
        <v>-85049.628761263797</v>
      </c>
      <c r="E32" s="143">
        <f t="shared" si="14"/>
        <v>-84173.508973331802</v>
      </c>
      <c r="F32" s="143">
        <f t="shared" si="14"/>
        <v>-83297.389185399807</v>
      </c>
      <c r="G32" s="143">
        <f t="shared" si="14"/>
        <v>-82421.269397467797</v>
      </c>
      <c r="H32" s="143">
        <f t="shared" si="14"/>
        <v>-81545.149609535787</v>
      </c>
      <c r="I32" s="143">
        <f t="shared" si="14"/>
        <v>-80669.029821603792</v>
      </c>
      <c r="J32" s="143">
        <f t="shared" si="14"/>
        <v>-79792.910033671782</v>
      </c>
      <c r="K32" s="143">
        <f t="shared" si="14"/>
        <v>-78916.790245739787</v>
      </c>
      <c r="L32" s="143">
        <f t="shared" si="14"/>
        <v>-78040.670457807777</v>
      </c>
      <c r="M32" s="143">
        <f t="shared" si="14"/>
        <v>-77376.335189079939</v>
      </c>
      <c r="N32" s="143">
        <f t="shared" si="14"/>
        <v>-76711.9999203521</v>
      </c>
      <c r="O32" s="143">
        <f t="shared" si="14"/>
        <v>-76047.664651624233</v>
      </c>
      <c r="P32" s="143">
        <f t="shared" si="14"/>
        <v>-75383.329382896409</v>
      </c>
    </row>
    <row r="33" spans="1:16" x14ac:dyDescent="0.25">
      <c r="A33">
        <v>25</v>
      </c>
      <c r="B33" t="s">
        <v>218</v>
      </c>
      <c r="C33" s="272">
        <f t="shared" ref="C33:P33" si="15">SUM(C31:C32)</f>
        <v>978200.99852996517</v>
      </c>
      <c r="D33" s="272">
        <f t="shared" si="15"/>
        <v>968227.02372197993</v>
      </c>
      <c r="E33" s="272">
        <f t="shared" si="15"/>
        <v>958253.0489139948</v>
      </c>
      <c r="F33" s="272">
        <f t="shared" si="15"/>
        <v>948279.07410600968</v>
      </c>
      <c r="G33" s="272">
        <f t="shared" si="15"/>
        <v>938305.09929802455</v>
      </c>
      <c r="H33" s="272">
        <f t="shared" si="15"/>
        <v>928331.12449003931</v>
      </c>
      <c r="I33" s="272">
        <f t="shared" si="15"/>
        <v>918357.14968205418</v>
      </c>
      <c r="J33" s="272">
        <f t="shared" si="15"/>
        <v>908383.17487406905</v>
      </c>
      <c r="K33" s="272">
        <f t="shared" si="15"/>
        <v>898409.20006608393</v>
      </c>
      <c r="L33" s="272">
        <f t="shared" si="15"/>
        <v>888435.22525809868</v>
      </c>
      <c r="M33" s="272">
        <f t="shared" si="15"/>
        <v>880872.26032383123</v>
      </c>
      <c r="N33" s="272">
        <f t="shared" si="15"/>
        <v>873309.29538956389</v>
      </c>
      <c r="O33" s="272">
        <f t="shared" si="15"/>
        <v>865746.33045529632</v>
      </c>
      <c r="P33" s="272">
        <f t="shared" si="15"/>
        <v>858183.36552102899</v>
      </c>
    </row>
    <row r="34" spans="1:16" x14ac:dyDescent="0.25">
      <c r="A34">
        <v>26</v>
      </c>
      <c r="B34" t="s">
        <v>217</v>
      </c>
      <c r="C34" s="273">
        <f t="shared" ref="C34:P34" si="16">1-$C$5</f>
        <v>0.79</v>
      </c>
      <c r="D34" s="273">
        <f t="shared" si="16"/>
        <v>0.79</v>
      </c>
      <c r="E34" s="273">
        <f t="shared" si="16"/>
        <v>0.79</v>
      </c>
      <c r="F34" s="273">
        <f t="shared" si="16"/>
        <v>0.79</v>
      </c>
      <c r="G34" s="273">
        <f t="shared" si="16"/>
        <v>0.79</v>
      </c>
      <c r="H34" s="273">
        <f t="shared" si="16"/>
        <v>0.79</v>
      </c>
      <c r="I34" s="273">
        <f t="shared" si="16"/>
        <v>0.79</v>
      </c>
      <c r="J34" s="273">
        <f t="shared" si="16"/>
        <v>0.79</v>
      </c>
      <c r="K34" s="273">
        <f t="shared" si="16"/>
        <v>0.79</v>
      </c>
      <c r="L34" s="273">
        <f t="shared" si="16"/>
        <v>0.79</v>
      </c>
      <c r="M34" s="273">
        <f t="shared" si="16"/>
        <v>0.79</v>
      </c>
      <c r="N34" s="273">
        <f t="shared" si="16"/>
        <v>0.79</v>
      </c>
      <c r="O34" s="273">
        <f t="shared" si="16"/>
        <v>0.79</v>
      </c>
      <c r="P34" s="273">
        <f t="shared" si="16"/>
        <v>0.79</v>
      </c>
    </row>
    <row r="35" spans="1:16" x14ac:dyDescent="0.25">
      <c r="A35">
        <v>27</v>
      </c>
      <c r="B35" t="s">
        <v>216</v>
      </c>
      <c r="C35" s="272">
        <f t="shared" ref="C35:P35" si="17">C33/C34</f>
        <v>1238229.112063247</v>
      </c>
      <c r="D35" s="272">
        <f t="shared" si="17"/>
        <v>1225603.8274961771</v>
      </c>
      <c r="E35" s="272">
        <f t="shared" si="17"/>
        <v>1212978.5429291073</v>
      </c>
      <c r="F35" s="272">
        <f t="shared" si="17"/>
        <v>1200353.2583620376</v>
      </c>
      <c r="G35" s="272">
        <f t="shared" si="17"/>
        <v>1187727.9737949676</v>
      </c>
      <c r="H35" s="272">
        <f t="shared" si="17"/>
        <v>1175102.6892278979</v>
      </c>
      <c r="I35" s="272">
        <f t="shared" si="17"/>
        <v>1162477.4046608279</v>
      </c>
      <c r="J35" s="272">
        <f t="shared" si="17"/>
        <v>1149852.1200937582</v>
      </c>
      <c r="K35" s="272">
        <f t="shared" si="17"/>
        <v>1137226.8355266885</v>
      </c>
      <c r="L35" s="272">
        <f t="shared" si="17"/>
        <v>1124601.5509596185</v>
      </c>
      <c r="M35" s="272">
        <f t="shared" si="17"/>
        <v>1115028.1776251027</v>
      </c>
      <c r="N35" s="272">
        <f t="shared" si="17"/>
        <v>1105454.8042905871</v>
      </c>
      <c r="O35" s="272">
        <f t="shared" si="17"/>
        <v>1095881.4309560712</v>
      </c>
      <c r="P35" s="272">
        <f t="shared" si="17"/>
        <v>1086308.0576215556</v>
      </c>
    </row>
    <row r="36" spans="1:16" x14ac:dyDescent="0.25">
      <c r="A36">
        <v>28</v>
      </c>
      <c r="B36" t="s">
        <v>215</v>
      </c>
      <c r="C36" s="143">
        <v>12</v>
      </c>
      <c r="D36" s="143">
        <v>12</v>
      </c>
      <c r="E36" s="143">
        <v>12</v>
      </c>
      <c r="F36" s="143">
        <v>12</v>
      </c>
      <c r="G36" s="143">
        <v>12</v>
      </c>
      <c r="H36" s="143">
        <v>12</v>
      </c>
      <c r="I36" s="143">
        <v>12</v>
      </c>
      <c r="J36" s="143">
        <v>12</v>
      </c>
      <c r="K36" s="143">
        <v>12</v>
      </c>
      <c r="L36" s="143">
        <v>12</v>
      </c>
      <c r="M36" s="143">
        <v>12</v>
      </c>
      <c r="N36" s="143">
        <v>12</v>
      </c>
      <c r="O36" s="143">
        <v>12</v>
      </c>
      <c r="P36" s="143">
        <v>12</v>
      </c>
    </row>
    <row r="37" spans="1:16" ht="15.75" thickBot="1" x14ac:dyDescent="0.3">
      <c r="A37">
        <v>29</v>
      </c>
      <c r="B37" t="s">
        <v>214</v>
      </c>
      <c r="C37" s="271">
        <f t="shared" ref="C37:P37" si="18">C35/C36</f>
        <v>103185.75933860392</v>
      </c>
      <c r="D37" s="271">
        <f t="shared" si="18"/>
        <v>102133.65229134809</v>
      </c>
      <c r="E37" s="271">
        <f t="shared" si="18"/>
        <v>101081.54524409228</v>
      </c>
      <c r="F37" s="271">
        <f t="shared" si="18"/>
        <v>100029.43819683646</v>
      </c>
      <c r="G37" s="271">
        <f t="shared" si="18"/>
        <v>98977.331149580641</v>
      </c>
      <c r="H37" s="271">
        <f t="shared" si="18"/>
        <v>97925.224102324821</v>
      </c>
      <c r="I37" s="271">
        <f t="shared" si="18"/>
        <v>96873.117055069</v>
      </c>
      <c r="J37" s="271">
        <f t="shared" si="18"/>
        <v>95821.01000781318</v>
      </c>
      <c r="K37" s="271">
        <f t="shared" si="18"/>
        <v>94768.902960557374</v>
      </c>
      <c r="L37" s="271">
        <f t="shared" si="18"/>
        <v>93716.795913301539</v>
      </c>
      <c r="M37" s="271">
        <f t="shared" si="18"/>
        <v>92919.014802091886</v>
      </c>
      <c r="N37" s="271">
        <f t="shared" si="18"/>
        <v>92121.233690882262</v>
      </c>
      <c r="O37" s="271">
        <f t="shared" si="18"/>
        <v>91323.452579672608</v>
      </c>
      <c r="P37" s="271">
        <f t="shared" si="18"/>
        <v>90525.67146846297</v>
      </c>
    </row>
    <row r="38" spans="1:16" ht="15.75" thickTop="1" x14ac:dyDescent="0.25">
      <c r="A38">
        <v>30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</row>
    <row r="39" spans="1:16" ht="15.75" thickBot="1" x14ac:dyDescent="0.3">
      <c r="A39">
        <v>31</v>
      </c>
      <c r="B39" t="s">
        <v>213</v>
      </c>
      <c r="C39" s="269">
        <f>SUM($C37:C37)</f>
        <v>103185.75933860392</v>
      </c>
      <c r="D39" s="269">
        <f>SUM($C37:D37)</f>
        <v>205319.41162995202</v>
      </c>
      <c r="E39" s="269">
        <f>SUM($C37:E37)</f>
        <v>306400.95687404432</v>
      </c>
      <c r="F39" s="269">
        <f>SUM($C37:F37)</f>
        <v>406430.39507088077</v>
      </c>
      <c r="G39" s="269">
        <f>SUM($C37:G37)</f>
        <v>505407.72622046142</v>
      </c>
      <c r="H39" s="269">
        <f>SUM($C37:H37)</f>
        <v>603332.95032278623</v>
      </c>
      <c r="I39" s="269">
        <f>SUM($C37:I37)</f>
        <v>700206.06737785519</v>
      </c>
      <c r="J39" s="269">
        <f>SUM($C37:J37)</f>
        <v>796027.07738566841</v>
      </c>
      <c r="K39" s="269">
        <f>SUM($C37:K37)</f>
        <v>890795.98034622578</v>
      </c>
      <c r="L39" s="269">
        <f>SUM($C37:L37)</f>
        <v>984512.77625952731</v>
      </c>
      <c r="M39" s="269">
        <f>SUM($C37:M37)</f>
        <v>1077431.7910616193</v>
      </c>
      <c r="N39" s="269">
        <f>SUM($C37:N37)</f>
        <v>1169553.0247525016</v>
      </c>
      <c r="O39" s="269">
        <f>SUM($C37:O37)</f>
        <v>1260876.4773321743</v>
      </c>
      <c r="P39" s="269">
        <f>SUM($C37:P37)</f>
        <v>1351402.1488006373</v>
      </c>
    </row>
    <row r="40" spans="1:16" ht="15.75" thickTop="1" x14ac:dyDescent="0.25">
      <c r="A40">
        <v>32</v>
      </c>
    </row>
    <row r="41" spans="1:16" x14ac:dyDescent="0.25">
      <c r="A41">
        <v>33</v>
      </c>
      <c r="B41" s="141" t="s">
        <v>225</v>
      </c>
    </row>
    <row r="42" spans="1:16" x14ac:dyDescent="0.25">
      <c r="A42">
        <v>34</v>
      </c>
      <c r="B42" t="s">
        <v>224</v>
      </c>
      <c r="C42" s="274">
        <v>28220126.791779995</v>
      </c>
      <c r="D42" s="274">
        <v>28220126.791779995</v>
      </c>
      <c r="E42" s="274">
        <v>28220126.791779995</v>
      </c>
      <c r="F42" s="274">
        <v>28220126.791779995</v>
      </c>
      <c r="G42" s="274">
        <v>28220126.791779995</v>
      </c>
      <c r="H42" s="274">
        <v>28220126.791779995</v>
      </c>
      <c r="I42" s="274">
        <v>28220126.791779995</v>
      </c>
      <c r="J42" s="274">
        <v>28220126.791779995</v>
      </c>
      <c r="K42" s="274">
        <v>28220126.791779995</v>
      </c>
      <c r="L42" s="274">
        <v>28220126.791779995</v>
      </c>
      <c r="M42" s="274">
        <v>28220126.791779995</v>
      </c>
      <c r="N42" s="274">
        <v>28220126.791779995</v>
      </c>
      <c r="O42" s="274">
        <v>28220126.791779995</v>
      </c>
      <c r="P42" s="274">
        <v>28220127.446279995</v>
      </c>
    </row>
    <row r="43" spans="1:16" x14ac:dyDescent="0.25">
      <c r="A43">
        <v>35</v>
      </c>
      <c r="B43" t="s">
        <v>22</v>
      </c>
      <c r="C43" s="143">
        <v>-4400737.9579732129</v>
      </c>
      <c r="D43" s="143">
        <v>-4709083.9492791295</v>
      </c>
      <c r="E43" s="143">
        <v>-5017429.9405850461</v>
      </c>
      <c r="F43" s="143">
        <v>-5325775.9318909626</v>
      </c>
      <c r="G43" s="143">
        <v>-5634121.9231968792</v>
      </c>
      <c r="H43" s="143">
        <v>-5942467.9145027958</v>
      </c>
      <c r="I43" s="143">
        <v>-6250813.9058087124</v>
      </c>
      <c r="J43" s="143">
        <v>-6559159.8971146289</v>
      </c>
      <c r="K43" s="143">
        <v>-6867505.8884205455</v>
      </c>
      <c r="L43" s="143">
        <v>-7175851.879726463</v>
      </c>
      <c r="M43" s="143">
        <v>-7484197.8710323796</v>
      </c>
      <c r="N43" s="143">
        <v>-7792543.8623382961</v>
      </c>
      <c r="O43" s="143">
        <v>-8100889.8536442127</v>
      </c>
      <c r="P43" s="143">
        <v>-8409235.8449501302</v>
      </c>
    </row>
    <row r="44" spans="1:16" x14ac:dyDescent="0.25">
      <c r="A44">
        <v>36</v>
      </c>
      <c r="B44" t="s">
        <v>223</v>
      </c>
      <c r="C44" s="143">
        <v>-2283013.5549839078</v>
      </c>
      <c r="D44" s="143">
        <v>-2339546.6268936703</v>
      </c>
      <c r="E44" s="143">
        <v>-2396079.6988034323</v>
      </c>
      <c r="F44" s="143">
        <v>-2452612.7707131952</v>
      </c>
      <c r="G44" s="143">
        <v>-2509145.8426229577</v>
      </c>
      <c r="H44" s="143">
        <v>-2565678.9145327196</v>
      </c>
      <c r="I44" s="143">
        <v>-2622211.9864424821</v>
      </c>
      <c r="J44" s="143">
        <v>-2678745.0583522446</v>
      </c>
      <c r="K44" s="143">
        <v>-2735278.1302620075</v>
      </c>
      <c r="L44" s="143">
        <v>-2791811.2021717699</v>
      </c>
      <c r="M44" s="143">
        <v>-2832979.7510414193</v>
      </c>
      <c r="N44" s="143">
        <v>-2874148.2999110692</v>
      </c>
      <c r="O44" s="143">
        <v>-2915316.8487807191</v>
      </c>
      <c r="P44" s="143">
        <v>-2956485.3976503694</v>
      </c>
    </row>
    <row r="45" spans="1:16" x14ac:dyDescent="0.25">
      <c r="A45">
        <v>37</v>
      </c>
      <c r="B45" t="s">
        <v>222</v>
      </c>
      <c r="C45" s="272">
        <f t="shared" ref="C45:P45" si="19">SUM(C42:C44)</f>
        <v>21536375.278822877</v>
      </c>
      <c r="D45" s="272">
        <f t="shared" si="19"/>
        <v>21171496.215607196</v>
      </c>
      <c r="E45" s="272">
        <f t="shared" si="19"/>
        <v>20806617.152391516</v>
      </c>
      <c r="F45" s="272">
        <f t="shared" si="19"/>
        <v>20441738.089175835</v>
      </c>
      <c r="G45" s="272">
        <f t="shared" si="19"/>
        <v>20076859.025960159</v>
      </c>
      <c r="H45" s="272">
        <f t="shared" si="19"/>
        <v>19711979.962744478</v>
      </c>
      <c r="I45" s="272">
        <f t="shared" si="19"/>
        <v>19347100.899528801</v>
      </c>
      <c r="J45" s="272">
        <f t="shared" si="19"/>
        <v>18982221.836313125</v>
      </c>
      <c r="K45" s="272">
        <f t="shared" si="19"/>
        <v>18617342.773097444</v>
      </c>
      <c r="L45" s="272">
        <f t="shared" si="19"/>
        <v>18252463.709881764</v>
      </c>
      <c r="M45" s="272">
        <f t="shared" si="19"/>
        <v>17902949.169706196</v>
      </c>
      <c r="N45" s="272">
        <f t="shared" si="19"/>
        <v>17553434.629530627</v>
      </c>
      <c r="O45" s="272">
        <f t="shared" si="19"/>
        <v>17203920.089355063</v>
      </c>
      <c r="P45" s="272">
        <f t="shared" si="19"/>
        <v>16854406.203679495</v>
      </c>
    </row>
    <row r="46" spans="1:16" x14ac:dyDescent="0.25">
      <c r="A46">
        <v>38</v>
      </c>
      <c r="B46" t="s">
        <v>221</v>
      </c>
      <c r="C46" s="142">
        <f t="shared" ref="C46:P46" si="20">$C$3</f>
        <v>7.4899999999999994E-2</v>
      </c>
      <c r="D46" s="142">
        <f t="shared" si="20"/>
        <v>7.4899999999999994E-2</v>
      </c>
      <c r="E46" s="142">
        <f t="shared" si="20"/>
        <v>7.4899999999999994E-2</v>
      </c>
      <c r="F46" s="142">
        <f t="shared" si="20"/>
        <v>7.4899999999999994E-2</v>
      </c>
      <c r="G46" s="142">
        <f t="shared" si="20"/>
        <v>7.4899999999999994E-2</v>
      </c>
      <c r="H46" s="142">
        <f t="shared" si="20"/>
        <v>7.4899999999999994E-2</v>
      </c>
      <c r="I46" s="142">
        <f t="shared" si="20"/>
        <v>7.4899999999999994E-2</v>
      </c>
      <c r="J46" s="142">
        <f t="shared" si="20"/>
        <v>7.4899999999999994E-2</v>
      </c>
      <c r="K46" s="142">
        <f t="shared" si="20"/>
        <v>7.4899999999999994E-2</v>
      </c>
      <c r="L46" s="142">
        <f t="shared" si="20"/>
        <v>7.4899999999999994E-2</v>
      </c>
      <c r="M46" s="142">
        <f t="shared" si="20"/>
        <v>7.4899999999999994E-2</v>
      </c>
      <c r="N46" s="142">
        <f t="shared" si="20"/>
        <v>7.4899999999999994E-2</v>
      </c>
      <c r="O46" s="142">
        <f t="shared" si="20"/>
        <v>7.4899999999999994E-2</v>
      </c>
      <c r="P46" s="142">
        <f t="shared" si="20"/>
        <v>7.4899999999999994E-2</v>
      </c>
    </row>
    <row r="47" spans="1:16" x14ac:dyDescent="0.25">
      <c r="A47">
        <v>39</v>
      </c>
      <c r="B47" t="s">
        <v>220</v>
      </c>
      <c r="C47" s="143">
        <f t="shared" ref="C47:P47" si="21">C45*C46</f>
        <v>1613074.5083838333</v>
      </c>
      <c r="D47" s="143">
        <f t="shared" si="21"/>
        <v>1585745.0665489789</v>
      </c>
      <c r="E47" s="143">
        <f t="shared" si="21"/>
        <v>1558415.6247141245</v>
      </c>
      <c r="F47" s="143">
        <f t="shared" si="21"/>
        <v>1531086.1828792701</v>
      </c>
      <c r="G47" s="143">
        <f t="shared" si="21"/>
        <v>1503756.7410444159</v>
      </c>
      <c r="H47" s="143">
        <f t="shared" si="21"/>
        <v>1476427.2992095612</v>
      </c>
      <c r="I47" s="143">
        <f t="shared" si="21"/>
        <v>1449097.857374707</v>
      </c>
      <c r="J47" s="143">
        <f t="shared" si="21"/>
        <v>1421768.415539853</v>
      </c>
      <c r="K47" s="143">
        <f t="shared" si="21"/>
        <v>1394438.9737049984</v>
      </c>
      <c r="L47" s="143">
        <f t="shared" si="21"/>
        <v>1367109.531870144</v>
      </c>
      <c r="M47" s="143">
        <f t="shared" si="21"/>
        <v>1340930.8928109941</v>
      </c>
      <c r="N47" s="143">
        <f t="shared" si="21"/>
        <v>1314752.2537518439</v>
      </c>
      <c r="O47" s="143">
        <f t="shared" si="21"/>
        <v>1288573.614692694</v>
      </c>
      <c r="P47" s="143">
        <f t="shared" si="21"/>
        <v>1262395.024655594</v>
      </c>
    </row>
    <row r="48" spans="1:16" x14ac:dyDescent="0.25">
      <c r="A48">
        <v>40</v>
      </c>
      <c r="B48" t="s">
        <v>219</v>
      </c>
      <c r="C48" s="143">
        <f t="shared" ref="C48:P48" si="22">-C45*$C$4*$C$5</f>
        <v>-130251.99768632076</v>
      </c>
      <c r="D48" s="143">
        <f t="shared" si="22"/>
        <v>-128045.20911199233</v>
      </c>
      <c r="E48" s="143">
        <f t="shared" si="22"/>
        <v>-125838.42053766387</v>
      </c>
      <c r="F48" s="143">
        <f t="shared" si="22"/>
        <v>-123631.63196333544</v>
      </c>
      <c r="G48" s="143">
        <f t="shared" si="22"/>
        <v>-121424.84338900704</v>
      </c>
      <c r="H48" s="143">
        <f t="shared" si="22"/>
        <v>-119218.05481467859</v>
      </c>
      <c r="I48" s="143">
        <f t="shared" si="22"/>
        <v>-117011.26624035019</v>
      </c>
      <c r="J48" s="143">
        <f t="shared" si="22"/>
        <v>-114804.47766602176</v>
      </c>
      <c r="K48" s="143">
        <f t="shared" si="22"/>
        <v>-112597.68909169333</v>
      </c>
      <c r="L48" s="143">
        <f t="shared" si="22"/>
        <v>-110390.90051736491</v>
      </c>
      <c r="M48" s="143">
        <f t="shared" si="22"/>
        <v>-108277.03657838306</v>
      </c>
      <c r="N48" s="143">
        <f t="shared" si="22"/>
        <v>-106163.17263940122</v>
      </c>
      <c r="O48" s="143">
        <f t="shared" si="22"/>
        <v>-104049.30870041941</v>
      </c>
      <c r="P48" s="143">
        <f t="shared" si="22"/>
        <v>-101935.44871985358</v>
      </c>
    </row>
    <row r="49" spans="1:16" x14ac:dyDescent="0.25">
      <c r="A49">
        <v>41</v>
      </c>
      <c r="B49" t="s">
        <v>218</v>
      </c>
      <c r="C49" s="272">
        <f t="shared" ref="C49:P49" si="23">SUM(C47:C48)</f>
        <v>1482822.5106975127</v>
      </c>
      <c r="D49" s="272">
        <f t="shared" si="23"/>
        <v>1457699.8574369866</v>
      </c>
      <c r="E49" s="272">
        <f t="shared" si="23"/>
        <v>1432577.2041764606</v>
      </c>
      <c r="F49" s="272">
        <f t="shared" si="23"/>
        <v>1407454.5509159346</v>
      </c>
      <c r="G49" s="272">
        <f t="shared" si="23"/>
        <v>1382331.8976554088</v>
      </c>
      <c r="H49" s="272">
        <f t="shared" si="23"/>
        <v>1357209.2443948826</v>
      </c>
      <c r="I49" s="272">
        <f t="shared" si="23"/>
        <v>1332086.5911343568</v>
      </c>
      <c r="J49" s="272">
        <f t="shared" si="23"/>
        <v>1306963.9378738313</v>
      </c>
      <c r="K49" s="272">
        <f t="shared" si="23"/>
        <v>1281841.284613305</v>
      </c>
      <c r="L49" s="272">
        <f t="shared" si="23"/>
        <v>1256718.631352779</v>
      </c>
      <c r="M49" s="272">
        <f t="shared" si="23"/>
        <v>1232653.856232611</v>
      </c>
      <c r="N49" s="272">
        <f t="shared" si="23"/>
        <v>1208589.0811124428</v>
      </c>
      <c r="O49" s="272">
        <f t="shared" si="23"/>
        <v>1184524.3059922745</v>
      </c>
      <c r="P49" s="272">
        <f t="shared" si="23"/>
        <v>1160459.5759357405</v>
      </c>
    </row>
    <row r="50" spans="1:16" x14ac:dyDescent="0.25">
      <c r="A50">
        <v>42</v>
      </c>
      <c r="B50" t="s">
        <v>217</v>
      </c>
      <c r="C50" s="273">
        <f t="shared" ref="C50:P50" si="24">1-$C$5</f>
        <v>0.79</v>
      </c>
      <c r="D50" s="273">
        <f t="shared" si="24"/>
        <v>0.79</v>
      </c>
      <c r="E50" s="273">
        <f t="shared" si="24"/>
        <v>0.79</v>
      </c>
      <c r="F50" s="273">
        <f t="shared" si="24"/>
        <v>0.79</v>
      </c>
      <c r="G50" s="273">
        <f t="shared" si="24"/>
        <v>0.79</v>
      </c>
      <c r="H50" s="273">
        <f t="shared" si="24"/>
        <v>0.79</v>
      </c>
      <c r="I50" s="273">
        <f t="shared" si="24"/>
        <v>0.79</v>
      </c>
      <c r="J50" s="273">
        <f t="shared" si="24"/>
        <v>0.79</v>
      </c>
      <c r="K50" s="273">
        <f t="shared" si="24"/>
        <v>0.79</v>
      </c>
      <c r="L50" s="273">
        <f t="shared" si="24"/>
        <v>0.79</v>
      </c>
      <c r="M50" s="273">
        <f t="shared" si="24"/>
        <v>0.79</v>
      </c>
      <c r="N50" s="273">
        <f t="shared" si="24"/>
        <v>0.79</v>
      </c>
      <c r="O50" s="273">
        <f t="shared" si="24"/>
        <v>0.79</v>
      </c>
      <c r="P50" s="273">
        <f t="shared" si="24"/>
        <v>0.79</v>
      </c>
    </row>
    <row r="51" spans="1:16" x14ac:dyDescent="0.25">
      <c r="A51">
        <v>43</v>
      </c>
      <c r="B51" t="s">
        <v>216</v>
      </c>
      <c r="C51" s="272">
        <f t="shared" ref="C51:P51" si="25">C49/C50</f>
        <v>1876990.5198702691</v>
      </c>
      <c r="D51" s="272">
        <f t="shared" si="25"/>
        <v>1845189.6929582108</v>
      </c>
      <c r="E51" s="272">
        <f t="shared" si="25"/>
        <v>1813388.8660461525</v>
      </c>
      <c r="F51" s="272">
        <f t="shared" si="25"/>
        <v>1781588.0391340943</v>
      </c>
      <c r="G51" s="272">
        <f t="shared" si="25"/>
        <v>1749787.2122220364</v>
      </c>
      <c r="H51" s="272">
        <f t="shared" si="25"/>
        <v>1717986.3853099779</v>
      </c>
      <c r="I51" s="272">
        <f t="shared" si="25"/>
        <v>1686185.5583979199</v>
      </c>
      <c r="J51" s="272">
        <f t="shared" si="25"/>
        <v>1654384.7314858623</v>
      </c>
      <c r="K51" s="272">
        <f t="shared" si="25"/>
        <v>1622583.9045738038</v>
      </c>
      <c r="L51" s="272">
        <f t="shared" si="25"/>
        <v>1590783.0776617455</v>
      </c>
      <c r="M51" s="272">
        <f t="shared" si="25"/>
        <v>1560321.3370033051</v>
      </c>
      <c r="N51" s="272">
        <f t="shared" si="25"/>
        <v>1529859.5963448642</v>
      </c>
      <c r="O51" s="272">
        <f t="shared" si="25"/>
        <v>1499397.8556864234</v>
      </c>
      <c r="P51" s="272">
        <f t="shared" si="25"/>
        <v>1468936.1720705575</v>
      </c>
    </row>
    <row r="52" spans="1:16" x14ac:dyDescent="0.25">
      <c r="A52">
        <v>44</v>
      </c>
      <c r="B52" t="s">
        <v>215</v>
      </c>
      <c r="C52" s="143">
        <v>12</v>
      </c>
      <c r="D52" s="143">
        <v>12</v>
      </c>
      <c r="E52" s="143">
        <v>12</v>
      </c>
      <c r="F52" s="143">
        <v>12</v>
      </c>
      <c r="G52" s="143">
        <v>12</v>
      </c>
      <c r="H52" s="143">
        <v>12</v>
      </c>
      <c r="I52" s="143">
        <v>12</v>
      </c>
      <c r="J52" s="143">
        <v>12</v>
      </c>
      <c r="K52" s="143">
        <v>12</v>
      </c>
      <c r="L52" s="143">
        <v>12</v>
      </c>
      <c r="M52" s="143">
        <v>12</v>
      </c>
      <c r="N52" s="143">
        <v>12</v>
      </c>
      <c r="O52" s="143">
        <v>12</v>
      </c>
      <c r="P52" s="143">
        <v>12</v>
      </c>
    </row>
    <row r="53" spans="1:16" ht="15.75" thickBot="1" x14ac:dyDescent="0.3">
      <c r="A53">
        <v>45</v>
      </c>
      <c r="B53" t="s">
        <v>214</v>
      </c>
      <c r="C53" s="271">
        <f t="shared" ref="C53:P53" si="26">C51/C52</f>
        <v>156415.87665585577</v>
      </c>
      <c r="D53" s="271">
        <f t="shared" si="26"/>
        <v>153765.80774651756</v>
      </c>
      <c r="E53" s="271">
        <f t="shared" si="26"/>
        <v>151115.73883717938</v>
      </c>
      <c r="F53" s="271">
        <f t="shared" si="26"/>
        <v>148465.6699278412</v>
      </c>
      <c r="G53" s="271">
        <f t="shared" si="26"/>
        <v>145815.60101850305</v>
      </c>
      <c r="H53" s="271">
        <f t="shared" si="26"/>
        <v>143165.53210916484</v>
      </c>
      <c r="I53" s="271">
        <f t="shared" si="26"/>
        <v>140515.46319982666</v>
      </c>
      <c r="J53" s="271">
        <f t="shared" si="26"/>
        <v>137865.39429048853</v>
      </c>
      <c r="K53" s="271">
        <f t="shared" si="26"/>
        <v>135215.32538115032</v>
      </c>
      <c r="L53" s="271">
        <f t="shared" si="26"/>
        <v>132565.25647181211</v>
      </c>
      <c r="M53" s="271">
        <f t="shared" si="26"/>
        <v>130026.77808360876</v>
      </c>
      <c r="N53" s="271">
        <f t="shared" si="26"/>
        <v>127488.29969540535</v>
      </c>
      <c r="O53" s="271">
        <f t="shared" si="26"/>
        <v>124949.82130720194</v>
      </c>
      <c r="P53" s="271">
        <f t="shared" si="26"/>
        <v>122411.34767254646</v>
      </c>
    </row>
    <row r="54" spans="1:16" ht="15.75" thickTop="1" x14ac:dyDescent="0.25">
      <c r="A54">
        <v>46</v>
      </c>
      <c r="C54" s="270"/>
    </row>
    <row r="55" spans="1:16" ht="15.75" thickBot="1" x14ac:dyDescent="0.3">
      <c r="A55">
        <v>47</v>
      </c>
      <c r="B55" t="s">
        <v>213</v>
      </c>
      <c r="C55" s="269">
        <f>SUM($C53:C53)</f>
        <v>156415.87665585577</v>
      </c>
      <c r="D55" s="269">
        <f>SUM($C53:D53)</f>
        <v>310181.68440237333</v>
      </c>
      <c r="E55" s="269">
        <f>SUM($C53:E53)</f>
        <v>461297.42323955271</v>
      </c>
      <c r="F55" s="269">
        <f>SUM($C53:F53)</f>
        <v>609763.09316739393</v>
      </c>
      <c r="G55" s="269">
        <f>SUM($C53:G53)</f>
        <v>755578.69418589701</v>
      </c>
      <c r="H55" s="269">
        <f>SUM($C53:H53)</f>
        <v>898744.22629506188</v>
      </c>
      <c r="I55" s="269">
        <f>SUM($C53:I53)</f>
        <v>1039259.6894948885</v>
      </c>
      <c r="J55" s="269">
        <f>SUM($C53:J53)</f>
        <v>1177125.083785377</v>
      </c>
      <c r="K55" s="269">
        <f>SUM($C53:K53)</f>
        <v>1312340.4091665272</v>
      </c>
      <c r="L55" s="269">
        <f>SUM($C53:L53)</f>
        <v>1444905.6656383392</v>
      </c>
      <c r="M55" s="269">
        <f>SUM($C53:M53)</f>
        <v>1574932.443721948</v>
      </c>
      <c r="N55" s="269">
        <f>SUM($C53:N53)</f>
        <v>1702420.7434173534</v>
      </c>
      <c r="O55" s="269">
        <f>SUM($C53:O53)</f>
        <v>1827370.5647245552</v>
      </c>
      <c r="P55" s="269">
        <f>SUM($C53:P53)</f>
        <v>1949781.9123971018</v>
      </c>
    </row>
    <row r="56" spans="1:16" ht="15.75" thickTop="1" x14ac:dyDescent="0.25"/>
    <row r="57" spans="1:16" x14ac:dyDescent="0.25">
      <c r="B57" s="268" t="s">
        <v>212</v>
      </c>
      <c r="C57" s="267">
        <f t="shared" ref="C57:P57" si="27">C37+C53-C21</f>
        <v>0</v>
      </c>
      <c r="D57" s="267">
        <f t="shared" si="27"/>
        <v>0</v>
      </c>
      <c r="E57" s="267">
        <f t="shared" si="27"/>
        <v>0</v>
      </c>
      <c r="F57" s="267">
        <f t="shared" si="27"/>
        <v>0</v>
      </c>
      <c r="G57" s="267">
        <f t="shared" si="27"/>
        <v>0</v>
      </c>
      <c r="H57" s="267">
        <f t="shared" si="27"/>
        <v>0</v>
      </c>
      <c r="I57" s="267">
        <f t="shared" si="27"/>
        <v>0</v>
      </c>
      <c r="J57" s="267">
        <f t="shared" si="27"/>
        <v>0</v>
      </c>
      <c r="K57" s="267">
        <f t="shared" si="27"/>
        <v>0</v>
      </c>
      <c r="L57" s="267">
        <f t="shared" si="27"/>
        <v>0</v>
      </c>
      <c r="M57" s="267">
        <f t="shared" si="27"/>
        <v>0</v>
      </c>
      <c r="N57" s="267">
        <f t="shared" si="27"/>
        <v>0</v>
      </c>
      <c r="O57" s="267">
        <f t="shared" si="27"/>
        <v>0</v>
      </c>
      <c r="P57" s="267">
        <f t="shared" si="27"/>
        <v>0</v>
      </c>
    </row>
    <row r="58" spans="1:16" x14ac:dyDescent="0.25">
      <c r="B58" s="268" t="s">
        <v>212</v>
      </c>
      <c r="C58" s="267">
        <f t="shared" ref="C58:P58" si="28">C39+C55-C23</f>
        <v>0</v>
      </c>
      <c r="D58" s="267">
        <f t="shared" si="28"/>
        <v>0</v>
      </c>
      <c r="E58" s="267">
        <f t="shared" si="28"/>
        <v>0</v>
      </c>
      <c r="F58" s="267">
        <f t="shared" si="28"/>
        <v>0</v>
      </c>
      <c r="G58" s="267">
        <f t="shared" si="28"/>
        <v>0</v>
      </c>
      <c r="H58" s="267">
        <f t="shared" si="28"/>
        <v>0</v>
      </c>
      <c r="I58" s="267">
        <f t="shared" si="28"/>
        <v>0</v>
      </c>
      <c r="J58" s="267">
        <f t="shared" si="28"/>
        <v>0</v>
      </c>
      <c r="K58" s="267">
        <f t="shared" si="28"/>
        <v>0</v>
      </c>
      <c r="L58" s="267">
        <f t="shared" si="28"/>
        <v>0</v>
      </c>
      <c r="M58" s="267">
        <f t="shared" si="28"/>
        <v>0</v>
      </c>
      <c r="N58" s="267">
        <f t="shared" si="28"/>
        <v>0</v>
      </c>
      <c r="O58" s="267">
        <f t="shared" si="28"/>
        <v>0</v>
      </c>
      <c r="P58" s="267">
        <f t="shared" si="28"/>
        <v>0</v>
      </c>
    </row>
    <row r="60" spans="1:16" x14ac:dyDescent="0.25">
      <c r="B60" s="268" t="s">
        <v>212</v>
      </c>
      <c r="C60" s="267">
        <v>0</v>
      </c>
      <c r="D60" s="267">
        <v>0</v>
      </c>
      <c r="E60" s="267">
        <v>0</v>
      </c>
      <c r="F60" s="267">
        <v>0</v>
      </c>
      <c r="G60" s="267">
        <v>0</v>
      </c>
      <c r="H60" s="267">
        <v>0</v>
      </c>
      <c r="I60" s="267">
        <v>0</v>
      </c>
      <c r="J60" s="267">
        <v>0</v>
      </c>
      <c r="K60" s="267">
        <v>0</v>
      </c>
      <c r="L60" s="267">
        <v>0</v>
      </c>
      <c r="M60" s="267">
        <v>0</v>
      </c>
      <c r="N60" s="267">
        <v>0</v>
      </c>
      <c r="O60" s="267">
        <v>0</v>
      </c>
      <c r="P60" s="267">
        <v>0</v>
      </c>
    </row>
    <row r="61" spans="1:16" x14ac:dyDescent="0.25">
      <c r="B61" s="268" t="s">
        <v>212</v>
      </c>
      <c r="C61" s="267">
        <v>0</v>
      </c>
      <c r="D61" s="267">
        <v>0</v>
      </c>
      <c r="E61" s="267">
        <v>0</v>
      </c>
      <c r="F61" s="267">
        <v>0</v>
      </c>
      <c r="G61" s="267">
        <v>0</v>
      </c>
      <c r="H61" s="267">
        <v>0</v>
      </c>
      <c r="I61" s="267">
        <v>0</v>
      </c>
      <c r="J61" s="267">
        <v>0</v>
      </c>
      <c r="K61" s="267">
        <v>0</v>
      </c>
      <c r="L61" s="267">
        <v>0</v>
      </c>
      <c r="M61" s="267">
        <v>0</v>
      </c>
      <c r="N61" s="267">
        <v>0</v>
      </c>
      <c r="O61" s="267">
        <v>0</v>
      </c>
      <c r="P61" s="267">
        <v>0</v>
      </c>
    </row>
  </sheetData>
  <pageMargins left="0.2" right="0.2" top="0.25" bottom="0.25" header="0.3" footer="0"/>
  <pageSetup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J41" sqref="J41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85" zoomScaleNormal="85" workbookViewId="0">
      <pane xSplit="2" ySplit="9" topLeftCell="C19" activePane="bottomRight" state="frozen"/>
      <selection activeCell="I56" sqref="I56"/>
      <selection pane="topRight" activeCell="I56" sqref="I56"/>
      <selection pane="bottomLeft" activeCell="I56" sqref="I56"/>
      <selection pane="bottomRight" activeCell="K43" sqref="K43"/>
    </sheetView>
  </sheetViews>
  <sheetFormatPr defaultColWidth="9.140625" defaultRowHeight="12.75" outlineLevelRow="1" outlineLevelCol="1" x14ac:dyDescent="0.2"/>
  <cols>
    <col min="1" max="1" width="11.85546875" style="196" bestFit="1" customWidth="1"/>
    <col min="2" max="2" width="6.42578125" style="196" bestFit="1" customWidth="1"/>
    <col min="3" max="3" width="14.7109375" style="196" bestFit="1" customWidth="1"/>
    <col min="4" max="5" width="16.140625" style="196" bestFit="1" customWidth="1"/>
    <col min="6" max="6" width="22.28515625" style="196" bestFit="1" customWidth="1"/>
    <col min="7" max="8" width="18.28515625" style="196" bestFit="1" customWidth="1"/>
    <col min="9" max="9" width="17.7109375" style="196" bestFit="1" customWidth="1"/>
    <col min="10" max="10" width="22.7109375" style="196" bestFit="1" customWidth="1"/>
    <col min="11" max="11" width="19.42578125" style="196" bestFit="1" customWidth="1"/>
    <col min="12" max="13" width="17.5703125" style="196" bestFit="1" customWidth="1"/>
    <col min="14" max="14" width="17" style="196" bestFit="1" customWidth="1"/>
    <col min="15" max="15" width="10" style="196" customWidth="1" outlineLevel="1"/>
    <col min="16" max="16384" width="9.140625" style="196"/>
  </cols>
  <sheetData>
    <row r="1" spans="1:14" x14ac:dyDescent="0.2">
      <c r="A1" s="265" t="s">
        <v>211</v>
      </c>
      <c r="B1" s="263"/>
      <c r="C1" s="263"/>
      <c r="D1" s="263"/>
      <c r="E1" s="263"/>
      <c r="F1" s="263"/>
      <c r="G1" s="264"/>
      <c r="H1" s="264"/>
      <c r="I1" s="264"/>
      <c r="J1" s="255"/>
      <c r="K1" s="255"/>
      <c r="L1" s="255"/>
      <c r="M1" s="255"/>
    </row>
    <row r="2" spans="1:14" x14ac:dyDescent="0.2">
      <c r="A2" s="266" t="s">
        <v>210</v>
      </c>
      <c r="B2" s="263"/>
      <c r="C2" s="263"/>
      <c r="D2" s="263"/>
      <c r="E2" s="263"/>
      <c r="F2" s="263"/>
      <c r="G2" s="264"/>
      <c r="H2" s="264"/>
      <c r="I2" s="264"/>
      <c r="J2" s="255"/>
      <c r="K2" s="255"/>
      <c r="L2" s="255"/>
      <c r="M2" s="255"/>
    </row>
    <row r="3" spans="1:14" x14ac:dyDescent="0.2">
      <c r="A3" s="265" t="s">
        <v>209</v>
      </c>
      <c r="B3" s="263"/>
      <c r="C3" s="263"/>
      <c r="D3" s="263"/>
      <c r="E3" s="263"/>
      <c r="F3" s="263"/>
      <c r="G3" s="264"/>
      <c r="H3" s="264"/>
      <c r="I3" s="264"/>
      <c r="J3" s="255"/>
      <c r="K3" s="255"/>
      <c r="L3" s="255"/>
      <c r="M3" s="255"/>
    </row>
    <row r="4" spans="1:14" x14ac:dyDescent="0.2">
      <c r="A4" s="263"/>
      <c r="B4" s="263"/>
      <c r="C4" s="262"/>
      <c r="D4" s="261"/>
      <c r="E4" s="260"/>
      <c r="F4" s="259" t="s">
        <v>208</v>
      </c>
      <c r="G4" s="258"/>
      <c r="H4" s="258"/>
      <c r="I4" s="258"/>
      <c r="J4" s="256"/>
      <c r="K4" s="257"/>
      <c r="L4" s="256"/>
      <c r="M4" s="256"/>
    </row>
    <row r="5" spans="1:14" x14ac:dyDescent="0.2">
      <c r="A5" s="255"/>
      <c r="B5" s="255"/>
      <c r="C5" s="254" t="s">
        <v>207</v>
      </c>
      <c r="D5" s="253"/>
      <c r="E5" s="252"/>
      <c r="F5" s="251" t="s">
        <v>206</v>
      </c>
      <c r="G5" s="249"/>
      <c r="H5" s="249"/>
      <c r="I5" s="249"/>
      <c r="J5" s="250" t="s">
        <v>205</v>
      </c>
      <c r="K5" s="249"/>
      <c r="L5" s="249"/>
      <c r="M5" s="249"/>
    </row>
    <row r="6" spans="1:14" ht="15" x14ac:dyDescent="0.25">
      <c r="A6" s="248"/>
      <c r="B6" s="248"/>
      <c r="C6" s="247" t="s">
        <v>204</v>
      </c>
      <c r="D6" s="247" t="s">
        <v>69</v>
      </c>
      <c r="E6" s="246" t="s">
        <v>203</v>
      </c>
      <c r="F6" s="247" t="s">
        <v>201</v>
      </c>
      <c r="G6" s="247" t="s">
        <v>55</v>
      </c>
      <c r="H6" s="247" t="s">
        <v>202</v>
      </c>
      <c r="I6" s="247" t="s">
        <v>195</v>
      </c>
      <c r="J6" s="247" t="s">
        <v>201</v>
      </c>
      <c r="K6" s="247" t="s">
        <v>55</v>
      </c>
      <c r="L6" s="246" t="s">
        <v>194</v>
      </c>
      <c r="M6" s="245" t="s">
        <v>200</v>
      </c>
      <c r="N6" s="244" t="s">
        <v>69</v>
      </c>
    </row>
    <row r="7" spans="1:14" ht="15" x14ac:dyDescent="0.25">
      <c r="A7" s="228" t="s">
        <v>199</v>
      </c>
      <c r="B7" s="243"/>
      <c r="C7" s="228" t="s">
        <v>198</v>
      </c>
      <c r="D7" s="228"/>
      <c r="E7" s="241" t="s">
        <v>69</v>
      </c>
      <c r="F7" s="228" t="s">
        <v>197</v>
      </c>
      <c r="G7" s="228" t="s">
        <v>197</v>
      </c>
      <c r="H7" s="228" t="s">
        <v>197</v>
      </c>
      <c r="I7" s="228" t="s">
        <v>196</v>
      </c>
      <c r="J7" s="228" t="s">
        <v>25</v>
      </c>
      <c r="K7" s="241" t="s">
        <v>25</v>
      </c>
      <c r="L7" s="228" t="s">
        <v>195</v>
      </c>
      <c r="M7" s="240" t="s">
        <v>194</v>
      </c>
      <c r="N7" s="239" t="s">
        <v>193</v>
      </c>
    </row>
    <row r="8" spans="1:14" ht="15" x14ac:dyDescent="0.25">
      <c r="A8" s="228" t="s">
        <v>192</v>
      </c>
      <c r="B8" s="243"/>
      <c r="C8" s="228" t="s">
        <v>191</v>
      </c>
      <c r="D8" s="228" t="s">
        <v>41</v>
      </c>
      <c r="E8" s="241" t="s">
        <v>190</v>
      </c>
      <c r="F8" s="228" t="s">
        <v>189</v>
      </c>
      <c r="G8" s="242" t="s">
        <v>188</v>
      </c>
      <c r="H8" s="228" t="s">
        <v>187</v>
      </c>
      <c r="I8" s="228" t="s">
        <v>186</v>
      </c>
      <c r="J8" s="228" t="s">
        <v>185</v>
      </c>
      <c r="K8" s="241" t="s">
        <v>184</v>
      </c>
      <c r="L8" s="228" t="s">
        <v>183</v>
      </c>
      <c r="M8" s="240" t="s">
        <v>182</v>
      </c>
      <c r="N8" s="239" t="s">
        <v>181</v>
      </c>
    </row>
    <row r="9" spans="1:14" ht="15" x14ac:dyDescent="0.25">
      <c r="A9" s="238"/>
      <c r="B9" s="238"/>
      <c r="C9" s="234"/>
      <c r="D9" s="234"/>
      <c r="E9" s="236"/>
      <c r="F9" s="237" t="s">
        <v>180</v>
      </c>
      <c r="G9" s="236"/>
      <c r="H9" s="234"/>
      <c r="I9" s="234"/>
      <c r="J9" s="234" t="s">
        <v>179</v>
      </c>
      <c r="K9" s="235"/>
      <c r="L9" s="234"/>
      <c r="M9" s="233"/>
      <c r="N9" s="232"/>
    </row>
    <row r="10" spans="1:14" ht="15" outlineLevel="1" x14ac:dyDescent="0.25">
      <c r="A10" s="231"/>
      <c r="B10" s="230"/>
      <c r="C10" s="228"/>
      <c r="D10" s="222"/>
      <c r="E10" s="229"/>
      <c r="F10" s="228"/>
      <c r="G10" s="228"/>
      <c r="H10" s="222"/>
      <c r="I10" s="222"/>
      <c r="J10" s="227"/>
      <c r="K10" s="227"/>
      <c r="L10" s="227"/>
      <c r="M10" s="224"/>
      <c r="N10" s="226"/>
    </row>
    <row r="11" spans="1:14" ht="15" outlineLevel="1" x14ac:dyDescent="0.25">
      <c r="A11" s="214" t="s">
        <v>178</v>
      </c>
      <c r="B11" s="214"/>
      <c r="C11" s="225"/>
      <c r="D11" s="222">
        <f t="shared" ref="D11:D42" si="0">D10+C11</f>
        <v>0</v>
      </c>
      <c r="E11" s="210"/>
      <c r="F11" s="222"/>
      <c r="G11" s="222"/>
      <c r="H11" s="222"/>
      <c r="I11" s="222"/>
      <c r="J11" s="210">
        <f t="shared" ref="J11:J42" si="1">(-C11*0.21)+(F11*0.21)</f>
        <v>0</v>
      </c>
      <c r="K11" s="210">
        <f t="shared" ref="K11:K42" si="2">K10+J11</f>
        <v>0</v>
      </c>
      <c r="L11" s="210"/>
      <c r="M11" s="224"/>
      <c r="N11" s="208">
        <f t="shared" ref="N11:N42" si="3">+D11+G11+K11</f>
        <v>0</v>
      </c>
    </row>
    <row r="12" spans="1:14" ht="15" outlineLevel="1" x14ac:dyDescent="0.25">
      <c r="A12" s="214">
        <v>43555</v>
      </c>
      <c r="B12" s="214"/>
      <c r="C12" s="212">
        <f t="array" ref="C12:C25">TRANSPOSE('Depreciation Def''d Mar19-Apr20'!D46:Q46)</f>
        <v>765305.69506016676</v>
      </c>
      <c r="D12" s="212">
        <f t="shared" si="0"/>
        <v>765305.69506016676</v>
      </c>
      <c r="E12" s="210">
        <f>($D$12+D12+SUM($D11:D$13)*2)/24</f>
        <v>255437.98718330404</v>
      </c>
      <c r="F12" s="222"/>
      <c r="G12" s="222"/>
      <c r="H12" s="222"/>
      <c r="I12" s="210">
        <f>($D$12+H12+SUM($D11:H$13)*2)/24</f>
        <v>268794.56289544207</v>
      </c>
      <c r="J12" s="210">
        <f t="shared" si="1"/>
        <v>-160714.19596263501</v>
      </c>
      <c r="K12" s="210">
        <f t="shared" si="2"/>
        <v>-160714.19596263501</v>
      </c>
      <c r="L12" s="210">
        <f>($D$12+K12+SUM($D11:K$13)*2)/24</f>
        <v>239791.82625324363</v>
      </c>
      <c r="M12" s="209">
        <f t="shared" ref="M12:M43" si="4">L12+I12</f>
        <v>508586.38914868573</v>
      </c>
      <c r="N12" s="208">
        <f t="shared" si="3"/>
        <v>604591.49909753178</v>
      </c>
    </row>
    <row r="13" spans="1:14" ht="15" outlineLevel="1" x14ac:dyDescent="0.25">
      <c r="A13" s="214">
        <v>43585</v>
      </c>
      <c r="B13" s="214"/>
      <c r="C13" s="212">
        <v>769338.76101914863</v>
      </c>
      <c r="D13" s="212">
        <f t="shared" si="0"/>
        <v>1534644.4560793154</v>
      </c>
      <c r="E13" s="210">
        <f>($D$12+D13+SUM($D12:D$13)*2)/24</f>
        <v>287493.76889243524</v>
      </c>
      <c r="F13" s="222"/>
      <c r="G13" s="222"/>
      <c r="H13" s="222"/>
      <c r="I13" s="210">
        <f>($D$12+H13+SUM($D12:H$13)*2)/24</f>
        <v>268794.56289544207</v>
      </c>
      <c r="J13" s="210">
        <f t="shared" si="1"/>
        <v>-161561.13981402121</v>
      </c>
      <c r="K13" s="210">
        <f t="shared" si="2"/>
        <v>-322275.33577665623</v>
      </c>
      <c r="L13" s="210">
        <f>($D$12+K13+SUM($D12:K$13)*2)/24</f>
        <v>233060.11209432609</v>
      </c>
      <c r="M13" s="209">
        <f t="shared" si="4"/>
        <v>501854.67498976819</v>
      </c>
      <c r="N13" s="208">
        <f t="shared" si="3"/>
        <v>1212369.1203026592</v>
      </c>
    </row>
    <row r="14" spans="1:14" ht="15" outlineLevel="1" x14ac:dyDescent="0.25">
      <c r="A14" s="214">
        <v>43616</v>
      </c>
      <c r="B14" s="214"/>
      <c r="C14" s="212">
        <v>769688.73176391679</v>
      </c>
      <c r="D14" s="212">
        <f t="shared" si="0"/>
        <v>2304333.1878432324</v>
      </c>
      <c r="E14" s="210">
        <f>($D$12+D14+SUM($D$13:D13)*2)/24</f>
        <v>255788.65812758458</v>
      </c>
      <c r="F14" s="212"/>
      <c r="G14" s="210"/>
      <c r="H14" s="222"/>
      <c r="I14" s="210">
        <f>($D$12+H14+SUM($D$13:H13)*2)/24</f>
        <v>183732.58937515283</v>
      </c>
      <c r="J14" s="210">
        <f t="shared" si="1"/>
        <v>-161634.63367042251</v>
      </c>
      <c r="K14" s="210">
        <f t="shared" si="2"/>
        <v>-483909.96944707877</v>
      </c>
      <c r="L14" s="210">
        <f>($D$12+K14+SUM($D$13:K13)*2)/24</f>
        <v>145649.51459025496</v>
      </c>
      <c r="M14" s="209">
        <f t="shared" si="4"/>
        <v>329382.10396540782</v>
      </c>
      <c r="N14" s="208">
        <f t="shared" si="3"/>
        <v>1820423.2183961538</v>
      </c>
    </row>
    <row r="15" spans="1:14" ht="15" outlineLevel="1" x14ac:dyDescent="0.25">
      <c r="A15" s="214">
        <v>43646</v>
      </c>
      <c r="B15" s="223"/>
      <c r="C15" s="212">
        <v>806259.43340501306</v>
      </c>
      <c r="D15" s="212">
        <f t="shared" si="0"/>
        <v>3110592.6212482452</v>
      </c>
      <c r="E15" s="210">
        <f>($D$12+D15+SUM($D$13:D14)*2)/24</f>
        <v>481410.56683972944</v>
      </c>
      <c r="F15" s="212"/>
      <c r="G15" s="210"/>
      <c r="H15" s="222"/>
      <c r="I15" s="210">
        <f>($D$12+H15+SUM($D$13:H14)*2)/24</f>
        <v>397076.07653938764</v>
      </c>
      <c r="J15" s="210">
        <f t="shared" si="1"/>
        <v>-169314.48101505273</v>
      </c>
      <c r="K15" s="210">
        <f t="shared" si="2"/>
        <v>-653224.45046213153</v>
      </c>
      <c r="L15" s="210">
        <f>($D$12+K15+SUM($D$13:K14)*2)/24</f>
        <v>313453.89723366679</v>
      </c>
      <c r="M15" s="209">
        <f t="shared" si="4"/>
        <v>710529.97377305443</v>
      </c>
      <c r="N15" s="208">
        <f t="shared" si="3"/>
        <v>2457368.1707861135</v>
      </c>
    </row>
    <row r="16" spans="1:14" ht="15" outlineLevel="1" x14ac:dyDescent="0.25">
      <c r="A16" s="214">
        <v>43677</v>
      </c>
      <c r="B16" s="214"/>
      <c r="C16" s="212">
        <v>819355.85816206131</v>
      </c>
      <c r="D16" s="212">
        <f t="shared" si="0"/>
        <v>3929948.4794103066</v>
      </c>
      <c r="E16" s="210">
        <f>($D$12+D16+SUM($D$13:D15)*2)/24</f>
        <v>774766.44603383576</v>
      </c>
      <c r="F16" s="212"/>
      <c r="G16" s="210"/>
      <c r="H16" s="210"/>
      <c r="I16" s="210">
        <f>($D$12+H16+SUM($D$13:H15)*2)/24</f>
        <v>696409.67554671888</v>
      </c>
      <c r="J16" s="210">
        <f t="shared" si="1"/>
        <v>-172064.73021403287</v>
      </c>
      <c r="K16" s="210">
        <f t="shared" si="2"/>
        <v>-825289.18067616434</v>
      </c>
      <c r="L16" s="210">
        <f>($D$12+K16+SUM($D$13:K15)*2)/24</f>
        <v>570162.89457059698</v>
      </c>
      <c r="M16" s="209">
        <f t="shared" si="4"/>
        <v>1266572.5701173157</v>
      </c>
      <c r="N16" s="208">
        <f t="shared" si="3"/>
        <v>3104659.2987341424</v>
      </c>
    </row>
    <row r="17" spans="1:14" ht="15" outlineLevel="1" x14ac:dyDescent="0.25">
      <c r="A17" s="214">
        <v>43708</v>
      </c>
      <c r="B17" s="214"/>
      <c r="C17" s="212">
        <v>819355.85816206131</v>
      </c>
      <c r="D17" s="212">
        <f t="shared" si="0"/>
        <v>4749304.3375723679</v>
      </c>
      <c r="E17" s="210">
        <f>($D$12+D17+SUM($D$13:D16)*2)/24</f>
        <v>1136401.9800747805</v>
      </c>
      <c r="F17" s="212"/>
      <c r="G17" s="210"/>
      <c r="H17" s="210"/>
      <c r="I17" s="210">
        <f>($D$12+H17+SUM($D$13:H16)*2)/24</f>
        <v>1088469.2526670641</v>
      </c>
      <c r="J17" s="210">
        <f t="shared" si="1"/>
        <v>-172064.73021403287</v>
      </c>
      <c r="K17" s="210">
        <f t="shared" si="2"/>
        <v>-997353.91089019715</v>
      </c>
      <c r="L17" s="210">
        <f>($D$12+K17+SUM($D$13:K16)*2)/24</f>
        <v>929974.42165340076</v>
      </c>
      <c r="M17" s="209">
        <f t="shared" si="4"/>
        <v>2018443.674320465</v>
      </c>
      <c r="N17" s="208">
        <f t="shared" si="3"/>
        <v>3751950.4266821705</v>
      </c>
    </row>
    <row r="18" spans="1:14" ht="15" outlineLevel="1" x14ac:dyDescent="0.25">
      <c r="A18" s="214">
        <v>43738</v>
      </c>
      <c r="B18" s="214"/>
      <c r="C18" s="212">
        <v>819355.85816206131</v>
      </c>
      <c r="D18" s="212">
        <f t="shared" si="0"/>
        <v>5568660.1957344292</v>
      </c>
      <c r="E18" s="210">
        <f>($D$12+D18+SUM($D$13:D17)*2)/24</f>
        <v>1566317.1689625636</v>
      </c>
      <c r="F18" s="212"/>
      <c r="G18" s="210"/>
      <c r="H18" s="210"/>
      <c r="I18" s="210">
        <f>($D$12+H18+SUM($D$13:H17)*2)/24</f>
        <v>1578944.7791376596</v>
      </c>
      <c r="J18" s="210">
        <f t="shared" si="1"/>
        <v>-172064.73021403287</v>
      </c>
      <c r="K18" s="210">
        <f t="shared" si="2"/>
        <v>-1169418.64110423</v>
      </c>
      <c r="L18" s="210">
        <f>($D$12+K18+SUM($D$13:K17)*2)/24</f>
        <v>1406534.8019953149</v>
      </c>
      <c r="M18" s="209">
        <f t="shared" si="4"/>
        <v>2985479.5811329745</v>
      </c>
      <c r="N18" s="208">
        <f t="shared" si="3"/>
        <v>4399241.5546301994</v>
      </c>
    </row>
    <row r="19" spans="1:14" ht="15" outlineLevel="1" x14ac:dyDescent="0.25">
      <c r="A19" s="214">
        <v>43769</v>
      </c>
      <c r="B19" s="214"/>
      <c r="C19" s="212">
        <v>819355.85816206131</v>
      </c>
      <c r="D19" s="212">
        <f t="shared" si="0"/>
        <v>6388016.0538964905</v>
      </c>
      <c r="E19" s="210">
        <f>($D$12+D19+SUM($D$13:D18)*2)/24</f>
        <v>2064512.0126971854</v>
      </c>
      <c r="F19" s="212"/>
      <c r="G19" s="212"/>
      <c r="H19" s="212"/>
      <c r="I19" s="212">
        <f t="shared" ref="I19:I61" si="5">E19+H19</f>
        <v>2064512.0126971854</v>
      </c>
      <c r="J19" s="212">
        <f t="shared" si="1"/>
        <v>-172064.73021403287</v>
      </c>
      <c r="K19" s="210">
        <f t="shared" si="2"/>
        <v>-1341483.3713182628</v>
      </c>
      <c r="L19" s="210">
        <f>(K12+K19+SUM(K13:K18)*2)/24</f>
        <v>-433547.52266640891</v>
      </c>
      <c r="M19" s="209">
        <f t="shared" si="4"/>
        <v>1630964.4900307765</v>
      </c>
      <c r="N19" s="208">
        <f t="shared" si="3"/>
        <v>5046532.6825782275</v>
      </c>
    </row>
    <row r="20" spans="1:14" ht="15" outlineLevel="1" x14ac:dyDescent="0.25">
      <c r="A20" s="214">
        <v>43799</v>
      </c>
      <c r="B20" s="214"/>
      <c r="C20" s="212">
        <v>819355.85816206131</v>
      </c>
      <c r="D20" s="212">
        <f t="shared" si="0"/>
        <v>7207371.9120585518</v>
      </c>
      <c r="E20" s="210">
        <f>(D10+D20+SUM(D11:D19)*2)/24</f>
        <v>2662874.2485728194</v>
      </c>
      <c r="F20" s="212"/>
      <c r="G20" s="212"/>
      <c r="H20" s="212"/>
      <c r="I20" s="212">
        <f t="shared" si="5"/>
        <v>2662874.2485728194</v>
      </c>
      <c r="J20" s="212">
        <f t="shared" si="1"/>
        <v>-172064.73021403287</v>
      </c>
      <c r="K20" s="210">
        <f t="shared" si="2"/>
        <v>-1513548.1015322956</v>
      </c>
      <c r="L20" s="210">
        <f>(K10+K20+SUM(K11:K19)*2)/24</f>
        <v>-559203.59220029193</v>
      </c>
      <c r="M20" s="209">
        <f t="shared" si="4"/>
        <v>2103670.6563725276</v>
      </c>
      <c r="N20" s="208">
        <f t="shared" si="3"/>
        <v>5693823.8105262564</v>
      </c>
    </row>
    <row r="21" spans="1:14" ht="15" outlineLevel="1" x14ac:dyDescent="0.25">
      <c r="A21" s="214">
        <v>43830</v>
      </c>
      <c r="B21" s="214"/>
      <c r="C21" s="212">
        <v>819355.85816206131</v>
      </c>
      <c r="D21" s="212">
        <f t="shared" si="0"/>
        <v>8026727.7702206131</v>
      </c>
      <c r="E21" s="210">
        <f t="shared" ref="E21:E61" si="6">(D9+D21+SUM(D10:D20)*2)/24</f>
        <v>3297628.4020011178</v>
      </c>
      <c r="F21" s="212"/>
      <c r="G21" s="212"/>
      <c r="H21" s="212"/>
      <c r="I21" s="212">
        <f t="shared" si="5"/>
        <v>3297628.4020011178</v>
      </c>
      <c r="J21" s="212">
        <f t="shared" si="1"/>
        <v>-172064.73021403287</v>
      </c>
      <c r="K21" s="210">
        <f t="shared" si="2"/>
        <v>-1685612.8317463284</v>
      </c>
      <c r="L21" s="210">
        <f>(K12+K21+SUM(K13:K20)*2)/24</f>
        <v>-685805.53958845825</v>
      </c>
      <c r="M21" s="209">
        <f t="shared" si="4"/>
        <v>2611822.8624126595</v>
      </c>
      <c r="N21" s="208">
        <f t="shared" si="3"/>
        <v>6341114.9384742845</v>
      </c>
    </row>
    <row r="22" spans="1:14" ht="15" outlineLevel="1" x14ac:dyDescent="0.25">
      <c r="A22" s="214">
        <v>43861</v>
      </c>
      <c r="B22" s="214"/>
      <c r="C22" s="212">
        <v>819355.85816206131</v>
      </c>
      <c r="D22" s="212">
        <f t="shared" si="0"/>
        <v>8846083.6283826753</v>
      </c>
      <c r="E22" s="210">
        <f t="shared" si="6"/>
        <v>4000662.2102762549</v>
      </c>
      <c r="F22" s="212"/>
      <c r="G22" s="212"/>
      <c r="H22" s="212"/>
      <c r="I22" s="212">
        <f t="shared" si="5"/>
        <v>4000662.2102762549</v>
      </c>
      <c r="J22" s="212">
        <f t="shared" si="1"/>
        <v>-172064.73021403287</v>
      </c>
      <c r="K22" s="210">
        <f t="shared" si="2"/>
        <v>-1857677.5619603612</v>
      </c>
      <c r="L22" s="210">
        <f t="shared" ref="L22:L61" si="7">(K10+K22+SUM(K11:K21)*2)/24</f>
        <v>-840139.06415801344</v>
      </c>
      <c r="M22" s="209">
        <f t="shared" si="4"/>
        <v>3160523.1461182414</v>
      </c>
      <c r="N22" s="208">
        <f t="shared" si="3"/>
        <v>6988406.0664223144</v>
      </c>
    </row>
    <row r="23" spans="1:14" ht="15" outlineLevel="1" x14ac:dyDescent="0.25">
      <c r="A23" s="214">
        <v>43890</v>
      </c>
      <c r="B23" s="214"/>
      <c r="C23" s="212">
        <v>819355.85816206131</v>
      </c>
      <c r="D23" s="212">
        <f t="shared" si="0"/>
        <v>9665439.4865447357</v>
      </c>
      <c r="E23" s="210">
        <f t="shared" si="6"/>
        <v>4771975.6733982302</v>
      </c>
      <c r="F23" s="212"/>
      <c r="G23" s="212"/>
      <c r="H23" s="212"/>
      <c r="I23" s="212">
        <f t="shared" si="5"/>
        <v>4771975.6733982302</v>
      </c>
      <c r="J23" s="212">
        <f t="shared" si="1"/>
        <v>-172064.73021403287</v>
      </c>
      <c r="K23" s="210">
        <f t="shared" si="2"/>
        <v>-2029742.292174394</v>
      </c>
      <c r="L23" s="210">
        <f t="shared" si="7"/>
        <v>-1002114.8914136282</v>
      </c>
      <c r="M23" s="209">
        <f t="shared" si="4"/>
        <v>3769860.7819846021</v>
      </c>
      <c r="N23" s="208">
        <f t="shared" si="3"/>
        <v>7635697.1943703415</v>
      </c>
    </row>
    <row r="24" spans="1:14" ht="15" outlineLevel="1" x14ac:dyDescent="0.25">
      <c r="A24" s="214">
        <v>43921</v>
      </c>
      <c r="B24" s="214"/>
      <c r="C24" s="212">
        <v>819355.85816206131</v>
      </c>
      <c r="D24" s="212">
        <f t="shared" si="0"/>
        <v>10484795.344706796</v>
      </c>
      <c r="E24" s="210">
        <f t="shared" si="6"/>
        <v>5579681.0540728709</v>
      </c>
      <c r="F24" s="212"/>
      <c r="G24" s="212"/>
      <c r="H24" s="212"/>
      <c r="I24" s="212">
        <f t="shared" si="5"/>
        <v>5579681.0540728709</v>
      </c>
      <c r="J24" s="212">
        <f t="shared" si="1"/>
        <v>-172064.73021403287</v>
      </c>
      <c r="K24" s="210">
        <f t="shared" si="2"/>
        <v>-2201807.0223884271</v>
      </c>
      <c r="L24" s="210">
        <f t="shared" si="7"/>
        <v>-1171733.0213553025</v>
      </c>
      <c r="M24" s="209">
        <f t="shared" si="4"/>
        <v>4407948.0327175688</v>
      </c>
      <c r="N24" s="208">
        <f t="shared" si="3"/>
        <v>8282988.3223183695</v>
      </c>
    </row>
    <row r="25" spans="1:14" ht="15" outlineLevel="1" x14ac:dyDescent="0.25">
      <c r="A25" s="214">
        <v>43951</v>
      </c>
      <c r="B25" s="214"/>
      <c r="C25" s="212">
        <v>819355.85816206131</v>
      </c>
      <c r="D25" s="212">
        <f t="shared" si="0"/>
        <v>11304151.202868856</v>
      </c>
      <c r="E25" s="210">
        <f t="shared" si="6"/>
        <v>6391722.5705910446</v>
      </c>
      <c r="F25" s="212"/>
      <c r="G25" s="212"/>
      <c r="H25" s="212"/>
      <c r="I25" s="212">
        <f t="shared" si="5"/>
        <v>6391722.5705910446</v>
      </c>
      <c r="J25" s="212">
        <f t="shared" si="1"/>
        <v>-172064.73021403287</v>
      </c>
      <c r="K25" s="210">
        <f t="shared" si="2"/>
        <v>-2373871.7526024599</v>
      </c>
      <c r="L25" s="210">
        <f t="shared" si="7"/>
        <v>-1342261.739824119</v>
      </c>
      <c r="M25" s="209">
        <f t="shared" si="4"/>
        <v>5049460.8307669256</v>
      </c>
      <c r="N25" s="215">
        <f t="shared" si="3"/>
        <v>8930279.4502663966</v>
      </c>
    </row>
    <row r="26" spans="1:14" ht="15" outlineLevel="1" x14ac:dyDescent="0.25">
      <c r="A26" s="221">
        <v>43982</v>
      </c>
      <c r="B26" s="220" t="s">
        <v>177</v>
      </c>
      <c r="C26" s="219"/>
      <c r="D26" s="219">
        <f t="shared" si="0"/>
        <v>11304151.202868856</v>
      </c>
      <c r="E26" s="218">
        <f t="shared" si="6"/>
        <v>7173777.7690000087</v>
      </c>
      <c r="F26" s="219">
        <f t="shared" ref="F26:F61" si="8">+$D$25/36</f>
        <v>314004.20007969043</v>
      </c>
      <c r="G26" s="219">
        <f t="shared" ref="G26:G61" si="9">G25-F26</f>
        <v>-314004.20007969043</v>
      </c>
      <c r="H26" s="219">
        <f t="shared" ref="H26:H61" si="10">(G14+G26+SUM(G15:G25)*2)/24</f>
        <v>-13083.508336653767</v>
      </c>
      <c r="I26" s="219">
        <f t="shared" si="5"/>
        <v>7160694.2606633548</v>
      </c>
      <c r="J26" s="219">
        <f t="shared" si="1"/>
        <v>65940.882016734991</v>
      </c>
      <c r="K26" s="218">
        <f t="shared" si="2"/>
        <v>-2307930.8705857247</v>
      </c>
      <c r="L26" s="218">
        <f t="shared" si="7"/>
        <v>-1503745.7947393043</v>
      </c>
      <c r="M26" s="217">
        <f t="shared" si="4"/>
        <v>5656948.4659240507</v>
      </c>
      <c r="N26" s="216">
        <f t="shared" si="3"/>
        <v>8682216.1322034411</v>
      </c>
    </row>
    <row r="27" spans="1:14" ht="15" outlineLevel="1" x14ac:dyDescent="0.25">
      <c r="A27" s="221">
        <v>44012</v>
      </c>
      <c r="B27" s="220" t="s">
        <v>177</v>
      </c>
      <c r="C27" s="219"/>
      <c r="D27" s="219">
        <f t="shared" si="0"/>
        <v>11304151.202868856</v>
      </c>
      <c r="E27" s="218">
        <f t="shared" si="6"/>
        <v>7890168.4605269348</v>
      </c>
      <c r="F27" s="219">
        <f t="shared" si="8"/>
        <v>314004.20007969043</v>
      </c>
      <c r="G27" s="219">
        <f t="shared" si="9"/>
        <v>-628008.40015938086</v>
      </c>
      <c r="H27" s="219">
        <f t="shared" si="10"/>
        <v>-52334.03334661507</v>
      </c>
      <c r="I27" s="219">
        <f t="shared" si="5"/>
        <v>7837834.42718032</v>
      </c>
      <c r="J27" s="219">
        <f t="shared" si="1"/>
        <v>65940.882016734991</v>
      </c>
      <c r="K27" s="218">
        <f t="shared" si="2"/>
        <v>-2241989.9885689896</v>
      </c>
      <c r="L27" s="218">
        <f t="shared" si="7"/>
        <v>-1645945.2297078671</v>
      </c>
      <c r="M27" s="217">
        <f t="shared" si="4"/>
        <v>6191889.1974724531</v>
      </c>
      <c r="N27" s="216">
        <f t="shared" si="3"/>
        <v>8434152.8141404856</v>
      </c>
    </row>
    <row r="28" spans="1:14" ht="15" outlineLevel="1" x14ac:dyDescent="0.25">
      <c r="A28" s="221">
        <v>44043</v>
      </c>
      <c r="B28" s="220" t="s">
        <v>177</v>
      </c>
      <c r="C28" s="219"/>
      <c r="D28" s="219">
        <f t="shared" si="0"/>
        <v>11304151.202868856</v>
      </c>
      <c r="E28" s="218">
        <f t="shared" si="6"/>
        <v>8538825.1815719008</v>
      </c>
      <c r="F28" s="219">
        <f t="shared" si="8"/>
        <v>314004.20007969043</v>
      </c>
      <c r="G28" s="219">
        <f t="shared" si="9"/>
        <v>-942012.6002390713</v>
      </c>
      <c r="H28" s="219">
        <f t="shared" si="10"/>
        <v>-117751.57502988393</v>
      </c>
      <c r="I28" s="219">
        <f t="shared" si="5"/>
        <v>8421073.6065420173</v>
      </c>
      <c r="J28" s="219">
        <f t="shared" si="1"/>
        <v>65940.882016734991</v>
      </c>
      <c r="K28" s="218">
        <f t="shared" si="2"/>
        <v>-2176049.1065522544</v>
      </c>
      <c r="L28" s="218">
        <f t="shared" si="7"/>
        <v>-1768425.4573738233</v>
      </c>
      <c r="M28" s="217">
        <f t="shared" si="4"/>
        <v>6652648.1491681943</v>
      </c>
      <c r="N28" s="216">
        <f t="shared" si="3"/>
        <v>8186089.4960775301</v>
      </c>
    </row>
    <row r="29" spans="1:14" ht="15" outlineLevel="1" x14ac:dyDescent="0.25">
      <c r="A29" s="221">
        <v>44074</v>
      </c>
      <c r="B29" s="220" t="s">
        <v>177</v>
      </c>
      <c r="C29" s="219"/>
      <c r="D29" s="219">
        <f t="shared" si="0"/>
        <v>11304151.202868856</v>
      </c>
      <c r="E29" s="218">
        <f t="shared" si="6"/>
        <v>9119202.2477700263</v>
      </c>
      <c r="F29" s="219">
        <f t="shared" si="8"/>
        <v>314004.20007969043</v>
      </c>
      <c r="G29" s="219">
        <f t="shared" si="9"/>
        <v>-1256016.8003187617</v>
      </c>
      <c r="H29" s="219">
        <f t="shared" si="10"/>
        <v>-209336.13338646028</v>
      </c>
      <c r="I29" s="219">
        <f t="shared" si="5"/>
        <v>8909866.1143835653</v>
      </c>
      <c r="J29" s="219">
        <f t="shared" si="1"/>
        <v>65940.882016734991</v>
      </c>
      <c r="K29" s="218">
        <f t="shared" si="2"/>
        <v>-2110108.2245355193</v>
      </c>
      <c r="L29" s="218">
        <f t="shared" si="7"/>
        <v>-1871071.8840205485</v>
      </c>
      <c r="M29" s="217">
        <f t="shared" si="4"/>
        <v>7038794.2303630169</v>
      </c>
      <c r="N29" s="216">
        <f t="shared" si="3"/>
        <v>7938026.1780145746</v>
      </c>
    </row>
    <row r="30" spans="1:14" ht="15" outlineLevel="1" x14ac:dyDescent="0.25">
      <c r="A30" s="221">
        <v>44104</v>
      </c>
      <c r="B30" s="220" t="s">
        <v>177</v>
      </c>
      <c r="C30" s="219"/>
      <c r="D30" s="219">
        <f t="shared" si="0"/>
        <v>11304151.202868856</v>
      </c>
      <c r="E30" s="218">
        <f t="shared" si="6"/>
        <v>9631299.6591213141</v>
      </c>
      <c r="F30" s="219">
        <f t="shared" si="8"/>
        <v>314004.20007969043</v>
      </c>
      <c r="G30" s="219">
        <f t="shared" si="9"/>
        <v>-1570021.0003984522</v>
      </c>
      <c r="H30" s="219">
        <f t="shared" si="10"/>
        <v>-327087.70841634419</v>
      </c>
      <c r="I30" s="219">
        <f t="shared" si="5"/>
        <v>9304211.9507049695</v>
      </c>
      <c r="J30" s="219">
        <f t="shared" si="1"/>
        <v>65940.882016734991</v>
      </c>
      <c r="K30" s="218">
        <f t="shared" si="2"/>
        <v>-2044167.3425187843</v>
      </c>
      <c r="L30" s="218">
        <f t="shared" si="7"/>
        <v>-1953884.5096480437</v>
      </c>
      <c r="M30" s="217">
        <f t="shared" si="4"/>
        <v>7350327.4410569258</v>
      </c>
      <c r="N30" s="216">
        <f t="shared" si="3"/>
        <v>7689962.8599516209</v>
      </c>
    </row>
    <row r="31" spans="1:14" ht="15" outlineLevel="1" x14ac:dyDescent="0.25">
      <c r="A31" s="221">
        <v>44135</v>
      </c>
      <c r="B31" s="220" t="s">
        <v>177</v>
      </c>
      <c r="C31" s="219"/>
      <c r="D31" s="219">
        <f t="shared" si="0"/>
        <v>11304151.202868856</v>
      </c>
      <c r="E31" s="218">
        <f t="shared" si="6"/>
        <v>10075117.415625764</v>
      </c>
      <c r="F31" s="219">
        <f t="shared" si="8"/>
        <v>314004.20007969043</v>
      </c>
      <c r="G31" s="218">
        <f t="shared" si="9"/>
        <v>-1884025.2004781426</v>
      </c>
      <c r="H31" s="218">
        <f t="shared" si="10"/>
        <v>-471006.30011953559</v>
      </c>
      <c r="I31" s="218">
        <f t="shared" si="5"/>
        <v>9604111.1155062281</v>
      </c>
      <c r="J31" s="218">
        <f t="shared" si="1"/>
        <v>65940.882016734991</v>
      </c>
      <c r="K31" s="218">
        <f t="shared" si="2"/>
        <v>-1978226.4605020494</v>
      </c>
      <c r="L31" s="218">
        <f t="shared" si="7"/>
        <v>-2016863.3342563075</v>
      </c>
      <c r="M31" s="217">
        <f t="shared" si="4"/>
        <v>7587247.7812499208</v>
      </c>
      <c r="N31" s="216">
        <f t="shared" si="3"/>
        <v>7441899.5418886654</v>
      </c>
    </row>
    <row r="32" spans="1:14" ht="15" outlineLevel="1" x14ac:dyDescent="0.25">
      <c r="A32" s="221">
        <v>44165</v>
      </c>
      <c r="B32" s="220" t="s">
        <v>177</v>
      </c>
      <c r="C32" s="219"/>
      <c r="D32" s="219">
        <f t="shared" si="0"/>
        <v>11304151.202868856</v>
      </c>
      <c r="E32" s="218">
        <f t="shared" si="6"/>
        <v>10450655.517283374</v>
      </c>
      <c r="F32" s="219">
        <f t="shared" si="8"/>
        <v>314004.20007969043</v>
      </c>
      <c r="G32" s="218">
        <f t="shared" si="9"/>
        <v>-2198029.4005578328</v>
      </c>
      <c r="H32" s="218">
        <f t="shared" si="10"/>
        <v>-641091.90849603456</v>
      </c>
      <c r="I32" s="218">
        <f t="shared" si="5"/>
        <v>9809563.6087873392</v>
      </c>
      <c r="J32" s="218">
        <f t="shared" si="1"/>
        <v>65940.882016734991</v>
      </c>
      <c r="K32" s="218">
        <f t="shared" si="2"/>
        <v>-1912285.5784853145</v>
      </c>
      <c r="L32" s="218">
        <f t="shared" si="7"/>
        <v>-2060008.3578453416</v>
      </c>
      <c r="M32" s="217">
        <f t="shared" si="4"/>
        <v>7749555.2509419974</v>
      </c>
      <c r="N32" s="216">
        <f t="shared" si="3"/>
        <v>7193836.223825709</v>
      </c>
    </row>
    <row r="33" spans="1:14" ht="15" outlineLevel="1" x14ac:dyDescent="0.25">
      <c r="A33" s="221">
        <v>44196</v>
      </c>
      <c r="B33" s="220" t="s">
        <v>177</v>
      </c>
      <c r="C33" s="219"/>
      <c r="D33" s="219">
        <f t="shared" si="0"/>
        <v>11304151.202868856</v>
      </c>
      <c r="E33" s="218">
        <f t="shared" si="6"/>
        <v>10757913.964094147</v>
      </c>
      <c r="F33" s="219">
        <f t="shared" si="8"/>
        <v>314004.20007969043</v>
      </c>
      <c r="G33" s="218">
        <f t="shared" si="9"/>
        <v>-2512033.6006375235</v>
      </c>
      <c r="H33" s="218">
        <f t="shared" si="10"/>
        <v>-837344.53354584111</v>
      </c>
      <c r="I33" s="218">
        <f t="shared" si="5"/>
        <v>9920569.4305483066</v>
      </c>
      <c r="J33" s="218">
        <f t="shared" si="1"/>
        <v>65940.882016734991</v>
      </c>
      <c r="K33" s="218">
        <f t="shared" si="2"/>
        <v>-1846344.6964685796</v>
      </c>
      <c r="L33" s="218">
        <f t="shared" si="7"/>
        <v>-2083319.5804151446</v>
      </c>
      <c r="M33" s="217">
        <f t="shared" si="4"/>
        <v>7837249.850133162</v>
      </c>
      <c r="N33" s="216">
        <f t="shared" si="3"/>
        <v>6945772.9057627534</v>
      </c>
    </row>
    <row r="34" spans="1:14" ht="15" outlineLevel="1" x14ac:dyDescent="0.25">
      <c r="A34" s="221">
        <v>44227</v>
      </c>
      <c r="B34" s="220" t="s">
        <v>177</v>
      </c>
      <c r="C34" s="219"/>
      <c r="D34" s="219">
        <f t="shared" si="0"/>
        <v>11304151.202868856</v>
      </c>
      <c r="E34" s="218">
        <f t="shared" si="6"/>
        <v>10996892.75605808</v>
      </c>
      <c r="F34" s="219">
        <f t="shared" si="8"/>
        <v>314004.20007969043</v>
      </c>
      <c r="G34" s="218">
        <f t="shared" si="9"/>
        <v>-2826037.8007172141</v>
      </c>
      <c r="H34" s="218">
        <f t="shared" si="10"/>
        <v>-1059764.1752689553</v>
      </c>
      <c r="I34" s="218">
        <f t="shared" si="5"/>
        <v>9937128.5807891246</v>
      </c>
      <c r="J34" s="218">
        <f t="shared" si="1"/>
        <v>65940.882016734991</v>
      </c>
      <c r="K34" s="218">
        <f t="shared" si="2"/>
        <v>-1780403.8144518447</v>
      </c>
      <c r="L34" s="218">
        <f t="shared" si="7"/>
        <v>-2086797.0019657167</v>
      </c>
      <c r="M34" s="217">
        <f t="shared" si="4"/>
        <v>7850331.5788234081</v>
      </c>
      <c r="N34" s="216">
        <f t="shared" si="3"/>
        <v>6697709.5876997979</v>
      </c>
    </row>
    <row r="35" spans="1:14" ht="15" outlineLevel="1" x14ac:dyDescent="0.25">
      <c r="A35" s="221">
        <v>44255</v>
      </c>
      <c r="B35" s="220" t="s">
        <v>177</v>
      </c>
      <c r="C35" s="219"/>
      <c r="D35" s="219">
        <f t="shared" si="0"/>
        <v>11304151.202868856</v>
      </c>
      <c r="E35" s="218">
        <f t="shared" si="6"/>
        <v>11167591.893175177</v>
      </c>
      <c r="F35" s="219">
        <f t="shared" si="8"/>
        <v>314004.20007969043</v>
      </c>
      <c r="G35" s="218">
        <f t="shared" si="9"/>
        <v>-3140042.0007969048</v>
      </c>
      <c r="H35" s="218">
        <f t="shared" si="10"/>
        <v>-1308350.8336653768</v>
      </c>
      <c r="I35" s="218">
        <f t="shared" si="5"/>
        <v>9859241.0595098007</v>
      </c>
      <c r="J35" s="218">
        <f t="shared" si="1"/>
        <v>65940.882016734991</v>
      </c>
      <c r="K35" s="218">
        <f t="shared" si="2"/>
        <v>-1714462.9324351097</v>
      </c>
      <c r="L35" s="218">
        <f t="shared" si="7"/>
        <v>-2070440.6224970582</v>
      </c>
      <c r="M35" s="217">
        <f t="shared" si="4"/>
        <v>7788800.4370127423</v>
      </c>
      <c r="N35" s="216">
        <f t="shared" si="3"/>
        <v>6449646.2696368415</v>
      </c>
    </row>
    <row r="36" spans="1:14" ht="15" outlineLevel="1" x14ac:dyDescent="0.25">
      <c r="A36" s="221">
        <v>44286</v>
      </c>
      <c r="B36" s="220" t="s">
        <v>177</v>
      </c>
      <c r="C36" s="219"/>
      <c r="D36" s="219">
        <f t="shared" si="0"/>
        <v>11304151.202868856</v>
      </c>
      <c r="E36" s="218">
        <f t="shared" si="6"/>
        <v>11270011.375445435</v>
      </c>
      <c r="F36" s="219">
        <f t="shared" si="8"/>
        <v>314004.20007969043</v>
      </c>
      <c r="G36" s="218">
        <f t="shared" si="9"/>
        <v>-3454046.2008765955</v>
      </c>
      <c r="H36" s="218">
        <f t="shared" si="10"/>
        <v>-1583104.5087351061</v>
      </c>
      <c r="I36" s="218">
        <f t="shared" si="5"/>
        <v>9686906.8667103294</v>
      </c>
      <c r="J36" s="218">
        <f t="shared" si="1"/>
        <v>65940.882016734991</v>
      </c>
      <c r="K36" s="218">
        <f t="shared" si="2"/>
        <v>-1648522.0504183748</v>
      </c>
      <c r="L36" s="218">
        <f t="shared" si="7"/>
        <v>-2034250.4420091689</v>
      </c>
      <c r="M36" s="217">
        <f t="shared" si="4"/>
        <v>7652656.4247011608</v>
      </c>
      <c r="N36" s="216">
        <f t="shared" si="3"/>
        <v>6201582.951573886</v>
      </c>
    </row>
    <row r="37" spans="1:14" ht="15" outlineLevel="1" x14ac:dyDescent="0.25">
      <c r="A37" s="221">
        <v>44316</v>
      </c>
      <c r="B37" s="220" t="s">
        <v>177</v>
      </c>
      <c r="C37" s="218"/>
      <c r="D37" s="218">
        <f t="shared" si="0"/>
        <v>11304151.202868856</v>
      </c>
      <c r="E37" s="292">
        <f t="shared" si="6"/>
        <v>11304151.202868855</v>
      </c>
      <c r="F37" s="219">
        <f t="shared" si="8"/>
        <v>314004.20007969043</v>
      </c>
      <c r="G37" s="218">
        <f t="shared" si="9"/>
        <v>-3768050.4009562861</v>
      </c>
      <c r="H37" s="292">
        <f t="shared" si="10"/>
        <v>-1884025.2004781428</v>
      </c>
      <c r="I37" s="218">
        <f t="shared" si="5"/>
        <v>9420126.0023907125</v>
      </c>
      <c r="J37" s="218">
        <f t="shared" si="1"/>
        <v>65940.882016734991</v>
      </c>
      <c r="K37" s="218">
        <f t="shared" si="2"/>
        <v>-1582581.1684016399</v>
      </c>
      <c r="L37" s="292">
        <f t="shared" si="7"/>
        <v>-1978226.4605020492</v>
      </c>
      <c r="M37" s="217">
        <f t="shared" si="4"/>
        <v>7441899.5418886635</v>
      </c>
      <c r="N37" s="216">
        <f t="shared" si="3"/>
        <v>5953519.6335109305</v>
      </c>
    </row>
    <row r="38" spans="1:14" ht="15" outlineLevel="1" x14ac:dyDescent="0.25">
      <c r="A38" s="214">
        <v>44347</v>
      </c>
      <c r="B38" s="214"/>
      <c r="C38" s="210"/>
      <c r="D38" s="210">
        <f t="shared" si="0"/>
        <v>11304151.202868856</v>
      </c>
      <c r="E38" s="210">
        <f t="shared" si="6"/>
        <v>11304151.202868855</v>
      </c>
      <c r="F38" s="212">
        <f t="shared" si="8"/>
        <v>314004.20007969043</v>
      </c>
      <c r="G38" s="210">
        <f t="shared" si="9"/>
        <v>-4082054.6010359768</v>
      </c>
      <c r="H38" s="210">
        <f t="shared" si="10"/>
        <v>-2198029.4005578337</v>
      </c>
      <c r="I38" s="210">
        <f t="shared" si="5"/>
        <v>9106121.8023110218</v>
      </c>
      <c r="J38" s="210">
        <f t="shared" si="1"/>
        <v>65940.882016734991</v>
      </c>
      <c r="K38" s="210">
        <f t="shared" si="2"/>
        <v>-1516640.286384905</v>
      </c>
      <c r="L38" s="210">
        <f t="shared" si="7"/>
        <v>-1912285.578485314</v>
      </c>
      <c r="M38" s="209">
        <f t="shared" si="4"/>
        <v>7193836.223825708</v>
      </c>
      <c r="N38" s="208">
        <f t="shared" si="3"/>
        <v>5705456.315447975</v>
      </c>
    </row>
    <row r="39" spans="1:14" ht="15" outlineLevel="1" x14ac:dyDescent="0.25">
      <c r="A39" s="214">
        <v>44377</v>
      </c>
      <c r="B39" s="214"/>
      <c r="C39" s="210"/>
      <c r="D39" s="210">
        <f t="shared" si="0"/>
        <v>11304151.202868856</v>
      </c>
      <c r="E39" s="210">
        <f t="shared" si="6"/>
        <v>11304151.202868855</v>
      </c>
      <c r="F39" s="212">
        <f t="shared" si="8"/>
        <v>314004.20007969043</v>
      </c>
      <c r="G39" s="210">
        <f t="shared" si="9"/>
        <v>-4396058.8011156674</v>
      </c>
      <c r="H39" s="210">
        <f t="shared" si="10"/>
        <v>-2512033.6006375239</v>
      </c>
      <c r="I39" s="210">
        <f t="shared" si="5"/>
        <v>8792117.6022313312</v>
      </c>
      <c r="J39" s="210">
        <f t="shared" si="1"/>
        <v>65940.882016734991</v>
      </c>
      <c r="K39" s="210">
        <f t="shared" si="2"/>
        <v>-1450699.4043681701</v>
      </c>
      <c r="L39" s="210">
        <f t="shared" si="7"/>
        <v>-1846344.6964685798</v>
      </c>
      <c r="M39" s="209">
        <f t="shared" si="4"/>
        <v>6945772.9057627516</v>
      </c>
      <c r="N39" s="215">
        <f t="shared" si="3"/>
        <v>5457392.9973850194</v>
      </c>
    </row>
    <row r="40" spans="1:14" ht="15" outlineLevel="1" x14ac:dyDescent="0.25">
      <c r="A40" s="214">
        <v>44408</v>
      </c>
      <c r="B40" s="214"/>
      <c r="C40" s="210"/>
      <c r="D40" s="210">
        <f t="shared" si="0"/>
        <v>11304151.202868856</v>
      </c>
      <c r="E40" s="210">
        <f t="shared" si="6"/>
        <v>11304151.202868855</v>
      </c>
      <c r="F40" s="212">
        <f t="shared" si="8"/>
        <v>314004.20007969043</v>
      </c>
      <c r="G40" s="210">
        <f t="shared" si="9"/>
        <v>-4710063.0011953581</v>
      </c>
      <c r="H40" s="210">
        <f t="shared" si="10"/>
        <v>-2826037.8007172141</v>
      </c>
      <c r="I40" s="210">
        <f t="shared" si="5"/>
        <v>8478113.4021516405</v>
      </c>
      <c r="J40" s="210">
        <f t="shared" si="1"/>
        <v>65940.882016734991</v>
      </c>
      <c r="K40" s="211">
        <f t="shared" si="2"/>
        <v>-1384758.5223514352</v>
      </c>
      <c r="L40" s="210">
        <f t="shared" si="7"/>
        <v>-1780403.8144518447</v>
      </c>
      <c r="M40" s="209">
        <f t="shared" si="4"/>
        <v>6697709.5876997961</v>
      </c>
      <c r="N40" s="215">
        <f t="shared" si="3"/>
        <v>5209329.679322063</v>
      </c>
    </row>
    <row r="41" spans="1:14" ht="15" outlineLevel="1" x14ac:dyDescent="0.25">
      <c r="A41" s="214">
        <v>44439</v>
      </c>
      <c r="B41" s="214"/>
      <c r="C41" s="210"/>
      <c r="D41" s="210">
        <f t="shared" si="0"/>
        <v>11304151.202868856</v>
      </c>
      <c r="E41" s="210">
        <f t="shared" si="6"/>
        <v>11304151.202868855</v>
      </c>
      <c r="F41" s="212">
        <f t="shared" si="8"/>
        <v>314004.20007969043</v>
      </c>
      <c r="G41" s="210">
        <f t="shared" si="9"/>
        <v>-5024067.2012750488</v>
      </c>
      <c r="H41" s="210">
        <f t="shared" si="10"/>
        <v>-3140042.0007969048</v>
      </c>
      <c r="I41" s="210">
        <f t="shared" si="5"/>
        <v>8164109.2020719498</v>
      </c>
      <c r="J41" s="210">
        <f t="shared" si="1"/>
        <v>65940.882016734991</v>
      </c>
      <c r="K41" s="211">
        <f t="shared" si="2"/>
        <v>-1318817.6403347002</v>
      </c>
      <c r="L41" s="210">
        <f t="shared" si="7"/>
        <v>-1714462.93243511</v>
      </c>
      <c r="M41" s="209">
        <f t="shared" si="4"/>
        <v>6449646.2696368396</v>
      </c>
      <c r="N41" s="215">
        <f t="shared" si="3"/>
        <v>4961266.3612591075</v>
      </c>
    </row>
    <row r="42" spans="1:14" ht="15" x14ac:dyDescent="0.25">
      <c r="A42" s="214">
        <v>44469</v>
      </c>
      <c r="B42" s="214"/>
      <c r="C42" s="210"/>
      <c r="D42" s="210">
        <f t="shared" si="0"/>
        <v>11304151.202868856</v>
      </c>
      <c r="E42" s="210">
        <f t="shared" si="6"/>
        <v>11304151.202868855</v>
      </c>
      <c r="F42" s="212">
        <f t="shared" si="8"/>
        <v>314004.20007969043</v>
      </c>
      <c r="G42" s="210">
        <f t="shared" si="9"/>
        <v>-5338071.4013547394</v>
      </c>
      <c r="H42" s="210">
        <f t="shared" si="10"/>
        <v>-3454046.2008765955</v>
      </c>
      <c r="I42" s="210">
        <f t="shared" si="5"/>
        <v>7850105.0019922592</v>
      </c>
      <c r="J42" s="210">
        <f t="shared" si="1"/>
        <v>65940.882016734991</v>
      </c>
      <c r="K42" s="211">
        <f t="shared" si="2"/>
        <v>-1252876.7583179653</v>
      </c>
      <c r="L42" s="210">
        <f t="shared" si="7"/>
        <v>-1648522.0504183744</v>
      </c>
      <c r="M42" s="209">
        <f t="shared" si="4"/>
        <v>6201582.951573885</v>
      </c>
      <c r="N42" s="208">
        <f t="shared" si="3"/>
        <v>4713203.043196152</v>
      </c>
    </row>
    <row r="43" spans="1:14" ht="15" x14ac:dyDescent="0.25">
      <c r="A43" s="214">
        <v>44500</v>
      </c>
      <c r="B43" s="214"/>
      <c r="C43" s="210"/>
      <c r="D43" s="210">
        <f t="shared" ref="D43:D61" si="11">D42+C43</f>
        <v>11304151.202868856</v>
      </c>
      <c r="E43" s="210">
        <f t="shared" si="6"/>
        <v>11304151.202868855</v>
      </c>
      <c r="F43" s="212">
        <f t="shared" si="8"/>
        <v>314004.20007969043</v>
      </c>
      <c r="G43" s="210">
        <f t="shared" si="9"/>
        <v>-5652075.6014344301</v>
      </c>
      <c r="H43" s="210">
        <f t="shared" si="10"/>
        <v>-3768050.4009562861</v>
      </c>
      <c r="I43" s="210">
        <f t="shared" si="5"/>
        <v>7536100.8019125685</v>
      </c>
      <c r="J43" s="210">
        <f t="shared" ref="J43:J61" si="12">(-C43*0.21)+(F43*0.21)</f>
        <v>65940.882016734991</v>
      </c>
      <c r="K43" s="211">
        <f t="shared" ref="K43:K61" si="13">K42+J43</f>
        <v>-1186935.8763012304</v>
      </c>
      <c r="L43" s="210">
        <f t="shared" si="7"/>
        <v>-1582581.1684016399</v>
      </c>
      <c r="M43" s="209">
        <f t="shared" si="4"/>
        <v>5953519.6335109286</v>
      </c>
      <c r="N43" s="215">
        <f t="shared" ref="N43:N61" si="14">+D43+G43+K43</f>
        <v>4465139.7251331955</v>
      </c>
    </row>
    <row r="44" spans="1:14" ht="15" x14ac:dyDescent="0.25">
      <c r="A44" s="214">
        <v>44530</v>
      </c>
      <c r="B44" s="214"/>
      <c r="C44" s="212"/>
      <c r="D44" s="210">
        <f t="shared" si="11"/>
        <v>11304151.202868856</v>
      </c>
      <c r="E44" s="210">
        <f t="shared" si="6"/>
        <v>11304151.202868855</v>
      </c>
      <c r="F44" s="212">
        <f t="shared" si="8"/>
        <v>314004.20007969043</v>
      </c>
      <c r="G44" s="210">
        <f t="shared" si="9"/>
        <v>-5966079.8015141208</v>
      </c>
      <c r="H44" s="210">
        <f t="shared" si="10"/>
        <v>-4082054.6010359768</v>
      </c>
      <c r="I44" s="210">
        <f t="shared" si="5"/>
        <v>7222096.6018328778</v>
      </c>
      <c r="J44" s="210">
        <f t="shared" si="12"/>
        <v>65940.882016734991</v>
      </c>
      <c r="K44" s="211">
        <f t="shared" si="13"/>
        <v>-1120994.9942844955</v>
      </c>
      <c r="L44" s="210">
        <f t="shared" si="7"/>
        <v>-1516640.286384905</v>
      </c>
      <c r="M44" s="209">
        <f t="shared" ref="M44:M61" si="15">L44+I44</f>
        <v>5705456.3154479731</v>
      </c>
      <c r="N44" s="215">
        <f t="shared" si="14"/>
        <v>4217076.40707024</v>
      </c>
    </row>
    <row r="45" spans="1:14" ht="15" outlineLevel="1" x14ac:dyDescent="0.25">
      <c r="A45" s="214">
        <v>44561</v>
      </c>
      <c r="B45" s="214"/>
      <c r="C45" s="212"/>
      <c r="D45" s="210">
        <f t="shared" si="11"/>
        <v>11304151.202868856</v>
      </c>
      <c r="E45" s="210">
        <f t="shared" si="6"/>
        <v>11304151.202868855</v>
      </c>
      <c r="F45" s="212">
        <f t="shared" si="8"/>
        <v>314004.20007969043</v>
      </c>
      <c r="G45" s="210">
        <f t="shared" si="9"/>
        <v>-6280084.0015938114</v>
      </c>
      <c r="H45" s="210">
        <f t="shared" si="10"/>
        <v>-4396058.8011156674</v>
      </c>
      <c r="I45" s="210">
        <f t="shared" si="5"/>
        <v>6908092.4017531872</v>
      </c>
      <c r="J45" s="210">
        <f t="shared" si="12"/>
        <v>65940.882016734991</v>
      </c>
      <c r="K45" s="211">
        <f t="shared" si="13"/>
        <v>-1055054.1122677606</v>
      </c>
      <c r="L45" s="210">
        <f t="shared" si="7"/>
        <v>-1450699.4043681703</v>
      </c>
      <c r="M45" s="209">
        <f t="shared" si="15"/>
        <v>5457392.9973850166</v>
      </c>
      <c r="N45" s="215">
        <f t="shared" si="14"/>
        <v>3969013.0890072845</v>
      </c>
    </row>
    <row r="46" spans="1:14" ht="15" outlineLevel="1" x14ac:dyDescent="0.25">
      <c r="A46" s="214">
        <v>44592</v>
      </c>
      <c r="B46" s="214"/>
      <c r="C46" s="212"/>
      <c r="D46" s="210">
        <f t="shared" si="11"/>
        <v>11304151.202868856</v>
      </c>
      <c r="E46" s="210">
        <f t="shared" si="6"/>
        <v>11304151.202868855</v>
      </c>
      <c r="F46" s="212">
        <f t="shared" si="8"/>
        <v>314004.20007969043</v>
      </c>
      <c r="G46" s="210">
        <f t="shared" si="9"/>
        <v>-6594088.2016735021</v>
      </c>
      <c r="H46" s="210">
        <f t="shared" si="10"/>
        <v>-4710063.0011953581</v>
      </c>
      <c r="I46" s="210">
        <f t="shared" si="5"/>
        <v>6594088.2016734965</v>
      </c>
      <c r="J46" s="210">
        <f t="shared" si="12"/>
        <v>65940.882016734991</v>
      </c>
      <c r="K46" s="211">
        <f t="shared" si="13"/>
        <v>-989113.23025102552</v>
      </c>
      <c r="L46" s="210">
        <f t="shared" si="7"/>
        <v>-1384758.5223514352</v>
      </c>
      <c r="M46" s="209">
        <f t="shared" si="15"/>
        <v>5209329.6793220611</v>
      </c>
      <c r="N46" s="215">
        <f t="shared" si="14"/>
        <v>3720949.770944329</v>
      </c>
    </row>
    <row r="47" spans="1:14" ht="15" outlineLevel="1" x14ac:dyDescent="0.25">
      <c r="A47" s="214">
        <v>44620</v>
      </c>
      <c r="B47" s="214"/>
      <c r="C47" s="212"/>
      <c r="D47" s="210">
        <f t="shared" si="11"/>
        <v>11304151.202868856</v>
      </c>
      <c r="E47" s="210">
        <f t="shared" si="6"/>
        <v>11304151.202868855</v>
      </c>
      <c r="F47" s="212">
        <f t="shared" si="8"/>
        <v>314004.20007969043</v>
      </c>
      <c r="G47" s="210">
        <f t="shared" si="9"/>
        <v>-6908092.4017531928</v>
      </c>
      <c r="H47" s="210">
        <f t="shared" si="10"/>
        <v>-5024067.2012750488</v>
      </c>
      <c r="I47" s="210">
        <f t="shared" si="5"/>
        <v>6280084.0015938058</v>
      </c>
      <c r="J47" s="210">
        <f t="shared" si="12"/>
        <v>65940.882016734991</v>
      </c>
      <c r="K47" s="211">
        <f t="shared" si="13"/>
        <v>-923172.34823429049</v>
      </c>
      <c r="L47" s="210">
        <f t="shared" si="7"/>
        <v>-1318817.6403347002</v>
      </c>
      <c r="M47" s="209">
        <f t="shared" si="15"/>
        <v>4961266.3612591056</v>
      </c>
      <c r="N47" s="215">
        <f t="shared" si="14"/>
        <v>3472886.4528813735</v>
      </c>
    </row>
    <row r="48" spans="1:14" ht="15" outlineLevel="1" x14ac:dyDescent="0.25">
      <c r="A48" s="214">
        <v>44651</v>
      </c>
      <c r="B48" s="214"/>
      <c r="C48" s="212"/>
      <c r="D48" s="210">
        <f t="shared" si="11"/>
        <v>11304151.202868856</v>
      </c>
      <c r="E48" s="210">
        <f t="shared" si="6"/>
        <v>11304151.202868855</v>
      </c>
      <c r="F48" s="212">
        <f t="shared" si="8"/>
        <v>314004.20007969043</v>
      </c>
      <c r="G48" s="210">
        <f t="shared" si="9"/>
        <v>-7222096.6018328834</v>
      </c>
      <c r="H48" s="210">
        <f t="shared" si="10"/>
        <v>-5338071.4013547394</v>
      </c>
      <c r="I48" s="210">
        <f t="shared" si="5"/>
        <v>5966079.8015141152</v>
      </c>
      <c r="J48" s="210">
        <f t="shared" si="12"/>
        <v>65940.882016734991</v>
      </c>
      <c r="K48" s="211">
        <f t="shared" si="13"/>
        <v>-857231.46621755545</v>
      </c>
      <c r="L48" s="210">
        <f t="shared" si="7"/>
        <v>-1252876.7583179653</v>
      </c>
      <c r="M48" s="209">
        <f t="shared" si="15"/>
        <v>4713203.0431961501</v>
      </c>
      <c r="N48" s="208">
        <f t="shared" si="14"/>
        <v>3224823.1348184175</v>
      </c>
    </row>
    <row r="49" spans="1:14" ht="15" outlineLevel="1" x14ac:dyDescent="0.25">
      <c r="A49" s="214">
        <v>44681</v>
      </c>
      <c r="B49" s="214"/>
      <c r="C49" s="212"/>
      <c r="D49" s="210">
        <f t="shared" si="11"/>
        <v>11304151.202868856</v>
      </c>
      <c r="E49" s="210">
        <f t="shared" si="6"/>
        <v>11304151.202868855</v>
      </c>
      <c r="F49" s="212">
        <f t="shared" si="8"/>
        <v>314004.20007969043</v>
      </c>
      <c r="G49" s="210">
        <f t="shared" si="9"/>
        <v>-7536100.8019125741</v>
      </c>
      <c r="H49" s="210">
        <f t="shared" si="10"/>
        <v>-5652075.6014344292</v>
      </c>
      <c r="I49" s="210">
        <f t="shared" si="5"/>
        <v>5652075.6014344255</v>
      </c>
      <c r="J49" s="210">
        <f t="shared" si="12"/>
        <v>65940.882016734991</v>
      </c>
      <c r="K49" s="211">
        <f t="shared" si="13"/>
        <v>-791290.58420082042</v>
      </c>
      <c r="L49" s="210">
        <f t="shared" si="7"/>
        <v>-1186935.8763012304</v>
      </c>
      <c r="M49" s="209">
        <f t="shared" si="15"/>
        <v>4465139.7251331955</v>
      </c>
      <c r="N49" s="215">
        <f t="shared" si="14"/>
        <v>2976759.816755462</v>
      </c>
    </row>
    <row r="50" spans="1:14" ht="15" outlineLevel="1" x14ac:dyDescent="0.25">
      <c r="A50" s="214">
        <v>44712</v>
      </c>
      <c r="B50" s="214"/>
      <c r="C50" s="212"/>
      <c r="D50" s="210">
        <f t="shared" si="11"/>
        <v>11304151.202868856</v>
      </c>
      <c r="E50" s="210">
        <f t="shared" si="6"/>
        <v>11304151.202868855</v>
      </c>
      <c r="F50" s="212">
        <f t="shared" si="8"/>
        <v>314004.20007969043</v>
      </c>
      <c r="G50" s="210">
        <f t="shared" si="9"/>
        <v>-7850105.0019922648</v>
      </c>
      <c r="H50" s="210">
        <f t="shared" si="10"/>
        <v>-5966079.8015141217</v>
      </c>
      <c r="I50" s="210">
        <f t="shared" si="5"/>
        <v>5338071.4013547329</v>
      </c>
      <c r="J50" s="210">
        <f t="shared" si="12"/>
        <v>65940.882016734991</v>
      </c>
      <c r="K50" s="211">
        <f t="shared" si="13"/>
        <v>-725349.70218408538</v>
      </c>
      <c r="L50" s="210">
        <f t="shared" si="7"/>
        <v>-1120994.9942844952</v>
      </c>
      <c r="M50" s="209">
        <f t="shared" si="15"/>
        <v>4217076.4070702381</v>
      </c>
      <c r="N50" s="215">
        <f t="shared" si="14"/>
        <v>2728696.4986925065</v>
      </c>
    </row>
    <row r="51" spans="1:14" ht="15" outlineLevel="1" x14ac:dyDescent="0.25">
      <c r="A51" s="214">
        <v>44742</v>
      </c>
      <c r="B51" s="214"/>
      <c r="C51" s="212"/>
      <c r="D51" s="210">
        <f t="shared" si="11"/>
        <v>11304151.202868856</v>
      </c>
      <c r="E51" s="210">
        <f t="shared" si="6"/>
        <v>11304151.202868855</v>
      </c>
      <c r="F51" s="212">
        <f t="shared" si="8"/>
        <v>314004.20007969043</v>
      </c>
      <c r="G51" s="210">
        <f t="shared" si="9"/>
        <v>-8164109.2020719554</v>
      </c>
      <c r="H51" s="210">
        <f t="shared" si="10"/>
        <v>-6280084.0015938124</v>
      </c>
      <c r="I51" s="210">
        <f t="shared" si="5"/>
        <v>5024067.2012750423</v>
      </c>
      <c r="J51" s="210">
        <f t="shared" si="12"/>
        <v>65940.882016734991</v>
      </c>
      <c r="K51" s="211">
        <f t="shared" si="13"/>
        <v>-659408.82016735035</v>
      </c>
      <c r="L51" s="210">
        <f t="shared" si="7"/>
        <v>-1055054.1122677603</v>
      </c>
      <c r="M51" s="209">
        <f t="shared" si="15"/>
        <v>3969013.0890072817</v>
      </c>
      <c r="N51" s="208">
        <f t="shared" si="14"/>
        <v>2480633.1806295505</v>
      </c>
    </row>
    <row r="52" spans="1:14" ht="15" outlineLevel="1" x14ac:dyDescent="0.25">
      <c r="A52" s="214">
        <v>44773</v>
      </c>
      <c r="B52" s="213"/>
      <c r="C52" s="213"/>
      <c r="D52" s="210">
        <f t="shared" si="11"/>
        <v>11304151.202868856</v>
      </c>
      <c r="E52" s="210">
        <f t="shared" si="6"/>
        <v>11304151.202868855</v>
      </c>
      <c r="F52" s="212">
        <f t="shared" si="8"/>
        <v>314004.20007969043</v>
      </c>
      <c r="G52" s="210">
        <f t="shared" si="9"/>
        <v>-8478113.4021516461</v>
      </c>
      <c r="H52" s="210">
        <f t="shared" si="10"/>
        <v>-6594088.201673503</v>
      </c>
      <c r="I52" s="210">
        <f t="shared" si="5"/>
        <v>4710063.0011953516</v>
      </c>
      <c r="J52" s="210">
        <f t="shared" si="12"/>
        <v>65940.882016734991</v>
      </c>
      <c r="K52" s="211">
        <f t="shared" si="13"/>
        <v>-593467.93815061531</v>
      </c>
      <c r="L52" s="210">
        <f t="shared" si="7"/>
        <v>-989113.23025102529</v>
      </c>
      <c r="M52" s="209">
        <f t="shared" si="15"/>
        <v>3720949.7709443262</v>
      </c>
      <c r="N52" s="208">
        <f t="shared" si="14"/>
        <v>2232569.862566595</v>
      </c>
    </row>
    <row r="53" spans="1:14" ht="15" outlineLevel="1" x14ac:dyDescent="0.25">
      <c r="A53" s="214">
        <v>44804</v>
      </c>
      <c r="B53" s="213"/>
      <c r="C53" s="213"/>
      <c r="D53" s="210">
        <f t="shared" si="11"/>
        <v>11304151.202868856</v>
      </c>
      <c r="E53" s="210">
        <f t="shared" si="6"/>
        <v>11304151.202868855</v>
      </c>
      <c r="F53" s="212">
        <f t="shared" si="8"/>
        <v>314004.20007969043</v>
      </c>
      <c r="G53" s="210">
        <f t="shared" si="9"/>
        <v>-8792117.6022313368</v>
      </c>
      <c r="H53" s="210">
        <f t="shared" si="10"/>
        <v>-6908092.4017531918</v>
      </c>
      <c r="I53" s="210">
        <f t="shared" si="5"/>
        <v>4396058.8011156628</v>
      </c>
      <c r="J53" s="210">
        <f t="shared" si="12"/>
        <v>65940.882016734991</v>
      </c>
      <c r="K53" s="211">
        <f t="shared" si="13"/>
        <v>-527527.05613388028</v>
      </c>
      <c r="L53" s="210">
        <f t="shared" si="7"/>
        <v>-923172.34823429026</v>
      </c>
      <c r="M53" s="209">
        <f t="shared" si="15"/>
        <v>3472886.4528813725</v>
      </c>
      <c r="N53" s="208">
        <f t="shared" si="14"/>
        <v>1984506.5445036395</v>
      </c>
    </row>
    <row r="54" spans="1:14" ht="15" outlineLevel="1" x14ac:dyDescent="0.25">
      <c r="A54" s="214">
        <v>44834</v>
      </c>
      <c r="B54" s="213"/>
      <c r="C54" s="213"/>
      <c r="D54" s="210">
        <f t="shared" si="11"/>
        <v>11304151.202868856</v>
      </c>
      <c r="E54" s="210">
        <f t="shared" si="6"/>
        <v>11304151.202868855</v>
      </c>
      <c r="F54" s="212">
        <f t="shared" si="8"/>
        <v>314004.20007969043</v>
      </c>
      <c r="G54" s="210">
        <f t="shared" si="9"/>
        <v>-9106121.8023110274</v>
      </c>
      <c r="H54" s="210">
        <f t="shared" si="10"/>
        <v>-7222096.6018328844</v>
      </c>
      <c r="I54" s="210">
        <f t="shared" si="5"/>
        <v>4082054.6010359703</v>
      </c>
      <c r="J54" s="210">
        <f t="shared" si="12"/>
        <v>65940.882016734991</v>
      </c>
      <c r="K54" s="211">
        <f t="shared" si="13"/>
        <v>-461586.1741171453</v>
      </c>
      <c r="L54" s="210">
        <f t="shared" si="7"/>
        <v>-857231.46621755545</v>
      </c>
      <c r="M54" s="209">
        <f t="shared" si="15"/>
        <v>3224823.1348184147</v>
      </c>
      <c r="N54" s="208">
        <f t="shared" si="14"/>
        <v>1736443.2264406837</v>
      </c>
    </row>
    <row r="55" spans="1:14" ht="15" outlineLevel="1" x14ac:dyDescent="0.25">
      <c r="A55" s="214">
        <v>44865</v>
      </c>
      <c r="B55" s="213"/>
      <c r="C55" s="213"/>
      <c r="D55" s="210">
        <f t="shared" si="11"/>
        <v>11304151.202868856</v>
      </c>
      <c r="E55" s="210">
        <f t="shared" si="6"/>
        <v>11304151.202868855</v>
      </c>
      <c r="F55" s="212">
        <f t="shared" si="8"/>
        <v>314004.20007969043</v>
      </c>
      <c r="G55" s="210">
        <f t="shared" si="9"/>
        <v>-9420126.0023907181</v>
      </c>
      <c r="H55" s="210">
        <f t="shared" si="10"/>
        <v>-7536100.801912575</v>
      </c>
      <c r="I55" s="210">
        <f t="shared" si="5"/>
        <v>3768050.4009562796</v>
      </c>
      <c r="J55" s="210">
        <f t="shared" si="12"/>
        <v>65940.882016734991</v>
      </c>
      <c r="K55" s="211">
        <f t="shared" si="13"/>
        <v>-395645.29210041033</v>
      </c>
      <c r="L55" s="210">
        <f t="shared" si="7"/>
        <v>-791290.58420082042</v>
      </c>
      <c r="M55" s="209">
        <f t="shared" si="15"/>
        <v>2976759.8167554592</v>
      </c>
      <c r="N55" s="208">
        <f t="shared" si="14"/>
        <v>1488379.908377728</v>
      </c>
    </row>
    <row r="56" spans="1:14" ht="15" outlineLevel="1" x14ac:dyDescent="0.25">
      <c r="A56" s="214">
        <v>44895</v>
      </c>
      <c r="B56" s="213"/>
      <c r="C56" s="213"/>
      <c r="D56" s="210">
        <f t="shared" si="11"/>
        <v>11304151.202868856</v>
      </c>
      <c r="E56" s="210">
        <f t="shared" si="6"/>
        <v>11304151.202868855</v>
      </c>
      <c r="F56" s="212">
        <f t="shared" si="8"/>
        <v>314004.20007969043</v>
      </c>
      <c r="G56" s="210">
        <f t="shared" si="9"/>
        <v>-9734130.2024704088</v>
      </c>
      <c r="H56" s="210">
        <f t="shared" si="10"/>
        <v>-7850105.0019922657</v>
      </c>
      <c r="I56" s="210">
        <f t="shared" si="5"/>
        <v>3454046.2008765889</v>
      </c>
      <c r="J56" s="210">
        <f t="shared" si="12"/>
        <v>65940.882016734991</v>
      </c>
      <c r="K56" s="211">
        <f t="shared" si="13"/>
        <v>-329704.41008367535</v>
      </c>
      <c r="L56" s="210">
        <f t="shared" si="7"/>
        <v>-725349.70218408538</v>
      </c>
      <c r="M56" s="209">
        <f t="shared" si="15"/>
        <v>2728696.4986925037</v>
      </c>
      <c r="N56" s="208">
        <f t="shared" si="14"/>
        <v>1240316.5903147724</v>
      </c>
    </row>
    <row r="57" spans="1:14" ht="15" outlineLevel="1" x14ac:dyDescent="0.25">
      <c r="A57" s="214">
        <v>44926</v>
      </c>
      <c r="B57" s="213"/>
      <c r="C57" s="213"/>
      <c r="D57" s="210">
        <f t="shared" si="11"/>
        <v>11304151.202868856</v>
      </c>
      <c r="E57" s="210">
        <f t="shared" si="6"/>
        <v>11304151.202868855</v>
      </c>
      <c r="F57" s="212">
        <f t="shared" si="8"/>
        <v>314004.20007969043</v>
      </c>
      <c r="G57" s="210">
        <f t="shared" si="9"/>
        <v>-10048134.402550099</v>
      </c>
      <c r="H57" s="210">
        <f t="shared" si="10"/>
        <v>-8164109.2020719545</v>
      </c>
      <c r="I57" s="210">
        <f t="shared" si="5"/>
        <v>3140042.0007969001</v>
      </c>
      <c r="J57" s="210">
        <f t="shared" si="12"/>
        <v>65940.882016734991</v>
      </c>
      <c r="K57" s="211">
        <f t="shared" si="13"/>
        <v>-263763.52806694037</v>
      </c>
      <c r="L57" s="210">
        <f t="shared" si="7"/>
        <v>-659408.82016735047</v>
      </c>
      <c r="M57" s="209">
        <f t="shared" si="15"/>
        <v>2480633.1806295495</v>
      </c>
      <c r="N57" s="208">
        <f t="shared" si="14"/>
        <v>992253.2722518167</v>
      </c>
    </row>
    <row r="58" spans="1:14" ht="15" outlineLevel="1" x14ac:dyDescent="0.25">
      <c r="A58" s="214">
        <v>44957</v>
      </c>
      <c r="B58" s="213"/>
      <c r="C58" s="213"/>
      <c r="D58" s="210">
        <f t="shared" si="11"/>
        <v>11304151.202868856</v>
      </c>
      <c r="E58" s="210">
        <f t="shared" si="6"/>
        <v>11304151.202868855</v>
      </c>
      <c r="F58" s="212">
        <f t="shared" si="8"/>
        <v>314004.20007969043</v>
      </c>
      <c r="G58" s="210">
        <f t="shared" si="9"/>
        <v>-10362138.60262979</v>
      </c>
      <c r="H58" s="210">
        <f t="shared" si="10"/>
        <v>-8478113.4021516461</v>
      </c>
      <c r="I58" s="210">
        <f t="shared" si="5"/>
        <v>2826037.8007172085</v>
      </c>
      <c r="J58" s="210">
        <f t="shared" si="12"/>
        <v>65940.882016734991</v>
      </c>
      <c r="K58" s="211">
        <f t="shared" si="13"/>
        <v>-197822.6460502054</v>
      </c>
      <c r="L58" s="210">
        <f t="shared" si="7"/>
        <v>-593467.93815061531</v>
      </c>
      <c r="M58" s="209">
        <f t="shared" si="15"/>
        <v>2232569.8625665931</v>
      </c>
      <c r="N58" s="208">
        <f t="shared" si="14"/>
        <v>744189.95418886095</v>
      </c>
    </row>
    <row r="59" spans="1:14" ht="15" outlineLevel="1" x14ac:dyDescent="0.25">
      <c r="A59" s="214">
        <v>44985</v>
      </c>
      <c r="B59" s="213"/>
      <c r="C59" s="213"/>
      <c r="D59" s="210">
        <f t="shared" si="11"/>
        <v>11304151.202868856</v>
      </c>
      <c r="E59" s="210">
        <f t="shared" si="6"/>
        <v>11304151.202868855</v>
      </c>
      <c r="F59" s="212">
        <f t="shared" si="8"/>
        <v>314004.20007969043</v>
      </c>
      <c r="G59" s="210">
        <f t="shared" si="9"/>
        <v>-10676142.802709481</v>
      </c>
      <c r="H59" s="210">
        <f t="shared" si="10"/>
        <v>-8792117.6022313368</v>
      </c>
      <c r="I59" s="210">
        <f t="shared" si="5"/>
        <v>2512033.6006375179</v>
      </c>
      <c r="J59" s="210">
        <f t="shared" si="12"/>
        <v>65940.882016734991</v>
      </c>
      <c r="K59" s="211">
        <f t="shared" si="13"/>
        <v>-131881.76403347042</v>
      </c>
      <c r="L59" s="210">
        <f t="shared" si="7"/>
        <v>-527527.0561338804</v>
      </c>
      <c r="M59" s="209">
        <f t="shared" si="15"/>
        <v>1984506.5445036376</v>
      </c>
      <c r="N59" s="208">
        <f t="shared" si="14"/>
        <v>496126.63612590532</v>
      </c>
    </row>
    <row r="60" spans="1:14" ht="15" outlineLevel="1" x14ac:dyDescent="0.25">
      <c r="A60" s="214">
        <v>45016</v>
      </c>
      <c r="B60" s="213"/>
      <c r="C60" s="213"/>
      <c r="D60" s="210">
        <f t="shared" si="11"/>
        <v>11304151.202868856</v>
      </c>
      <c r="E60" s="210">
        <f t="shared" si="6"/>
        <v>11304151.202868855</v>
      </c>
      <c r="F60" s="212">
        <f t="shared" si="8"/>
        <v>314004.20007969043</v>
      </c>
      <c r="G60" s="210">
        <f t="shared" si="9"/>
        <v>-10990147.002789171</v>
      </c>
      <c r="H60" s="210">
        <f t="shared" si="10"/>
        <v>-9106121.8023110274</v>
      </c>
      <c r="I60" s="210">
        <f t="shared" si="5"/>
        <v>2198029.4005578272</v>
      </c>
      <c r="J60" s="210">
        <f t="shared" si="12"/>
        <v>65940.882016734991</v>
      </c>
      <c r="K60" s="211">
        <f t="shared" si="13"/>
        <v>-65940.882016735428</v>
      </c>
      <c r="L60" s="210">
        <f t="shared" si="7"/>
        <v>-461586.17411714536</v>
      </c>
      <c r="M60" s="209">
        <f t="shared" si="15"/>
        <v>1736443.2264406818</v>
      </c>
      <c r="N60" s="208">
        <f t="shared" si="14"/>
        <v>248063.31806294963</v>
      </c>
    </row>
    <row r="61" spans="1:14" ht="15" outlineLevel="1" x14ac:dyDescent="0.25">
      <c r="A61" s="214">
        <v>45046</v>
      </c>
      <c r="B61" s="213"/>
      <c r="C61" s="213"/>
      <c r="D61" s="210">
        <f t="shared" si="11"/>
        <v>11304151.202868856</v>
      </c>
      <c r="E61" s="210">
        <f t="shared" si="6"/>
        <v>11304151.202868855</v>
      </c>
      <c r="F61" s="212">
        <f t="shared" si="8"/>
        <v>314004.20007969043</v>
      </c>
      <c r="G61" s="210">
        <f t="shared" si="9"/>
        <v>-11304151.202868862</v>
      </c>
      <c r="H61" s="210">
        <f t="shared" si="10"/>
        <v>-9420126.0023907181</v>
      </c>
      <c r="I61" s="210">
        <f t="shared" si="5"/>
        <v>1884025.2004781365</v>
      </c>
      <c r="J61" s="210">
        <f t="shared" si="12"/>
        <v>65940.882016734991</v>
      </c>
      <c r="K61" s="211">
        <f t="shared" si="13"/>
        <v>-4.3655745685100555E-10</v>
      </c>
      <c r="L61" s="210">
        <f t="shared" si="7"/>
        <v>-395645.29210041027</v>
      </c>
      <c r="M61" s="209">
        <f t="shared" si="15"/>
        <v>1488379.9083777263</v>
      </c>
      <c r="N61" s="208">
        <f t="shared" si="14"/>
        <v>-6.0244929045438766E-9</v>
      </c>
    </row>
    <row r="62" spans="1:14" ht="15" outlineLevel="1" x14ac:dyDescent="0.25">
      <c r="A62" s="214"/>
      <c r="B62" s="213"/>
      <c r="C62" s="213"/>
      <c r="D62" s="210"/>
      <c r="E62" s="210"/>
      <c r="F62" s="212"/>
      <c r="G62" s="210"/>
      <c r="H62" s="210"/>
      <c r="I62" s="210"/>
      <c r="J62" s="210"/>
      <c r="K62" s="211"/>
      <c r="L62" s="210"/>
      <c r="M62" s="209"/>
      <c r="N62" s="208"/>
    </row>
    <row r="63" spans="1:14" ht="15" x14ac:dyDescent="0.25">
      <c r="A63" s="206"/>
      <c r="B63" s="206"/>
      <c r="C63" s="206"/>
      <c r="D63" s="206"/>
      <c r="E63" s="206"/>
      <c r="F63" s="207"/>
      <c r="G63" s="206"/>
      <c r="H63" s="206"/>
      <c r="I63" s="206"/>
      <c r="J63" s="206"/>
      <c r="K63" s="206"/>
      <c r="L63" s="206"/>
      <c r="M63" s="205"/>
      <c r="N63" s="204"/>
    </row>
    <row r="64" spans="1:14" ht="15" x14ac:dyDescent="0.25">
      <c r="A64" s="203"/>
      <c r="B64" s="203"/>
      <c r="C64" s="203"/>
      <c r="D64" s="203"/>
      <c r="E64" s="203"/>
      <c r="F64" s="199"/>
      <c r="G64" s="203"/>
      <c r="H64" s="203"/>
      <c r="I64" s="203"/>
      <c r="J64" s="203"/>
      <c r="K64" s="203"/>
      <c r="L64" s="203"/>
      <c r="M64" s="203"/>
      <c r="N64" s="203"/>
    </row>
    <row r="65" spans="1:13" x14ac:dyDescent="0.2">
      <c r="A65" s="201"/>
      <c r="B65" s="202"/>
      <c r="C65" s="200"/>
      <c r="D65" s="200"/>
      <c r="E65" s="198"/>
      <c r="F65" s="200"/>
      <c r="G65" s="198"/>
      <c r="H65" s="198"/>
      <c r="I65" s="198"/>
      <c r="J65" s="198"/>
      <c r="K65" s="198"/>
      <c r="L65" s="198"/>
      <c r="M65" s="198"/>
    </row>
    <row r="66" spans="1:13" x14ac:dyDescent="0.2">
      <c r="A66" s="201"/>
      <c r="B66" s="200"/>
      <c r="C66" s="200"/>
      <c r="D66" s="200"/>
      <c r="E66" s="198"/>
      <c r="F66" s="200"/>
      <c r="G66" s="198"/>
      <c r="H66" s="198"/>
      <c r="I66" s="198"/>
      <c r="J66" s="198"/>
      <c r="K66" s="198"/>
      <c r="L66" s="198"/>
      <c r="M66" s="198"/>
    </row>
    <row r="67" spans="1:13" ht="15" x14ac:dyDescent="0.25">
      <c r="C67" s="198"/>
      <c r="D67" s="198"/>
      <c r="E67" s="198"/>
      <c r="F67" s="199"/>
      <c r="G67" s="198"/>
      <c r="H67" s="198"/>
      <c r="I67" s="198"/>
      <c r="J67" s="198"/>
      <c r="K67" s="198"/>
      <c r="L67" s="198"/>
      <c r="M67" s="198"/>
    </row>
    <row r="68" spans="1:13" ht="15" x14ac:dyDescent="0.25">
      <c r="C68" s="198"/>
      <c r="D68" s="198"/>
      <c r="E68" s="198"/>
      <c r="F68" s="199"/>
      <c r="G68" s="198"/>
      <c r="H68" s="198"/>
      <c r="I68" s="198"/>
      <c r="J68" s="198"/>
      <c r="K68" s="198"/>
      <c r="L68" s="198"/>
      <c r="M68" s="198"/>
    </row>
    <row r="69" spans="1:13" ht="15" x14ac:dyDescent="0.25">
      <c r="C69" s="198"/>
      <c r="D69" s="198"/>
      <c r="E69" s="198"/>
      <c r="F69" s="199"/>
      <c r="G69" s="198"/>
      <c r="H69" s="198"/>
      <c r="I69" s="198"/>
      <c r="J69" s="198"/>
      <c r="K69" s="198"/>
      <c r="L69" s="198"/>
      <c r="M69" s="198"/>
    </row>
    <row r="70" spans="1:13" ht="15" x14ac:dyDescent="0.25">
      <c r="C70" s="198"/>
      <c r="D70" s="198"/>
      <c r="E70" s="198"/>
      <c r="F70" s="199"/>
      <c r="G70" s="198"/>
      <c r="H70" s="198"/>
      <c r="I70" s="198"/>
      <c r="J70" s="198"/>
      <c r="K70" s="198"/>
      <c r="L70" s="198"/>
      <c r="M70" s="198"/>
    </row>
    <row r="71" spans="1:13" ht="15" x14ac:dyDescent="0.25">
      <c r="C71" s="198"/>
      <c r="D71" s="198"/>
      <c r="E71" s="198"/>
      <c r="F71" s="199"/>
      <c r="G71" s="198"/>
      <c r="H71" s="198"/>
      <c r="I71" s="198"/>
      <c r="J71" s="198"/>
      <c r="K71" s="198"/>
      <c r="L71" s="198"/>
      <c r="M71" s="198"/>
    </row>
    <row r="72" spans="1:13" ht="15" x14ac:dyDescent="0.25">
      <c r="C72" s="198"/>
      <c r="D72" s="198"/>
      <c r="E72" s="198"/>
      <c r="F72" s="199"/>
      <c r="G72" s="198"/>
      <c r="H72" s="198"/>
      <c r="I72" s="198"/>
      <c r="J72" s="198"/>
      <c r="K72" s="198"/>
      <c r="L72" s="198"/>
      <c r="M72" s="198"/>
    </row>
    <row r="73" spans="1:13" ht="15" x14ac:dyDescent="0.25">
      <c r="C73" s="198"/>
      <c r="D73" s="198"/>
      <c r="E73" s="198"/>
      <c r="F73" s="199"/>
      <c r="G73" s="198"/>
      <c r="H73" s="198"/>
      <c r="I73" s="198"/>
      <c r="J73" s="198"/>
      <c r="K73" s="198"/>
      <c r="L73" s="198"/>
      <c r="M73" s="198"/>
    </row>
    <row r="74" spans="1:13" ht="15" x14ac:dyDescent="0.25">
      <c r="C74" s="198"/>
      <c r="D74" s="198"/>
      <c r="E74" s="198"/>
      <c r="F74" s="199"/>
      <c r="G74" s="198"/>
      <c r="H74" s="198"/>
      <c r="I74" s="198"/>
      <c r="J74" s="198"/>
      <c r="K74" s="198"/>
      <c r="L74" s="198"/>
      <c r="M74" s="198"/>
    </row>
    <row r="75" spans="1:13" ht="15" x14ac:dyDescent="0.25">
      <c r="C75" s="198"/>
      <c r="D75" s="198"/>
      <c r="E75" s="198"/>
      <c r="F75" s="199"/>
      <c r="G75" s="198"/>
      <c r="H75" s="198"/>
      <c r="I75" s="198"/>
      <c r="J75" s="198"/>
      <c r="K75" s="198"/>
      <c r="L75" s="198"/>
      <c r="M75" s="198"/>
    </row>
    <row r="76" spans="1:13" ht="15" x14ac:dyDescent="0.25">
      <c r="C76" s="198"/>
      <c r="D76" s="198"/>
      <c r="E76" s="198"/>
      <c r="F76" s="199"/>
      <c r="G76" s="198"/>
      <c r="H76" s="198"/>
      <c r="I76" s="198"/>
      <c r="J76" s="198"/>
      <c r="K76" s="198"/>
      <c r="L76" s="198"/>
      <c r="M76" s="198"/>
    </row>
    <row r="77" spans="1:13" ht="15" x14ac:dyDescent="0.25">
      <c r="C77" s="198"/>
      <c r="D77" s="198"/>
      <c r="E77" s="198"/>
      <c r="F77" s="199"/>
      <c r="G77" s="198"/>
      <c r="H77" s="198"/>
      <c r="I77" s="198"/>
      <c r="J77" s="198"/>
      <c r="K77" s="198"/>
      <c r="L77" s="198"/>
      <c r="M77" s="198"/>
    </row>
    <row r="78" spans="1:13" ht="15" x14ac:dyDescent="0.25">
      <c r="C78" s="198"/>
      <c r="D78" s="198"/>
      <c r="E78" s="198"/>
      <c r="F78" s="199"/>
      <c r="G78" s="198"/>
      <c r="H78" s="198"/>
      <c r="I78" s="198"/>
      <c r="J78" s="198"/>
      <c r="K78" s="198"/>
      <c r="L78" s="198"/>
      <c r="M78" s="198"/>
    </row>
    <row r="79" spans="1:13" ht="15" x14ac:dyDescent="0.25">
      <c r="C79" s="198"/>
      <c r="D79" s="198"/>
      <c r="E79" s="198"/>
      <c r="F79" s="199"/>
      <c r="G79" s="198"/>
      <c r="H79" s="198"/>
      <c r="I79" s="198"/>
      <c r="J79" s="198"/>
      <c r="K79" s="198"/>
      <c r="L79" s="198"/>
      <c r="M79" s="198"/>
    </row>
    <row r="80" spans="1:13" ht="15" x14ac:dyDescent="0.25">
      <c r="C80" s="198"/>
      <c r="D80" s="198"/>
      <c r="E80" s="198"/>
      <c r="F80" s="199"/>
      <c r="G80" s="198"/>
      <c r="H80" s="198"/>
      <c r="I80" s="198"/>
      <c r="J80" s="198"/>
      <c r="K80" s="198"/>
      <c r="L80" s="198"/>
      <c r="M80" s="198"/>
    </row>
    <row r="81" spans="3:13" ht="15" x14ac:dyDescent="0.25">
      <c r="C81" s="198"/>
      <c r="D81" s="198"/>
      <c r="E81" s="198"/>
      <c r="F81" s="199"/>
      <c r="G81" s="198"/>
      <c r="H81" s="198"/>
      <c r="I81" s="198"/>
      <c r="J81" s="198"/>
      <c r="K81" s="198"/>
      <c r="L81" s="198"/>
      <c r="M81" s="198"/>
    </row>
    <row r="82" spans="3:13" ht="15" x14ac:dyDescent="0.25">
      <c r="C82" s="198"/>
      <c r="D82" s="198"/>
      <c r="E82" s="198"/>
      <c r="F82" s="199"/>
      <c r="G82" s="198"/>
      <c r="H82" s="198"/>
      <c r="I82" s="198"/>
      <c r="J82" s="198"/>
      <c r="K82" s="198"/>
      <c r="L82" s="198"/>
      <c r="M82" s="198"/>
    </row>
    <row r="83" spans="3:13" ht="15" x14ac:dyDescent="0.25">
      <c r="C83" s="198"/>
      <c r="D83" s="198"/>
      <c r="E83" s="198"/>
      <c r="F83" s="199"/>
      <c r="G83" s="198"/>
      <c r="H83" s="198"/>
      <c r="I83" s="198"/>
      <c r="J83" s="198"/>
      <c r="K83" s="198"/>
      <c r="L83" s="198"/>
      <c r="M83" s="198"/>
    </row>
    <row r="84" spans="3:13" ht="15" x14ac:dyDescent="0.25">
      <c r="C84" s="198"/>
      <c r="D84" s="198"/>
      <c r="E84" s="198"/>
      <c r="F84" s="199"/>
      <c r="G84" s="198"/>
      <c r="H84" s="198"/>
      <c r="I84" s="198"/>
      <c r="J84" s="198"/>
      <c r="K84" s="198"/>
      <c r="L84" s="198"/>
      <c r="M84" s="198"/>
    </row>
    <row r="85" spans="3:13" ht="15" x14ac:dyDescent="0.25">
      <c r="C85" s="198"/>
      <c r="D85" s="198"/>
      <c r="E85" s="198"/>
      <c r="F85" s="199"/>
      <c r="G85" s="198"/>
      <c r="H85" s="198"/>
      <c r="I85" s="198"/>
      <c r="J85" s="198"/>
      <c r="K85" s="198"/>
      <c r="L85" s="198"/>
      <c r="M85" s="198"/>
    </row>
    <row r="86" spans="3:13" ht="15" x14ac:dyDescent="0.25">
      <c r="C86" s="198"/>
      <c r="D86" s="198"/>
      <c r="E86" s="198"/>
      <c r="F86" s="199"/>
      <c r="G86" s="198"/>
      <c r="H86" s="198"/>
      <c r="I86" s="198"/>
      <c r="J86" s="198"/>
      <c r="K86" s="198"/>
      <c r="L86" s="198"/>
      <c r="M86" s="198"/>
    </row>
    <row r="87" spans="3:13" ht="15" x14ac:dyDescent="0.25">
      <c r="C87" s="198"/>
      <c r="D87" s="198"/>
      <c r="E87" s="198"/>
      <c r="F87" s="199"/>
      <c r="G87" s="198"/>
      <c r="H87" s="198"/>
      <c r="I87" s="198"/>
      <c r="J87" s="198"/>
      <c r="K87" s="198"/>
      <c r="L87" s="198"/>
      <c r="M87" s="198"/>
    </row>
    <row r="88" spans="3:13" ht="15" x14ac:dyDescent="0.25">
      <c r="C88" s="198"/>
      <c r="D88" s="198"/>
      <c r="E88" s="198"/>
      <c r="F88" s="199"/>
      <c r="G88" s="198"/>
      <c r="H88" s="198"/>
      <c r="I88" s="198"/>
      <c r="J88" s="198"/>
      <c r="K88" s="198"/>
      <c r="L88" s="198"/>
      <c r="M88" s="198"/>
    </row>
    <row r="89" spans="3:13" ht="15" x14ac:dyDescent="0.25">
      <c r="F89" s="197"/>
    </row>
    <row r="90" spans="3:13" ht="15" x14ac:dyDescent="0.25">
      <c r="F90" s="197"/>
    </row>
    <row r="91" spans="3:13" ht="15" x14ac:dyDescent="0.25">
      <c r="F91" s="197"/>
    </row>
    <row r="92" spans="3:13" ht="15" x14ac:dyDescent="0.25">
      <c r="F92" s="197"/>
    </row>
    <row r="93" spans="3:13" ht="15" x14ac:dyDescent="0.25">
      <c r="F93" s="197"/>
    </row>
    <row r="94" spans="3:13" ht="15" x14ac:dyDescent="0.25">
      <c r="F94" s="197"/>
    </row>
    <row r="95" spans="3:13" ht="15" x14ac:dyDescent="0.25">
      <c r="F95" s="197"/>
    </row>
    <row r="96" spans="3:13" ht="15" x14ac:dyDescent="0.25">
      <c r="F96" s="197"/>
    </row>
    <row r="97" spans="6:6" ht="15" x14ac:dyDescent="0.25">
      <c r="F97" s="197"/>
    </row>
    <row r="98" spans="6:6" ht="15" x14ac:dyDescent="0.25">
      <c r="F98" s="197"/>
    </row>
    <row r="99" spans="6:6" ht="15" x14ac:dyDescent="0.25">
      <c r="F99" s="197"/>
    </row>
    <row r="100" spans="6:6" ht="15" x14ac:dyDescent="0.25">
      <c r="F100" s="197"/>
    </row>
    <row r="101" spans="6:6" ht="15" x14ac:dyDescent="0.25">
      <c r="F101" s="197"/>
    </row>
    <row r="102" spans="6:6" ht="15" x14ac:dyDescent="0.25">
      <c r="F102" s="197"/>
    </row>
    <row r="103" spans="6:6" ht="15" x14ac:dyDescent="0.25">
      <c r="F103" s="197"/>
    </row>
    <row r="104" spans="6:6" ht="15" x14ac:dyDescent="0.25">
      <c r="F104" s="197"/>
    </row>
    <row r="105" spans="6:6" ht="15" x14ac:dyDescent="0.25">
      <c r="F105" s="197"/>
    </row>
    <row r="106" spans="6:6" ht="15" x14ac:dyDescent="0.25">
      <c r="F106" s="197"/>
    </row>
    <row r="107" spans="6:6" ht="15" x14ac:dyDescent="0.25">
      <c r="F107" s="197"/>
    </row>
    <row r="108" spans="6:6" ht="15" x14ac:dyDescent="0.25">
      <c r="F108" s="197"/>
    </row>
    <row r="109" spans="6:6" ht="15" x14ac:dyDescent="0.25">
      <c r="F109" s="197"/>
    </row>
    <row r="110" spans="6:6" ht="15" x14ac:dyDescent="0.25">
      <c r="F110" s="197"/>
    </row>
    <row r="111" spans="6:6" ht="15" x14ac:dyDescent="0.25">
      <c r="F111" s="197"/>
    </row>
    <row r="112" spans="6:6" ht="15" x14ac:dyDescent="0.25">
      <c r="F112" s="197"/>
    </row>
    <row r="113" spans="6:6" ht="15" x14ac:dyDescent="0.25">
      <c r="F113" s="197"/>
    </row>
    <row r="114" spans="6:6" ht="15" x14ac:dyDescent="0.25">
      <c r="F114" s="197"/>
    </row>
    <row r="115" spans="6:6" ht="15" x14ac:dyDescent="0.25">
      <c r="F115" s="197"/>
    </row>
    <row r="116" spans="6:6" ht="15" x14ac:dyDescent="0.25">
      <c r="F116" s="197"/>
    </row>
  </sheetData>
  <pageMargins left="0.7" right="0.7" top="0.75" bottom="0.75" header="0.3" footer="0.3"/>
  <pageSetup scale="6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1"/>
  <sheetViews>
    <sheetView zoomScale="85" zoomScaleNormal="85" workbookViewId="0">
      <pane xSplit="3" ySplit="4" topLeftCell="D9" activePane="bottomRight" state="frozen"/>
      <selection pane="topRight" activeCell="C1" sqref="C1"/>
      <selection pane="bottomLeft" activeCell="A5" sqref="A5"/>
      <selection pane="bottomRight" activeCell="L46" sqref="L46"/>
    </sheetView>
  </sheetViews>
  <sheetFormatPr defaultRowHeight="15" x14ac:dyDescent="0.25"/>
  <cols>
    <col min="2" max="2" width="56.28515625" customWidth="1"/>
    <col min="3" max="3" width="7.140625" bestFit="1" customWidth="1"/>
    <col min="4" max="4" width="12.28515625" bestFit="1" customWidth="1"/>
    <col min="5" max="17" width="10.5703125" bestFit="1" customWidth="1"/>
    <col min="18" max="18" width="14" bestFit="1" customWidth="1"/>
  </cols>
  <sheetData>
    <row r="1" spans="2:41" x14ac:dyDescent="0.25">
      <c r="B1" s="290" t="s">
        <v>240</v>
      </c>
      <c r="C1" s="290"/>
    </row>
    <row r="2" spans="2:41" x14ac:dyDescent="0.25">
      <c r="B2" s="290"/>
      <c r="C2" s="290"/>
    </row>
    <row r="3" spans="2:41" x14ac:dyDescent="0.25">
      <c r="B3" s="328" t="s">
        <v>297</v>
      </c>
      <c r="C3" s="171">
        <f>+[2]Lead!$E$35</f>
        <v>0.66190000000000004</v>
      </c>
      <c r="D3" s="301" t="s">
        <v>235</v>
      </c>
      <c r="E3" s="302" t="s">
        <v>236</v>
      </c>
      <c r="F3" s="302" t="s">
        <v>236</v>
      </c>
      <c r="G3" s="302" t="s">
        <v>236</v>
      </c>
      <c r="H3" s="302" t="s">
        <v>236</v>
      </c>
      <c r="I3" s="302" t="s">
        <v>236</v>
      </c>
      <c r="J3" s="302" t="s">
        <v>236</v>
      </c>
      <c r="K3" s="302" t="s">
        <v>236</v>
      </c>
      <c r="L3" s="302" t="s">
        <v>236</v>
      </c>
      <c r="M3" s="302" t="s">
        <v>236</v>
      </c>
      <c r="N3" s="302" t="s">
        <v>236</v>
      </c>
      <c r="O3" s="302" t="s">
        <v>236</v>
      </c>
      <c r="P3" s="302" t="s">
        <v>236</v>
      </c>
      <c r="Q3" s="302" t="s">
        <v>236</v>
      </c>
    </row>
    <row r="4" spans="2:41" x14ac:dyDescent="0.25">
      <c r="B4" s="328" t="s">
        <v>298</v>
      </c>
      <c r="C4" s="171">
        <f>+[2]Lead!$F$35</f>
        <v>0.33810000000000001</v>
      </c>
      <c r="D4" s="296">
        <v>43525</v>
      </c>
      <c r="E4" s="296">
        <v>43556</v>
      </c>
      <c r="F4" s="296">
        <v>43586</v>
      </c>
      <c r="G4" s="296">
        <v>43617</v>
      </c>
      <c r="H4" s="296">
        <v>43647</v>
      </c>
      <c r="I4" s="296">
        <v>43678</v>
      </c>
      <c r="J4" s="296">
        <v>43709</v>
      </c>
      <c r="K4" s="296">
        <v>43739</v>
      </c>
      <c r="L4" s="296">
        <v>43770</v>
      </c>
      <c r="M4" s="296">
        <v>43800</v>
      </c>
      <c r="N4" s="296">
        <v>43831</v>
      </c>
      <c r="O4" s="296">
        <v>43862</v>
      </c>
      <c r="P4" s="296">
        <v>43891</v>
      </c>
      <c r="Q4" s="296">
        <v>43922</v>
      </c>
      <c r="R4" s="281" t="s">
        <v>241</v>
      </c>
    </row>
    <row r="5" spans="2:41" x14ac:dyDescent="0.25">
      <c r="B5" s="314" t="s">
        <v>237</v>
      </c>
      <c r="C5" s="326"/>
      <c r="D5" s="175"/>
    </row>
    <row r="6" spans="2:41" x14ac:dyDescent="0.25">
      <c r="B6" s="315" t="s">
        <v>147</v>
      </c>
      <c r="C6" s="326" t="s">
        <v>259</v>
      </c>
      <c r="D6" s="184">
        <f>+'Deprec Plant'!B5</f>
        <v>193903.15</v>
      </c>
      <c r="E6" s="184">
        <f>+D6</f>
        <v>193903.15</v>
      </c>
      <c r="F6" s="184">
        <f t="shared" ref="F6:G6" si="0">+E6</f>
        <v>193903.15</v>
      </c>
      <c r="G6" s="184">
        <f t="shared" si="0"/>
        <v>193903.15</v>
      </c>
      <c r="H6" s="184">
        <f t="shared" ref="H6:H10" si="1">+G6</f>
        <v>193903.15</v>
      </c>
      <c r="I6" s="184">
        <f t="shared" ref="I6:I10" si="2">+H6</f>
        <v>193903.15</v>
      </c>
      <c r="J6" s="184">
        <f t="shared" ref="J6:J10" si="3">+I6</f>
        <v>193903.15</v>
      </c>
      <c r="K6" s="184">
        <f t="shared" ref="K6:K10" si="4">+J6</f>
        <v>193903.15</v>
      </c>
      <c r="L6" s="184">
        <f t="shared" ref="L6:L10" si="5">+K6</f>
        <v>193903.15</v>
      </c>
      <c r="M6" s="184">
        <f t="shared" ref="M6:M10" si="6">+L6</f>
        <v>193903.15</v>
      </c>
      <c r="N6" s="184">
        <f t="shared" ref="N6:N10" si="7">+M6</f>
        <v>193903.15</v>
      </c>
      <c r="O6" s="184">
        <f t="shared" ref="O6:O10" si="8">+N6</f>
        <v>193903.15</v>
      </c>
      <c r="P6" s="184">
        <f t="shared" ref="P6:P10" si="9">+O6</f>
        <v>193903.15</v>
      </c>
      <c r="Q6" s="184">
        <f t="shared" ref="Q6:Q10" si="10">+P6</f>
        <v>193903.15</v>
      </c>
      <c r="R6" s="184">
        <f>SUM(D6:Q6)</f>
        <v>2714644.0999999992</v>
      </c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</row>
    <row r="7" spans="2:41" x14ac:dyDescent="0.25">
      <c r="B7" s="315" t="s">
        <v>122</v>
      </c>
      <c r="C7" s="326" t="s">
        <v>260</v>
      </c>
      <c r="D7" s="184">
        <f>+'Deprec Plant'!B6</f>
        <v>43030.409999999996</v>
      </c>
      <c r="E7" s="184">
        <f t="shared" ref="E7:G10" si="11">+D7</f>
        <v>43030.409999999996</v>
      </c>
      <c r="F7" s="184">
        <f t="shared" si="11"/>
        <v>43030.409999999996</v>
      </c>
      <c r="G7" s="184">
        <f t="shared" si="11"/>
        <v>43030.409999999996</v>
      </c>
      <c r="H7" s="184">
        <f t="shared" si="1"/>
        <v>43030.409999999996</v>
      </c>
      <c r="I7" s="184">
        <f t="shared" si="2"/>
        <v>43030.409999999996</v>
      </c>
      <c r="J7" s="184">
        <f t="shared" si="3"/>
        <v>43030.409999999996</v>
      </c>
      <c r="K7" s="184">
        <f t="shared" si="4"/>
        <v>43030.409999999996</v>
      </c>
      <c r="L7" s="184">
        <f t="shared" si="5"/>
        <v>43030.409999999996</v>
      </c>
      <c r="M7" s="184">
        <f t="shared" si="6"/>
        <v>43030.409999999996</v>
      </c>
      <c r="N7" s="184">
        <f t="shared" si="7"/>
        <v>43030.409999999996</v>
      </c>
      <c r="O7" s="184">
        <f t="shared" si="8"/>
        <v>43030.409999999996</v>
      </c>
      <c r="P7" s="184">
        <f t="shared" si="9"/>
        <v>43030.409999999996</v>
      </c>
      <c r="Q7" s="184">
        <f t="shared" si="10"/>
        <v>43030.409999999996</v>
      </c>
      <c r="R7" s="184">
        <f t="shared" ref="R7:R11" si="12">SUM(D7:Q7)</f>
        <v>602425.73999999987</v>
      </c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</row>
    <row r="8" spans="2:41" x14ac:dyDescent="0.25">
      <c r="B8" s="315" t="s">
        <v>123</v>
      </c>
      <c r="C8" s="326" t="s">
        <v>260</v>
      </c>
      <c r="D8" s="184">
        <f>+'Deprec Plant'!B7</f>
        <v>2800.31</v>
      </c>
      <c r="E8" s="184">
        <f t="shared" si="11"/>
        <v>2800.31</v>
      </c>
      <c r="F8" s="184">
        <f t="shared" si="11"/>
        <v>2800.31</v>
      </c>
      <c r="G8" s="184">
        <f t="shared" si="11"/>
        <v>2800.31</v>
      </c>
      <c r="H8" s="184">
        <f t="shared" si="1"/>
        <v>2800.31</v>
      </c>
      <c r="I8" s="184">
        <f t="shared" si="2"/>
        <v>2800.31</v>
      </c>
      <c r="J8" s="184">
        <f t="shared" si="3"/>
        <v>2800.31</v>
      </c>
      <c r="K8" s="184">
        <f t="shared" si="4"/>
        <v>2800.31</v>
      </c>
      <c r="L8" s="184">
        <f t="shared" si="5"/>
        <v>2800.31</v>
      </c>
      <c r="M8" s="184">
        <f t="shared" si="6"/>
        <v>2800.31</v>
      </c>
      <c r="N8" s="184">
        <f t="shared" si="7"/>
        <v>2800.31</v>
      </c>
      <c r="O8" s="184">
        <f t="shared" si="8"/>
        <v>2800.31</v>
      </c>
      <c r="P8" s="184">
        <f t="shared" si="9"/>
        <v>2800.31</v>
      </c>
      <c r="Q8" s="184">
        <f t="shared" si="10"/>
        <v>2800.31</v>
      </c>
      <c r="R8" s="184">
        <f t="shared" si="12"/>
        <v>39204.340000000004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</row>
    <row r="9" spans="2:41" x14ac:dyDescent="0.25">
      <c r="B9" s="315" t="s">
        <v>133</v>
      </c>
      <c r="C9" s="326" t="s">
        <v>259</v>
      </c>
      <c r="D9" s="184">
        <f>+'Deprec Plant'!B8*C3</f>
        <v>43679.740754999999</v>
      </c>
      <c r="E9" s="184">
        <f t="shared" si="11"/>
        <v>43679.740754999999</v>
      </c>
      <c r="F9" s="184">
        <f t="shared" si="11"/>
        <v>43679.740754999999</v>
      </c>
      <c r="G9" s="184">
        <f t="shared" si="11"/>
        <v>43679.740754999999</v>
      </c>
      <c r="H9" s="184">
        <f t="shared" si="1"/>
        <v>43679.740754999999</v>
      </c>
      <c r="I9" s="184">
        <f t="shared" si="2"/>
        <v>43679.740754999999</v>
      </c>
      <c r="J9" s="184">
        <f t="shared" si="3"/>
        <v>43679.740754999999</v>
      </c>
      <c r="K9" s="184">
        <f t="shared" si="4"/>
        <v>43679.740754999999</v>
      </c>
      <c r="L9" s="184">
        <f t="shared" si="5"/>
        <v>43679.740754999999</v>
      </c>
      <c r="M9" s="184">
        <f t="shared" si="6"/>
        <v>43679.740754999999</v>
      </c>
      <c r="N9" s="184">
        <f t="shared" si="7"/>
        <v>43679.740754999999</v>
      </c>
      <c r="O9" s="184">
        <f t="shared" si="8"/>
        <v>43679.740754999999</v>
      </c>
      <c r="P9" s="184">
        <f t="shared" si="9"/>
        <v>43679.740754999999</v>
      </c>
      <c r="Q9" s="184">
        <f t="shared" si="10"/>
        <v>43679.740754999999</v>
      </c>
      <c r="R9" s="184">
        <f t="shared" si="12"/>
        <v>611516.37056999991</v>
      </c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</row>
    <row r="10" spans="2:41" x14ac:dyDescent="0.25">
      <c r="B10" s="315" t="s">
        <v>133</v>
      </c>
      <c r="C10" s="326" t="s">
        <v>260</v>
      </c>
      <c r="D10" s="184">
        <f>+'Deprec Plant'!B8*C4</f>
        <v>22311.709244999998</v>
      </c>
      <c r="E10" s="184">
        <f>+D10</f>
        <v>22311.709244999998</v>
      </c>
      <c r="F10" s="184">
        <f t="shared" si="11"/>
        <v>22311.709244999998</v>
      </c>
      <c r="G10" s="184">
        <f t="shared" si="11"/>
        <v>22311.709244999998</v>
      </c>
      <c r="H10" s="184">
        <f t="shared" si="1"/>
        <v>22311.709244999998</v>
      </c>
      <c r="I10" s="184">
        <f t="shared" si="2"/>
        <v>22311.709244999998</v>
      </c>
      <c r="J10" s="184">
        <f t="shared" si="3"/>
        <v>22311.709244999998</v>
      </c>
      <c r="K10" s="184">
        <f t="shared" si="4"/>
        <v>22311.709244999998</v>
      </c>
      <c r="L10" s="184">
        <f t="shared" si="5"/>
        <v>22311.709244999998</v>
      </c>
      <c r="M10" s="184">
        <f t="shared" si="6"/>
        <v>22311.709244999998</v>
      </c>
      <c r="N10" s="184">
        <f t="shared" si="7"/>
        <v>22311.709244999998</v>
      </c>
      <c r="O10" s="184">
        <f t="shared" si="8"/>
        <v>22311.709244999998</v>
      </c>
      <c r="P10" s="184">
        <f t="shared" si="9"/>
        <v>22311.709244999998</v>
      </c>
      <c r="Q10" s="184">
        <f t="shared" si="10"/>
        <v>22311.709244999998</v>
      </c>
      <c r="R10" s="184">
        <f t="shared" si="12"/>
        <v>312363.92942999996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</row>
    <row r="11" spans="2:41" x14ac:dyDescent="0.25">
      <c r="B11" s="315" t="s">
        <v>406</v>
      </c>
      <c r="C11" s="326" t="s">
        <v>259</v>
      </c>
      <c r="D11" s="404" t="s">
        <v>407</v>
      </c>
      <c r="E11" s="184">
        <f t="array" ref="E11:Q11">TRANSPOSE('Electric AMI Additions'!E18:E30)-'Electric AMI Additions'!E17</f>
        <v>1210.8799999999901</v>
      </c>
      <c r="F11" s="184">
        <v>1210.8799999999901</v>
      </c>
      <c r="G11" s="184">
        <v>56417.523799999988</v>
      </c>
      <c r="H11" s="184">
        <v>56417.523799999988</v>
      </c>
      <c r="I11" s="184">
        <v>56417.523799999988</v>
      </c>
      <c r="J11" s="184">
        <v>56417.523799999988</v>
      </c>
      <c r="K11" s="184">
        <v>56417.523799999988</v>
      </c>
      <c r="L11" s="184">
        <v>56417.523799999988</v>
      </c>
      <c r="M11" s="184">
        <v>56417.523799999988</v>
      </c>
      <c r="N11" s="184">
        <v>56417.523799999988</v>
      </c>
      <c r="O11" s="184">
        <v>56417.523799999988</v>
      </c>
      <c r="P11" s="184">
        <v>56417.523799999988</v>
      </c>
      <c r="Q11" s="184">
        <v>56417.523799999988</v>
      </c>
      <c r="R11" s="184">
        <f t="shared" si="12"/>
        <v>623014.52179999975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</row>
    <row r="12" spans="2:41" x14ac:dyDescent="0.25">
      <c r="B12" s="315" t="s">
        <v>242</v>
      </c>
      <c r="C12" s="326"/>
      <c r="D12" s="298">
        <f>SUM(D6:D11)</f>
        <v>305725.31999999995</v>
      </c>
      <c r="E12" s="298">
        <f t="shared" ref="E12:G12" si="13">SUM(E6:E11)</f>
        <v>306936.19999999995</v>
      </c>
      <c r="F12" s="298">
        <f t="shared" si="13"/>
        <v>306936.19999999995</v>
      </c>
      <c r="G12" s="298">
        <f t="shared" si="13"/>
        <v>362142.84379999992</v>
      </c>
      <c r="H12" s="298">
        <f t="shared" ref="H12:R12" si="14">SUM(H6:H11)</f>
        <v>362142.84379999992</v>
      </c>
      <c r="I12" s="298">
        <f t="shared" si="14"/>
        <v>362142.84379999992</v>
      </c>
      <c r="J12" s="298">
        <f t="shared" si="14"/>
        <v>362142.84379999992</v>
      </c>
      <c r="K12" s="298">
        <f t="shared" si="14"/>
        <v>362142.84379999992</v>
      </c>
      <c r="L12" s="298">
        <f t="shared" si="14"/>
        <v>362142.84379999992</v>
      </c>
      <c r="M12" s="298">
        <f t="shared" si="14"/>
        <v>362142.84379999992</v>
      </c>
      <c r="N12" s="298">
        <f t="shared" si="14"/>
        <v>362142.84379999992</v>
      </c>
      <c r="O12" s="298">
        <f t="shared" si="14"/>
        <v>362142.84379999992</v>
      </c>
      <c r="P12" s="298">
        <f t="shared" si="14"/>
        <v>362142.84379999992</v>
      </c>
      <c r="Q12" s="298">
        <f t="shared" si="14"/>
        <v>362142.84379999992</v>
      </c>
      <c r="R12" s="298">
        <f t="shared" si="14"/>
        <v>4903169.0017999988</v>
      </c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</row>
    <row r="13" spans="2:41" x14ac:dyDescent="0.25">
      <c r="B13" s="316"/>
      <c r="C13" s="327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</row>
    <row r="14" spans="2:41" x14ac:dyDescent="0.25">
      <c r="B14" s="314" t="s">
        <v>238</v>
      </c>
      <c r="C14" s="326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</row>
    <row r="15" spans="2:41" x14ac:dyDescent="0.25">
      <c r="B15" s="315" t="s">
        <v>280</v>
      </c>
      <c r="C15" s="326" t="s">
        <v>259</v>
      </c>
      <c r="D15" s="184">
        <f>+'Deprec Misc Intangible'!B4*C3</f>
        <v>22561.761684000001</v>
      </c>
      <c r="E15" s="184">
        <f>+D15</f>
        <v>22561.761684000001</v>
      </c>
      <c r="F15" s="184">
        <f t="shared" ref="F15:G15" si="15">+E15</f>
        <v>22561.761684000001</v>
      </c>
      <c r="G15" s="184">
        <f t="shared" si="15"/>
        <v>22561.761684000001</v>
      </c>
      <c r="H15" s="184">
        <f t="shared" ref="H15" si="16">+G15</f>
        <v>22561.761684000001</v>
      </c>
      <c r="I15" s="184">
        <f t="shared" ref="I15" si="17">+H15</f>
        <v>22561.761684000001</v>
      </c>
      <c r="J15" s="184">
        <f t="shared" ref="J15" si="18">+I15</f>
        <v>22561.761684000001</v>
      </c>
      <c r="K15" s="184">
        <f t="shared" ref="K15" si="19">+J15</f>
        <v>22561.761684000001</v>
      </c>
      <c r="L15" s="184">
        <f t="shared" ref="L15" si="20">+K15</f>
        <v>22561.761684000001</v>
      </c>
      <c r="M15" s="184">
        <f t="shared" ref="M15" si="21">+L15</f>
        <v>22561.761684000001</v>
      </c>
      <c r="N15" s="184">
        <f t="shared" ref="N15" si="22">+M15</f>
        <v>22561.761684000001</v>
      </c>
      <c r="O15" s="184">
        <f t="shared" ref="O15" si="23">+N15</f>
        <v>22561.761684000001</v>
      </c>
      <c r="P15" s="184">
        <f t="shared" ref="P15" si="24">+O15</f>
        <v>22561.761684000001</v>
      </c>
      <c r="Q15" s="184">
        <f t="shared" ref="Q15" si="25">+P15</f>
        <v>22561.761684000001</v>
      </c>
      <c r="R15" s="184">
        <f t="shared" ref="R15:R26" si="26">SUM(D15:Q15)</f>
        <v>315864.66357600008</v>
      </c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</row>
    <row r="16" spans="2:41" x14ac:dyDescent="0.25">
      <c r="B16" s="315" t="s">
        <v>281</v>
      </c>
      <c r="C16" s="326" t="s">
        <v>260</v>
      </c>
      <c r="D16" s="184">
        <f>+'Deprec Misc Intangible'!B4*C4</f>
        <v>11524.598316000001</v>
      </c>
      <c r="E16" s="184">
        <f t="shared" ref="E16:Q26" si="27">+D16</f>
        <v>11524.598316000001</v>
      </c>
      <c r="F16" s="184">
        <f t="shared" si="27"/>
        <v>11524.598316000001</v>
      </c>
      <c r="G16" s="184">
        <f t="shared" si="27"/>
        <v>11524.598316000001</v>
      </c>
      <c r="H16" s="184">
        <f t="shared" si="27"/>
        <v>11524.598316000001</v>
      </c>
      <c r="I16" s="184">
        <f t="shared" si="27"/>
        <v>11524.598316000001</v>
      </c>
      <c r="J16" s="184">
        <f t="shared" si="27"/>
        <v>11524.598316000001</v>
      </c>
      <c r="K16" s="184">
        <f t="shared" si="27"/>
        <v>11524.598316000001</v>
      </c>
      <c r="L16" s="184">
        <f t="shared" si="27"/>
        <v>11524.598316000001</v>
      </c>
      <c r="M16" s="184">
        <f t="shared" si="27"/>
        <v>11524.598316000001</v>
      </c>
      <c r="N16" s="184">
        <f t="shared" si="27"/>
        <v>11524.598316000001</v>
      </c>
      <c r="O16" s="184">
        <f t="shared" si="27"/>
        <v>11524.598316000001</v>
      </c>
      <c r="P16" s="184">
        <f t="shared" si="27"/>
        <v>11524.598316000001</v>
      </c>
      <c r="Q16" s="184">
        <f t="shared" si="27"/>
        <v>11524.598316000001</v>
      </c>
      <c r="R16" s="184">
        <f t="shared" si="26"/>
        <v>161344.37642399999</v>
      </c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</row>
    <row r="17" spans="2:41" x14ac:dyDescent="0.25">
      <c r="B17" s="315" t="s">
        <v>282</v>
      </c>
      <c r="C17" s="326" t="s">
        <v>259</v>
      </c>
      <c r="D17" s="184">
        <f>+'Deprec Misc Intangible'!B5*C3</f>
        <v>460609.20047900005</v>
      </c>
      <c r="E17" s="184">
        <f t="shared" si="27"/>
        <v>460609.20047900005</v>
      </c>
      <c r="F17" s="184">
        <f t="shared" si="27"/>
        <v>460609.20047900005</v>
      </c>
      <c r="G17" s="184">
        <f t="shared" si="27"/>
        <v>460609.20047900005</v>
      </c>
      <c r="H17" s="184">
        <f t="shared" si="27"/>
        <v>460609.20047900005</v>
      </c>
      <c r="I17" s="184">
        <f t="shared" si="27"/>
        <v>460609.20047900005</v>
      </c>
      <c r="J17" s="184">
        <f t="shared" si="27"/>
        <v>460609.20047900005</v>
      </c>
      <c r="K17" s="184">
        <f t="shared" si="27"/>
        <v>460609.20047900005</v>
      </c>
      <c r="L17" s="184">
        <f t="shared" si="27"/>
        <v>460609.20047900005</v>
      </c>
      <c r="M17" s="184">
        <f t="shared" si="27"/>
        <v>460609.20047900005</v>
      </c>
      <c r="N17" s="184">
        <f t="shared" si="27"/>
        <v>460609.20047900005</v>
      </c>
      <c r="O17" s="184">
        <f t="shared" si="27"/>
        <v>460609.20047900005</v>
      </c>
      <c r="P17" s="184">
        <f t="shared" si="27"/>
        <v>460609.20047900005</v>
      </c>
      <c r="Q17" s="184">
        <f t="shared" si="27"/>
        <v>460609.20047900005</v>
      </c>
      <c r="R17" s="184">
        <f t="shared" si="26"/>
        <v>6448528.8067059992</v>
      </c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</row>
    <row r="18" spans="2:41" x14ac:dyDescent="0.25">
      <c r="B18" s="315" t="s">
        <v>283</v>
      </c>
      <c r="C18" s="326" t="s">
        <v>260</v>
      </c>
      <c r="D18" s="184">
        <f>+'Deprec Misc Intangible'!B5*C4</f>
        <v>235280.20952100001</v>
      </c>
      <c r="E18" s="184">
        <f t="shared" si="27"/>
        <v>235280.20952100001</v>
      </c>
      <c r="F18" s="184">
        <f t="shared" si="27"/>
        <v>235280.20952100001</v>
      </c>
      <c r="G18" s="184">
        <f t="shared" si="27"/>
        <v>235280.20952100001</v>
      </c>
      <c r="H18" s="184">
        <f t="shared" si="27"/>
        <v>235280.20952100001</v>
      </c>
      <c r="I18" s="184">
        <f t="shared" si="27"/>
        <v>235280.20952100001</v>
      </c>
      <c r="J18" s="184">
        <f t="shared" si="27"/>
        <v>235280.20952100001</v>
      </c>
      <c r="K18" s="184">
        <f t="shared" si="27"/>
        <v>235280.20952100001</v>
      </c>
      <c r="L18" s="184">
        <f t="shared" si="27"/>
        <v>235280.20952100001</v>
      </c>
      <c r="M18" s="184">
        <f t="shared" si="27"/>
        <v>235280.20952100001</v>
      </c>
      <c r="N18" s="184">
        <f t="shared" si="27"/>
        <v>235280.20952100001</v>
      </c>
      <c r="O18" s="184">
        <f t="shared" si="27"/>
        <v>235280.20952100001</v>
      </c>
      <c r="P18" s="184">
        <f t="shared" si="27"/>
        <v>235280.20952100001</v>
      </c>
      <c r="Q18" s="184">
        <f t="shared" si="27"/>
        <v>235280.20952100001</v>
      </c>
      <c r="R18" s="184">
        <f t="shared" si="26"/>
        <v>3293922.9332939992</v>
      </c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</row>
    <row r="19" spans="2:41" x14ac:dyDescent="0.25">
      <c r="B19" s="315" t="s">
        <v>284</v>
      </c>
      <c r="C19" s="326" t="s">
        <v>259</v>
      </c>
      <c r="D19" s="184">
        <f>+'Deprec Misc Intangible'!B6*C3</f>
        <v>8817.9509420000013</v>
      </c>
      <c r="E19" s="184">
        <f t="shared" si="27"/>
        <v>8817.9509420000013</v>
      </c>
      <c r="F19" s="184">
        <f t="shared" si="27"/>
        <v>8817.9509420000013</v>
      </c>
      <c r="G19" s="184">
        <f t="shared" si="27"/>
        <v>8817.9509420000013</v>
      </c>
      <c r="H19" s="184">
        <f t="shared" si="27"/>
        <v>8817.9509420000013</v>
      </c>
      <c r="I19" s="184">
        <f t="shared" si="27"/>
        <v>8817.9509420000013</v>
      </c>
      <c r="J19" s="184">
        <f t="shared" si="27"/>
        <v>8817.9509420000013</v>
      </c>
      <c r="K19" s="184">
        <f t="shared" si="27"/>
        <v>8817.9509420000013</v>
      </c>
      <c r="L19" s="184">
        <f t="shared" si="27"/>
        <v>8817.9509420000013</v>
      </c>
      <c r="M19" s="184">
        <f t="shared" si="27"/>
        <v>8817.9509420000013</v>
      </c>
      <c r="N19" s="184">
        <f t="shared" si="27"/>
        <v>8817.9509420000013</v>
      </c>
      <c r="O19" s="184">
        <f t="shared" si="27"/>
        <v>8817.9509420000013</v>
      </c>
      <c r="P19" s="184">
        <f t="shared" si="27"/>
        <v>8817.9509420000013</v>
      </c>
      <c r="Q19" s="184">
        <f t="shared" si="27"/>
        <v>8817.9509420000013</v>
      </c>
      <c r="R19" s="184">
        <f>SUM(D19:Q19)</f>
        <v>123451.31318799999</v>
      </c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2:41" x14ac:dyDescent="0.25">
      <c r="B20" s="315" t="s">
        <v>285</v>
      </c>
      <c r="C20" s="326" t="s">
        <v>260</v>
      </c>
      <c r="D20" s="184">
        <f>+'Deprec Misc Intangible'!B6*C4</f>
        <v>4504.2290579999999</v>
      </c>
      <c r="E20" s="184">
        <f t="shared" si="27"/>
        <v>4504.2290579999999</v>
      </c>
      <c r="F20" s="184">
        <f t="shared" si="27"/>
        <v>4504.2290579999999</v>
      </c>
      <c r="G20" s="184">
        <f t="shared" si="27"/>
        <v>4504.2290579999999</v>
      </c>
      <c r="H20" s="184">
        <f t="shared" si="27"/>
        <v>4504.2290579999999</v>
      </c>
      <c r="I20" s="184">
        <f t="shared" si="27"/>
        <v>4504.2290579999999</v>
      </c>
      <c r="J20" s="184">
        <f t="shared" si="27"/>
        <v>4504.2290579999999</v>
      </c>
      <c r="K20" s="184">
        <f t="shared" si="27"/>
        <v>4504.2290579999999</v>
      </c>
      <c r="L20" s="184">
        <f t="shared" si="27"/>
        <v>4504.2290579999999</v>
      </c>
      <c r="M20" s="184">
        <f t="shared" si="27"/>
        <v>4504.2290579999999</v>
      </c>
      <c r="N20" s="184">
        <f t="shared" si="27"/>
        <v>4504.2290579999999</v>
      </c>
      <c r="O20" s="184">
        <f t="shared" si="27"/>
        <v>4504.2290579999999</v>
      </c>
      <c r="P20" s="184">
        <f t="shared" si="27"/>
        <v>4504.2290579999999</v>
      </c>
      <c r="Q20" s="184">
        <f t="shared" si="27"/>
        <v>4504.2290579999999</v>
      </c>
      <c r="R20" s="184">
        <f t="shared" si="26"/>
        <v>63059.206811999982</v>
      </c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2:41" x14ac:dyDescent="0.25">
      <c r="B21" s="315" t="s">
        <v>286</v>
      </c>
      <c r="C21" s="326" t="s">
        <v>259</v>
      </c>
      <c r="D21" s="184">
        <f>+'Deprec Misc Intangible'!B7*C3</f>
        <v>26381.692488000001</v>
      </c>
      <c r="E21" s="184">
        <f t="shared" si="27"/>
        <v>26381.692488000001</v>
      </c>
      <c r="F21" s="184">
        <f t="shared" si="27"/>
        <v>26381.692488000001</v>
      </c>
      <c r="G21" s="184">
        <f t="shared" si="27"/>
        <v>26381.692488000001</v>
      </c>
      <c r="H21" s="184">
        <f t="shared" si="27"/>
        <v>26381.692488000001</v>
      </c>
      <c r="I21" s="184">
        <f t="shared" si="27"/>
        <v>26381.692488000001</v>
      </c>
      <c r="J21" s="184">
        <f t="shared" si="27"/>
        <v>26381.692488000001</v>
      </c>
      <c r="K21" s="184">
        <f t="shared" si="27"/>
        <v>26381.692488000001</v>
      </c>
      <c r="L21" s="184">
        <f t="shared" si="27"/>
        <v>26381.692488000001</v>
      </c>
      <c r="M21" s="184">
        <f t="shared" si="27"/>
        <v>26381.692488000001</v>
      </c>
      <c r="N21" s="184">
        <f t="shared" si="27"/>
        <v>26381.692488000001</v>
      </c>
      <c r="O21" s="184">
        <f t="shared" si="27"/>
        <v>26381.692488000001</v>
      </c>
      <c r="P21" s="184">
        <f t="shared" si="27"/>
        <v>26381.692488000001</v>
      </c>
      <c r="Q21" s="184">
        <f t="shared" si="27"/>
        <v>26381.692488000001</v>
      </c>
      <c r="R21" s="184">
        <f>SUM(D21:Q21)</f>
        <v>369343.69483200007</v>
      </c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2:41" x14ac:dyDescent="0.25">
      <c r="B22" s="315" t="s">
        <v>287</v>
      </c>
      <c r="C22" s="326" t="s">
        <v>260</v>
      </c>
      <c r="D22" s="184">
        <f>+'Deprec Misc Intangible'!B7*C4</f>
        <v>13475.827512</v>
      </c>
      <c r="E22" s="184">
        <f t="shared" si="27"/>
        <v>13475.827512</v>
      </c>
      <c r="F22" s="184">
        <f t="shared" si="27"/>
        <v>13475.827512</v>
      </c>
      <c r="G22" s="184">
        <f t="shared" si="27"/>
        <v>13475.827512</v>
      </c>
      <c r="H22" s="184">
        <f t="shared" si="27"/>
        <v>13475.827512</v>
      </c>
      <c r="I22" s="184">
        <f t="shared" si="27"/>
        <v>13475.827512</v>
      </c>
      <c r="J22" s="184">
        <f t="shared" si="27"/>
        <v>13475.827512</v>
      </c>
      <c r="K22" s="184">
        <f t="shared" si="27"/>
        <v>13475.827512</v>
      </c>
      <c r="L22" s="184">
        <f t="shared" si="27"/>
        <v>13475.827512</v>
      </c>
      <c r="M22" s="184">
        <f t="shared" si="27"/>
        <v>13475.827512</v>
      </c>
      <c r="N22" s="184">
        <f t="shared" si="27"/>
        <v>13475.827512</v>
      </c>
      <c r="O22" s="184">
        <f t="shared" si="27"/>
        <v>13475.827512</v>
      </c>
      <c r="P22" s="184">
        <f t="shared" si="27"/>
        <v>13475.827512</v>
      </c>
      <c r="Q22" s="184">
        <f t="shared" si="27"/>
        <v>13475.827512</v>
      </c>
      <c r="R22" s="184">
        <f t="shared" si="26"/>
        <v>188661.58516799996</v>
      </c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2:41" x14ac:dyDescent="0.25">
      <c r="B23" s="315" t="s">
        <v>288</v>
      </c>
      <c r="C23" s="326" t="s">
        <v>259</v>
      </c>
      <c r="D23" s="184">
        <f>+'Deprec Misc Intangible'!B8*C3</f>
        <v>1290.8572370000002</v>
      </c>
      <c r="E23" s="184">
        <f t="shared" si="27"/>
        <v>1290.8572370000002</v>
      </c>
      <c r="F23" s="184">
        <f t="shared" si="27"/>
        <v>1290.8572370000002</v>
      </c>
      <c r="G23" s="184">
        <f t="shared" si="27"/>
        <v>1290.8572370000002</v>
      </c>
      <c r="H23" s="184">
        <f t="shared" si="27"/>
        <v>1290.8572370000002</v>
      </c>
      <c r="I23" s="184">
        <f t="shared" si="27"/>
        <v>1290.8572370000002</v>
      </c>
      <c r="J23" s="184">
        <f t="shared" si="27"/>
        <v>1290.8572370000002</v>
      </c>
      <c r="K23" s="184">
        <f t="shared" si="27"/>
        <v>1290.8572370000002</v>
      </c>
      <c r="L23" s="184">
        <f t="shared" si="27"/>
        <v>1290.8572370000002</v>
      </c>
      <c r="M23" s="184">
        <f t="shared" si="27"/>
        <v>1290.8572370000002</v>
      </c>
      <c r="N23" s="184">
        <f t="shared" si="27"/>
        <v>1290.8572370000002</v>
      </c>
      <c r="O23" s="184">
        <f t="shared" si="27"/>
        <v>1290.8572370000002</v>
      </c>
      <c r="P23" s="184">
        <f t="shared" si="27"/>
        <v>1290.8572370000002</v>
      </c>
      <c r="Q23" s="184">
        <f t="shared" si="27"/>
        <v>1290.8572370000002</v>
      </c>
      <c r="R23" s="184">
        <f>SUM(D23:Q23)</f>
        <v>18072.001318000002</v>
      </c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2:41" x14ac:dyDescent="0.25">
      <c r="B24" s="315" t="s">
        <v>289</v>
      </c>
      <c r="C24" s="326" t="s">
        <v>260</v>
      </c>
      <c r="D24" s="184">
        <f>+'Deprec Misc Intangible'!B8*C4</f>
        <v>659.37276300000008</v>
      </c>
      <c r="E24" s="184">
        <f t="shared" si="27"/>
        <v>659.37276300000008</v>
      </c>
      <c r="F24" s="184">
        <f t="shared" si="27"/>
        <v>659.37276300000008</v>
      </c>
      <c r="G24" s="184">
        <f t="shared" si="27"/>
        <v>659.37276300000008</v>
      </c>
      <c r="H24" s="184">
        <f t="shared" si="27"/>
        <v>659.37276300000008</v>
      </c>
      <c r="I24" s="184">
        <f t="shared" si="27"/>
        <v>659.37276300000008</v>
      </c>
      <c r="J24" s="184">
        <f t="shared" si="27"/>
        <v>659.37276300000008</v>
      </c>
      <c r="K24" s="184">
        <f t="shared" si="27"/>
        <v>659.37276300000008</v>
      </c>
      <c r="L24" s="184">
        <f t="shared" si="27"/>
        <v>659.37276300000008</v>
      </c>
      <c r="M24" s="184">
        <f t="shared" si="27"/>
        <v>659.37276300000008</v>
      </c>
      <c r="N24" s="184">
        <f t="shared" si="27"/>
        <v>659.37276300000008</v>
      </c>
      <c r="O24" s="184">
        <f t="shared" si="27"/>
        <v>659.37276300000008</v>
      </c>
      <c r="P24" s="184">
        <f t="shared" si="27"/>
        <v>659.37276300000008</v>
      </c>
      <c r="Q24" s="184">
        <f t="shared" si="27"/>
        <v>659.37276300000008</v>
      </c>
      <c r="R24" s="184">
        <f t="shared" si="26"/>
        <v>9231.2186820000024</v>
      </c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  <row r="25" spans="2:41" x14ac:dyDescent="0.25">
      <c r="B25" s="315" t="s">
        <v>290</v>
      </c>
      <c r="C25" s="326" t="s">
        <v>259</v>
      </c>
      <c r="D25" s="184">
        <f>+'Deprec Misc Intangible'!B9*C3</f>
        <v>11019.860577000001</v>
      </c>
      <c r="E25" s="184">
        <f t="shared" si="27"/>
        <v>11019.860577000001</v>
      </c>
      <c r="F25" s="184">
        <f t="shared" si="27"/>
        <v>11019.860577000001</v>
      </c>
      <c r="G25" s="184">
        <f t="shared" si="27"/>
        <v>11019.860577000001</v>
      </c>
      <c r="H25" s="184">
        <f t="shared" si="27"/>
        <v>11019.860577000001</v>
      </c>
      <c r="I25" s="184">
        <f t="shared" si="27"/>
        <v>11019.860577000001</v>
      </c>
      <c r="J25" s="184">
        <f t="shared" si="27"/>
        <v>11019.860577000001</v>
      </c>
      <c r="K25" s="184">
        <f t="shared" si="27"/>
        <v>11019.860577000001</v>
      </c>
      <c r="L25" s="184">
        <f t="shared" si="27"/>
        <v>11019.860577000001</v>
      </c>
      <c r="M25" s="184">
        <f t="shared" si="27"/>
        <v>11019.860577000001</v>
      </c>
      <c r="N25" s="184">
        <f t="shared" si="27"/>
        <v>11019.860577000001</v>
      </c>
      <c r="O25" s="184">
        <f t="shared" si="27"/>
        <v>11019.860577000001</v>
      </c>
      <c r="P25" s="184">
        <f t="shared" si="27"/>
        <v>11019.860577000001</v>
      </c>
      <c r="Q25" s="184">
        <f t="shared" si="27"/>
        <v>11019.860577000001</v>
      </c>
      <c r="R25" s="184">
        <f>SUM(D25:Q25)</f>
        <v>154278.04807800005</v>
      </c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</row>
    <row r="26" spans="2:41" x14ac:dyDescent="0.25">
      <c r="B26" s="315" t="s">
        <v>291</v>
      </c>
      <c r="C26" s="326" t="s">
        <v>260</v>
      </c>
      <c r="D26" s="184">
        <f>+'Deprec Misc Intangible'!B9*C4</f>
        <v>5628.9694230000005</v>
      </c>
      <c r="E26" s="184">
        <f t="shared" si="27"/>
        <v>5628.9694230000005</v>
      </c>
      <c r="F26" s="184">
        <f t="shared" si="27"/>
        <v>5628.9694230000005</v>
      </c>
      <c r="G26" s="184">
        <f t="shared" si="27"/>
        <v>5628.9694230000005</v>
      </c>
      <c r="H26" s="184">
        <f t="shared" si="27"/>
        <v>5628.9694230000005</v>
      </c>
      <c r="I26" s="184">
        <f t="shared" si="27"/>
        <v>5628.9694230000005</v>
      </c>
      <c r="J26" s="184">
        <f t="shared" si="27"/>
        <v>5628.9694230000005</v>
      </c>
      <c r="K26" s="184">
        <f t="shared" si="27"/>
        <v>5628.9694230000005</v>
      </c>
      <c r="L26" s="184">
        <f t="shared" si="27"/>
        <v>5628.9694230000005</v>
      </c>
      <c r="M26" s="184">
        <f t="shared" si="27"/>
        <v>5628.9694230000005</v>
      </c>
      <c r="N26" s="184">
        <f t="shared" si="27"/>
        <v>5628.9694230000005</v>
      </c>
      <c r="O26" s="184">
        <f t="shared" si="27"/>
        <v>5628.9694230000005</v>
      </c>
      <c r="P26" s="184">
        <f t="shared" si="27"/>
        <v>5628.9694230000005</v>
      </c>
      <c r="Q26" s="184">
        <f t="shared" si="27"/>
        <v>5628.9694230000005</v>
      </c>
      <c r="R26" s="184">
        <f t="shared" si="26"/>
        <v>78805.571922000017</v>
      </c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</row>
    <row r="27" spans="2:41" x14ac:dyDescent="0.25">
      <c r="B27" s="315" t="s">
        <v>243</v>
      </c>
      <c r="C27" s="326"/>
      <c r="D27" s="298">
        <f>SUM(D15:D26)</f>
        <v>801754.53</v>
      </c>
      <c r="E27" s="298">
        <f t="shared" ref="E27:R27" si="28">SUM(E15:E26)</f>
        <v>801754.53</v>
      </c>
      <c r="F27" s="298">
        <f t="shared" si="28"/>
        <v>801754.53</v>
      </c>
      <c r="G27" s="298">
        <f t="shared" si="28"/>
        <v>801754.53</v>
      </c>
      <c r="H27" s="298">
        <f t="shared" si="28"/>
        <v>801754.53</v>
      </c>
      <c r="I27" s="298">
        <f t="shared" si="28"/>
        <v>801754.53</v>
      </c>
      <c r="J27" s="298">
        <f t="shared" si="28"/>
        <v>801754.53</v>
      </c>
      <c r="K27" s="298">
        <f t="shared" si="28"/>
        <v>801754.53</v>
      </c>
      <c r="L27" s="298">
        <f t="shared" si="28"/>
        <v>801754.53</v>
      </c>
      <c r="M27" s="298">
        <f t="shared" si="28"/>
        <v>801754.53</v>
      </c>
      <c r="N27" s="298">
        <f t="shared" si="28"/>
        <v>801754.53</v>
      </c>
      <c r="O27" s="298">
        <f t="shared" si="28"/>
        <v>801754.53</v>
      </c>
      <c r="P27" s="298">
        <f t="shared" si="28"/>
        <v>801754.53</v>
      </c>
      <c r="Q27" s="298">
        <f t="shared" si="28"/>
        <v>801754.53</v>
      </c>
      <c r="R27" s="298">
        <f t="shared" si="28"/>
        <v>11224563.42</v>
      </c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</row>
    <row r="28" spans="2:41" x14ac:dyDescent="0.25">
      <c r="B28" s="314"/>
      <c r="C28" s="326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</row>
    <row r="29" spans="2:41" x14ac:dyDescent="0.25">
      <c r="C29" s="297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</row>
    <row r="30" spans="2:41" x14ac:dyDescent="0.25">
      <c r="B30" s="314"/>
      <c r="C30" s="326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</row>
    <row r="31" spans="2:41" x14ac:dyDescent="0.25">
      <c r="B31" s="152" t="s">
        <v>292</v>
      </c>
      <c r="C31" s="326" t="s">
        <v>260</v>
      </c>
      <c r="D31" s="184">
        <f>+'Deprec Other'!D16</f>
        <v>118.53764783333331</v>
      </c>
      <c r="E31" s="184">
        <f t="shared" ref="E31:Q35" si="29">+D31</f>
        <v>118.53764783333331</v>
      </c>
      <c r="F31" s="184">
        <f t="shared" si="29"/>
        <v>118.53764783333331</v>
      </c>
      <c r="G31" s="184">
        <f t="shared" si="29"/>
        <v>118.53764783333331</v>
      </c>
      <c r="H31" s="184">
        <f t="shared" si="29"/>
        <v>118.53764783333331</v>
      </c>
      <c r="I31" s="184">
        <f t="shared" si="29"/>
        <v>118.53764783333331</v>
      </c>
      <c r="J31" s="184">
        <f t="shared" si="29"/>
        <v>118.53764783333331</v>
      </c>
      <c r="K31" s="184">
        <f t="shared" si="29"/>
        <v>118.53764783333331</v>
      </c>
      <c r="L31" s="184">
        <f t="shared" si="29"/>
        <v>118.53764783333331</v>
      </c>
      <c r="M31" s="184">
        <f t="shared" si="29"/>
        <v>118.53764783333331</v>
      </c>
      <c r="N31" s="184">
        <f t="shared" si="29"/>
        <v>118.53764783333331</v>
      </c>
      <c r="O31" s="184">
        <f t="shared" si="29"/>
        <v>118.53764783333331</v>
      </c>
      <c r="P31" s="184">
        <f t="shared" si="29"/>
        <v>118.53764783333331</v>
      </c>
      <c r="Q31" s="184">
        <f t="shared" si="29"/>
        <v>118.53764783333331</v>
      </c>
      <c r="R31" s="184">
        <f t="shared" ref="R31:R34" si="30">SUM(D31:Q31)</f>
        <v>1659.527069666666</v>
      </c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</row>
    <row r="32" spans="2:41" x14ac:dyDescent="0.25">
      <c r="B32" s="152" t="s">
        <v>293</v>
      </c>
      <c r="C32" s="326" t="s">
        <v>260</v>
      </c>
      <c r="D32" s="184">
        <f>+'Deprec Other'!D24</f>
        <v>41.76466666666667</v>
      </c>
      <c r="E32" s="184">
        <f t="shared" si="29"/>
        <v>41.76466666666667</v>
      </c>
      <c r="F32" s="184">
        <f t="shared" si="29"/>
        <v>41.76466666666667</v>
      </c>
      <c r="G32" s="184">
        <f t="shared" si="29"/>
        <v>41.76466666666667</v>
      </c>
      <c r="H32" s="184">
        <f t="shared" si="29"/>
        <v>41.76466666666667</v>
      </c>
      <c r="I32" s="184">
        <f t="shared" si="29"/>
        <v>41.76466666666667</v>
      </c>
      <c r="J32" s="184">
        <f t="shared" si="29"/>
        <v>41.76466666666667</v>
      </c>
      <c r="K32" s="184">
        <f t="shared" si="29"/>
        <v>41.76466666666667</v>
      </c>
      <c r="L32" s="184">
        <f t="shared" si="29"/>
        <v>41.76466666666667</v>
      </c>
      <c r="M32" s="184">
        <f t="shared" si="29"/>
        <v>41.76466666666667</v>
      </c>
      <c r="N32" s="184">
        <f t="shared" si="29"/>
        <v>41.76466666666667</v>
      </c>
      <c r="O32" s="184">
        <f t="shared" si="29"/>
        <v>41.76466666666667</v>
      </c>
      <c r="P32" s="184">
        <f t="shared" si="29"/>
        <v>41.76466666666667</v>
      </c>
      <c r="Q32" s="184">
        <f t="shared" si="29"/>
        <v>41.76466666666667</v>
      </c>
      <c r="R32" s="184">
        <f t="shared" si="30"/>
        <v>584.70533333333356</v>
      </c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</row>
    <row r="33" spans="2:41" x14ac:dyDescent="0.25">
      <c r="B33" s="152" t="s">
        <v>294</v>
      </c>
      <c r="C33" s="326" t="s">
        <v>260</v>
      </c>
      <c r="D33" s="184">
        <f>+'Deprec Other'!D32</f>
        <v>541.59766666666667</v>
      </c>
      <c r="E33" s="184">
        <f t="shared" si="29"/>
        <v>541.59766666666667</v>
      </c>
      <c r="F33" s="184">
        <f t="shared" si="29"/>
        <v>541.59766666666667</v>
      </c>
      <c r="G33" s="184">
        <f t="shared" si="29"/>
        <v>541.59766666666667</v>
      </c>
      <c r="H33" s="184">
        <f t="shared" si="29"/>
        <v>541.59766666666667</v>
      </c>
      <c r="I33" s="184">
        <f t="shared" si="29"/>
        <v>541.59766666666667</v>
      </c>
      <c r="J33" s="184">
        <f t="shared" si="29"/>
        <v>541.59766666666667</v>
      </c>
      <c r="K33" s="184">
        <f t="shared" si="29"/>
        <v>541.59766666666667</v>
      </c>
      <c r="L33" s="184">
        <f t="shared" si="29"/>
        <v>541.59766666666667</v>
      </c>
      <c r="M33" s="184">
        <f t="shared" si="29"/>
        <v>541.59766666666667</v>
      </c>
      <c r="N33" s="184">
        <f t="shared" si="29"/>
        <v>541.59766666666667</v>
      </c>
      <c r="O33" s="184">
        <f t="shared" si="29"/>
        <v>541.59766666666667</v>
      </c>
      <c r="P33" s="184">
        <f t="shared" si="29"/>
        <v>541.59766666666667</v>
      </c>
      <c r="Q33" s="184">
        <f t="shared" si="29"/>
        <v>541.59766666666667</v>
      </c>
      <c r="R33" s="184">
        <f t="shared" si="30"/>
        <v>7582.3673333333327</v>
      </c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</row>
    <row r="34" spans="2:41" x14ac:dyDescent="0.25">
      <c r="B34" s="152" t="s">
        <v>295</v>
      </c>
      <c r="C34" s="326" t="s">
        <v>259</v>
      </c>
      <c r="D34" s="184">
        <f>+'Deprec Other'!D40*C3</f>
        <v>213.63760191666668</v>
      </c>
      <c r="E34" s="184">
        <f t="shared" si="29"/>
        <v>213.63760191666668</v>
      </c>
      <c r="F34" s="184">
        <f t="shared" si="29"/>
        <v>213.63760191666668</v>
      </c>
      <c r="G34" s="184">
        <f t="shared" si="29"/>
        <v>213.63760191666668</v>
      </c>
      <c r="H34" s="184">
        <f t="shared" si="29"/>
        <v>213.63760191666668</v>
      </c>
      <c r="I34" s="184">
        <f t="shared" si="29"/>
        <v>213.63760191666668</v>
      </c>
      <c r="J34" s="184">
        <f t="shared" si="29"/>
        <v>213.63760191666668</v>
      </c>
      <c r="K34" s="184">
        <f t="shared" si="29"/>
        <v>213.63760191666668</v>
      </c>
      <c r="L34" s="184">
        <f t="shared" si="29"/>
        <v>213.63760191666668</v>
      </c>
      <c r="M34" s="184">
        <f t="shared" si="29"/>
        <v>213.63760191666668</v>
      </c>
      <c r="N34" s="184">
        <f t="shared" si="29"/>
        <v>213.63760191666668</v>
      </c>
      <c r="O34" s="184">
        <f t="shared" si="29"/>
        <v>213.63760191666668</v>
      </c>
      <c r="P34" s="184">
        <f t="shared" si="29"/>
        <v>213.63760191666668</v>
      </c>
      <c r="Q34" s="184">
        <f t="shared" si="29"/>
        <v>213.63760191666668</v>
      </c>
      <c r="R34" s="184">
        <f t="shared" si="30"/>
        <v>2990.9264268333345</v>
      </c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</row>
    <row r="35" spans="2:41" x14ac:dyDescent="0.25">
      <c r="B35" s="152" t="s">
        <v>296</v>
      </c>
      <c r="C35" s="326" t="s">
        <v>260</v>
      </c>
      <c r="D35" s="184">
        <f>+'Deprec Other'!D40*C4</f>
        <v>109.12656475</v>
      </c>
      <c r="E35" s="184">
        <f t="shared" si="29"/>
        <v>109.12656475</v>
      </c>
      <c r="F35" s="184">
        <f t="shared" si="29"/>
        <v>109.12656475</v>
      </c>
      <c r="G35" s="184">
        <f t="shared" si="29"/>
        <v>109.12656475</v>
      </c>
      <c r="H35" s="184">
        <f t="shared" si="29"/>
        <v>109.12656475</v>
      </c>
      <c r="I35" s="184">
        <f t="shared" si="29"/>
        <v>109.12656475</v>
      </c>
      <c r="J35" s="184">
        <f t="shared" si="29"/>
        <v>109.12656475</v>
      </c>
      <c r="K35" s="184">
        <f t="shared" si="29"/>
        <v>109.12656475</v>
      </c>
      <c r="L35" s="184">
        <f t="shared" si="29"/>
        <v>109.12656475</v>
      </c>
      <c r="M35" s="184">
        <f t="shared" si="29"/>
        <v>109.12656475</v>
      </c>
      <c r="N35" s="184">
        <f t="shared" si="29"/>
        <v>109.12656475</v>
      </c>
      <c r="O35" s="184">
        <f t="shared" si="29"/>
        <v>109.12656475</v>
      </c>
      <c r="P35" s="184">
        <f t="shared" si="29"/>
        <v>109.12656475</v>
      </c>
      <c r="Q35" s="184">
        <f t="shared" si="29"/>
        <v>109.12656475</v>
      </c>
      <c r="R35" s="184">
        <f>SUM(D35:Q35)</f>
        <v>1527.7719064999994</v>
      </c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</row>
    <row r="36" spans="2:41" ht="15.75" thickBot="1" x14ac:dyDescent="0.3">
      <c r="B36" s="315" t="s">
        <v>299</v>
      </c>
      <c r="C36" s="326"/>
      <c r="D36" s="300">
        <f t="shared" ref="D36:R36" si="31">SUM(D31:D35)</f>
        <v>1024.6641478333333</v>
      </c>
      <c r="E36" s="300">
        <f t="shared" si="31"/>
        <v>1024.6641478333333</v>
      </c>
      <c r="F36" s="300">
        <f t="shared" si="31"/>
        <v>1024.6641478333333</v>
      </c>
      <c r="G36" s="300">
        <f t="shared" si="31"/>
        <v>1024.6641478333333</v>
      </c>
      <c r="H36" s="300">
        <f t="shared" si="31"/>
        <v>1024.6641478333333</v>
      </c>
      <c r="I36" s="300">
        <f t="shared" si="31"/>
        <v>1024.6641478333333</v>
      </c>
      <c r="J36" s="300">
        <f t="shared" si="31"/>
        <v>1024.6641478333333</v>
      </c>
      <c r="K36" s="300">
        <f t="shared" si="31"/>
        <v>1024.6641478333333</v>
      </c>
      <c r="L36" s="300">
        <f t="shared" si="31"/>
        <v>1024.6641478333333</v>
      </c>
      <c r="M36" s="300">
        <f t="shared" si="31"/>
        <v>1024.6641478333333</v>
      </c>
      <c r="N36" s="300">
        <f t="shared" si="31"/>
        <v>1024.6641478333333</v>
      </c>
      <c r="O36" s="300">
        <f t="shared" si="31"/>
        <v>1024.6641478333333</v>
      </c>
      <c r="P36" s="300">
        <f t="shared" si="31"/>
        <v>1024.6641478333333</v>
      </c>
      <c r="Q36" s="300">
        <f t="shared" si="31"/>
        <v>1024.6641478333333</v>
      </c>
      <c r="R36" s="300">
        <f t="shared" si="31"/>
        <v>14345.298069666665</v>
      </c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</row>
    <row r="37" spans="2:41" ht="15.75" thickTop="1" x14ac:dyDescent="0.25">
      <c r="B37" s="317"/>
      <c r="C37" s="326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</row>
    <row r="38" spans="2:41" x14ac:dyDescent="0.25">
      <c r="B38" s="315" t="s">
        <v>301</v>
      </c>
      <c r="C38" s="326"/>
      <c r="D38" s="301" t="s">
        <v>235</v>
      </c>
      <c r="E38" s="437" t="s">
        <v>414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</row>
    <row r="39" spans="2:41" x14ac:dyDescent="0.25">
      <c r="B39" s="315" t="s">
        <v>410</v>
      </c>
      <c r="C39" s="326" t="s">
        <v>259</v>
      </c>
      <c r="D39" s="184">
        <f>+'AMR Retirements'!D14</f>
        <v>-3172.1567037500004</v>
      </c>
      <c r="E39" s="184">
        <f>+'AMR Retirements'!E14</f>
        <v>-349.9707447681435</v>
      </c>
      <c r="F39" s="184">
        <f>+'AMR Retirements'!F14</f>
        <v>0</v>
      </c>
      <c r="G39" s="184">
        <f>+'AMR Retirements'!G14</f>
        <v>-18635.942158903639</v>
      </c>
      <c r="H39" s="184">
        <f>+AVERAGE('AMR Retirements'!$D$14:$G$14)</f>
        <v>-5539.5174018554462</v>
      </c>
      <c r="I39" s="184">
        <f>+AVERAGE('AMR Retirements'!$D$14:$G$14)</f>
        <v>-5539.5174018554462</v>
      </c>
      <c r="J39" s="184">
        <f>+AVERAGE('AMR Retirements'!$D$14:$G$14)</f>
        <v>-5539.5174018554462</v>
      </c>
      <c r="K39" s="184">
        <f>+AVERAGE('AMR Retirements'!$D$14:$G$14)</f>
        <v>-5539.5174018554462</v>
      </c>
      <c r="L39" s="184">
        <f>+AVERAGE('AMR Retirements'!$D$14:$G$14)</f>
        <v>-5539.5174018554462</v>
      </c>
      <c r="M39" s="184">
        <f>+AVERAGE('AMR Retirements'!$D$14:$G$14)</f>
        <v>-5539.5174018554462</v>
      </c>
      <c r="N39" s="184">
        <f>+AVERAGE('AMR Retirements'!$D$14:$G$14)</f>
        <v>-5539.5174018554462</v>
      </c>
      <c r="O39" s="184">
        <f>+AVERAGE('AMR Retirements'!$D$14:$G$14)</f>
        <v>-5539.5174018554462</v>
      </c>
      <c r="P39" s="184">
        <f>+AVERAGE('AMR Retirements'!$D$14:$G$14)</f>
        <v>-5539.5174018554462</v>
      </c>
      <c r="Q39" s="184">
        <f>+AVERAGE('AMR Retirements'!$D$14:$G$14)</f>
        <v>-5539.5174018554462</v>
      </c>
      <c r="R39" s="184">
        <f t="shared" ref="R39:R40" si="32">SUM(D39:Q39)</f>
        <v>-77553.243625976233</v>
      </c>
      <c r="S39" s="330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</row>
    <row r="40" spans="2:41" x14ac:dyDescent="0.25">
      <c r="B40" s="315" t="s">
        <v>411</v>
      </c>
      <c r="C40" s="326" t="s">
        <v>260</v>
      </c>
      <c r="D40" s="184">
        <f>+'AMR Retirements'!D16</f>
        <v>-826.82643749999988</v>
      </c>
      <c r="E40" s="184">
        <f>+'AMR Retirements'!E16</f>
        <v>0</v>
      </c>
      <c r="F40" s="184">
        <f>+'AMR Retirements'!F16</f>
        <v>0</v>
      </c>
      <c r="G40" s="184">
        <f>+'AMR Retirements'!G16</f>
        <v>-14437.644701464713</v>
      </c>
      <c r="H40" s="184">
        <f>+AVERAGE('AMR Retirements'!$D$16:$G$16)</f>
        <v>-3816.1177847411782</v>
      </c>
      <c r="I40" s="184">
        <f>+AVERAGE('AMR Retirements'!$D$16:$G$16)</f>
        <v>-3816.1177847411782</v>
      </c>
      <c r="J40" s="184">
        <f>+AVERAGE('AMR Retirements'!$D$16:$G$16)</f>
        <v>-3816.1177847411782</v>
      </c>
      <c r="K40" s="184">
        <f>+AVERAGE('AMR Retirements'!$D$16:$G$16)</f>
        <v>-3816.1177847411782</v>
      </c>
      <c r="L40" s="184">
        <f>+AVERAGE('AMR Retirements'!$D$16:$G$16)</f>
        <v>-3816.1177847411782</v>
      </c>
      <c r="M40" s="184">
        <f>+AVERAGE('AMR Retirements'!$D$16:$G$16)</f>
        <v>-3816.1177847411782</v>
      </c>
      <c r="N40" s="184">
        <f>+AVERAGE('AMR Retirements'!$D$16:$G$16)</f>
        <v>-3816.1177847411782</v>
      </c>
      <c r="O40" s="184">
        <f>+AVERAGE('AMR Retirements'!$D$16:$G$16)</f>
        <v>-3816.1177847411782</v>
      </c>
      <c r="P40" s="184">
        <f>+AVERAGE('AMR Retirements'!$D$16:$G$16)</f>
        <v>-3816.1177847411782</v>
      </c>
      <c r="Q40" s="184">
        <f>+AVERAGE('AMR Retirements'!$D$16:$G$16)</f>
        <v>-3816.1177847411782</v>
      </c>
      <c r="R40" s="184">
        <f t="shared" si="32"/>
        <v>-53425.648986376473</v>
      </c>
      <c r="S40" s="330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</row>
    <row r="41" spans="2:41" ht="15.75" thickBot="1" x14ac:dyDescent="0.3">
      <c r="D41" s="300">
        <f>SUM(D39:D40)</f>
        <v>-3998.9831412500002</v>
      </c>
      <c r="E41" s="300">
        <f t="shared" ref="E41:R41" si="33">SUM(E39:E40)</f>
        <v>-349.9707447681435</v>
      </c>
      <c r="F41" s="300">
        <f t="shared" si="33"/>
        <v>0</v>
      </c>
      <c r="G41" s="300">
        <f t="shared" si="33"/>
        <v>-33073.586860368348</v>
      </c>
      <c r="H41" s="300">
        <f t="shared" si="33"/>
        <v>-9355.6351865966244</v>
      </c>
      <c r="I41" s="300">
        <f t="shared" si="33"/>
        <v>-9355.6351865966244</v>
      </c>
      <c r="J41" s="300">
        <f t="shared" si="33"/>
        <v>-9355.6351865966244</v>
      </c>
      <c r="K41" s="300">
        <f t="shared" si="33"/>
        <v>-9355.6351865966244</v>
      </c>
      <c r="L41" s="300">
        <f t="shared" si="33"/>
        <v>-9355.6351865966244</v>
      </c>
      <c r="M41" s="300">
        <f t="shared" si="33"/>
        <v>-9355.6351865966244</v>
      </c>
      <c r="N41" s="300">
        <f t="shared" si="33"/>
        <v>-9355.6351865966244</v>
      </c>
      <c r="O41" s="300">
        <f t="shared" si="33"/>
        <v>-9355.6351865966244</v>
      </c>
      <c r="P41" s="300">
        <f t="shared" si="33"/>
        <v>-9355.6351865966244</v>
      </c>
      <c r="Q41" s="300">
        <f t="shared" si="33"/>
        <v>-9355.6351865966244</v>
      </c>
      <c r="R41" s="300">
        <f t="shared" si="33"/>
        <v>-130978.89261235271</v>
      </c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</row>
    <row r="42" spans="2:41" ht="15.75" thickTop="1" x14ac:dyDescent="0.25"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</row>
    <row r="43" spans="2:41" ht="15.75" thickBot="1" x14ac:dyDescent="0.3">
      <c r="B43" s="315" t="s">
        <v>302</v>
      </c>
      <c r="D43" s="300">
        <f>SUM(D12,D27,D36,D41)</f>
        <v>1104505.5310065835</v>
      </c>
      <c r="E43" s="300">
        <f t="shared" ref="E43:R43" si="34">SUM(E12,E27,E36,E41)</f>
        <v>1109365.4234030652</v>
      </c>
      <c r="F43" s="300">
        <f t="shared" si="34"/>
        <v>1109715.3941478333</v>
      </c>
      <c r="G43" s="300">
        <f t="shared" si="34"/>
        <v>1131848.451087465</v>
      </c>
      <c r="H43" s="300">
        <f t="shared" si="34"/>
        <v>1155566.4027612368</v>
      </c>
      <c r="I43" s="300">
        <f t="shared" si="34"/>
        <v>1155566.4027612368</v>
      </c>
      <c r="J43" s="300">
        <f t="shared" si="34"/>
        <v>1155566.4027612368</v>
      </c>
      <c r="K43" s="300">
        <f t="shared" si="34"/>
        <v>1155566.4027612368</v>
      </c>
      <c r="L43" s="300">
        <f t="shared" si="34"/>
        <v>1155566.4027612368</v>
      </c>
      <c r="M43" s="300">
        <f t="shared" si="34"/>
        <v>1155566.4027612368</v>
      </c>
      <c r="N43" s="300">
        <f t="shared" si="34"/>
        <v>1155566.4027612368</v>
      </c>
      <c r="O43" s="300">
        <f t="shared" si="34"/>
        <v>1155566.4027612368</v>
      </c>
      <c r="P43" s="300">
        <f t="shared" si="34"/>
        <v>1155566.4027612368</v>
      </c>
      <c r="Q43" s="300">
        <f t="shared" si="34"/>
        <v>1155566.4027612368</v>
      </c>
      <c r="R43" s="300">
        <f t="shared" si="34"/>
        <v>16011098.827257313</v>
      </c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</row>
    <row r="44" spans="2:41" ht="15.75" thickTop="1" x14ac:dyDescent="0.25"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</row>
    <row r="45" spans="2:41" x14ac:dyDescent="0.25">
      <c r="B45" s="315" t="s">
        <v>303</v>
      </c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</row>
    <row r="46" spans="2:41" x14ac:dyDescent="0.25">
      <c r="B46" t="s">
        <v>304</v>
      </c>
      <c r="D46" s="332">
        <f>SUMIF($C$6:$C$40,"E",D$6:D$40)</f>
        <v>765305.69506016676</v>
      </c>
      <c r="E46" s="332">
        <f>SUMIF($C$6:$C$40,"E",E$6:E$40)</f>
        <v>769338.76101914863</v>
      </c>
      <c r="F46" s="332">
        <f t="shared" ref="F46:R46" si="35">SUMIF($C$6:$C$40,"E",F$6:F$40)</f>
        <v>769688.73176391679</v>
      </c>
      <c r="G46" s="332">
        <f t="shared" si="35"/>
        <v>806259.43340501306</v>
      </c>
      <c r="H46" s="332">
        <f t="shared" si="35"/>
        <v>819355.85816206131</v>
      </c>
      <c r="I46" s="332">
        <f t="shared" si="35"/>
        <v>819355.85816206131</v>
      </c>
      <c r="J46" s="332">
        <f t="shared" si="35"/>
        <v>819355.85816206131</v>
      </c>
      <c r="K46" s="332">
        <f t="shared" si="35"/>
        <v>819355.85816206131</v>
      </c>
      <c r="L46" s="332">
        <f t="shared" si="35"/>
        <v>819355.85816206131</v>
      </c>
      <c r="M46" s="332">
        <f t="shared" si="35"/>
        <v>819355.85816206131</v>
      </c>
      <c r="N46" s="332">
        <f t="shared" si="35"/>
        <v>819355.85816206131</v>
      </c>
      <c r="O46" s="332">
        <f t="shared" si="35"/>
        <v>819355.85816206131</v>
      </c>
      <c r="P46" s="332">
        <f t="shared" si="35"/>
        <v>819355.85816206131</v>
      </c>
      <c r="Q46" s="332">
        <f t="shared" si="35"/>
        <v>819355.85816206131</v>
      </c>
      <c r="R46" s="184">
        <f t="shared" si="35"/>
        <v>11304151.202868856</v>
      </c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</row>
    <row r="47" spans="2:41" x14ac:dyDescent="0.25">
      <c r="B47" t="s">
        <v>305</v>
      </c>
      <c r="D47" s="332">
        <f>SUMIF($C$6:$C$40,"G",D$6:D$40)</f>
        <v>339199.83594641672</v>
      </c>
      <c r="E47" s="332">
        <f>SUMIF($C$6:$C$40,"G",E$6:E$40)</f>
        <v>340026.66238391673</v>
      </c>
      <c r="F47" s="332">
        <f t="shared" ref="F47:R47" si="36">SUMIF($C$6:$C$40,"G",F$6:F$40)</f>
        <v>340026.66238391673</v>
      </c>
      <c r="G47" s="332">
        <f t="shared" si="36"/>
        <v>325589.01768245199</v>
      </c>
      <c r="H47" s="332">
        <f t="shared" si="36"/>
        <v>336210.54459917557</v>
      </c>
      <c r="I47" s="332">
        <f t="shared" si="36"/>
        <v>336210.54459917557</v>
      </c>
      <c r="J47" s="332">
        <f t="shared" si="36"/>
        <v>336210.54459917557</v>
      </c>
      <c r="K47" s="332">
        <f t="shared" si="36"/>
        <v>336210.54459917557</v>
      </c>
      <c r="L47" s="332">
        <f t="shared" si="36"/>
        <v>336210.54459917557</v>
      </c>
      <c r="M47" s="332">
        <f t="shared" si="36"/>
        <v>336210.54459917557</v>
      </c>
      <c r="N47" s="332">
        <f t="shared" si="36"/>
        <v>336210.54459917557</v>
      </c>
      <c r="O47" s="332">
        <f t="shared" si="36"/>
        <v>336210.54459917557</v>
      </c>
      <c r="P47" s="332">
        <f t="shared" si="36"/>
        <v>336210.54459917557</v>
      </c>
      <c r="Q47" s="332">
        <f t="shared" si="36"/>
        <v>336210.54459917557</v>
      </c>
      <c r="R47" s="184">
        <f t="shared" si="36"/>
        <v>4706947.6243884545</v>
      </c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</row>
    <row r="48" spans="2:41" ht="15.75" thickBot="1" x14ac:dyDescent="0.3">
      <c r="B48" s="315" t="s">
        <v>302</v>
      </c>
      <c r="D48" s="300">
        <f>+D47+D46</f>
        <v>1104505.5310065835</v>
      </c>
      <c r="E48" s="300">
        <f>+E47+E46</f>
        <v>1109365.4234030654</v>
      </c>
      <c r="F48" s="300">
        <f t="shared" ref="F48:R48" si="37">+F47+F46</f>
        <v>1109715.3941478336</v>
      </c>
      <c r="G48" s="300">
        <f t="shared" si="37"/>
        <v>1131848.451087465</v>
      </c>
      <c r="H48" s="300">
        <f t="shared" si="37"/>
        <v>1155566.4027612368</v>
      </c>
      <c r="I48" s="300">
        <f t="shared" si="37"/>
        <v>1155566.4027612368</v>
      </c>
      <c r="J48" s="300">
        <f t="shared" si="37"/>
        <v>1155566.4027612368</v>
      </c>
      <c r="K48" s="300">
        <f t="shared" si="37"/>
        <v>1155566.4027612368</v>
      </c>
      <c r="L48" s="300">
        <f t="shared" si="37"/>
        <v>1155566.4027612368</v>
      </c>
      <c r="M48" s="300">
        <f t="shared" si="37"/>
        <v>1155566.4027612368</v>
      </c>
      <c r="N48" s="300">
        <f t="shared" si="37"/>
        <v>1155566.4027612368</v>
      </c>
      <c r="O48" s="300">
        <f t="shared" si="37"/>
        <v>1155566.4027612368</v>
      </c>
      <c r="P48" s="300">
        <f t="shared" si="37"/>
        <v>1155566.4027612368</v>
      </c>
      <c r="Q48" s="300">
        <f t="shared" si="37"/>
        <v>1155566.4027612368</v>
      </c>
      <c r="R48" s="300">
        <f t="shared" si="37"/>
        <v>16011098.827257311</v>
      </c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</row>
    <row r="49" spans="2:41" ht="15.75" thickTop="1" x14ac:dyDescent="0.25">
      <c r="D49" s="331">
        <f>+D48-D43</f>
        <v>0</v>
      </c>
      <c r="E49" s="331">
        <f t="shared" ref="E49:R49" si="38">+E48-E43</f>
        <v>0</v>
      </c>
      <c r="F49" s="331">
        <f t="shared" si="38"/>
        <v>0</v>
      </c>
      <c r="G49" s="331">
        <f t="shared" si="38"/>
        <v>0</v>
      </c>
      <c r="H49" s="331">
        <f t="shared" si="38"/>
        <v>0</v>
      </c>
      <c r="I49" s="331">
        <f t="shared" si="38"/>
        <v>0</v>
      </c>
      <c r="J49" s="331">
        <f t="shared" si="38"/>
        <v>0</v>
      </c>
      <c r="K49" s="331">
        <f t="shared" si="38"/>
        <v>0</v>
      </c>
      <c r="L49" s="331">
        <f t="shared" si="38"/>
        <v>0</v>
      </c>
      <c r="M49" s="331">
        <f t="shared" si="38"/>
        <v>0</v>
      </c>
      <c r="N49" s="331">
        <f t="shared" si="38"/>
        <v>0</v>
      </c>
      <c r="O49" s="331">
        <f t="shared" si="38"/>
        <v>0</v>
      </c>
      <c r="P49" s="331">
        <f t="shared" si="38"/>
        <v>0</v>
      </c>
      <c r="Q49" s="331">
        <f t="shared" si="38"/>
        <v>0</v>
      </c>
      <c r="R49" s="331">
        <f t="shared" si="38"/>
        <v>0</v>
      </c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</row>
    <row r="51" spans="2:41" x14ac:dyDescent="0.25">
      <c r="B51" s="333" t="s">
        <v>409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P12"/>
  <sheetViews>
    <sheetView zoomScaleNormal="100" zoomScalePageLayoutView="85" workbookViewId="0">
      <selection activeCell="H28" sqref="H28"/>
    </sheetView>
  </sheetViews>
  <sheetFormatPr defaultColWidth="8.85546875" defaultRowHeight="15" x14ac:dyDescent="0.25"/>
  <cols>
    <col min="1" max="1" width="34.7109375" bestFit="1" customWidth="1"/>
    <col min="2" max="2" width="10.140625" bestFit="1" customWidth="1"/>
    <col min="3" max="7" width="9.28515625" bestFit="1" customWidth="1"/>
    <col min="8" max="13" width="10.28515625" bestFit="1" customWidth="1"/>
    <col min="14" max="14" width="10.5703125" bestFit="1" customWidth="1"/>
    <col min="15" max="16" width="10.28515625" bestFit="1" customWidth="1"/>
    <col min="17" max="23" width="11" bestFit="1" customWidth="1"/>
  </cols>
  <sheetData>
    <row r="1" spans="1:16" x14ac:dyDescent="0.25">
      <c r="A1" s="303" t="s">
        <v>262</v>
      </c>
      <c r="B1" s="303"/>
    </row>
    <row r="2" spans="1:16" x14ac:dyDescent="0.25">
      <c r="A2" s="303"/>
      <c r="B2" s="303"/>
    </row>
    <row r="3" spans="1:16" x14ac:dyDescent="0.25">
      <c r="A3" s="195" t="s">
        <v>145</v>
      </c>
      <c r="B3" s="195" t="s">
        <v>244</v>
      </c>
    </row>
    <row r="4" spans="1:16" x14ac:dyDescent="0.25">
      <c r="A4" s="152"/>
      <c r="B4" s="175"/>
    </row>
    <row r="5" spans="1:16" x14ac:dyDescent="0.25">
      <c r="A5" s="152" t="s">
        <v>147</v>
      </c>
      <c r="B5" s="175">
        <v>193903.15</v>
      </c>
    </row>
    <row r="6" spans="1:16" x14ac:dyDescent="0.25">
      <c r="A6" s="152" t="s">
        <v>122</v>
      </c>
      <c r="B6" s="175">
        <v>43030.409999999996</v>
      </c>
    </row>
    <row r="7" spans="1:16" x14ac:dyDescent="0.25">
      <c r="A7" s="152" t="s">
        <v>123</v>
      </c>
      <c r="B7" s="175">
        <v>2800.31</v>
      </c>
    </row>
    <row r="8" spans="1:16" x14ac:dyDescent="0.25">
      <c r="A8" s="152" t="s">
        <v>133</v>
      </c>
      <c r="B8" s="175">
        <v>65991.45</v>
      </c>
    </row>
    <row r="9" spans="1:16" x14ac:dyDescent="0.25">
      <c r="A9" s="177" t="s">
        <v>144</v>
      </c>
      <c r="B9" s="304">
        <v>305725.32</v>
      </c>
    </row>
    <row r="10" spans="1:16" x14ac:dyDescent="0.25">
      <c r="N10" s="184"/>
      <c r="O10" s="184"/>
      <c r="P10" s="184"/>
    </row>
    <row r="11" spans="1:16" x14ac:dyDescent="0.25">
      <c r="O11" s="185"/>
    </row>
    <row r="12" spans="1:16" x14ac:dyDescent="0.25">
      <c r="A12" s="152"/>
    </row>
  </sheetData>
  <pageMargins left="0.7" right="0.7" top="0.75" bottom="0.75" header="0.3" footer="0.3"/>
  <pageSetup scale="66" fitToHeight="0" orientation="landscape" r:id="rId1"/>
  <headerFooter>
    <oddHeader>&amp;CAMI Orders - Depreciation Expense</oddHeader>
    <oddFooter>&amp;LPrepared By: Colleen Oliver
Date: 04/12/19&amp;R&amp;Z&amp;F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B10"/>
  <sheetViews>
    <sheetView zoomScaleNormal="100" workbookViewId="0">
      <selection activeCell="P44" sqref="P44"/>
    </sheetView>
  </sheetViews>
  <sheetFormatPr defaultColWidth="8.85546875" defaultRowHeight="15" x14ac:dyDescent="0.25"/>
  <cols>
    <col min="1" max="1" width="23.7109375" bestFit="1" customWidth="1"/>
    <col min="2" max="2" width="15.5703125" bestFit="1" customWidth="1"/>
    <col min="3" max="5" width="10.140625" customWidth="1"/>
    <col min="6" max="6" width="10.7109375" customWidth="1"/>
    <col min="7" max="15" width="10.140625" customWidth="1"/>
    <col min="16" max="16" width="11.5703125" bestFit="1" customWidth="1"/>
    <col min="17" max="17" width="10.7109375" bestFit="1" customWidth="1"/>
  </cols>
  <sheetData>
    <row r="1" spans="1:2" x14ac:dyDescent="0.25">
      <c r="A1" s="303" t="s">
        <v>261</v>
      </c>
      <c r="B1" s="303" t="s">
        <v>143</v>
      </c>
    </row>
    <row r="2" spans="1:2" x14ac:dyDescent="0.25">
      <c r="A2" s="303"/>
      <c r="B2" s="303" t="s">
        <v>256</v>
      </c>
    </row>
    <row r="3" spans="1:2" x14ac:dyDescent="0.25">
      <c r="A3" s="195" t="s">
        <v>145</v>
      </c>
      <c r="B3" s="195" t="s">
        <v>244</v>
      </c>
    </row>
    <row r="4" spans="1:2" x14ac:dyDescent="0.25">
      <c r="A4" s="152">
        <v>143002450</v>
      </c>
      <c r="B4" s="184">
        <v>34086.36</v>
      </c>
    </row>
    <row r="5" spans="1:2" x14ac:dyDescent="0.25">
      <c r="A5" s="152">
        <v>143002516</v>
      </c>
      <c r="B5" s="184">
        <v>695889.41</v>
      </c>
    </row>
    <row r="6" spans="1:2" x14ac:dyDescent="0.25">
      <c r="A6" s="152">
        <v>143002517</v>
      </c>
      <c r="B6" s="184">
        <v>13322.18</v>
      </c>
    </row>
    <row r="7" spans="1:2" x14ac:dyDescent="0.25">
      <c r="A7" s="152">
        <v>143003176</v>
      </c>
      <c r="B7" s="184">
        <v>39857.519999999997</v>
      </c>
    </row>
    <row r="8" spans="1:2" x14ac:dyDescent="0.25">
      <c r="A8" s="152">
        <v>143003178</v>
      </c>
      <c r="B8" s="184">
        <v>1950.23</v>
      </c>
    </row>
    <row r="9" spans="1:2" x14ac:dyDescent="0.25">
      <c r="A9" s="152">
        <v>143003226</v>
      </c>
      <c r="B9" s="184">
        <v>16648.830000000002</v>
      </c>
    </row>
    <row r="10" spans="1:2" x14ac:dyDescent="0.25">
      <c r="A10" s="177" t="s">
        <v>144</v>
      </c>
      <c r="B10" s="304">
        <v>801754.53</v>
      </c>
    </row>
  </sheetData>
  <pageMargins left="0.25" right="0.25" top="0.75" bottom="0.75" header="0.3" footer="0.3"/>
  <pageSetup fitToHeight="0" orientation="landscape" r:id="rId1"/>
  <headerFooter>
    <oddHeader>&amp;CAMI Software - Depreciation Expense</oddHeader>
    <oddFooter>&amp;LPrepared By: Colleen Oliver
Date: 04/12/19&amp;R&amp;Z&amp;F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G51"/>
  <sheetViews>
    <sheetView topLeftCell="B1" zoomScaleNormal="100" zoomScaleSheetLayoutView="100" zoomScalePageLayoutView="70" workbookViewId="0">
      <pane xSplit="2" ySplit="9" topLeftCell="D10" activePane="bottomRight" state="frozen"/>
      <selection activeCell="X47" sqref="X47"/>
      <selection pane="topRight" activeCell="X47" sqref="X47"/>
      <selection pane="bottomLeft" activeCell="X47" sqref="X47"/>
      <selection pane="bottomRight" activeCell="A3" sqref="A3"/>
    </sheetView>
  </sheetViews>
  <sheetFormatPr defaultRowHeight="15" x14ac:dyDescent="0.25"/>
  <cols>
    <col min="1" max="1" width="35.5703125" bestFit="1" customWidth="1"/>
    <col min="2" max="2" width="36.7109375" customWidth="1"/>
    <col min="3" max="3" width="17.28515625" bestFit="1" customWidth="1"/>
    <col min="4" max="4" width="13.85546875" customWidth="1"/>
    <col min="5" max="6" width="11.85546875" bestFit="1" customWidth="1"/>
    <col min="7" max="14" width="11.42578125" bestFit="1" customWidth="1"/>
    <col min="15" max="15" width="11.85546875" bestFit="1" customWidth="1"/>
    <col min="16" max="24" width="11.42578125" bestFit="1" customWidth="1"/>
  </cols>
  <sheetData>
    <row r="1" spans="1:5" x14ac:dyDescent="0.25">
      <c r="A1" s="290" t="s">
        <v>279</v>
      </c>
      <c r="B1" s="290" t="s">
        <v>278</v>
      </c>
      <c r="C1" s="290" t="s">
        <v>277</v>
      </c>
      <c r="D1" s="290" t="s">
        <v>276</v>
      </c>
    </row>
    <row r="2" spans="1:5" x14ac:dyDescent="0.25">
      <c r="A2" t="s">
        <v>275</v>
      </c>
      <c r="B2" s="297">
        <v>142000986</v>
      </c>
      <c r="C2" s="325">
        <v>201710</v>
      </c>
      <c r="D2" s="313">
        <v>44814.38</v>
      </c>
      <c r="E2" s="319"/>
    </row>
    <row r="3" spans="1:5" x14ac:dyDescent="0.25">
      <c r="A3" t="s">
        <v>275</v>
      </c>
      <c r="B3" s="297">
        <v>142000986</v>
      </c>
      <c r="C3" s="325">
        <v>201711</v>
      </c>
      <c r="D3" s="313">
        <v>6352.95</v>
      </c>
      <c r="E3" s="319"/>
    </row>
    <row r="4" spans="1:5" x14ac:dyDescent="0.25">
      <c r="A4" t="s">
        <v>275</v>
      </c>
      <c r="B4" s="297">
        <v>142000986</v>
      </c>
      <c r="C4" s="325">
        <v>201712</v>
      </c>
      <c r="D4" s="313">
        <v>0</v>
      </c>
      <c r="E4" s="319"/>
    </row>
    <row r="5" spans="1:5" x14ac:dyDescent="0.25">
      <c r="A5" t="s">
        <v>275</v>
      </c>
      <c r="B5" s="297">
        <v>142000987</v>
      </c>
      <c r="C5" s="297">
        <v>201707</v>
      </c>
      <c r="D5" s="313">
        <v>10023.52</v>
      </c>
      <c r="E5" s="319"/>
    </row>
    <row r="6" spans="1:5" x14ac:dyDescent="0.25">
      <c r="A6" t="s">
        <v>275</v>
      </c>
      <c r="B6" s="297">
        <v>142000988</v>
      </c>
      <c r="C6" s="297">
        <v>201712</v>
      </c>
      <c r="D6" s="313">
        <v>32495.86</v>
      </c>
      <c r="E6" s="319"/>
    </row>
    <row r="7" spans="1:5" x14ac:dyDescent="0.25">
      <c r="A7" t="s">
        <v>275</v>
      </c>
      <c r="B7" s="297">
        <v>143003060</v>
      </c>
      <c r="C7" s="297">
        <v>201805</v>
      </c>
      <c r="D7" s="313">
        <v>19365.849999999999</v>
      </c>
      <c r="E7" s="319"/>
    </row>
    <row r="8" spans="1:5" ht="15.75" thickBot="1" x14ac:dyDescent="0.3">
      <c r="D8" s="318">
        <f>SUM(D2:D7)</f>
        <v>113052.56</v>
      </c>
    </row>
    <row r="9" spans="1:5" ht="15.75" thickTop="1" x14ac:dyDescent="0.25"/>
    <row r="10" spans="1:5" x14ac:dyDescent="0.25">
      <c r="A10" s="320" t="s">
        <v>267</v>
      </c>
      <c r="B10" s="320" t="s">
        <v>229</v>
      </c>
      <c r="D10" s="329">
        <v>43525</v>
      </c>
    </row>
    <row r="11" spans="1:5" x14ac:dyDescent="0.25">
      <c r="A11" s="152">
        <v>142000986</v>
      </c>
      <c r="B11" t="s">
        <v>266</v>
      </c>
      <c r="C11" s="322" t="s">
        <v>274</v>
      </c>
      <c r="D11" s="324">
        <v>51167.329999999994</v>
      </c>
    </row>
    <row r="12" spans="1:5" x14ac:dyDescent="0.25">
      <c r="A12" t="s">
        <v>120</v>
      </c>
      <c r="B12" s="152">
        <f>+B2</f>
        <v>142000986</v>
      </c>
      <c r="C12" s="322" t="s">
        <v>273</v>
      </c>
    </row>
    <row r="13" spans="1:5" x14ac:dyDescent="0.25">
      <c r="B13" t="s">
        <v>120</v>
      </c>
      <c r="C13" s="322" t="s">
        <v>272</v>
      </c>
      <c r="D13" s="171">
        <v>2.7799999999999998E-2</v>
      </c>
    </row>
    <row r="14" spans="1:5" x14ac:dyDescent="0.25">
      <c r="C14" s="322" t="s">
        <v>271</v>
      </c>
      <c r="D14" s="319">
        <f t="shared" ref="D14" si="0">D12*D13/12/2</f>
        <v>0</v>
      </c>
    </row>
    <row r="15" spans="1:5" x14ac:dyDescent="0.25">
      <c r="C15" s="322" t="s">
        <v>270</v>
      </c>
      <c r="D15" s="319">
        <f t="shared" ref="D15" si="1">D11*D13/12</f>
        <v>118.53764783333331</v>
      </c>
    </row>
    <row r="16" spans="1:5" ht="15.75" thickBot="1" x14ac:dyDescent="0.3">
      <c r="C16" s="290" t="s">
        <v>269</v>
      </c>
      <c r="D16" s="318">
        <f t="shared" ref="D16" si="2">D14+D15</f>
        <v>118.53764783333331</v>
      </c>
    </row>
    <row r="17" spans="1:5" ht="15.75" thickTop="1" x14ac:dyDescent="0.25"/>
    <row r="18" spans="1:5" x14ac:dyDescent="0.25">
      <c r="A18" s="320" t="s">
        <v>267</v>
      </c>
      <c r="B18" s="320" t="s">
        <v>229</v>
      </c>
      <c r="D18" s="329">
        <v>43525</v>
      </c>
    </row>
    <row r="19" spans="1:5" x14ac:dyDescent="0.25">
      <c r="A19" s="152">
        <v>142000987</v>
      </c>
      <c r="B19" t="s">
        <v>265</v>
      </c>
      <c r="C19" s="322" t="s">
        <v>274</v>
      </c>
      <c r="D19" s="324">
        <v>10023.52</v>
      </c>
    </row>
    <row r="20" spans="1:5" x14ac:dyDescent="0.25">
      <c r="A20" t="s">
        <v>120</v>
      </c>
      <c r="B20" s="152">
        <f>+B5</f>
        <v>142000987</v>
      </c>
      <c r="C20" s="322" t="s">
        <v>273</v>
      </c>
    </row>
    <row r="21" spans="1:5" x14ac:dyDescent="0.25">
      <c r="B21" t="s">
        <v>120</v>
      </c>
      <c r="C21" s="322" t="s">
        <v>272</v>
      </c>
      <c r="D21" s="323">
        <v>0.05</v>
      </c>
    </row>
    <row r="22" spans="1:5" x14ac:dyDescent="0.25">
      <c r="C22" s="322" t="s">
        <v>271</v>
      </c>
      <c r="D22">
        <f t="shared" ref="D22" si="3">D20*D21/12/2</f>
        <v>0</v>
      </c>
    </row>
    <row r="23" spans="1:5" x14ac:dyDescent="0.25">
      <c r="C23" s="322" t="s">
        <v>270</v>
      </c>
      <c r="D23">
        <f t="shared" ref="D23" si="4">D19*D21/12</f>
        <v>41.76466666666667</v>
      </c>
    </row>
    <row r="24" spans="1:5" ht="15.75" thickBot="1" x14ac:dyDescent="0.3">
      <c r="C24" s="290" t="s">
        <v>269</v>
      </c>
      <c r="D24" s="318">
        <f t="shared" ref="D24" si="5">D22+D23</f>
        <v>41.76466666666667</v>
      </c>
      <c r="E24" s="319"/>
    </row>
    <row r="25" spans="1:5" ht="15.75" thickTop="1" x14ac:dyDescent="0.25"/>
    <row r="26" spans="1:5" x14ac:dyDescent="0.25">
      <c r="A26" s="320" t="s">
        <v>267</v>
      </c>
      <c r="B26" s="320" t="s">
        <v>229</v>
      </c>
      <c r="D26" s="329">
        <v>43525</v>
      </c>
    </row>
    <row r="27" spans="1:5" x14ac:dyDescent="0.25">
      <c r="A27" s="152">
        <v>142000988</v>
      </c>
      <c r="B27" t="s">
        <v>264</v>
      </c>
      <c r="C27" s="322" t="s">
        <v>274</v>
      </c>
      <c r="D27" s="324">
        <v>32495.86</v>
      </c>
    </row>
    <row r="28" spans="1:5" x14ac:dyDescent="0.25">
      <c r="A28" t="s">
        <v>120</v>
      </c>
      <c r="B28" s="152">
        <f>+B6</f>
        <v>142000988</v>
      </c>
      <c r="C28" s="322" t="s">
        <v>273</v>
      </c>
    </row>
    <row r="29" spans="1:5" x14ac:dyDescent="0.25">
      <c r="B29" t="s">
        <v>120</v>
      </c>
      <c r="C29" s="322" t="s">
        <v>272</v>
      </c>
      <c r="D29" s="323">
        <v>0.2</v>
      </c>
    </row>
    <row r="30" spans="1:5" x14ac:dyDescent="0.25">
      <c r="C30" s="322" t="s">
        <v>271</v>
      </c>
      <c r="D30" s="319">
        <f t="shared" ref="D30" si="6">D28*D29/12/2</f>
        <v>0</v>
      </c>
    </row>
    <row r="31" spans="1:5" x14ac:dyDescent="0.25">
      <c r="C31" s="322" t="s">
        <v>270</v>
      </c>
      <c r="D31" s="319">
        <f t="shared" ref="D31" si="7">D27*D29/12</f>
        <v>541.59766666666667</v>
      </c>
    </row>
    <row r="32" spans="1:5" ht="15.75" thickBot="1" x14ac:dyDescent="0.3">
      <c r="C32" s="290" t="s">
        <v>269</v>
      </c>
      <c r="D32" s="318">
        <f t="shared" ref="D32" si="8">D30+D31</f>
        <v>541.59766666666667</v>
      </c>
    </row>
    <row r="33" spans="1:6" ht="15.75" thickTop="1" x14ac:dyDescent="0.25"/>
    <row r="34" spans="1:6" x14ac:dyDescent="0.25">
      <c r="A34" s="320" t="s">
        <v>267</v>
      </c>
      <c r="B34" s="320" t="s">
        <v>229</v>
      </c>
      <c r="D34" s="329">
        <v>43525</v>
      </c>
    </row>
    <row r="35" spans="1:6" x14ac:dyDescent="0.25">
      <c r="A35" s="152">
        <v>143003060</v>
      </c>
      <c r="B35" t="s">
        <v>263</v>
      </c>
      <c r="C35" s="322" t="s">
        <v>274</v>
      </c>
      <c r="D35" s="324">
        <v>19365.849999999999</v>
      </c>
    </row>
    <row r="36" spans="1:6" x14ac:dyDescent="0.25">
      <c r="A36" t="s">
        <v>129</v>
      </c>
      <c r="B36" s="152">
        <f>+B7</f>
        <v>143003060</v>
      </c>
      <c r="C36" s="322" t="s">
        <v>273</v>
      </c>
    </row>
    <row r="37" spans="1:6" x14ac:dyDescent="0.25">
      <c r="B37" t="s">
        <v>129</v>
      </c>
      <c r="C37" s="322" t="s">
        <v>272</v>
      </c>
      <c r="D37" s="323">
        <v>0.2</v>
      </c>
    </row>
    <row r="38" spans="1:6" x14ac:dyDescent="0.25">
      <c r="C38" s="322" t="s">
        <v>271</v>
      </c>
      <c r="D38" s="319">
        <f t="shared" ref="D38" si="9">D36*D37/12/2</f>
        <v>0</v>
      </c>
    </row>
    <row r="39" spans="1:6" x14ac:dyDescent="0.25">
      <c r="C39" s="322" t="s">
        <v>270</v>
      </c>
      <c r="D39" s="319">
        <f t="shared" ref="D39" si="10">D35*D37/12</f>
        <v>322.76416666666665</v>
      </c>
    </row>
    <row r="40" spans="1:6" ht="15.75" thickBot="1" x14ac:dyDescent="0.3">
      <c r="C40" s="290" t="s">
        <v>269</v>
      </c>
      <c r="D40" s="318">
        <f t="shared" ref="D40" si="11">D38+D39</f>
        <v>322.76416666666665</v>
      </c>
    </row>
    <row r="41" spans="1:6" ht="15.75" thickTop="1" x14ac:dyDescent="0.25"/>
    <row r="43" spans="1:6" x14ac:dyDescent="0.25">
      <c r="A43" s="441" t="s">
        <v>268</v>
      </c>
      <c r="B43" s="441"/>
      <c r="C43" s="441"/>
      <c r="D43" s="441"/>
      <c r="E43" s="441"/>
      <c r="F43" s="321"/>
    </row>
    <row r="44" spans="1:6" x14ac:dyDescent="0.25">
      <c r="A44" s="320" t="s">
        <v>267</v>
      </c>
      <c r="B44" s="320" t="s">
        <v>229</v>
      </c>
      <c r="C44" s="296">
        <v>43435</v>
      </c>
      <c r="D44" s="296">
        <v>43466</v>
      </c>
      <c r="E44" s="296">
        <v>43497</v>
      </c>
      <c r="F44" s="440">
        <v>43525</v>
      </c>
    </row>
    <row r="45" spans="1:6" x14ac:dyDescent="0.25">
      <c r="A45" s="152">
        <v>142000986</v>
      </c>
      <c r="B45" t="s">
        <v>266</v>
      </c>
      <c r="C45" s="319">
        <f>D2+D3+D4</f>
        <v>51167.329999999994</v>
      </c>
      <c r="D45" s="319">
        <f t="shared" ref="D45:F48" si="12">C45</f>
        <v>51167.329999999994</v>
      </c>
      <c r="E45" s="319">
        <f t="shared" si="12"/>
        <v>51167.329999999994</v>
      </c>
      <c r="F45" s="319">
        <f t="shared" si="12"/>
        <v>51167.329999999994</v>
      </c>
    </row>
    <row r="46" spans="1:6" x14ac:dyDescent="0.25">
      <c r="A46" s="152">
        <v>142000987</v>
      </c>
      <c r="B46" t="s">
        <v>265</v>
      </c>
      <c r="C46" s="319">
        <f>D5</f>
        <v>10023.52</v>
      </c>
      <c r="D46" s="319">
        <f t="shared" si="12"/>
        <v>10023.52</v>
      </c>
      <c r="E46" s="319">
        <f t="shared" si="12"/>
        <v>10023.52</v>
      </c>
      <c r="F46" s="319">
        <f t="shared" si="12"/>
        <v>10023.52</v>
      </c>
    </row>
    <row r="47" spans="1:6" x14ac:dyDescent="0.25">
      <c r="A47" s="152">
        <v>142000988</v>
      </c>
      <c r="B47" t="s">
        <v>264</v>
      </c>
      <c r="C47" s="319">
        <f>D6</f>
        <v>32495.86</v>
      </c>
      <c r="D47" s="319">
        <f t="shared" si="12"/>
        <v>32495.86</v>
      </c>
      <c r="E47" s="319">
        <f t="shared" si="12"/>
        <v>32495.86</v>
      </c>
      <c r="F47" s="319">
        <f t="shared" si="12"/>
        <v>32495.86</v>
      </c>
    </row>
    <row r="48" spans="1:6" x14ac:dyDescent="0.25">
      <c r="A48" s="152">
        <v>143003060</v>
      </c>
      <c r="B48" t="s">
        <v>263</v>
      </c>
      <c r="C48" s="319">
        <f>D7</f>
        <v>19365.849999999999</v>
      </c>
      <c r="D48" s="319">
        <f t="shared" si="12"/>
        <v>19365.849999999999</v>
      </c>
      <c r="E48" s="319">
        <f t="shared" si="12"/>
        <v>19365.849999999999</v>
      </c>
      <c r="F48" s="319">
        <f t="shared" si="12"/>
        <v>19365.849999999999</v>
      </c>
    </row>
    <row r="50" spans="3:7" ht="15.75" thickBot="1" x14ac:dyDescent="0.3">
      <c r="C50" s="318">
        <f>SUM(C45:C49)</f>
        <v>113052.56</v>
      </c>
      <c r="D50" s="318">
        <f>SUM(D45:D49)</f>
        <v>113052.56</v>
      </c>
      <c r="E50" s="318">
        <f>SUM(E45:E49)</f>
        <v>113052.56</v>
      </c>
      <c r="F50" s="318">
        <f>SUM(F45:F49)</f>
        <v>113052.56</v>
      </c>
      <c r="G50" s="290" t="s">
        <v>300</v>
      </c>
    </row>
    <row r="51" spans="3:7" ht="15.75" thickTop="1" x14ac:dyDescent="0.25"/>
  </sheetData>
  <mergeCells count="1">
    <mergeCell ref="A43:E43"/>
  </mergeCells>
  <pageMargins left="0.25" right="0.25" top="0.75" bottom="0.75" header="0.3" footer="0.3"/>
  <pageSetup scale="89" fitToHeight="0" orientation="landscape" r:id="rId1"/>
  <headerFooter>
    <oddHeader>&amp;CAMI Orders - Other Depr Groups</oddHeader>
    <oddFooter>&amp;LPrepared By: Colleen Oliver
Date: 04/12/19&amp;R&amp;Z&amp;F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400AE9-55CC-4A5B-BF50-9806479585E1}"/>
</file>

<file path=customXml/itemProps3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22E55E2-EACC-4CE5-B474-F90D087EC1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Lead E</vt:lpstr>
      <vt:lpstr>Pro-forma Plant Additions=&gt;</vt:lpstr>
      <vt:lpstr>Electric AMI Additions</vt:lpstr>
      <vt:lpstr>DFIT </vt:lpstr>
      <vt:lpstr>MACRS</vt:lpstr>
      <vt:lpstr>AMI Additions</vt:lpstr>
      <vt:lpstr>AMI Forecasted Additions</vt:lpstr>
      <vt:lpstr>AMR Retirements</vt:lpstr>
      <vt:lpstr>AMI Depr and Tax lives</vt:lpstr>
      <vt:lpstr>Amort of Def'd Return=&gt;</vt:lpstr>
      <vt:lpstr>Amort Electric Return on RB</vt:lpstr>
      <vt:lpstr>Return Def'd Mar19-Apr20</vt:lpstr>
      <vt:lpstr>Amort of Def'd Deprec=&gt;</vt:lpstr>
      <vt:lpstr>Amort of Elec Def'd Deprec</vt:lpstr>
      <vt:lpstr>Depreciation Def'd Mar19-Apr20</vt:lpstr>
      <vt:lpstr>Deprec Plant</vt:lpstr>
      <vt:lpstr>Deprec Misc Intangible</vt:lpstr>
      <vt:lpstr>Deprec Other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MarvelousMarina</cp:lastModifiedBy>
  <cp:lastPrinted>2019-04-20T14:54:53Z</cp:lastPrinted>
  <dcterms:created xsi:type="dcterms:W3CDTF">2013-03-08T01:16:38Z</dcterms:created>
  <dcterms:modified xsi:type="dcterms:W3CDTF">2019-06-21T21:00:24Z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