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queryTables/queryTable1.xml" ContentType="application/vnd.openxmlformats-officedocument.spreadsheetml.queryTable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tables/table1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600" yWindow="195" windowWidth="24000" windowHeight="9735" tabRatio="718" firstSheet="1" activeTab="7"/>
  </bookViews>
  <sheets>
    <sheet name="CheckingAcct Data" sheetId="3" r:id="rId1"/>
    <sheet name="Fuel Pivot" sheetId="10" r:id="rId2"/>
    <sheet name="Fuel Data" sheetId="1" r:id="rId3"/>
    <sheet name="Table" sheetId="2" r:id="rId4"/>
    <sheet name="Diesel 4300-300 RECON" sheetId="4" r:id="rId5"/>
    <sheet name="FuelCredit 4300-310 RECON" sheetId="7" r:id="rId6"/>
    <sheet name="Station 4300-320 RECON" sheetId="9" r:id="rId7"/>
    <sheet name="CNG 4300-400 RECON" sheetId="5" r:id="rId8"/>
  </sheets>
  <definedNames>
    <definedName name="_xlnm._FilterDatabase" localSheetId="7" hidden="1">'CNG 4300-400 RECON'!$A$5:$T$27</definedName>
    <definedName name="_xlnm._FilterDatabase" localSheetId="4" hidden="1">'Diesel 4300-300 RECON'!$A$5:$T$79</definedName>
    <definedName name="_xlnm._FilterDatabase" localSheetId="5" hidden="1">'FuelCredit 4300-310 RECON'!$A$5:$T$11</definedName>
    <definedName name="_xlnm._FilterDatabase" localSheetId="6" hidden="1">'Station 4300-320 RECON'!$A$5:$T$95</definedName>
    <definedName name="Query_from_BDI_PBS" localSheetId="2" hidden="1">'Fuel Data'!$A$2:$L$224</definedName>
    <definedName name="Query_from_BDI_PBS" localSheetId="3" hidden="1">Table!$A$5:$T$227</definedName>
    <definedName name="Query_from_PBSBDI_1" localSheetId="0" hidden="1">'CheckingAcct Data'!$A$1:$M$2700</definedName>
  </definedNames>
  <calcPr calcId="145621" iterate="1"/>
  <pivotCaches>
    <pivotCache cacheId="1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" l="1"/>
  <c r="G32" i="5" s="1"/>
  <c r="N13" i="5"/>
  <c r="N14" i="5"/>
  <c r="M16" i="5"/>
  <c r="T16" i="5" s="1"/>
  <c r="M15" i="5"/>
  <c r="N15" i="5" s="1"/>
  <c r="M14" i="5"/>
  <c r="M13" i="5"/>
  <c r="T15" i="5"/>
  <c r="T14" i="5"/>
  <c r="T13" i="5"/>
  <c r="G100" i="9"/>
  <c r="G97" i="9"/>
  <c r="G13" i="7"/>
  <c r="G16" i="7" s="1"/>
  <c r="M81" i="4"/>
  <c r="G81" i="4"/>
  <c r="G84" i="4" s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AB7" i="1"/>
  <c r="AB6" i="1"/>
  <c r="AB5" i="1"/>
  <c r="AB4" i="1"/>
  <c r="N16" i="5" l="1"/>
  <c r="G30" i="5" l="1"/>
  <c r="G98" i="9"/>
  <c r="G82" i="4"/>
  <c r="J7" i="5" l="1"/>
  <c r="J8" i="5"/>
  <c r="J9" i="5"/>
  <c r="J10" i="5"/>
  <c r="J11" i="5"/>
  <c r="J12" i="5"/>
  <c r="J17" i="5"/>
  <c r="J18" i="5"/>
  <c r="J19" i="5"/>
  <c r="J20" i="5"/>
  <c r="J21" i="5"/>
  <c r="J22" i="5"/>
  <c r="J23" i="5"/>
  <c r="J24" i="5"/>
  <c r="J25" i="5"/>
  <c r="J26" i="5"/>
  <c r="J27" i="5"/>
  <c r="J6" i="5"/>
  <c r="M10" i="5"/>
  <c r="M9" i="5"/>
  <c r="M27" i="9" l="1"/>
  <c r="M24" i="9"/>
  <c r="M25" i="9"/>
  <c r="M28" i="9"/>
  <c r="J26" i="9"/>
  <c r="J25" i="9"/>
  <c r="J24" i="9"/>
  <c r="J23" i="9"/>
  <c r="M23" i="9" s="1"/>
  <c r="J29" i="9"/>
  <c r="M29" i="9" s="1"/>
  <c r="J28" i="9"/>
  <c r="J37" i="9"/>
  <c r="M37" i="9" s="1"/>
  <c r="J36" i="9"/>
  <c r="M36" i="9" s="1"/>
  <c r="J34" i="9"/>
  <c r="J33" i="9"/>
  <c r="M33" i="9" s="1"/>
  <c r="J32" i="9"/>
  <c r="M32" i="9" s="1"/>
  <c r="J35" i="9"/>
  <c r="M93" i="9"/>
  <c r="L95" i="9"/>
  <c r="K95" i="9"/>
  <c r="J95" i="9"/>
  <c r="L94" i="9"/>
  <c r="K91" i="9"/>
  <c r="L91" i="9"/>
  <c r="K92" i="9"/>
  <c r="L92" i="9"/>
  <c r="K93" i="9"/>
  <c r="L93" i="9"/>
  <c r="K94" i="9"/>
  <c r="L37" i="9"/>
  <c r="K37" i="9"/>
  <c r="L36" i="9"/>
  <c r="K36" i="9"/>
  <c r="L35" i="9"/>
  <c r="K35" i="9"/>
  <c r="L34" i="9"/>
  <c r="K34" i="9"/>
  <c r="L33" i="9"/>
  <c r="K33" i="9"/>
  <c r="L32" i="9"/>
  <c r="K32" i="9"/>
  <c r="L29" i="9"/>
  <c r="K29" i="9"/>
  <c r="L28" i="9"/>
  <c r="K28" i="9"/>
  <c r="L26" i="9"/>
  <c r="M26" i="9" s="1"/>
  <c r="K26" i="9"/>
  <c r="L25" i="9"/>
  <c r="K25" i="9"/>
  <c r="L24" i="9"/>
  <c r="K24" i="9"/>
  <c r="L23" i="9"/>
  <c r="K23" i="9"/>
  <c r="L43" i="9"/>
  <c r="K43" i="9"/>
  <c r="L42" i="9"/>
  <c r="K42" i="9"/>
  <c r="L41" i="9"/>
  <c r="K41" i="9"/>
  <c r="L40" i="9"/>
  <c r="K40" i="9"/>
  <c r="L39" i="9"/>
  <c r="M39" i="9" s="1"/>
  <c r="K39" i="9"/>
  <c r="L46" i="9"/>
  <c r="K46" i="9"/>
  <c r="L45" i="9"/>
  <c r="K45" i="9"/>
  <c r="L49" i="9"/>
  <c r="K49" i="9"/>
  <c r="L57" i="9"/>
  <c r="K57" i="9"/>
  <c r="L56" i="9"/>
  <c r="K56" i="9"/>
  <c r="L55" i="9"/>
  <c r="K55" i="9"/>
  <c r="L54" i="9"/>
  <c r="K54" i="9"/>
  <c r="L53" i="9"/>
  <c r="K53" i="9"/>
  <c r="L52" i="9"/>
  <c r="K52" i="9"/>
  <c r="L51" i="9"/>
  <c r="K51" i="9"/>
  <c r="K59" i="9"/>
  <c r="K60" i="9"/>
  <c r="L59" i="9"/>
  <c r="L60" i="9"/>
  <c r="L61" i="9"/>
  <c r="L62" i="9"/>
  <c r="L63" i="9"/>
  <c r="L64" i="9"/>
  <c r="L65" i="9"/>
  <c r="K61" i="9"/>
  <c r="K62" i="9"/>
  <c r="K63" i="9"/>
  <c r="K64" i="9"/>
  <c r="K65" i="9"/>
  <c r="K66" i="9"/>
  <c r="L66" i="9"/>
  <c r="L71" i="9"/>
  <c r="K71" i="9"/>
  <c r="L70" i="9"/>
  <c r="K70" i="9"/>
  <c r="L69" i="9"/>
  <c r="K69" i="9"/>
  <c r="L68" i="9"/>
  <c r="K68" i="9"/>
  <c r="L67" i="9"/>
  <c r="K67" i="9"/>
  <c r="L83" i="9"/>
  <c r="K83" i="9"/>
  <c r="L82" i="9"/>
  <c r="K82" i="9"/>
  <c r="L81" i="9"/>
  <c r="K81" i="9"/>
  <c r="L80" i="9"/>
  <c r="K80" i="9"/>
  <c r="M80" i="9" s="1"/>
  <c r="L79" i="9"/>
  <c r="M79" i="9" s="1"/>
  <c r="K79" i="9"/>
  <c r="L78" i="9"/>
  <c r="K78" i="9"/>
  <c r="L77" i="9"/>
  <c r="K77" i="9"/>
  <c r="L76" i="9"/>
  <c r="K76" i="9"/>
  <c r="M76" i="9" s="1"/>
  <c r="L75" i="9"/>
  <c r="K75" i="9"/>
  <c r="L74" i="9"/>
  <c r="K74" i="9"/>
  <c r="L85" i="9"/>
  <c r="K85" i="9"/>
  <c r="K87" i="9"/>
  <c r="L87" i="9"/>
  <c r="K88" i="9"/>
  <c r="L88" i="9"/>
  <c r="K89" i="9"/>
  <c r="L89" i="9"/>
  <c r="L90" i="9"/>
  <c r="K90" i="9"/>
  <c r="M90" i="9" s="1"/>
  <c r="J94" i="9"/>
  <c r="M94" i="9" s="1"/>
  <c r="N94" i="9" s="1"/>
  <c r="M86" i="9"/>
  <c r="M84" i="9"/>
  <c r="M73" i="9"/>
  <c r="M72" i="9"/>
  <c r="M59" i="9"/>
  <c r="M58" i="9"/>
  <c r="M50" i="9"/>
  <c r="M47" i="9"/>
  <c r="M44" i="9"/>
  <c r="J93" i="9"/>
  <c r="J92" i="9"/>
  <c r="M92" i="9" s="1"/>
  <c r="J91" i="9"/>
  <c r="M91" i="9" s="1"/>
  <c r="J90" i="9"/>
  <c r="J89" i="9"/>
  <c r="J88" i="9"/>
  <c r="J87" i="9"/>
  <c r="J85" i="9"/>
  <c r="M85" i="9" s="1"/>
  <c r="J83" i="9"/>
  <c r="J82" i="9"/>
  <c r="M82" i="9" s="1"/>
  <c r="J81" i="9"/>
  <c r="M81" i="9" s="1"/>
  <c r="J80" i="9"/>
  <c r="J79" i="9"/>
  <c r="J78" i="9"/>
  <c r="M78" i="9" s="1"/>
  <c r="J77" i="9"/>
  <c r="J76" i="9"/>
  <c r="J75" i="9"/>
  <c r="J71" i="9"/>
  <c r="J70" i="9"/>
  <c r="J69" i="9"/>
  <c r="J68" i="9"/>
  <c r="J67" i="9"/>
  <c r="J66" i="9"/>
  <c r="J65" i="9"/>
  <c r="J64" i="9"/>
  <c r="M64" i="9" s="1"/>
  <c r="J63" i="9"/>
  <c r="M63" i="9" s="1"/>
  <c r="J62" i="9"/>
  <c r="J61" i="9"/>
  <c r="J60" i="9"/>
  <c r="J59" i="9"/>
  <c r="J57" i="9"/>
  <c r="J56" i="9"/>
  <c r="J55" i="9"/>
  <c r="J54" i="9"/>
  <c r="J53" i="9"/>
  <c r="J52" i="9"/>
  <c r="J51" i="9"/>
  <c r="J49" i="9"/>
  <c r="J46" i="9"/>
  <c r="J45" i="9"/>
  <c r="M45" i="9" s="1"/>
  <c r="J43" i="9"/>
  <c r="J42" i="9"/>
  <c r="J41" i="9"/>
  <c r="J40" i="9"/>
  <c r="J39" i="9"/>
  <c r="M38" i="9"/>
  <c r="M31" i="9"/>
  <c r="M30" i="9"/>
  <c r="J74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43" i="9" l="1"/>
  <c r="M67" i="9"/>
  <c r="M42" i="9"/>
  <c r="M51" i="9"/>
  <c r="M68" i="9"/>
  <c r="M89" i="9"/>
  <c r="M83" i="9"/>
  <c r="M95" i="9"/>
  <c r="N95" i="9" s="1"/>
  <c r="M87" i="9"/>
  <c r="M65" i="9"/>
  <c r="M69" i="9"/>
  <c r="M61" i="9"/>
  <c r="M77" i="9"/>
  <c r="M88" i="9"/>
  <c r="M70" i="9"/>
  <c r="M60" i="9"/>
  <c r="M53" i="9"/>
  <c r="M57" i="9"/>
  <c r="M71" i="9"/>
  <c r="M49" i="9"/>
  <c r="M40" i="9"/>
  <c r="M66" i="9"/>
  <c r="M74" i="9"/>
  <c r="M56" i="9"/>
  <c r="M75" i="9"/>
  <c r="M62" i="9"/>
  <c r="N6" i="9"/>
  <c r="M7" i="7"/>
  <c r="N7" i="7" s="1"/>
  <c r="M8" i="7"/>
  <c r="N8" i="7" s="1"/>
  <c r="M9" i="7"/>
  <c r="N9" i="7" s="1"/>
  <c r="M10" i="7"/>
  <c r="M11" i="7"/>
  <c r="M6" i="7"/>
  <c r="N6" i="7" s="1"/>
  <c r="N11" i="7"/>
  <c r="L34" i="4"/>
  <c r="L24" i="4"/>
  <c r="L41" i="4"/>
  <c r="L35" i="4"/>
  <c r="L43" i="4"/>
  <c r="I43" i="4"/>
  <c r="M43" i="4"/>
  <c r="H43" i="4" s="1"/>
  <c r="I42" i="4"/>
  <c r="L42" i="4" s="1"/>
  <c r="M42" i="4"/>
  <c r="I41" i="4"/>
  <c r="M41" i="4"/>
  <c r="M40" i="4"/>
  <c r="M39" i="4"/>
  <c r="N39" i="4" s="1"/>
  <c r="M38" i="4"/>
  <c r="N38" i="4" s="1"/>
  <c r="M37" i="4"/>
  <c r="N37" i="4" s="1"/>
  <c r="M36" i="4"/>
  <c r="N36" i="4" s="1"/>
  <c r="M7" i="4"/>
  <c r="N7" i="4" s="1"/>
  <c r="M8" i="4"/>
  <c r="N8" i="4" s="1"/>
  <c r="M9" i="4"/>
  <c r="N9" i="4" s="1"/>
  <c r="M10" i="4"/>
  <c r="N10" i="4" s="1"/>
  <c r="M6" i="4"/>
  <c r="N6" i="4" s="1"/>
  <c r="H45" i="4"/>
  <c r="H47" i="4"/>
  <c r="M44" i="4"/>
  <c r="N44" i="4" s="1"/>
  <c r="M45" i="4"/>
  <c r="N45" i="4" s="1"/>
  <c r="M46" i="4"/>
  <c r="M47" i="4"/>
  <c r="M49" i="4"/>
  <c r="H49" i="4" s="1"/>
  <c r="M50" i="4"/>
  <c r="H50" i="4" s="1"/>
  <c r="M51" i="4"/>
  <c r="H51" i="4" s="1"/>
  <c r="M52" i="4"/>
  <c r="H52" i="4" s="1"/>
  <c r="M53" i="4"/>
  <c r="H53" i="4" s="1"/>
  <c r="M54" i="4"/>
  <c r="H54" i="4" s="1"/>
  <c r="M55" i="4"/>
  <c r="H55" i="4" s="1"/>
  <c r="M56" i="4"/>
  <c r="H56" i="4" s="1"/>
  <c r="M57" i="4"/>
  <c r="H57" i="4" s="1"/>
  <c r="M58" i="4"/>
  <c r="H58" i="4" s="1"/>
  <c r="M59" i="4"/>
  <c r="H59" i="4" s="1"/>
  <c r="M60" i="4"/>
  <c r="H60" i="4" s="1"/>
  <c r="M61" i="4"/>
  <c r="H61" i="4" s="1"/>
  <c r="M62" i="4"/>
  <c r="H62" i="4" s="1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48" i="4"/>
  <c r="H48" i="4" s="1"/>
  <c r="I47" i="4"/>
  <c r="M12" i="4"/>
  <c r="N12" i="4" s="1"/>
  <c r="M13" i="4"/>
  <c r="N13" i="4" s="1"/>
  <c r="M14" i="4"/>
  <c r="N14" i="4" s="1"/>
  <c r="M15" i="4"/>
  <c r="N15" i="4" s="1"/>
  <c r="M16" i="4"/>
  <c r="N16" i="4" s="1"/>
  <c r="M17" i="4"/>
  <c r="N17" i="4" s="1"/>
  <c r="M18" i="4"/>
  <c r="M19" i="4"/>
  <c r="N19" i="4" s="1"/>
  <c r="M20" i="4"/>
  <c r="N20" i="4" s="1"/>
  <c r="M21" i="4"/>
  <c r="N21" i="4" s="1"/>
  <c r="M22" i="4"/>
  <c r="N22" i="4" s="1"/>
  <c r="M23" i="4"/>
  <c r="N23" i="4" s="1"/>
  <c r="M11" i="4"/>
  <c r="N11" i="4" s="1"/>
  <c r="N40" i="4"/>
  <c r="L25" i="4"/>
  <c r="L26" i="4"/>
  <c r="M24" i="4"/>
  <c r="N24" i="4" s="1"/>
  <c r="N27" i="4"/>
  <c r="M35" i="4"/>
  <c r="N35" i="4" s="1"/>
  <c r="M34" i="4"/>
  <c r="H34" i="4" s="1"/>
  <c r="M33" i="4"/>
  <c r="H33" i="4" s="1"/>
  <c r="M32" i="4"/>
  <c r="N32" i="4" s="1"/>
  <c r="M31" i="4"/>
  <c r="H31" i="4" s="1"/>
  <c r="M30" i="4"/>
  <c r="N30" i="4" s="1"/>
  <c r="M29" i="4"/>
  <c r="N29" i="4" s="1"/>
  <c r="M28" i="4"/>
  <c r="N28" i="4" s="1"/>
  <c r="M27" i="4"/>
  <c r="H27" i="4" s="1"/>
  <c r="M26" i="4"/>
  <c r="H26" i="4" s="1"/>
  <c r="M25" i="4"/>
  <c r="H25" i="4" s="1"/>
  <c r="N18" i="4"/>
  <c r="I35" i="4"/>
  <c r="I34" i="4"/>
  <c r="K34" i="4" s="1"/>
  <c r="I33" i="4"/>
  <c r="L33" i="4" s="1"/>
  <c r="I32" i="4"/>
  <c r="K32" i="4" s="1"/>
  <c r="I31" i="4"/>
  <c r="K31" i="4" s="1"/>
  <c r="I30" i="4"/>
  <c r="L30" i="4" s="1"/>
  <c r="I29" i="4"/>
  <c r="L29" i="4" s="1"/>
  <c r="I28" i="4"/>
  <c r="L28" i="4" s="1"/>
  <c r="I27" i="4"/>
  <c r="L27" i="4" s="1"/>
  <c r="I26" i="4"/>
  <c r="K26" i="4" s="1"/>
  <c r="I25" i="4"/>
  <c r="K25" i="4" s="1"/>
  <c r="N10" i="7" l="1"/>
  <c r="M13" i="7"/>
  <c r="N13" i="7" s="1"/>
  <c r="K29" i="4"/>
  <c r="N31" i="4"/>
  <c r="K42" i="4"/>
  <c r="K33" i="4"/>
  <c r="J33" i="4" s="1"/>
  <c r="H35" i="4"/>
  <c r="H28" i="4"/>
  <c r="H32" i="4"/>
  <c r="K30" i="4"/>
  <c r="J30" i="4" s="1"/>
  <c r="J29" i="4"/>
  <c r="N81" i="4"/>
  <c r="H42" i="4"/>
  <c r="H30" i="4"/>
  <c r="N34" i="4"/>
  <c r="N26" i="4"/>
  <c r="K28" i="4"/>
  <c r="J28" i="4" s="1"/>
  <c r="H29" i="4"/>
  <c r="N33" i="4"/>
  <c r="N25" i="4"/>
  <c r="L32" i="4"/>
  <c r="J32" i="4" s="1"/>
  <c r="K35" i="4"/>
  <c r="K27" i="4"/>
  <c r="L31" i="4"/>
  <c r="J31" i="4" s="1"/>
  <c r="K43" i="4"/>
  <c r="K41" i="4"/>
  <c r="J41" i="4" s="1"/>
  <c r="J26" i="4"/>
  <c r="J25" i="4"/>
  <c r="H41" i="4"/>
  <c r="J34" i="4"/>
  <c r="J27" i="4"/>
  <c r="N47" i="4"/>
  <c r="L6" i="2"/>
  <c r="L67" i="2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M55" i="9"/>
  <c r="N55" i="9" s="1"/>
  <c r="M54" i="9"/>
  <c r="N54" i="9" s="1"/>
  <c r="N53" i="9"/>
  <c r="M52" i="9"/>
  <c r="N52" i="9" s="1"/>
  <c r="N51" i="9"/>
  <c r="N50" i="9"/>
  <c r="N49" i="9"/>
  <c r="N48" i="9"/>
  <c r="N47" i="9"/>
  <c r="M46" i="9"/>
  <c r="N46" i="9" s="1"/>
  <c r="N45" i="9"/>
  <c r="N44" i="9"/>
  <c r="N43" i="9"/>
  <c r="N42" i="9"/>
  <c r="M41" i="9"/>
  <c r="N41" i="9" s="1"/>
  <c r="N40" i="9"/>
  <c r="N39" i="9"/>
  <c r="N38" i="9"/>
  <c r="N37" i="9"/>
  <c r="N36" i="9"/>
  <c r="M35" i="9"/>
  <c r="N35" i="9" s="1"/>
  <c r="M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34" i="9" l="1"/>
  <c r="M97" i="9"/>
  <c r="N97" i="9" s="1"/>
  <c r="J35" i="4"/>
  <c r="M26" i="5" l="1"/>
  <c r="N26" i="5" s="1"/>
  <c r="M25" i="5"/>
  <c r="N25" i="5" s="1"/>
  <c r="M24" i="5"/>
  <c r="N24" i="5" s="1"/>
  <c r="M23" i="5"/>
  <c r="N23" i="5" s="1"/>
  <c r="M22" i="5"/>
  <c r="N22" i="5" s="1"/>
  <c r="M21" i="5"/>
  <c r="N21" i="5" s="1"/>
  <c r="M20" i="5"/>
  <c r="N20" i="5" s="1"/>
  <c r="M19" i="5"/>
  <c r="N19" i="5" s="1"/>
  <c r="M18" i="5"/>
  <c r="N18" i="5" s="1"/>
  <c r="M17" i="5"/>
  <c r="N17" i="5" s="1"/>
  <c r="M12" i="5"/>
  <c r="N12" i="5" s="1"/>
  <c r="M11" i="5"/>
  <c r="N11" i="5" s="1"/>
  <c r="N10" i="5"/>
  <c r="N9" i="5"/>
  <c r="M8" i="5"/>
  <c r="N8" i="5" s="1"/>
  <c r="M7" i="5"/>
  <c r="N7" i="5" s="1"/>
  <c r="M6" i="5"/>
  <c r="M29" i="5" s="1"/>
  <c r="M27" i="5"/>
  <c r="N27" i="5" s="1"/>
  <c r="N48" i="4"/>
  <c r="N79" i="4"/>
  <c r="N78" i="4"/>
  <c r="N77" i="4"/>
  <c r="N58" i="4"/>
  <c r="N76" i="4"/>
  <c r="N75" i="4"/>
  <c r="N74" i="4"/>
  <c r="N73" i="4"/>
  <c r="N55" i="4"/>
  <c r="N72" i="4"/>
  <c r="N71" i="4"/>
  <c r="N53" i="4"/>
  <c r="N70" i="4"/>
  <c r="N52" i="4"/>
  <c r="I24" i="4"/>
  <c r="N69" i="4"/>
  <c r="N51" i="4"/>
  <c r="N68" i="4"/>
  <c r="N67" i="4"/>
  <c r="N63" i="4"/>
  <c r="N64" i="4"/>
  <c r="N66" i="4"/>
  <c r="N49" i="4"/>
  <c r="N65" i="4"/>
  <c r="O109" i="2"/>
  <c r="M109" i="2"/>
  <c r="N109" i="2"/>
  <c r="L109" i="2"/>
  <c r="L110" i="2"/>
  <c r="L103" i="2"/>
  <c r="L100" i="2"/>
  <c r="L97" i="2"/>
  <c r="L96" i="2"/>
  <c r="L93" i="2"/>
  <c r="L86" i="2"/>
  <c r="L80" i="2"/>
  <c r="L76" i="2"/>
  <c r="L72" i="2"/>
  <c r="L64" i="2"/>
  <c r="L61" i="2"/>
  <c r="L53" i="2"/>
  <c r="L51" i="2"/>
  <c r="N25" i="2"/>
  <c r="L18" i="2"/>
  <c r="L12" i="2"/>
  <c r="L56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6" i="2"/>
  <c r="N27" i="2"/>
  <c r="N28" i="2"/>
  <c r="N29" i="2"/>
  <c r="N30" i="2"/>
  <c r="N52" i="2"/>
  <c r="N58" i="2"/>
  <c r="N60" i="2"/>
  <c r="N62" i="2"/>
  <c r="N65" i="2"/>
  <c r="N70" i="2"/>
  <c r="N74" i="2"/>
  <c r="N78" i="2"/>
  <c r="N82" i="2"/>
  <c r="N91" i="2"/>
  <c r="N94" i="2"/>
  <c r="N98" i="2"/>
  <c r="N101" i="2"/>
  <c r="N104" i="2"/>
  <c r="N106" i="2"/>
  <c r="N132" i="2"/>
  <c r="N133" i="2"/>
  <c r="N141" i="2"/>
  <c r="N142" i="2"/>
  <c r="N146" i="2"/>
  <c r="N149" i="2"/>
  <c r="N157" i="2"/>
  <c r="N162" i="2"/>
  <c r="N172" i="2"/>
  <c r="N196" i="2"/>
  <c r="N197" i="2"/>
  <c r="N205" i="2"/>
  <c r="N206" i="2"/>
  <c r="N210" i="2"/>
  <c r="N221" i="2"/>
  <c r="N222" i="2"/>
  <c r="N226" i="2"/>
  <c r="O8" i="2"/>
  <c r="O9" i="2"/>
  <c r="O12" i="2"/>
  <c r="O13" i="2"/>
  <c r="O16" i="2"/>
  <c r="O17" i="2"/>
  <c r="O20" i="2"/>
  <c r="O21" i="2"/>
  <c r="O24" i="2"/>
  <c r="O58" i="2"/>
  <c r="O65" i="2"/>
  <c r="O70" i="2"/>
  <c r="O74" i="2"/>
  <c r="O78" i="2"/>
  <c r="O82" i="2"/>
  <c r="O91" i="2"/>
  <c r="O94" i="2"/>
  <c r="O98" i="2"/>
  <c r="O101" i="2"/>
  <c r="O104" i="2"/>
  <c r="O124" i="2"/>
  <c r="O140" i="2"/>
  <c r="O156" i="2"/>
  <c r="O165" i="2"/>
  <c r="O196" i="2"/>
  <c r="O197" i="2"/>
  <c r="O213" i="2"/>
  <c r="O220" i="2"/>
  <c r="O6" i="2"/>
  <c r="O7" i="2"/>
  <c r="O10" i="2"/>
  <c r="O11" i="2"/>
  <c r="O14" i="2"/>
  <c r="O15" i="2"/>
  <c r="O18" i="2"/>
  <c r="O19" i="2"/>
  <c r="O22" i="2"/>
  <c r="O23" i="2"/>
  <c r="O25" i="2"/>
  <c r="O26" i="2"/>
  <c r="O27" i="2"/>
  <c r="O28" i="2"/>
  <c r="O29" i="2"/>
  <c r="O30" i="2"/>
  <c r="O35" i="2"/>
  <c r="O36" i="2"/>
  <c r="O37" i="2"/>
  <c r="O38" i="2"/>
  <c r="N41" i="2"/>
  <c r="O43" i="2"/>
  <c r="O44" i="2"/>
  <c r="O45" i="2"/>
  <c r="O46" i="2"/>
  <c r="N48" i="2"/>
  <c r="O50" i="2"/>
  <c r="O52" i="2"/>
  <c r="O55" i="2"/>
  <c r="O57" i="2"/>
  <c r="O59" i="2"/>
  <c r="O60" i="2"/>
  <c r="O62" i="2"/>
  <c r="O66" i="2"/>
  <c r="O68" i="2"/>
  <c r="O69" i="2"/>
  <c r="N71" i="2"/>
  <c r="O75" i="2"/>
  <c r="O77" i="2"/>
  <c r="O83" i="2"/>
  <c r="O84" i="2"/>
  <c r="O85" i="2"/>
  <c r="O90" i="2"/>
  <c r="O92" i="2"/>
  <c r="O99" i="2"/>
  <c r="O102" i="2"/>
  <c r="O106" i="2"/>
  <c r="O107" i="2"/>
  <c r="O108" i="2"/>
  <c r="O114" i="2"/>
  <c r="O115" i="2"/>
  <c r="O116" i="2"/>
  <c r="O117" i="2"/>
  <c r="O118" i="2"/>
  <c r="N119" i="2"/>
  <c r="O122" i="2"/>
  <c r="O123" i="2"/>
  <c r="N124" i="2"/>
  <c r="O125" i="2"/>
  <c r="O126" i="2"/>
  <c r="O130" i="2"/>
  <c r="O131" i="2"/>
  <c r="O132" i="2"/>
  <c r="O133" i="2"/>
  <c r="O134" i="2"/>
  <c r="N135" i="2"/>
  <c r="O138" i="2"/>
  <c r="N139" i="2"/>
  <c r="N140" i="2"/>
  <c r="O141" i="2"/>
  <c r="O142" i="2"/>
  <c r="O146" i="2"/>
  <c r="N147" i="2"/>
  <c r="O148" i="2"/>
  <c r="O149" i="2"/>
  <c r="O150" i="2"/>
  <c r="N151" i="2"/>
  <c r="O154" i="2"/>
  <c r="O155" i="2"/>
  <c r="N156" i="2"/>
  <c r="O157" i="2"/>
  <c r="O158" i="2"/>
  <c r="O162" i="2"/>
  <c r="N163" i="2"/>
  <c r="N164" i="2"/>
  <c r="N165" i="2"/>
  <c r="O166" i="2"/>
  <c r="N167" i="2"/>
  <c r="O170" i="2"/>
  <c r="N171" i="2"/>
  <c r="O172" i="2"/>
  <c r="O173" i="2"/>
  <c r="O174" i="2"/>
  <c r="O178" i="2"/>
  <c r="O179" i="2"/>
  <c r="N180" i="2"/>
  <c r="O181" i="2"/>
  <c r="O182" i="2"/>
  <c r="N183" i="2"/>
  <c r="O186" i="2"/>
  <c r="N187" i="2"/>
  <c r="N188" i="2"/>
  <c r="O189" i="2"/>
  <c r="O190" i="2"/>
  <c r="O194" i="2"/>
  <c r="O195" i="2"/>
  <c r="O198" i="2"/>
  <c r="N199" i="2"/>
  <c r="O202" i="2"/>
  <c r="O203" i="2"/>
  <c r="O204" i="2"/>
  <c r="O205" i="2"/>
  <c r="O206" i="2"/>
  <c r="O209" i="2"/>
  <c r="O210" i="2"/>
  <c r="N211" i="2"/>
  <c r="N212" i="2"/>
  <c r="N213" i="2"/>
  <c r="O214" i="2"/>
  <c r="N215" i="2"/>
  <c r="O217" i="2"/>
  <c r="O218" i="2"/>
  <c r="N219" i="2"/>
  <c r="N220" i="2"/>
  <c r="O221" i="2"/>
  <c r="O222" i="2"/>
  <c r="O225" i="2"/>
  <c r="O226" i="2"/>
  <c r="N227" i="2"/>
  <c r="J54" i="2"/>
  <c r="M54" i="2" s="1"/>
  <c r="N6" i="5" l="1"/>
  <c r="N29" i="5"/>
  <c r="H24" i="4"/>
  <c r="K24" i="4"/>
  <c r="N59" i="4"/>
  <c r="N57" i="4"/>
  <c r="N62" i="4"/>
  <c r="N61" i="4"/>
  <c r="N56" i="4"/>
  <c r="N50" i="4"/>
  <c r="N54" i="4"/>
  <c r="N46" i="4"/>
  <c r="N60" i="4"/>
  <c r="O171" i="2"/>
  <c r="O147" i="2"/>
  <c r="N179" i="2"/>
  <c r="N115" i="2"/>
  <c r="N57" i="2"/>
  <c r="O219" i="2"/>
  <c r="N195" i="2"/>
  <c r="N178" i="2"/>
  <c r="N131" i="2"/>
  <c r="N114" i="2"/>
  <c r="N69" i="2"/>
  <c r="O164" i="2"/>
  <c r="O139" i="2"/>
  <c r="O48" i="2"/>
  <c r="N194" i="2"/>
  <c r="N174" i="2"/>
  <c r="N130" i="2"/>
  <c r="N85" i="2"/>
  <c r="N68" i="2"/>
  <c r="N46" i="2"/>
  <c r="O212" i="2"/>
  <c r="O188" i="2"/>
  <c r="O163" i="2"/>
  <c r="O135" i="2"/>
  <c r="O41" i="2"/>
  <c r="N204" i="2"/>
  <c r="N173" i="2"/>
  <c r="N155" i="2"/>
  <c r="N84" i="2"/>
  <c r="N45" i="2"/>
  <c r="O187" i="2"/>
  <c r="N203" i="2"/>
  <c r="N154" i="2"/>
  <c r="N123" i="2"/>
  <c r="N44" i="2"/>
  <c r="O180" i="2"/>
  <c r="N218" i="2"/>
  <c r="N202" i="2"/>
  <c r="N186" i="2"/>
  <c r="N138" i="2"/>
  <c r="N122" i="2"/>
  <c r="N37" i="2"/>
  <c r="O71" i="2"/>
  <c r="N198" i="2"/>
  <c r="N181" i="2"/>
  <c r="N170" i="2"/>
  <c r="N148" i="2"/>
  <c r="N134" i="2"/>
  <c r="N117" i="2"/>
  <c r="N99" i="2"/>
  <c r="N75" i="2"/>
  <c r="N59" i="2"/>
  <c r="N36" i="2"/>
  <c r="O211" i="2"/>
  <c r="N102" i="2"/>
  <c r="O227" i="2"/>
  <c r="O199" i="2"/>
  <c r="N116" i="2"/>
  <c r="N223" i="2"/>
  <c r="O223" i="2"/>
  <c r="N207" i="2"/>
  <c r="O207" i="2"/>
  <c r="N191" i="2"/>
  <c r="O191" i="2"/>
  <c r="N175" i="2"/>
  <c r="O175" i="2"/>
  <c r="N159" i="2"/>
  <c r="O159" i="2"/>
  <c r="N143" i="2"/>
  <c r="O143" i="2"/>
  <c r="O127" i="2"/>
  <c r="N127" i="2"/>
  <c r="O79" i="2"/>
  <c r="N79" i="2"/>
  <c r="O63" i="2"/>
  <c r="N63" i="2"/>
  <c r="O49" i="2"/>
  <c r="N49" i="2"/>
  <c r="O33" i="2"/>
  <c r="N33" i="2"/>
  <c r="O167" i="2"/>
  <c r="O89" i="2"/>
  <c r="N89" i="2"/>
  <c r="N40" i="2"/>
  <c r="O40" i="2"/>
  <c r="O32" i="2"/>
  <c r="N32" i="2"/>
  <c r="N217" i="2"/>
  <c r="N166" i="2"/>
  <c r="N92" i="2"/>
  <c r="O88" i="2"/>
  <c r="N88" i="2"/>
  <c r="O47" i="2"/>
  <c r="N47" i="2"/>
  <c r="O39" i="2"/>
  <c r="N39" i="2"/>
  <c r="O31" i="2"/>
  <c r="N31" i="2"/>
  <c r="O183" i="2"/>
  <c r="N214" i="2"/>
  <c r="N190" i="2"/>
  <c r="N126" i="2"/>
  <c r="N77" i="2"/>
  <c r="N66" i="2"/>
  <c r="N43" i="2"/>
  <c r="O105" i="2"/>
  <c r="N105" i="2"/>
  <c r="O87" i="2"/>
  <c r="N87" i="2"/>
  <c r="O73" i="2"/>
  <c r="N73" i="2"/>
  <c r="N225" i="2"/>
  <c r="N189" i="2"/>
  <c r="N150" i="2"/>
  <c r="N125" i="2"/>
  <c r="N90" i="2"/>
  <c r="N38" i="2"/>
  <c r="O201" i="2"/>
  <c r="N201" i="2"/>
  <c r="O193" i="2"/>
  <c r="N193" i="2"/>
  <c r="O185" i="2"/>
  <c r="N185" i="2"/>
  <c r="O177" i="2"/>
  <c r="N177" i="2"/>
  <c r="O169" i="2"/>
  <c r="N169" i="2"/>
  <c r="O161" i="2"/>
  <c r="N161" i="2"/>
  <c r="O153" i="2"/>
  <c r="N153" i="2"/>
  <c r="O145" i="2"/>
  <c r="N145" i="2"/>
  <c r="O137" i="2"/>
  <c r="N137" i="2"/>
  <c r="O129" i="2"/>
  <c r="N129" i="2"/>
  <c r="O121" i="2"/>
  <c r="N121" i="2"/>
  <c r="O113" i="2"/>
  <c r="N113" i="2"/>
  <c r="O95" i="2"/>
  <c r="N95" i="2"/>
  <c r="O215" i="2"/>
  <c r="O151" i="2"/>
  <c r="N158" i="2"/>
  <c r="N108" i="2"/>
  <c r="N50" i="2"/>
  <c r="N35" i="2"/>
  <c r="O224" i="2"/>
  <c r="N224" i="2"/>
  <c r="O216" i="2"/>
  <c r="N216" i="2"/>
  <c r="O208" i="2"/>
  <c r="N208" i="2"/>
  <c r="O200" i="2"/>
  <c r="N200" i="2"/>
  <c r="O192" i="2"/>
  <c r="N192" i="2"/>
  <c r="O184" i="2"/>
  <c r="N184" i="2"/>
  <c r="O176" i="2"/>
  <c r="N176" i="2"/>
  <c r="O168" i="2"/>
  <c r="N168" i="2"/>
  <c r="O160" i="2"/>
  <c r="N160" i="2"/>
  <c r="O152" i="2"/>
  <c r="N152" i="2"/>
  <c r="O144" i="2"/>
  <c r="N144" i="2"/>
  <c r="O136" i="2"/>
  <c r="N136" i="2"/>
  <c r="O128" i="2"/>
  <c r="N128" i="2"/>
  <c r="O120" i="2"/>
  <c r="N120" i="2"/>
  <c r="O112" i="2"/>
  <c r="N112" i="2"/>
  <c r="O81" i="2"/>
  <c r="N81" i="2"/>
  <c r="O42" i="2"/>
  <c r="N42" i="2"/>
  <c r="O34" i="2"/>
  <c r="N34" i="2"/>
  <c r="O119" i="2"/>
  <c r="N209" i="2"/>
  <c r="N182" i="2"/>
  <c r="N118" i="2"/>
  <c r="N107" i="2"/>
  <c r="N83" i="2"/>
  <c r="N55" i="2"/>
  <c r="L54" i="2"/>
  <c r="K54" i="2" s="1"/>
  <c r="I54" i="2" s="1"/>
  <c r="J24" i="4" l="1"/>
  <c r="O54" i="2"/>
  <c r="N54" i="2"/>
  <c r="M6" i="2" l="1"/>
  <c r="M110" i="2" l="1"/>
  <c r="M111" i="2"/>
  <c r="L111" i="2"/>
  <c r="O110" i="2" l="1"/>
  <c r="N110" i="2"/>
  <c r="O111" i="2"/>
  <c r="N111" i="2"/>
  <c r="M97" i="2"/>
  <c r="M53" i="2"/>
  <c r="M64" i="2"/>
  <c r="O64" i="2" l="1"/>
  <c r="N64" i="2"/>
  <c r="O53" i="2"/>
  <c r="N53" i="2"/>
  <c r="O97" i="2"/>
  <c r="N97" i="2"/>
  <c r="M56" i="2"/>
  <c r="M51" i="2"/>
  <c r="M61" i="2"/>
  <c r="M67" i="2"/>
  <c r="M80" i="2"/>
  <c r="M76" i="2"/>
  <c r="M72" i="2"/>
  <c r="M86" i="2"/>
  <c r="M93" i="2"/>
  <c r="M96" i="2"/>
  <c r="M100" i="2"/>
  <c r="M103" i="2"/>
  <c r="M12" i="2"/>
  <c r="M18" i="2"/>
  <c r="O100" i="2" l="1"/>
  <c r="N100" i="2"/>
  <c r="O72" i="2"/>
  <c r="N72" i="2"/>
  <c r="O61" i="2"/>
  <c r="N61" i="2"/>
  <c r="O96" i="2"/>
  <c r="N96" i="2"/>
  <c r="O76" i="2"/>
  <c r="N76" i="2"/>
  <c r="O56" i="2"/>
  <c r="N56" i="2"/>
  <c r="O51" i="2"/>
  <c r="N51" i="2"/>
  <c r="O93" i="2"/>
  <c r="N93" i="2"/>
  <c r="O80" i="2"/>
  <c r="N80" i="2"/>
  <c r="O103" i="2"/>
  <c r="N103" i="2"/>
  <c r="O86" i="2"/>
  <c r="N86" i="2"/>
  <c r="O67" i="2"/>
  <c r="N67" i="2"/>
  <c r="N42" i="4"/>
  <c r="N43" i="4"/>
  <c r="N41" i="4"/>
  <c r="J42" i="4"/>
  <c r="J43" i="4"/>
</calcChain>
</file>

<file path=xl/comments1.xml><?xml version="1.0" encoding="utf-8"?>
<comments xmlns="http://schemas.openxmlformats.org/spreadsheetml/2006/main">
  <authors>
    <author>Angelina Valentino</author>
  </authors>
  <commentList>
    <comment ref="F35" authorId="0">
      <text>
        <r>
          <rPr>
            <b/>
            <sz val="9"/>
            <color indexed="81"/>
            <rFont val="Tahoma"/>
            <family val="2"/>
          </rPr>
          <t>Angelina Valentino:</t>
        </r>
        <r>
          <rPr>
            <sz val="9"/>
            <color indexed="81"/>
            <rFont val="Tahoma"/>
            <family val="2"/>
          </rPr>
          <t xml:space="preserve">
Invoice 46871 dated 12/8/15</t>
        </r>
      </text>
    </comment>
    <comment ref="F90" authorId="0">
      <text>
        <r>
          <rPr>
            <b/>
            <sz val="9"/>
            <color indexed="81"/>
            <rFont val="Tahoma"/>
            <family val="2"/>
          </rPr>
          <t>Angelina Valentino:</t>
        </r>
        <r>
          <rPr>
            <sz val="9"/>
            <color indexed="81"/>
            <rFont val="Tahoma"/>
            <family val="2"/>
          </rPr>
          <t xml:space="preserve">
Invoice 59139 dated 11/20/16</t>
        </r>
      </text>
    </comment>
    <comment ref="F92" authorId="0">
      <text>
        <r>
          <rPr>
            <b/>
            <sz val="9"/>
            <color indexed="81"/>
            <rFont val="Tahoma"/>
            <family val="2"/>
          </rPr>
          <t>Angelina Valentino:</t>
        </r>
        <r>
          <rPr>
            <sz val="9"/>
            <color indexed="81"/>
            <rFont val="Tahoma"/>
            <family val="2"/>
          </rPr>
          <t xml:space="preserve">
Invoice 59464 dated 11/26/16</t>
        </r>
      </text>
    </comment>
  </commentList>
</comments>
</file>

<file path=xl/connections.xml><?xml version="1.0" encoding="utf-8"?>
<connections xmlns="http://schemas.openxmlformats.org/spreadsheetml/2006/main">
  <connection id="1" name="Query from BDI PBS" type="1" refreshedVersion="5" background="1" saveData="1">
    <dbPr connection="DRIVER=SQL Server;SERVER=SQL\PBS;UID=angelina;Trusted_Connection=Yes;APP=Microsoft Office 2013;WSID=D-C1YB8C2;DATABASE=pbsdata05" command="SELECT VI_TRXFIL.fiscal_yr, VI_TRXFIL.chrt_acct_pc1, VI_TRXFIL.chrt_acct_pc2, VI_TRXFIL.chrt_acct_main, VI_TRXFIL.chrt_acct_sub, VI_TRXFIL.trx_dat, VI_TRXFIL.seq_no, VI_TRXFIL.trx_amt, VI_TRXFIL.trx_source, VI_TRXFIL.ref, VI_TRXFIL.doc_no, VI_TRXFIL.date_posted_x000d__x000a_FROM pbsdata05.dbo.VI_TRXFIL VI_TRXFIL_x000d__x000a_WHERE (VI_TRXFIL.fiscal_yr&gt;=2015 And VI_TRXFIL.fiscal_yr&lt;=2016) AND (VI_TRXFIL.chrt_acct_main='43000000') AND (VI_TRXFIL.chrt_acct_sub&gt;='30000000' And VI_TRXFIL.chrt_acct_sub&lt;='40000000') AND (VI_TRXFIL.date_posted&gt;={ts '2015-10-31 00:00:00'} And VI_TRXFIL.date_posted&lt;={ts '2016-12-31 00:00:00'})"/>
  </connection>
  <connection id="2" name="Query from BDI PBS1" type="1" refreshedVersion="5" background="1" saveData="1">
    <dbPr connection="DRIVER=SQL Server;SERVER=SQL\PBS;UID=angelina;Trusted_Connection=Yes;APP=Microsoft Office 2013;WSID=D-C1YB8C2;DATABASE=pbsdata05" command="SELECT VI_TRXFIL.fiscal_yr, VI_TRXFIL.chrt_acct_pc1, VI_TRXFIL.chrt_acct_pc2, VI_TRXFIL.chrt_acct_main, VI_TRXFIL.chrt_acct_sub, VI_TRXFIL.trx_dat, VI_TRXFIL.seq_no, VI_TRXFIL.trx_amt, VI_TRXFIL.trx_source, VI_TRXFIL.ref, VI_TRXFIL.doc_no, VI_TRXFIL.date_posted_x000d__x000a_FROM pbsdata05.dbo.VI_TRXFIL VI_TRXFIL_x000d__x000a_WHERE (VI_TRXFIL.fiscal_yr&gt;=2015 And VI_TRXFIL.fiscal_yr&lt;=2016) AND (VI_TRXFIL.chrt_acct_main='43000000') AND (VI_TRXFIL.chrt_acct_sub&gt;='30000000' And VI_TRXFIL.chrt_acct_sub&lt;='40000000') AND (VI_TRXFIL.date_posted&gt;={ts '2015-10-31 00:00:00'} And VI_TRXFIL.date_posted&lt;={ts '2016-12-31 00:00:00'})"/>
  </connection>
  <connection id="3" name="Query from PBSBDI" type="1" refreshedVersion="5" background="1" saveData="1">
    <dbPr connection="DRIVER=SQL Server;SERVER=SQL\PBS;UID=lin;Trusted_Connection=Yes;APP=Microsoft Office 2013;WSID=D-DN0YQD2;DATABASE=pbsdata05" command="SELECT TRXFIL05.fiscal_yr, TRXFIL05.chrt_acct_pc1, TRXFIL05.chrt_acct_pc2, TRXFIL05.chrt_acct_main, TRXFIL05.chrt_acct_sub, TRXFIL05.trx_dat, TRXFIL05.seq_no, TRXFIL05.trx_amt, TRXFIL05.trx_source, TRXFIL05.ref, TRXFIL05.doc_no, TRXFIL05.jrnl_no, TRXFIL05.date_posted_x000d__x000a_FROM pbsdata05.dbo.TRXFIL05 TRXFIL05_x000d__x000a_WHERE (TRXFIL05.fiscal_yr&gt;=2015 And TRXFIL05.fiscal_yr&lt;=2016) AND (TRXFIL05.chrt_acct_main='10200000') AND (TRXFIL05.chrt_acct_sub='00200000') AND (TRXFIL05.trx_dat&gt;={ts '2015-10-01 00:00:00'} And TRXFIL05.trx_dat&lt;={ts '2016-09-30 00:00:00'})"/>
  </connection>
</connections>
</file>

<file path=xl/sharedStrings.xml><?xml version="1.0" encoding="utf-8"?>
<sst xmlns="http://schemas.openxmlformats.org/spreadsheetml/2006/main" count="26003" uniqueCount="4016">
  <si>
    <t>fiscal_yr</t>
  </si>
  <si>
    <t>chrt_acct_pc1</t>
  </si>
  <si>
    <t>chrt_acct_pc2</t>
  </si>
  <si>
    <t>chrt_acct_main</t>
  </si>
  <si>
    <t>chrt_acct_sub</t>
  </si>
  <si>
    <t>trx_dat</t>
  </si>
  <si>
    <t>seq_no</t>
  </si>
  <si>
    <t>trx_amt</t>
  </si>
  <si>
    <t>trx_source</t>
  </si>
  <si>
    <t>ref</t>
  </si>
  <si>
    <t>doc_no</t>
  </si>
  <si>
    <t>10000000</t>
  </si>
  <si>
    <t>00000000</t>
  </si>
  <si>
    <t>43000000</t>
  </si>
  <si>
    <t>30000000</t>
  </si>
  <si>
    <t>AP</t>
  </si>
  <si>
    <t>BANK OF AMERICA</t>
  </si>
  <si>
    <t>AMERIGAS</t>
  </si>
  <si>
    <t>EXXONMOBIL UNIVERSAL CARD</t>
  </si>
  <si>
    <t>Gen Jrnl</t>
  </si>
  <si>
    <t>SUN PACIFIC ENERGY INC</t>
  </si>
  <si>
    <t>DI</t>
  </si>
  <si>
    <t>Allocate Cross-Co Expense</t>
  </si>
  <si>
    <t>CO</t>
  </si>
  <si>
    <t>BA</t>
  </si>
  <si>
    <t>BDIFS Fuel Rev/Exp</t>
  </si>
  <si>
    <t>42450689</t>
  </si>
  <si>
    <t>74133326</t>
  </si>
  <si>
    <t>100715 JD</t>
  </si>
  <si>
    <t>45508</t>
  </si>
  <si>
    <t>42795295</t>
  </si>
  <si>
    <t>45078</t>
  </si>
  <si>
    <t>JAIME DIAZ</t>
  </si>
  <si>
    <t>111015</t>
  </si>
  <si>
    <t>GENE HILL</t>
  </si>
  <si>
    <t>111815</t>
  </si>
  <si>
    <t>43157400</t>
  </si>
  <si>
    <t>46801</t>
  </si>
  <si>
    <t xml:space="preserve"> 03 FUEL TAX REFUND</t>
  </si>
  <si>
    <t>47291</t>
  </si>
  <si>
    <t>CASH</t>
  </si>
  <si>
    <t>123115</t>
  </si>
  <si>
    <t>21 Allocate Cross-Co Expe</t>
  </si>
  <si>
    <t>32000000</t>
  </si>
  <si>
    <t>BDI Fuel Inv Adjustment</t>
  </si>
  <si>
    <t>44802</t>
  </si>
  <si>
    <t>45077</t>
  </si>
  <si>
    <t>45383</t>
  </si>
  <si>
    <t>45591</t>
  </si>
  <si>
    <t>44190</t>
  </si>
  <si>
    <t>45801</t>
  </si>
  <si>
    <t>46095</t>
  </si>
  <si>
    <t>46091</t>
  </si>
  <si>
    <t>46083</t>
  </si>
  <si>
    <t>46292</t>
  </si>
  <si>
    <t>46656</t>
  </si>
  <si>
    <t>47138</t>
  </si>
  <si>
    <t>46871</t>
  </si>
  <si>
    <t>47404</t>
  </si>
  <si>
    <t>47651</t>
  </si>
  <si>
    <t>40000000</t>
  </si>
  <si>
    <t>COMMERCIAL FUEL LLC</t>
  </si>
  <si>
    <t>38 CF Natural Gas Exp</t>
  </si>
  <si>
    <t>1034</t>
  </si>
  <si>
    <t>1036</t>
  </si>
  <si>
    <t>1038</t>
  </si>
  <si>
    <t>38 CF Natural Gas</t>
  </si>
  <si>
    <t>43504314</t>
  </si>
  <si>
    <t>48066</t>
  </si>
  <si>
    <t>12916</t>
  </si>
  <si>
    <t>38 BDIFS Fuel Rev/Exp</t>
  </si>
  <si>
    <t>43862765</t>
  </si>
  <si>
    <t>48753</t>
  </si>
  <si>
    <t>44221736</t>
  </si>
  <si>
    <t>50218</t>
  </si>
  <si>
    <t>32816</t>
  </si>
  <si>
    <t>44569772</t>
  </si>
  <si>
    <t>51001</t>
  </si>
  <si>
    <t>44919342</t>
  </si>
  <si>
    <t>51965</t>
  </si>
  <si>
    <t>45612238</t>
  </si>
  <si>
    <t>52814</t>
  </si>
  <si>
    <t>45984210</t>
  </si>
  <si>
    <t>A-L COMPRESSED GASES</t>
  </si>
  <si>
    <t>1674038</t>
  </si>
  <si>
    <t>53043</t>
  </si>
  <si>
    <t>53994</t>
  </si>
  <si>
    <t>46323816</t>
  </si>
  <si>
    <t>55212</t>
  </si>
  <si>
    <t>56098</t>
  </si>
  <si>
    <t>56192</t>
  </si>
  <si>
    <t>46757396</t>
  </si>
  <si>
    <t>21</t>
  </si>
  <si>
    <t>47055591</t>
  </si>
  <si>
    <t>102116</t>
  </si>
  <si>
    <t>47405601</t>
  </si>
  <si>
    <t>47763971</t>
  </si>
  <si>
    <t>31000000</t>
  </si>
  <si>
    <t>99 Rclss Fed CNG Tx Crdt</t>
  </si>
  <si>
    <t>99 Rclss Fed Diesel Tx Cr</t>
  </si>
  <si>
    <t xml:space="preserve"> 03 IFTA REFUND</t>
  </si>
  <si>
    <t xml:space="preserve"> 03 FUEL REFUND Q4 2015</t>
  </si>
  <si>
    <t xml:space="preserve"> 03 FUEL REFUND Q1 &amp; Q2</t>
  </si>
  <si>
    <t>03 FUEL REFUND Q3</t>
  </si>
  <si>
    <t>47614</t>
  </si>
  <si>
    <t>47895</t>
  </si>
  <si>
    <t>48157</t>
  </si>
  <si>
    <t>48351</t>
  </si>
  <si>
    <t>38 BDI Fuel Inv Adjustmen</t>
  </si>
  <si>
    <t>50 Accrued Sun Pacif Inv</t>
  </si>
  <si>
    <t>50 Reverse Sun Pacific</t>
  </si>
  <si>
    <t>38 Fuel Inv Adustjment</t>
  </si>
  <si>
    <t>48733</t>
  </si>
  <si>
    <t>48932</t>
  </si>
  <si>
    <t>48908</t>
  </si>
  <si>
    <t>49148</t>
  </si>
  <si>
    <t>49498</t>
  </si>
  <si>
    <t>47825 CR</t>
  </si>
  <si>
    <t>48351.</t>
  </si>
  <si>
    <t>49726</t>
  </si>
  <si>
    <t>49985</t>
  </si>
  <si>
    <t>50023</t>
  </si>
  <si>
    <t>50344</t>
  </si>
  <si>
    <t>50561</t>
  </si>
  <si>
    <t>50802</t>
  </si>
  <si>
    <t>51075</t>
  </si>
  <si>
    <t>51267</t>
  </si>
  <si>
    <t>51588</t>
  </si>
  <si>
    <t>49430</t>
  </si>
  <si>
    <t>51810</t>
  </si>
  <si>
    <t>52147</t>
  </si>
  <si>
    <t>52519</t>
  </si>
  <si>
    <t>52707</t>
  </si>
  <si>
    <t>52937</t>
  </si>
  <si>
    <t>53209</t>
  </si>
  <si>
    <t>53440</t>
  </si>
  <si>
    <t>53720</t>
  </si>
  <si>
    <t>53940</t>
  </si>
  <si>
    <t>54296</t>
  </si>
  <si>
    <t>54623</t>
  </si>
  <si>
    <t>55006</t>
  </si>
  <si>
    <t>55206</t>
  </si>
  <si>
    <t>1678886</t>
  </si>
  <si>
    <t>55476</t>
  </si>
  <si>
    <t>55779</t>
  </si>
  <si>
    <t>56007</t>
  </si>
  <si>
    <t>56197</t>
  </si>
  <si>
    <t>56409</t>
  </si>
  <si>
    <t>56735</t>
  </si>
  <si>
    <t>57051</t>
  </si>
  <si>
    <t>57342</t>
  </si>
  <si>
    <t>57605</t>
  </si>
  <si>
    <t>57843</t>
  </si>
  <si>
    <t>57836</t>
  </si>
  <si>
    <t>58151</t>
  </si>
  <si>
    <t>58147</t>
  </si>
  <si>
    <t>58439</t>
  </si>
  <si>
    <t>58642</t>
  </si>
  <si>
    <t>58861</t>
  </si>
  <si>
    <t>50 Accrue Fuel Purchases</t>
  </si>
  <si>
    <t>59139</t>
  </si>
  <si>
    <t>59654</t>
  </si>
  <si>
    <t>59464</t>
  </si>
  <si>
    <t>60512</t>
  </si>
  <si>
    <t>38a Adjust Fuel Inv</t>
  </si>
  <si>
    <t>1037</t>
  </si>
  <si>
    <t>1040</t>
  </si>
  <si>
    <t>38a CF Natural Gas</t>
  </si>
  <si>
    <t>1042</t>
  </si>
  <si>
    <t>ACCRUE</t>
  </si>
  <si>
    <t>38 Accrue NG Expense</t>
  </si>
  <si>
    <t>1044</t>
  </si>
  <si>
    <t>1046</t>
  </si>
  <si>
    <t>1048</t>
  </si>
  <si>
    <t>1050</t>
  </si>
  <si>
    <t>38a Accrue NG Expense</t>
  </si>
  <si>
    <t>1051</t>
  </si>
  <si>
    <t>1052</t>
  </si>
  <si>
    <t>1053</t>
  </si>
  <si>
    <t>1054</t>
  </si>
  <si>
    <t>1055</t>
  </si>
  <si>
    <t>1057</t>
  </si>
  <si>
    <t>date_posted</t>
  </si>
  <si>
    <t>Fed Tax</t>
  </si>
  <si>
    <t>WA Tax</t>
  </si>
  <si>
    <t>jrnl_no</t>
  </si>
  <si>
    <t>10200000</t>
  </si>
  <si>
    <t>00200000</t>
  </si>
  <si>
    <t>Net Payroll - Check</t>
  </si>
  <si>
    <t>Net Payroll - Direct Depo</t>
  </si>
  <si>
    <t>Net payroll taxes withhel</t>
  </si>
  <si>
    <t>Vendor Checks Paid</t>
  </si>
  <si>
    <t xml:space="preserve"> 24 Charles Schwab Pymt</t>
  </si>
  <si>
    <t>17 Merchant fees</t>
  </si>
  <si>
    <t>B&amp;B EXPRESS PRINTING</t>
  </si>
  <si>
    <t>BENTON CO SOLID WASTE</t>
  </si>
  <si>
    <t>DARRICK DIETRICH</t>
  </si>
  <si>
    <t>LABOR READY</t>
  </si>
  <si>
    <t>LOURDES OCCUPATIONAL</t>
  </si>
  <si>
    <t>MPRINT MARKETING</t>
  </si>
  <si>
    <t>WESTERN PETERBILT INC.</t>
  </si>
  <si>
    <t>WRRA</t>
  </si>
  <si>
    <t>COLUMBIA BASIN LLC</t>
  </si>
  <si>
    <t>DEX MEDIA</t>
  </si>
  <si>
    <t>EVERGREEN FINANCIAL</t>
  </si>
  <si>
    <t>BENTON PUD</t>
  </si>
  <si>
    <t>CENTRAL HOSE &amp; FITTINGS</t>
  </si>
  <si>
    <t>APPROACH MANAGEMENT SRVCS</t>
  </si>
  <si>
    <t>CTP SOLUTIONS</t>
  </si>
  <si>
    <t>MEL'S INTER-CITY TOWING</t>
  </si>
  <si>
    <t>ENTERPRISE SALES INC</t>
  </si>
  <si>
    <t>WESTERN CASCADE CONTAINER</t>
  </si>
  <si>
    <t>J &amp; L HYDRAULICS</t>
  </si>
  <si>
    <t>9 Bank Transfer Delta</t>
  </si>
  <si>
    <t>BBF</t>
  </si>
  <si>
    <t>Balance brought forward</t>
  </si>
  <si>
    <t>OSCAR MUNGIA</t>
  </si>
  <si>
    <t>DAVIS GRIMM PAYNE &amp; MARRA</t>
  </si>
  <si>
    <t>OSWALT TEEL &amp; FRANKLIN</t>
  </si>
  <si>
    <t>09</t>
  </si>
  <si>
    <t>10a-Bank Transfer</t>
  </si>
  <si>
    <t>BRIDGESTONE</t>
  </si>
  <si>
    <t>SOLID WASTE SYSTEMS INC</t>
  </si>
  <si>
    <t>BASIN DISPOSAL OF YAKIMA</t>
  </si>
  <si>
    <t>MONARCH MACHINE &amp; TOOL CO</t>
  </si>
  <si>
    <t>WUTC</t>
  </si>
  <si>
    <t>GJ1001591</t>
  </si>
  <si>
    <t>GARY E BAKER</t>
  </si>
  <si>
    <t>10-BOW Bank Deposits</t>
  </si>
  <si>
    <t>10-BOW Bank Deposits - re</t>
  </si>
  <si>
    <t>17</t>
  </si>
  <si>
    <t>AK1001705</t>
  </si>
  <si>
    <t>INTERNAL REVENUE SERVICE</t>
  </si>
  <si>
    <t>GJ1001559</t>
  </si>
  <si>
    <t xml:space="preserve"> 24 Payroll Processing Fe</t>
  </si>
  <si>
    <t>GJ1001561</t>
  </si>
  <si>
    <t>17 Merchant Service Fees</t>
  </si>
  <si>
    <t>GJ1001610</t>
  </si>
  <si>
    <t>HAYLEY ARENDS</t>
  </si>
  <si>
    <t>13531</t>
  </si>
  <si>
    <t>AK1001539</t>
  </si>
  <si>
    <t>JAMES AUMAN</t>
  </si>
  <si>
    <t>13532</t>
  </si>
  <si>
    <t>JAMES BLACKBURN</t>
  </si>
  <si>
    <t>13533</t>
  </si>
  <si>
    <t>JOSHUA &amp; JAIMIE CASE</t>
  </si>
  <si>
    <t>13534</t>
  </si>
  <si>
    <t>WALTER COBBLE</t>
  </si>
  <si>
    <t>13535</t>
  </si>
  <si>
    <t>MICHAEL DERINGER</t>
  </si>
  <si>
    <t>13536</t>
  </si>
  <si>
    <t>JENNIFER DUNN</t>
  </si>
  <si>
    <t>13537</t>
  </si>
  <si>
    <t>KEVIN &amp; CANDY EGAN</t>
  </si>
  <si>
    <t>13538</t>
  </si>
  <si>
    <t>KEN FERGEN</t>
  </si>
  <si>
    <t>13539</t>
  </si>
  <si>
    <t>LES FORT</t>
  </si>
  <si>
    <t>13540</t>
  </si>
  <si>
    <t>STEPHEN FULLER</t>
  </si>
  <si>
    <t>13541</t>
  </si>
  <si>
    <t>RICHARD JONES</t>
  </si>
  <si>
    <t>13542</t>
  </si>
  <si>
    <t>JENNIFER MALLINSON</t>
  </si>
  <si>
    <t>13543</t>
  </si>
  <si>
    <t>MICHAEL MILLER</t>
  </si>
  <si>
    <t>13544</t>
  </si>
  <si>
    <t>NICOLE MURRAY</t>
  </si>
  <si>
    <t>13545</t>
  </si>
  <si>
    <t>LUISA NINO</t>
  </si>
  <si>
    <t>13546</t>
  </si>
  <si>
    <t>LACEY NYLUND</t>
  </si>
  <si>
    <t>13547</t>
  </si>
  <si>
    <t>JOSE &amp; ROSARIO RANGEL</t>
  </si>
  <si>
    <t>13548</t>
  </si>
  <si>
    <t>ASHLEY ROLLAND</t>
  </si>
  <si>
    <t>13549</t>
  </si>
  <si>
    <t>JOHN SAMUEL</t>
  </si>
  <si>
    <t>13550</t>
  </si>
  <si>
    <t>LEAH SCHILDT</t>
  </si>
  <si>
    <t>13551</t>
  </si>
  <si>
    <t>SHEPARD PROPERTIES LLC</t>
  </si>
  <si>
    <t>13552</t>
  </si>
  <si>
    <t>MARGARET SUMNER</t>
  </si>
  <si>
    <t>13553</t>
  </si>
  <si>
    <t>RANDY TOLRUD</t>
  </si>
  <si>
    <t>13554</t>
  </si>
  <si>
    <t>BRETT TURNER</t>
  </si>
  <si>
    <t>13555</t>
  </si>
  <si>
    <t>VAN &amp; ANNE WARD</t>
  </si>
  <si>
    <t>13556</t>
  </si>
  <si>
    <t>DEBRA WELDEN</t>
  </si>
  <si>
    <t>13557</t>
  </si>
  <si>
    <t>JOSEPH WILLIAMS</t>
  </si>
  <si>
    <t>13558</t>
  </si>
  <si>
    <t>FASTENERS INC.</t>
  </si>
  <si>
    <t>13559</t>
  </si>
  <si>
    <t>COLUMBIA ELECTRIC SUPPLY</t>
  </si>
  <si>
    <t>13560</t>
  </si>
  <si>
    <t>HUSK OFFICE FURN &amp; SUPP</t>
  </si>
  <si>
    <t>13561</t>
  </si>
  <si>
    <t>13562</t>
  </si>
  <si>
    <t>REGIONAL DISPOSAL/RABANCO</t>
  </si>
  <si>
    <t>13563</t>
  </si>
  <si>
    <t>13564</t>
  </si>
  <si>
    <t>WESTERN SYSTEMS &amp; FABRICA</t>
  </si>
  <si>
    <t>13565</t>
  </si>
  <si>
    <t>13566</t>
  </si>
  <si>
    <t>EMERALD SERVICES</t>
  </si>
  <si>
    <t>13567</t>
  </si>
  <si>
    <t>13568</t>
  </si>
  <si>
    <t>GAMACHE</t>
  </si>
  <si>
    <t>13569</t>
  </si>
  <si>
    <t>COMMERCIAL TIRE</t>
  </si>
  <si>
    <t>13571</t>
  </si>
  <si>
    <t>STAPLES BUSINESS ADV</t>
  </si>
  <si>
    <t>13572</t>
  </si>
  <si>
    <t>SIX STATES DISTRIBUTORS</t>
  </si>
  <si>
    <t>13573</t>
  </si>
  <si>
    <t>13574</t>
  </si>
  <si>
    <t>WESTERN PETERBILT TRUCK</t>
  </si>
  <si>
    <t>13576</t>
  </si>
  <si>
    <t>13577</t>
  </si>
  <si>
    <t>13578</t>
  </si>
  <si>
    <t>NAPA AUTO PARTS</t>
  </si>
  <si>
    <t>13580</t>
  </si>
  <si>
    <t>13581</t>
  </si>
  <si>
    <t>13582</t>
  </si>
  <si>
    <t>FEDERAL EXPRESS CORP</t>
  </si>
  <si>
    <t>13583</t>
  </si>
  <si>
    <t>FINLEY BUTTES LANDFILL CO</t>
  </si>
  <si>
    <t>13584</t>
  </si>
  <si>
    <t>JANITORIAL EXCELLENCE</t>
  </si>
  <si>
    <t>13585</t>
  </si>
  <si>
    <t>CASCADE NATURAL GAS</t>
  </si>
  <si>
    <t>13586</t>
  </si>
  <si>
    <t>DEPT OF LICENSING-TABS</t>
  </si>
  <si>
    <t>13587</t>
  </si>
  <si>
    <t>VOCE TELECOM</t>
  </si>
  <si>
    <t>13588</t>
  </si>
  <si>
    <t>BAYSIDE PROF. INVES., LLC</t>
  </si>
  <si>
    <t>13589</t>
  </si>
  <si>
    <t>13590</t>
  </si>
  <si>
    <t>13591</t>
  </si>
  <si>
    <t>BASIN RECYCLE-GLASS</t>
  </si>
  <si>
    <t>13592</t>
  </si>
  <si>
    <t>13593</t>
  </si>
  <si>
    <t>CITY OF PASCO</t>
  </si>
  <si>
    <t>13594</t>
  </si>
  <si>
    <t>CENTURYLINK</t>
  </si>
  <si>
    <t>13595</t>
  </si>
  <si>
    <t>CITY OF CONNELL</t>
  </si>
  <si>
    <t>13596</t>
  </si>
  <si>
    <t>13597</t>
  </si>
  <si>
    <t>13598</t>
  </si>
  <si>
    <t>DENNIS &amp; ASSOCIATES</t>
  </si>
  <si>
    <t>13599</t>
  </si>
  <si>
    <t>13600</t>
  </si>
  <si>
    <t>FRANKLIN BUSINESS WORKS</t>
  </si>
  <si>
    <t>13601</t>
  </si>
  <si>
    <t>FRANKLIN CO</t>
  </si>
  <si>
    <t>13602</t>
  </si>
  <si>
    <t>GARY E BAKER (MOBILE A/C)</t>
  </si>
  <si>
    <t>13603</t>
  </si>
  <si>
    <t>13604</t>
  </si>
  <si>
    <t>ERIC J JENSEN</t>
  </si>
  <si>
    <t>13605</t>
  </si>
  <si>
    <t>CITY KENNEWICK</t>
  </si>
  <si>
    <t>13606</t>
  </si>
  <si>
    <t>KIBBLE &amp; PRENTICE</t>
  </si>
  <si>
    <t>13607</t>
  </si>
  <si>
    <t>13608</t>
  </si>
  <si>
    <t>MASCOTT EQUIPMENT</t>
  </si>
  <si>
    <t>13609</t>
  </si>
  <si>
    <t>13610</t>
  </si>
  <si>
    <t>EARTHLINK BUSINESS 1058</t>
  </si>
  <si>
    <t>13611</t>
  </si>
  <si>
    <t>NOPOST ACCOUNT-TO ED'S</t>
  </si>
  <si>
    <t>13612</t>
  </si>
  <si>
    <t>NRC ENVIRONMENTAL SERVICE</t>
  </si>
  <si>
    <t>13613</t>
  </si>
  <si>
    <t>PARTNERS CLAIM SERVICES</t>
  </si>
  <si>
    <t>13614</t>
  </si>
  <si>
    <t>13615</t>
  </si>
  <si>
    <t>PACIFIC OFFICE AUTOMATION</t>
  </si>
  <si>
    <t>13616</t>
  </si>
  <si>
    <t>FRANKLIN PUD</t>
  </si>
  <si>
    <t>13617</t>
  </si>
  <si>
    <t>RCD TRUCKING SERVICES LLC</t>
  </si>
  <si>
    <t>13618</t>
  </si>
  <si>
    <t>DIETRICH TRUCKING LLC</t>
  </si>
  <si>
    <t>13619</t>
  </si>
  <si>
    <t>US LINEN &amp; UNIFORM</t>
  </si>
  <si>
    <t>13620</t>
  </si>
  <si>
    <t>13621</t>
  </si>
  <si>
    <t>WMI TPA</t>
  </si>
  <si>
    <t>13622</t>
  </si>
  <si>
    <t>DEPT OF REVENUE</t>
  </si>
  <si>
    <t>148</t>
  </si>
  <si>
    <t>AP1001543</t>
  </si>
  <si>
    <t>JEREMY &amp; SHANNA HAUGER</t>
  </si>
  <si>
    <t>13468</t>
  </si>
  <si>
    <t>AV1001547</t>
  </si>
  <si>
    <t>AV1001598</t>
  </si>
  <si>
    <t>GJ1001560</t>
  </si>
  <si>
    <t>GJ1001562</t>
  </si>
  <si>
    <t>152</t>
  </si>
  <si>
    <t>AP1001554</t>
  </si>
  <si>
    <t>17 Cash Mgt Fees</t>
  </si>
  <si>
    <t xml:space="preserve"> 03 Transfer from BDI to</t>
  </si>
  <si>
    <t>GJ1001603</t>
  </si>
  <si>
    <t>17a Check reject per bank</t>
  </si>
  <si>
    <t>GJ1001612</t>
  </si>
  <si>
    <t>17 Paynorthwest tax adj</t>
  </si>
  <si>
    <t>13623</t>
  </si>
  <si>
    <t>AK1001577</t>
  </si>
  <si>
    <t>CAROL BLAHNIK</t>
  </si>
  <si>
    <t>13624</t>
  </si>
  <si>
    <t>JAIME BRITTON</t>
  </si>
  <si>
    <t>13625</t>
  </si>
  <si>
    <t>NIC BROOKS</t>
  </si>
  <si>
    <t>13626</t>
  </si>
  <si>
    <t>PILAR SERRANO-COCIO</t>
  </si>
  <si>
    <t>13627</t>
  </si>
  <si>
    <t>COL BASIN RAQUET CLUB-CDB</t>
  </si>
  <si>
    <t>13628</t>
  </si>
  <si>
    <t>WALKER CONSTRUCTION</t>
  </si>
  <si>
    <t>13629</t>
  </si>
  <si>
    <t>JUANITA ESPINOZA</t>
  </si>
  <si>
    <t>13630</t>
  </si>
  <si>
    <t>JOSE LUIS FLORES</t>
  </si>
  <si>
    <t>13631</t>
  </si>
  <si>
    <t>AARON GOODIN</t>
  </si>
  <si>
    <t>13632</t>
  </si>
  <si>
    <t>GILBERTO MEZA GUTIERREZ</t>
  </si>
  <si>
    <t>13633</t>
  </si>
  <si>
    <t>JEN HAMEL</t>
  </si>
  <si>
    <t>13634</t>
  </si>
  <si>
    <t>MARCEL &amp; MICHAEL HEINE</t>
  </si>
  <si>
    <t>13635</t>
  </si>
  <si>
    <t>JACKIE HOLMES</t>
  </si>
  <si>
    <t>13636</t>
  </si>
  <si>
    <t>MELISSA LINK</t>
  </si>
  <si>
    <t>13637</t>
  </si>
  <si>
    <t>RITA VILLA MERAZ</t>
  </si>
  <si>
    <t>13638</t>
  </si>
  <si>
    <t>MAIRA NUNEZ</t>
  </si>
  <si>
    <t>13639</t>
  </si>
  <si>
    <t>COLEMAN POWELL</t>
  </si>
  <si>
    <t>13640</t>
  </si>
  <si>
    <t>JAMES W SANDERS</t>
  </si>
  <si>
    <t>13641</t>
  </si>
  <si>
    <t>DEBBIE SCOTT</t>
  </si>
  <si>
    <t>13642</t>
  </si>
  <si>
    <t>SHEILA SCHROEDER</t>
  </si>
  <si>
    <t>13643</t>
  </si>
  <si>
    <t>CHUCK SMITH</t>
  </si>
  <si>
    <t>13644</t>
  </si>
  <si>
    <t>DARRELL TATE</t>
  </si>
  <si>
    <t>13645</t>
  </si>
  <si>
    <t>DAVE TOLLEFSON</t>
  </si>
  <si>
    <t>13646</t>
  </si>
  <si>
    <t>COLUMBIA BASIN PAPER&amp;SUP</t>
  </si>
  <si>
    <t>13647</t>
  </si>
  <si>
    <t>13648</t>
  </si>
  <si>
    <t>13649</t>
  </si>
  <si>
    <t>JIM'S PACIFIC GARAGES</t>
  </si>
  <si>
    <t>13650</t>
  </si>
  <si>
    <t>13651</t>
  </si>
  <si>
    <t>13652</t>
  </si>
  <si>
    <t>13655</t>
  </si>
  <si>
    <t>13656</t>
  </si>
  <si>
    <t>EMPIRE RUBBER &amp; SUPPLY</t>
  </si>
  <si>
    <t>13657</t>
  </si>
  <si>
    <t>13658</t>
  </si>
  <si>
    <t>13659</t>
  </si>
  <si>
    <t>13661</t>
  </si>
  <si>
    <t>13662</t>
  </si>
  <si>
    <t>13663</t>
  </si>
  <si>
    <t>13664</t>
  </si>
  <si>
    <t>13665</t>
  </si>
  <si>
    <t>13666</t>
  </si>
  <si>
    <t>NORCO</t>
  </si>
  <si>
    <t>13667</t>
  </si>
  <si>
    <t>RANCH &amp; HOME SUPPLY CENTE</t>
  </si>
  <si>
    <t>13668</t>
  </si>
  <si>
    <t>R.E. POWELL DIST CO</t>
  </si>
  <si>
    <t>13669</t>
  </si>
  <si>
    <t>G &amp; R AG PRODUCTS, INC</t>
  </si>
  <si>
    <t>13670</t>
  </si>
  <si>
    <t>13671</t>
  </si>
  <si>
    <t>STANDARD PAINT &amp; FLOORING</t>
  </si>
  <si>
    <t>13672</t>
  </si>
  <si>
    <t>13673</t>
  </si>
  <si>
    <t>VERIZON WIRELESS</t>
  </si>
  <si>
    <t>13674</t>
  </si>
  <si>
    <t>ALLIANT COMMUNICATIONS</t>
  </si>
  <si>
    <t>13675</t>
  </si>
  <si>
    <t>AMB TOOLS &amp; EQUIPMENT</t>
  </si>
  <si>
    <t>13676</t>
  </si>
  <si>
    <t>13677</t>
  </si>
  <si>
    <t>CHARLIE'S AUTOMOTIVE</t>
  </si>
  <si>
    <t>13678</t>
  </si>
  <si>
    <t>13679</t>
  </si>
  <si>
    <t>13680</t>
  </si>
  <si>
    <t>13681</t>
  </si>
  <si>
    <t>EXPRESS SERVICES, INC</t>
  </si>
  <si>
    <t>13682</t>
  </si>
  <si>
    <t>13683</t>
  </si>
  <si>
    <t>13684</t>
  </si>
  <si>
    <t>JOB'S NURSERY LLC</t>
  </si>
  <si>
    <t>13685</t>
  </si>
  <si>
    <t>KEANE LAW OFFICES</t>
  </si>
  <si>
    <t>13686</t>
  </si>
  <si>
    <t>KENWORTH SALES CO.</t>
  </si>
  <si>
    <t>13687</t>
  </si>
  <si>
    <t>13688</t>
  </si>
  <si>
    <t>NATASSJA RANSOM</t>
  </si>
  <si>
    <t>13689</t>
  </si>
  <si>
    <t>NOPOST - TO BDIT</t>
  </si>
  <si>
    <t>13690</t>
  </si>
  <si>
    <t>13691</t>
  </si>
  <si>
    <t>NOPOST NWCR</t>
  </si>
  <si>
    <t>13692</t>
  </si>
  <si>
    <t>NATIONAL SAFETY INC</t>
  </si>
  <si>
    <t>13693</t>
  </si>
  <si>
    <t>13694</t>
  </si>
  <si>
    <t>13695</t>
  </si>
  <si>
    <t>13696</t>
  </si>
  <si>
    <t>PASSPORT SOFTWARE, INC.</t>
  </si>
  <si>
    <t>13697</t>
  </si>
  <si>
    <t>13698</t>
  </si>
  <si>
    <t>PC CONNECTION</t>
  </si>
  <si>
    <t>13699</t>
  </si>
  <si>
    <t>FRANKLIN CO TREASURER</t>
  </si>
  <si>
    <t>13700</t>
  </si>
  <si>
    <t>BENTON COUNTY TREASURER</t>
  </si>
  <si>
    <t>13701</t>
  </si>
  <si>
    <t>COLUMBIA COUNTY TREASURER</t>
  </si>
  <si>
    <t>13702</t>
  </si>
  <si>
    <t>WALLA WALLA CO TREASURER</t>
  </si>
  <si>
    <t>13703</t>
  </si>
  <si>
    <t>SCHAEFER SYSTEMS</t>
  </si>
  <si>
    <t>13704</t>
  </si>
  <si>
    <t>TOTAL NETWORK</t>
  </si>
  <si>
    <t>13705</t>
  </si>
  <si>
    <t>USI NORTHWEST CORP</t>
  </si>
  <si>
    <t>13706</t>
  </si>
  <si>
    <t>13707</t>
  </si>
  <si>
    <t>WESCO PAINT &amp; EQUIPMENT</t>
  </si>
  <si>
    <t>13708</t>
  </si>
  <si>
    <t>WILLIAMS, KASTNER &amp; GIBBS</t>
  </si>
  <si>
    <t>13709</t>
  </si>
  <si>
    <t>13710</t>
  </si>
  <si>
    <t>GJ1001580</t>
  </si>
  <si>
    <t>GJ1001581</t>
  </si>
  <si>
    <t>OREGON DEPT OF TRANS.</t>
  </si>
  <si>
    <t>155</t>
  </si>
  <si>
    <t>AP1001606</t>
  </si>
  <si>
    <t>ML0001586</t>
  </si>
  <si>
    <t>GJ1001747</t>
  </si>
  <si>
    <t>HEIDI CRUZ</t>
  </si>
  <si>
    <t>13192</t>
  </si>
  <si>
    <t>AV1001614</t>
  </si>
  <si>
    <t>99 Postage Accrual</t>
  </si>
  <si>
    <t>ML0001585</t>
  </si>
  <si>
    <t>13711</t>
  </si>
  <si>
    <t>AK1001626</t>
  </si>
  <si>
    <t>AV1001635</t>
  </si>
  <si>
    <t>CARL BEYER</t>
  </si>
  <si>
    <t>13712</t>
  </si>
  <si>
    <t>AK1001647</t>
  </si>
  <si>
    <t>MARIA BIRRUETA</t>
  </si>
  <si>
    <t>13713</t>
  </si>
  <si>
    <t>DEREK BROWNSON</t>
  </si>
  <si>
    <t>13714</t>
  </si>
  <si>
    <t>CHRISTINA BUTLER</t>
  </si>
  <si>
    <t>13715</t>
  </si>
  <si>
    <t>MARIA CISNEROS</t>
  </si>
  <si>
    <t>13716</t>
  </si>
  <si>
    <t>BENJAMIN COMPTON</t>
  </si>
  <si>
    <t>13717</t>
  </si>
  <si>
    <t>JOSE CRUZ</t>
  </si>
  <si>
    <t>13718</t>
  </si>
  <si>
    <t>MARIA CUEVAS</t>
  </si>
  <si>
    <t>13719</t>
  </si>
  <si>
    <t>CHRISTINA DELGADO</t>
  </si>
  <si>
    <t>13720</t>
  </si>
  <si>
    <t>MARJORIE ELLISON</t>
  </si>
  <si>
    <t>13721</t>
  </si>
  <si>
    <t>JORGE &amp; MARIBEL GARCIA</t>
  </si>
  <si>
    <t>13722</t>
  </si>
  <si>
    <t>LEONARDO GUZMAN</t>
  </si>
  <si>
    <t>13723</t>
  </si>
  <si>
    <t>ADAM &amp; KIMBERLY HARKER</t>
  </si>
  <si>
    <t>13724</t>
  </si>
  <si>
    <t>HECTOR HARO</t>
  </si>
  <si>
    <t>13725</t>
  </si>
  <si>
    <t>MARVIN HOWELL</t>
  </si>
  <si>
    <t>13726</t>
  </si>
  <si>
    <t>DUANE KESLER</t>
  </si>
  <si>
    <t>13727</t>
  </si>
  <si>
    <t>BRIAN &amp; STACY LEIGHTON</t>
  </si>
  <si>
    <t>13728</t>
  </si>
  <si>
    <t>MICHELLE MANTELLO</t>
  </si>
  <si>
    <t>13729</t>
  </si>
  <si>
    <t>CINDY MARTIN</t>
  </si>
  <si>
    <t>13730</t>
  </si>
  <si>
    <t>4A PROPERTIES</t>
  </si>
  <si>
    <t>13731</t>
  </si>
  <si>
    <t>REBECCA MORGAN</t>
  </si>
  <si>
    <t>13732</t>
  </si>
  <si>
    <t>LINDSEY OSWALT</t>
  </si>
  <si>
    <t>13733</t>
  </si>
  <si>
    <t>CHARISSA PERRY</t>
  </si>
  <si>
    <t>13734</t>
  </si>
  <si>
    <t>ROBB PHIPPS</t>
  </si>
  <si>
    <t>13735</t>
  </si>
  <si>
    <t>ROBERT &amp; JUDY SMITHA</t>
  </si>
  <si>
    <t>13736</t>
  </si>
  <si>
    <t>STEPHANIE WILLIAMS</t>
  </si>
  <si>
    <t>13737</t>
  </si>
  <si>
    <t>JAMES &amp; BEATRICE WARDLOW</t>
  </si>
  <si>
    <t>13738</t>
  </si>
  <si>
    <t>ROBERT S WILSON</t>
  </si>
  <si>
    <t>13739</t>
  </si>
  <si>
    <t>SOLAR GRAPHICS INC</t>
  </si>
  <si>
    <t>13740</t>
  </si>
  <si>
    <t>13741</t>
  </si>
  <si>
    <t>13742</t>
  </si>
  <si>
    <t>13743</t>
  </si>
  <si>
    <t>SAFEGUARD BUSINESS SYSTEM</t>
  </si>
  <si>
    <t>13744</t>
  </si>
  <si>
    <t>13745</t>
  </si>
  <si>
    <t>13746</t>
  </si>
  <si>
    <t>13747</t>
  </si>
  <si>
    <t>13749</t>
  </si>
  <si>
    <t>13750</t>
  </si>
  <si>
    <t>13751</t>
  </si>
  <si>
    <t>13752</t>
  </si>
  <si>
    <t>13753</t>
  </si>
  <si>
    <t>13754</t>
  </si>
  <si>
    <t>13755</t>
  </si>
  <si>
    <t>CONNELL GRANGE SUPPLY</t>
  </si>
  <si>
    <t>13756</t>
  </si>
  <si>
    <t>13757</t>
  </si>
  <si>
    <t>13758</t>
  </si>
  <si>
    <t>13759</t>
  </si>
  <si>
    <t>13760</t>
  </si>
  <si>
    <t>13761</t>
  </si>
  <si>
    <t>13762</t>
  </si>
  <si>
    <t>13763</t>
  </si>
  <si>
    <t>13764</t>
  </si>
  <si>
    <t>13765</t>
  </si>
  <si>
    <t>13766</t>
  </si>
  <si>
    <t>13767</t>
  </si>
  <si>
    <t>13768</t>
  </si>
  <si>
    <t>13769</t>
  </si>
  <si>
    <t>13770</t>
  </si>
  <si>
    <t>CORE COMPUTING SOLUTIONS</t>
  </si>
  <si>
    <t>13771</t>
  </si>
  <si>
    <t>13772</t>
  </si>
  <si>
    <t>13773</t>
  </si>
  <si>
    <t>13774</t>
  </si>
  <si>
    <t>13775</t>
  </si>
  <si>
    <t>13776</t>
  </si>
  <si>
    <t>13777</t>
  </si>
  <si>
    <t>HCC LIFE INS CO</t>
  </si>
  <si>
    <t>13778</t>
  </si>
  <si>
    <t>TRI-CITY HERALD</t>
  </si>
  <si>
    <t>13779</t>
  </si>
  <si>
    <t>AMERICAN GENERAL LIFE INS</t>
  </si>
  <si>
    <t>13780</t>
  </si>
  <si>
    <t>13781</t>
  </si>
  <si>
    <t>JEFFREY CHINN</t>
  </si>
  <si>
    <t>13782</t>
  </si>
  <si>
    <t>ERIC JENSEN</t>
  </si>
  <si>
    <t>13783</t>
  </si>
  <si>
    <t>13784</t>
  </si>
  <si>
    <t>13785</t>
  </si>
  <si>
    <t>LINDA MENDOZA</t>
  </si>
  <si>
    <t>13786</t>
  </si>
  <si>
    <t>13787</t>
  </si>
  <si>
    <t>13788</t>
  </si>
  <si>
    <t>13789</t>
  </si>
  <si>
    <t>13790</t>
  </si>
  <si>
    <t>13791</t>
  </si>
  <si>
    <t>13792</t>
  </si>
  <si>
    <t>13793</t>
  </si>
  <si>
    <t>13794</t>
  </si>
  <si>
    <t>13795</t>
  </si>
  <si>
    <t>SHIRLEY POURATANO</t>
  </si>
  <si>
    <t>13796</t>
  </si>
  <si>
    <t>SIERRA ELECTRIC INC.</t>
  </si>
  <si>
    <t>13797</t>
  </si>
  <si>
    <t>STANDARD INSURANCE CO.</t>
  </si>
  <si>
    <t>13798</t>
  </si>
  <si>
    <t>TECHNOLOGY UNLIMITED INC</t>
  </si>
  <si>
    <t>13799</t>
  </si>
  <si>
    <t>13800</t>
  </si>
  <si>
    <t>13801</t>
  </si>
  <si>
    <t>VALLEY PUBLISHING</t>
  </si>
  <si>
    <t>13802</t>
  </si>
  <si>
    <t>CITY OF WAITSBURG</t>
  </si>
  <si>
    <t>13803</t>
  </si>
  <si>
    <t>13804</t>
  </si>
  <si>
    <t>13805</t>
  </si>
  <si>
    <t>13806</t>
  </si>
  <si>
    <t>COUNTRY MERCANTILE</t>
  </si>
  <si>
    <t>13807</t>
  </si>
  <si>
    <t>AK1001653</t>
  </si>
  <si>
    <t>GJ1001633</t>
  </si>
  <si>
    <t>GJ1001634</t>
  </si>
  <si>
    <t>TREVIN SPRINKLE</t>
  </si>
  <si>
    <t>13229</t>
  </si>
  <si>
    <t>AV1001669</t>
  </si>
  <si>
    <t>AV1001680</t>
  </si>
  <si>
    <t>AV1001682</t>
  </si>
  <si>
    <t>AV1001684</t>
  </si>
  <si>
    <t>AV1001694</t>
  </si>
  <si>
    <t>13808</t>
  </si>
  <si>
    <t>13809</t>
  </si>
  <si>
    <t>ML0001587</t>
  </si>
  <si>
    <t>160</t>
  </si>
  <si>
    <t>AP1001688</t>
  </si>
  <si>
    <t>13810</t>
  </si>
  <si>
    <t>AK1001719</t>
  </si>
  <si>
    <t>SCAFCO CORP</t>
  </si>
  <si>
    <t>13811</t>
  </si>
  <si>
    <t>MARIA G CUEVAS</t>
  </si>
  <si>
    <t>13812</t>
  </si>
  <si>
    <t>MARY JO CURREY</t>
  </si>
  <si>
    <t>13813</t>
  </si>
  <si>
    <t>MIA DICKENSON</t>
  </si>
  <si>
    <t>13814</t>
  </si>
  <si>
    <t>ANDY DIVERS</t>
  </si>
  <si>
    <t>13815</t>
  </si>
  <si>
    <t>DANNY &amp; KATHY MILLER</t>
  </si>
  <si>
    <t>13816</t>
  </si>
  <si>
    <t>NELLIE PATTY</t>
  </si>
  <si>
    <t>13817</t>
  </si>
  <si>
    <t>HUGH PRESTON</t>
  </si>
  <si>
    <t>13818</t>
  </si>
  <si>
    <t>FRANCISCA YADIRA RIOS</t>
  </si>
  <si>
    <t>13819</t>
  </si>
  <si>
    <t>13820</t>
  </si>
  <si>
    <t>13821</t>
  </si>
  <si>
    <t>13822</t>
  </si>
  <si>
    <t>13823</t>
  </si>
  <si>
    <t>13824</t>
  </si>
  <si>
    <t>13825</t>
  </si>
  <si>
    <t>13826</t>
  </si>
  <si>
    <t>13828</t>
  </si>
  <si>
    <t>13829</t>
  </si>
  <si>
    <t>13830</t>
  </si>
  <si>
    <t>13831</t>
  </si>
  <si>
    <t>13832</t>
  </si>
  <si>
    <t>13834</t>
  </si>
  <si>
    <t>13835</t>
  </si>
  <si>
    <t>13836</t>
  </si>
  <si>
    <t>13837</t>
  </si>
  <si>
    <t>13838</t>
  </si>
  <si>
    <t>13839</t>
  </si>
  <si>
    <t>13840</t>
  </si>
  <si>
    <t>SCREENGRAPHICS OF FLA.INC</t>
  </si>
  <si>
    <t>13841</t>
  </si>
  <si>
    <t>WRRA PAC</t>
  </si>
  <si>
    <t>13842</t>
  </si>
  <si>
    <t>13843</t>
  </si>
  <si>
    <t>13844</t>
  </si>
  <si>
    <t>13845</t>
  </si>
  <si>
    <t>13846</t>
  </si>
  <si>
    <t>13847</t>
  </si>
  <si>
    <t>13848</t>
  </si>
  <si>
    <t>13849</t>
  </si>
  <si>
    <t>13850</t>
  </si>
  <si>
    <t>13851</t>
  </si>
  <si>
    <t>13852</t>
  </si>
  <si>
    <t>13853</t>
  </si>
  <si>
    <t>13854</t>
  </si>
  <si>
    <t>13855</t>
  </si>
  <si>
    <t>13856</t>
  </si>
  <si>
    <t>LONI'S SIGN SERVICE</t>
  </si>
  <si>
    <t>13857</t>
  </si>
  <si>
    <t>PARAMOUNT SUPPLY COMP.</t>
  </si>
  <si>
    <t>13858</t>
  </si>
  <si>
    <t>13859</t>
  </si>
  <si>
    <t>SIGNS BY SUE</t>
  </si>
  <si>
    <t>13860</t>
  </si>
  <si>
    <t>TOTAL RECLAIM, INC.</t>
  </si>
  <si>
    <t>13861</t>
  </si>
  <si>
    <t>13862</t>
  </si>
  <si>
    <t>13863</t>
  </si>
  <si>
    <t>VALLEY TRUCK REPAIR INC.</t>
  </si>
  <si>
    <t>13864</t>
  </si>
  <si>
    <t>13865</t>
  </si>
  <si>
    <t>13866</t>
  </si>
  <si>
    <t>13867</t>
  </si>
  <si>
    <t>AK1001723</t>
  </si>
  <si>
    <t>13868</t>
  </si>
  <si>
    <t>AK1001732</t>
  </si>
  <si>
    <t>AV1001725</t>
  </si>
  <si>
    <t>AV1001733</t>
  </si>
  <si>
    <t>164</t>
  </si>
  <si>
    <t>AP1001741</t>
  </si>
  <si>
    <t>99 Reclass Ck Dbl Post</t>
  </si>
  <si>
    <t>ML0001588</t>
  </si>
  <si>
    <t>GJ1001736</t>
  </si>
  <si>
    <t>GJ1001737</t>
  </si>
  <si>
    <t>GJ1001744</t>
  </si>
  <si>
    <t>FP MAILING SOLUTIONS</t>
  </si>
  <si>
    <t>166</t>
  </si>
  <si>
    <t>AP1001749</t>
  </si>
  <si>
    <t>COSTCO WHOLESALE</t>
  </si>
  <si>
    <t>13869</t>
  </si>
  <si>
    <t>AK1001754</t>
  </si>
  <si>
    <t>GJ1001885</t>
  </si>
  <si>
    <t>JAMES ALFORD</t>
  </si>
  <si>
    <t>13870</t>
  </si>
  <si>
    <t>AK1001795</t>
  </si>
  <si>
    <t>ERIC ANDERSON</t>
  </si>
  <si>
    <t>13871</t>
  </si>
  <si>
    <t>MERCEDES ISIDRO ARCEO</t>
  </si>
  <si>
    <t>13872</t>
  </si>
  <si>
    <t>BRAD ASAY</t>
  </si>
  <si>
    <t>13873</t>
  </si>
  <si>
    <t>NORMA ATKINSON</t>
  </si>
  <si>
    <t>13874</t>
  </si>
  <si>
    <t>IDEAL BALANCE</t>
  </si>
  <si>
    <t>13875</t>
  </si>
  <si>
    <t>GINO BARRETT</t>
  </si>
  <si>
    <t>13876</t>
  </si>
  <si>
    <t>ROBERT BOSSE</t>
  </si>
  <si>
    <t>13877</t>
  </si>
  <si>
    <t>NICK CAMERON</t>
  </si>
  <si>
    <t>13878</t>
  </si>
  <si>
    <t>FIDEL CANTU</t>
  </si>
  <si>
    <t>13879</t>
  </si>
  <si>
    <t>DUSTIN CASTILLE</t>
  </si>
  <si>
    <t>13880</t>
  </si>
  <si>
    <t>ANDREA CONRADY</t>
  </si>
  <si>
    <t>13881</t>
  </si>
  <si>
    <t>BRIAN COLLINS</t>
  </si>
  <si>
    <t>13882</t>
  </si>
  <si>
    <t>KARLA E CONTRERAS</t>
  </si>
  <si>
    <t>13883</t>
  </si>
  <si>
    <t>BRYON CURNUTT</t>
  </si>
  <si>
    <t>13884</t>
  </si>
  <si>
    <t>LONNIE DAIRY</t>
  </si>
  <si>
    <t>13885</t>
  </si>
  <si>
    <t>PAUL DANZ</t>
  </si>
  <si>
    <t>13886</t>
  </si>
  <si>
    <t>SHONDA DELEON</t>
  </si>
  <si>
    <t>13887</t>
  </si>
  <si>
    <t>INFINITY DISTRIBUTING INC</t>
  </si>
  <si>
    <t>13888</t>
  </si>
  <si>
    <t>ROBERT ESCALERA</t>
  </si>
  <si>
    <t>13889</t>
  </si>
  <si>
    <t>YOYO EXPRESS</t>
  </si>
  <si>
    <t>13890</t>
  </si>
  <si>
    <t>STEVEN FREEMAN</t>
  </si>
  <si>
    <t>13891</t>
  </si>
  <si>
    <t>JOHN GAGE</t>
  </si>
  <si>
    <t>13892</t>
  </si>
  <si>
    <t>GUILLERMO GARCIA</t>
  </si>
  <si>
    <t>13893</t>
  </si>
  <si>
    <t>RON GEORGE</t>
  </si>
  <si>
    <t>13894</t>
  </si>
  <si>
    <t>TIM GITTEL</t>
  </si>
  <si>
    <t>13895</t>
  </si>
  <si>
    <t>CARMEN GOOLDY</t>
  </si>
  <si>
    <t>13896</t>
  </si>
  <si>
    <t>MEREDITH GRAHAM</t>
  </si>
  <si>
    <t>13897</t>
  </si>
  <si>
    <t>MELISSA TORRES</t>
  </si>
  <si>
    <t>13898</t>
  </si>
  <si>
    <t>PHIL &amp; RAE HANNA</t>
  </si>
  <si>
    <t>13899</t>
  </si>
  <si>
    <t>DAN HARRIS</t>
  </si>
  <si>
    <t>13900</t>
  </si>
  <si>
    <t>SHARON HART</t>
  </si>
  <si>
    <t>13901</t>
  </si>
  <si>
    <t>MARK &amp; TERESA HOWARD</t>
  </si>
  <si>
    <t>13902</t>
  </si>
  <si>
    <t>KEVIN &amp; KAREN HULL</t>
  </si>
  <si>
    <t>13903</t>
  </si>
  <si>
    <t>DONNA IDLER</t>
  </si>
  <si>
    <t>13904</t>
  </si>
  <si>
    <t>CHRISTEN JONES</t>
  </si>
  <si>
    <t>13905</t>
  </si>
  <si>
    <t>KELLY DIETRICH</t>
  </si>
  <si>
    <t>13906</t>
  </si>
  <si>
    <t>CARL &amp; ELVIA LOTHROP</t>
  </si>
  <si>
    <t>13907</t>
  </si>
  <si>
    <t>ROBERT LYDA</t>
  </si>
  <si>
    <t>13908</t>
  </si>
  <si>
    <t>ABBIE &amp; GREGG MARSH</t>
  </si>
  <si>
    <t>13909</t>
  </si>
  <si>
    <t>ELVA MARTINEZ</t>
  </si>
  <si>
    <t>13910</t>
  </si>
  <si>
    <t>BENJAMIN MERAZ</t>
  </si>
  <si>
    <t>13911</t>
  </si>
  <si>
    <t>DANIELLE MILLIGAN</t>
  </si>
  <si>
    <t>13912</t>
  </si>
  <si>
    <t>RODOLFO MIRANDA</t>
  </si>
  <si>
    <t>13913</t>
  </si>
  <si>
    <t>CECILLIA N MITCHELL</t>
  </si>
  <si>
    <t>13914</t>
  </si>
  <si>
    <t>ESTHER OCHOA</t>
  </si>
  <si>
    <t>13915</t>
  </si>
  <si>
    <t>LUCILLE OLSEN</t>
  </si>
  <si>
    <t>13916</t>
  </si>
  <si>
    <t>VANESSA ORELLANA</t>
  </si>
  <si>
    <t>13917</t>
  </si>
  <si>
    <t>ELIZABETH PATTERSON</t>
  </si>
  <si>
    <t>13918</t>
  </si>
  <si>
    <t>COLUMBIA PLACE LLC</t>
  </si>
  <si>
    <t>13919</t>
  </si>
  <si>
    <t>ALLISON RODGERS</t>
  </si>
  <si>
    <t>13920</t>
  </si>
  <si>
    <t>AMY SANCHEZ</t>
  </si>
  <si>
    <t>13921</t>
  </si>
  <si>
    <t>MARK SCHUTTE</t>
  </si>
  <si>
    <t>13922</t>
  </si>
  <si>
    <t>SHAWN &amp; LISA SIMLENESS</t>
  </si>
  <si>
    <t>13923</t>
  </si>
  <si>
    <t>RYAN SMART</t>
  </si>
  <si>
    <t>13924</t>
  </si>
  <si>
    <t>GERALDINE TALLEY</t>
  </si>
  <si>
    <t>13925</t>
  </si>
  <si>
    <t>A M VIE</t>
  </si>
  <si>
    <t>13926</t>
  </si>
  <si>
    <t>DAVE WEAMER</t>
  </si>
  <si>
    <t>13927</t>
  </si>
  <si>
    <t>DOUGLAS WELCH</t>
  </si>
  <si>
    <t>13928</t>
  </si>
  <si>
    <t>ASTLEYS TRANSMISSION</t>
  </si>
  <si>
    <t>13929</t>
  </si>
  <si>
    <t>13930</t>
  </si>
  <si>
    <t>13931</t>
  </si>
  <si>
    <t>13932</t>
  </si>
  <si>
    <t>STAR RENTALS &amp; SALES</t>
  </si>
  <si>
    <t>13933</t>
  </si>
  <si>
    <t>13934</t>
  </si>
  <si>
    <t>13937</t>
  </si>
  <si>
    <t>GRAINGER</t>
  </si>
  <si>
    <t>13938</t>
  </si>
  <si>
    <t>13939</t>
  </si>
  <si>
    <t>FRONTIER FENCE INC.</t>
  </si>
  <si>
    <t>13940</t>
  </si>
  <si>
    <t>STELLAR INDUSTRIAL SUPPLY</t>
  </si>
  <si>
    <t>13941</t>
  </si>
  <si>
    <t>13942</t>
  </si>
  <si>
    <t>13945</t>
  </si>
  <si>
    <t>13946</t>
  </si>
  <si>
    <t>13947</t>
  </si>
  <si>
    <t>13948</t>
  </si>
  <si>
    <t>13949</t>
  </si>
  <si>
    <t>13950</t>
  </si>
  <si>
    <t>KAMAN INDUSTRIAL TECHNOLO</t>
  </si>
  <si>
    <t>13951</t>
  </si>
  <si>
    <t>13952</t>
  </si>
  <si>
    <t>MID COLUMBIA FORKLIFT INC</t>
  </si>
  <si>
    <t>13953</t>
  </si>
  <si>
    <t>13954</t>
  </si>
  <si>
    <t>13955</t>
  </si>
  <si>
    <t>13956</t>
  </si>
  <si>
    <t>13957</t>
  </si>
  <si>
    <t>13958</t>
  </si>
  <si>
    <t>13959</t>
  </si>
  <si>
    <t>BLINDING CLEAN LLC</t>
  </si>
  <si>
    <t>13960</t>
  </si>
  <si>
    <t>13961</t>
  </si>
  <si>
    <t>13962</t>
  </si>
  <si>
    <t>13963</t>
  </si>
  <si>
    <t>13964</t>
  </si>
  <si>
    <t>13965</t>
  </si>
  <si>
    <t>13966</t>
  </si>
  <si>
    <t>13967</t>
  </si>
  <si>
    <t>13968</t>
  </si>
  <si>
    <t>13969</t>
  </si>
  <si>
    <t>13970</t>
  </si>
  <si>
    <t>13971</t>
  </si>
  <si>
    <t>13972</t>
  </si>
  <si>
    <t>PACIFIC TORQUE LLC</t>
  </si>
  <si>
    <t>13973</t>
  </si>
  <si>
    <t>13974</t>
  </si>
  <si>
    <t>RICHARDSON'S GARAGE</t>
  </si>
  <si>
    <t>13975</t>
  </si>
  <si>
    <t>13976</t>
  </si>
  <si>
    <t>13977</t>
  </si>
  <si>
    <t>13978</t>
  </si>
  <si>
    <t>13979</t>
  </si>
  <si>
    <t>13980</t>
  </si>
  <si>
    <t>13981</t>
  </si>
  <si>
    <t>GJ1001809</t>
  </si>
  <si>
    <t>GJ1001823</t>
  </si>
  <si>
    <t>GJ1001886</t>
  </si>
  <si>
    <t>173</t>
  </si>
  <si>
    <t>AP1001838</t>
  </si>
  <si>
    <t>168</t>
  </si>
  <si>
    <t>AP1001828</t>
  </si>
  <si>
    <t>169</t>
  </si>
  <si>
    <t>TODD ALLEN</t>
  </si>
  <si>
    <t>13982</t>
  </si>
  <si>
    <t>AK1001833</t>
  </si>
  <si>
    <t>13983</t>
  </si>
  <si>
    <t>ELIZABETH BARRAGAN</t>
  </si>
  <si>
    <t>13984</t>
  </si>
  <si>
    <t>DORA CARDONA</t>
  </si>
  <si>
    <t>13985</t>
  </si>
  <si>
    <t>GEORGE CONNELL</t>
  </si>
  <si>
    <t>13986</t>
  </si>
  <si>
    <t>SAMUEL CORONA</t>
  </si>
  <si>
    <t>13987</t>
  </si>
  <si>
    <t>JASON DEVOIR</t>
  </si>
  <si>
    <t>13988</t>
  </si>
  <si>
    <t>JASON DICK</t>
  </si>
  <si>
    <t>13989</t>
  </si>
  <si>
    <t>DONALD DYKES</t>
  </si>
  <si>
    <t>13990</t>
  </si>
  <si>
    <t>ARISTEO ROBLES GONZALEZ</t>
  </si>
  <si>
    <t>13991</t>
  </si>
  <si>
    <t>TROY HEATON</t>
  </si>
  <si>
    <t>13992</t>
  </si>
  <si>
    <t>13993</t>
  </si>
  <si>
    <t>JIM MEHRER</t>
  </si>
  <si>
    <t>13994</t>
  </si>
  <si>
    <t>ALICEA MENDOZA</t>
  </si>
  <si>
    <t>13995</t>
  </si>
  <si>
    <t>BERNICE PAPI</t>
  </si>
  <si>
    <t>13996</t>
  </si>
  <si>
    <t>RICHARD PARK</t>
  </si>
  <si>
    <t>13997</t>
  </si>
  <si>
    <t>STACEY PETERSEN</t>
  </si>
  <si>
    <t>13998</t>
  </si>
  <si>
    <t>VICTORIA RICHARDSON</t>
  </si>
  <si>
    <t>13999</t>
  </si>
  <si>
    <t>CILL ROHDE</t>
  </si>
  <si>
    <t>14000</t>
  </si>
  <si>
    <t>RAYNA UPTMOR</t>
  </si>
  <si>
    <t>14001</t>
  </si>
  <si>
    <t>EVELYN WHITE</t>
  </si>
  <si>
    <t>14002</t>
  </si>
  <si>
    <t>14003</t>
  </si>
  <si>
    <t>CAPITAL INDUSTRIES INC</t>
  </si>
  <si>
    <t>14004</t>
  </si>
  <si>
    <t>14005</t>
  </si>
  <si>
    <t>14006</t>
  </si>
  <si>
    <t>14007</t>
  </si>
  <si>
    <t>14008</t>
  </si>
  <si>
    <t>14009</t>
  </si>
  <si>
    <t>14010</t>
  </si>
  <si>
    <t>14012</t>
  </si>
  <si>
    <t>14013</t>
  </si>
  <si>
    <t>EPHA, INC. DIRECT SHIP</t>
  </si>
  <si>
    <t>14014</t>
  </si>
  <si>
    <t>14016</t>
  </si>
  <si>
    <t>14017</t>
  </si>
  <si>
    <t>14019</t>
  </si>
  <si>
    <t>14020</t>
  </si>
  <si>
    <t>14021</t>
  </si>
  <si>
    <t>14022</t>
  </si>
  <si>
    <t>14023</t>
  </si>
  <si>
    <t>14024</t>
  </si>
  <si>
    <t>14025</t>
  </si>
  <si>
    <t>HR DIRECT</t>
  </si>
  <si>
    <t>14026</t>
  </si>
  <si>
    <t>LEAHY ADVERTISING DESIGN</t>
  </si>
  <si>
    <t>14027</t>
  </si>
  <si>
    <t>DAYTON CHRONICLE</t>
  </si>
  <si>
    <t>14028</t>
  </si>
  <si>
    <t>14029</t>
  </si>
  <si>
    <t>14030</t>
  </si>
  <si>
    <t>14031</t>
  </si>
  <si>
    <t>14032</t>
  </si>
  <si>
    <t>14033</t>
  </si>
  <si>
    <t>14034</t>
  </si>
  <si>
    <t>14035</t>
  </si>
  <si>
    <t>APS INC</t>
  </si>
  <si>
    <t>14036</t>
  </si>
  <si>
    <t>14037</t>
  </si>
  <si>
    <t>14038</t>
  </si>
  <si>
    <t>14039</t>
  </si>
  <si>
    <t>14040</t>
  </si>
  <si>
    <t>14041</t>
  </si>
  <si>
    <t>14042</t>
  </si>
  <si>
    <t>14043</t>
  </si>
  <si>
    <t>14044</t>
  </si>
  <si>
    <t>14045</t>
  </si>
  <si>
    <t>14046</t>
  </si>
  <si>
    <t>14047</t>
  </si>
  <si>
    <t>14048</t>
  </si>
  <si>
    <t>14049</t>
  </si>
  <si>
    <t>HR SPECIALIST</t>
  </si>
  <si>
    <t>14050</t>
  </si>
  <si>
    <t>14051</t>
  </si>
  <si>
    <t>14052</t>
  </si>
  <si>
    <t>14053</t>
  </si>
  <si>
    <t>14054</t>
  </si>
  <si>
    <t>14055</t>
  </si>
  <si>
    <t>MOBILE FLEET SERVICES</t>
  </si>
  <si>
    <t>14056</t>
  </si>
  <si>
    <t>MOON SECURITY SERVICE</t>
  </si>
  <si>
    <t>14057</t>
  </si>
  <si>
    <t>14058</t>
  </si>
  <si>
    <t>14059</t>
  </si>
  <si>
    <t>14060</t>
  </si>
  <si>
    <t>14061</t>
  </si>
  <si>
    <t>14062</t>
  </si>
  <si>
    <t>14063</t>
  </si>
  <si>
    <t>14064</t>
  </si>
  <si>
    <t>14065</t>
  </si>
  <si>
    <t>14066</t>
  </si>
  <si>
    <t>14067</t>
  </si>
  <si>
    <t>AV1001845</t>
  </si>
  <si>
    <t>GJ1001835</t>
  </si>
  <si>
    <t>GJ1001836</t>
  </si>
  <si>
    <t>ML0001610</t>
  </si>
  <si>
    <t>GJ1001842</t>
  </si>
  <si>
    <t>GJ1001843</t>
  </si>
  <si>
    <t>GJ1001848</t>
  </si>
  <si>
    <t>17 Merchant Service fees</t>
  </si>
  <si>
    <t>GJ1002056</t>
  </si>
  <si>
    <t>17 WA DOL - IFTA tags</t>
  </si>
  <si>
    <t>WALGREENS</t>
  </si>
  <si>
    <t>14068</t>
  </si>
  <si>
    <t>AK1001857</t>
  </si>
  <si>
    <t>DENNIS L DUNCAN</t>
  </si>
  <si>
    <t>14069</t>
  </si>
  <si>
    <t>AK1001871</t>
  </si>
  <si>
    <t>LEONARD &amp; TIFFANY FLORES</t>
  </si>
  <si>
    <t>14070</t>
  </si>
  <si>
    <t>JORGE GUAJARDO</t>
  </si>
  <si>
    <t>14071</t>
  </si>
  <si>
    <t>MIMMI HARKONEN</t>
  </si>
  <si>
    <t>14072</t>
  </si>
  <si>
    <t>PETER LEONARD</t>
  </si>
  <si>
    <t>14073</t>
  </si>
  <si>
    <t>MICHAEL MARTINEZ</t>
  </si>
  <si>
    <t>14074</t>
  </si>
  <si>
    <t>NILES MAYFIELD</t>
  </si>
  <si>
    <t>14075</t>
  </si>
  <si>
    <t>NOELLE MEINHAUSEN</t>
  </si>
  <si>
    <t>14076</t>
  </si>
  <si>
    <t>ROGER/ADELINA MOLSBARGER</t>
  </si>
  <si>
    <t>14077</t>
  </si>
  <si>
    <t>BOB &amp; JACKIE SEARS</t>
  </si>
  <si>
    <t>14078</t>
  </si>
  <si>
    <t>ANGIE SITLER</t>
  </si>
  <si>
    <t>14079</t>
  </si>
  <si>
    <t>MARIAN STRIFERT</t>
  </si>
  <si>
    <t>14080</t>
  </si>
  <si>
    <t>WILLY SCHNEIDER</t>
  </si>
  <si>
    <t>14081</t>
  </si>
  <si>
    <t>LAWRENCE TAIMATONGO</t>
  </si>
  <si>
    <t>14082</t>
  </si>
  <si>
    <t>MONICA VASQUEZ</t>
  </si>
  <si>
    <t>14083</t>
  </si>
  <si>
    <t>14084</t>
  </si>
  <si>
    <t>14085</t>
  </si>
  <si>
    <t>14086</t>
  </si>
  <si>
    <t>14087</t>
  </si>
  <si>
    <t>14088</t>
  </si>
  <si>
    <t>14089</t>
  </si>
  <si>
    <t>14090</t>
  </si>
  <si>
    <t>14092</t>
  </si>
  <si>
    <t>COLUMBIA RIGGING CORP.</t>
  </si>
  <si>
    <t>14093</t>
  </si>
  <si>
    <t>14094</t>
  </si>
  <si>
    <t>14095</t>
  </si>
  <si>
    <t>14096</t>
  </si>
  <si>
    <t>14099</t>
  </si>
  <si>
    <t>14100</t>
  </si>
  <si>
    <t>14101</t>
  </si>
  <si>
    <t>14102</t>
  </si>
  <si>
    <t>14103</t>
  </si>
  <si>
    <t>14104</t>
  </si>
  <si>
    <t>14105</t>
  </si>
  <si>
    <t>14106</t>
  </si>
  <si>
    <t>14107</t>
  </si>
  <si>
    <t>14108</t>
  </si>
  <si>
    <t>14109</t>
  </si>
  <si>
    <t>14110</t>
  </si>
  <si>
    <t>DAYTON CHAMBER</t>
  </si>
  <si>
    <t>14111</t>
  </si>
  <si>
    <t>14112</t>
  </si>
  <si>
    <t>COMM TECH INC</t>
  </si>
  <si>
    <t>14113</t>
  </si>
  <si>
    <t>14114</t>
  </si>
  <si>
    <t>14115</t>
  </si>
  <si>
    <t>FERNANDO MARTINEZ</t>
  </si>
  <si>
    <t>14116</t>
  </si>
  <si>
    <t>14117</t>
  </si>
  <si>
    <t>14118</t>
  </si>
  <si>
    <t>HEADSETS.COM</t>
  </si>
  <si>
    <t>14119</t>
  </si>
  <si>
    <t>JD TRUCK REPAIR INC</t>
  </si>
  <si>
    <t>14120</t>
  </si>
  <si>
    <t>14121</t>
  </si>
  <si>
    <t>14122</t>
  </si>
  <si>
    <t>14123</t>
  </si>
  <si>
    <t>14124</t>
  </si>
  <si>
    <t>14125</t>
  </si>
  <si>
    <t>PRO-WARE, LLC</t>
  </si>
  <si>
    <t>14126</t>
  </si>
  <si>
    <t>14127</t>
  </si>
  <si>
    <t>14128</t>
  </si>
  <si>
    <t>14129</t>
  </si>
  <si>
    <t>14131</t>
  </si>
  <si>
    <t>14132</t>
  </si>
  <si>
    <t>14133</t>
  </si>
  <si>
    <t>14134</t>
  </si>
  <si>
    <t>WILDLAND</t>
  </si>
  <si>
    <t>14135</t>
  </si>
  <si>
    <t>14136</t>
  </si>
  <si>
    <t>AV1001879</t>
  </si>
  <si>
    <t>AV1001882</t>
  </si>
  <si>
    <t>Bank Transfer</t>
  </si>
  <si>
    <t>GJ1001889</t>
  </si>
  <si>
    <t>GJ1002063</t>
  </si>
  <si>
    <t>AV1001890</t>
  </si>
  <si>
    <t>GJ1002015</t>
  </si>
  <si>
    <t>GJ1002016</t>
  </si>
  <si>
    <t>17a WA ST DEPT OF LICENS</t>
  </si>
  <si>
    <t>GJ1002112</t>
  </si>
  <si>
    <t>14138</t>
  </si>
  <si>
    <t>AK1001903</t>
  </si>
  <si>
    <t>AV1001923</t>
  </si>
  <si>
    <t>AV1001925</t>
  </si>
  <si>
    <t>AV1001930</t>
  </si>
  <si>
    <t>RHONDA ASHLEY</t>
  </si>
  <si>
    <t>14139</t>
  </si>
  <si>
    <t>AK1001967</t>
  </si>
  <si>
    <t>14140</t>
  </si>
  <si>
    <t>JOANNA BOUNDS</t>
  </si>
  <si>
    <t>14141</t>
  </si>
  <si>
    <t>WILL CASEY</t>
  </si>
  <si>
    <t>14142</t>
  </si>
  <si>
    <t>RONALD CHANEY</t>
  </si>
  <si>
    <t>14143</t>
  </si>
  <si>
    <t>JAMES M CLARDY</t>
  </si>
  <si>
    <t>14144</t>
  </si>
  <si>
    <t>ANGELA COMBS</t>
  </si>
  <si>
    <t>14145</t>
  </si>
  <si>
    <t>REFIK CORDIC</t>
  </si>
  <si>
    <t>14146</t>
  </si>
  <si>
    <t>KATHRYN G CREE</t>
  </si>
  <si>
    <t>14147</t>
  </si>
  <si>
    <t>14148</t>
  </si>
  <si>
    <t>ROSA GARCIA-CARY</t>
  </si>
  <si>
    <t>14149</t>
  </si>
  <si>
    <t>DENNIS GRIFFITH</t>
  </si>
  <si>
    <t>14150</t>
  </si>
  <si>
    <t>GARY HUGHES</t>
  </si>
  <si>
    <t>14151</t>
  </si>
  <si>
    <t>GARY JOHNSTON</t>
  </si>
  <si>
    <t>14152</t>
  </si>
  <si>
    <t>MARGARET LAND</t>
  </si>
  <si>
    <t>14153</t>
  </si>
  <si>
    <t>DAN LATHIM</t>
  </si>
  <si>
    <t>14154</t>
  </si>
  <si>
    <t>ELDA OCEGUERA LOPEZ</t>
  </si>
  <si>
    <t>14155</t>
  </si>
  <si>
    <t>DON H MCKINNEY</t>
  </si>
  <si>
    <t>14156</t>
  </si>
  <si>
    <t>ALEXIS METCALF</t>
  </si>
  <si>
    <t>14157</t>
  </si>
  <si>
    <t>CHRISTOPHER NEWBY</t>
  </si>
  <si>
    <t>14158</t>
  </si>
  <si>
    <t>EDGAR MORA &amp; NORMA PULIDO</t>
  </si>
  <si>
    <t>14159</t>
  </si>
  <si>
    <t>RANA QASIM</t>
  </si>
  <si>
    <t>14160</t>
  </si>
  <si>
    <t>JASON ROBERTS</t>
  </si>
  <si>
    <t>14161</t>
  </si>
  <si>
    <t>MAURICIO RODRIGUEZ</t>
  </si>
  <si>
    <t>14162</t>
  </si>
  <si>
    <t>RITA RUSSELL</t>
  </si>
  <si>
    <t>14163</t>
  </si>
  <si>
    <t>JAMES SEIG</t>
  </si>
  <si>
    <t>14164</t>
  </si>
  <si>
    <t>MIKE SHAW</t>
  </si>
  <si>
    <t>14165</t>
  </si>
  <si>
    <t>LEVI SHEPHERD</t>
  </si>
  <si>
    <t>14166</t>
  </si>
  <si>
    <t>RAFAEL TORRES</t>
  </si>
  <si>
    <t>14167</t>
  </si>
  <si>
    <t>SCOTT WALETZKO</t>
  </si>
  <si>
    <t>14168</t>
  </si>
  <si>
    <t>ROBERT WILSON</t>
  </si>
  <si>
    <t>14169</t>
  </si>
  <si>
    <t>DAVID &amp; REBECCA ZWICKER</t>
  </si>
  <si>
    <t>14170</t>
  </si>
  <si>
    <t>PASCO CHAMBER OF COMMERCE</t>
  </si>
  <si>
    <t>14171</t>
  </si>
  <si>
    <t>14172</t>
  </si>
  <si>
    <t>14173</t>
  </si>
  <si>
    <t>14174</t>
  </si>
  <si>
    <t>14175</t>
  </si>
  <si>
    <t>14176</t>
  </si>
  <si>
    <t>14177</t>
  </si>
  <si>
    <t>14178</t>
  </si>
  <si>
    <t>14180</t>
  </si>
  <si>
    <t>BDI TRANSFER-TIP FEES</t>
  </si>
  <si>
    <t>14181</t>
  </si>
  <si>
    <t>14182</t>
  </si>
  <si>
    <t>14183</t>
  </si>
  <si>
    <t>14184</t>
  </si>
  <si>
    <t>14185</t>
  </si>
  <si>
    <t>14186</t>
  </si>
  <si>
    <t>14188</t>
  </si>
  <si>
    <t>BROADWAY TRUCK STOP</t>
  </si>
  <si>
    <t>14189</t>
  </si>
  <si>
    <t>14190</t>
  </si>
  <si>
    <t>14191</t>
  </si>
  <si>
    <t>14192</t>
  </si>
  <si>
    <t>14193</t>
  </si>
  <si>
    <t>14194</t>
  </si>
  <si>
    <t>14195</t>
  </si>
  <si>
    <t>14196</t>
  </si>
  <si>
    <t>14197</t>
  </si>
  <si>
    <t>14198</t>
  </si>
  <si>
    <t>14199</t>
  </si>
  <si>
    <t>14200</t>
  </si>
  <si>
    <t>14201</t>
  </si>
  <si>
    <t>14202</t>
  </si>
  <si>
    <t>14203</t>
  </si>
  <si>
    <t>14204</t>
  </si>
  <si>
    <t>ABLE TANK AND TOILET</t>
  </si>
  <si>
    <t>14205</t>
  </si>
  <si>
    <t>14206</t>
  </si>
  <si>
    <t>14207</t>
  </si>
  <si>
    <t>BARRETT BUSINESS SERVICES</t>
  </si>
  <si>
    <t>14208</t>
  </si>
  <si>
    <t>14209</t>
  </si>
  <si>
    <t>14210</t>
  </si>
  <si>
    <t>14211</t>
  </si>
  <si>
    <t>14212</t>
  </si>
  <si>
    <t>14213</t>
  </si>
  <si>
    <t>14214</t>
  </si>
  <si>
    <t>14215</t>
  </si>
  <si>
    <t>14216</t>
  </si>
  <si>
    <t>14217</t>
  </si>
  <si>
    <t>DEPARTMENT OF LICENSING</t>
  </si>
  <si>
    <t>14218</t>
  </si>
  <si>
    <t>14219</t>
  </si>
  <si>
    <t>14220</t>
  </si>
  <si>
    <t>14221</t>
  </si>
  <si>
    <t>14222</t>
  </si>
  <si>
    <t>FRANKLIN CO PLANNING DEPT</t>
  </si>
  <si>
    <t>14223</t>
  </si>
  <si>
    <t>14224</t>
  </si>
  <si>
    <t>14225</t>
  </si>
  <si>
    <t>INVISIBLE INK CORPORATION</t>
  </si>
  <si>
    <t>14226</t>
  </si>
  <si>
    <t>14227</t>
  </si>
  <si>
    <t>14228</t>
  </si>
  <si>
    <t>14229</t>
  </si>
  <si>
    <t>14230</t>
  </si>
  <si>
    <t>14231</t>
  </si>
  <si>
    <t>MULLINS ENTERPRISES LLC</t>
  </si>
  <si>
    <t>14232</t>
  </si>
  <si>
    <t>14233</t>
  </si>
  <si>
    <t>14234</t>
  </si>
  <si>
    <t>14235</t>
  </si>
  <si>
    <t>14236</t>
  </si>
  <si>
    <t>14237</t>
  </si>
  <si>
    <t>14238</t>
  </si>
  <si>
    <t>14239</t>
  </si>
  <si>
    <t>14240</t>
  </si>
  <si>
    <t>14241</t>
  </si>
  <si>
    <t>104</t>
  </si>
  <si>
    <t>AP1001969</t>
  </si>
  <si>
    <t>BOB RHODES HEATING &amp; A/C</t>
  </si>
  <si>
    <t>14242</t>
  </si>
  <si>
    <t>AK1001978</t>
  </si>
  <si>
    <t>AV1001979</t>
  </si>
  <si>
    <t>GJ1002017</t>
  </si>
  <si>
    <t>GJ1002018</t>
  </si>
  <si>
    <t>17a WA DMV</t>
  </si>
  <si>
    <t>17 Postage</t>
  </si>
  <si>
    <t>17 ACA Reinsurance</t>
  </si>
  <si>
    <t>DENCHEL'S INC.</t>
  </si>
  <si>
    <t>14243</t>
  </si>
  <si>
    <t>AK1001999</t>
  </si>
  <si>
    <t>108</t>
  </si>
  <si>
    <t>AP1001993</t>
  </si>
  <si>
    <t>GJ1002030</t>
  </si>
  <si>
    <t>DEPT OF LICENSING</t>
  </si>
  <si>
    <t>110</t>
  </si>
  <si>
    <t>AP1002024</t>
  </si>
  <si>
    <t>GJ1002202</t>
  </si>
  <si>
    <t>LORI &amp; RUSSELL ACORD</t>
  </si>
  <si>
    <t>14245</t>
  </si>
  <si>
    <t>AK1002033</t>
  </si>
  <si>
    <t>TERESA VARGAS AGUILAR</t>
  </si>
  <si>
    <t>14246</t>
  </si>
  <si>
    <t>GARY ALTMILLER</t>
  </si>
  <si>
    <t>14247</t>
  </si>
  <si>
    <t>CORNELIO ALVARADO</t>
  </si>
  <si>
    <t>14248</t>
  </si>
  <si>
    <t>APPLEBEES 5412</t>
  </si>
  <si>
    <t>14249</t>
  </si>
  <si>
    <t>APPLE AMERICAN</t>
  </si>
  <si>
    <t>14250</t>
  </si>
  <si>
    <t>KEGAN BALLARD</t>
  </si>
  <si>
    <t>14251</t>
  </si>
  <si>
    <t>LUIS BARAJAS</t>
  </si>
  <si>
    <t>14252</t>
  </si>
  <si>
    <t>ROBERT BARNHARD</t>
  </si>
  <si>
    <t>14253</t>
  </si>
  <si>
    <t>ZIMRI BARKER</t>
  </si>
  <si>
    <t>14254</t>
  </si>
  <si>
    <t>DON BAUERMEISTER</t>
  </si>
  <si>
    <t>14255</t>
  </si>
  <si>
    <t>TODD BERK</t>
  </si>
  <si>
    <t>14256</t>
  </si>
  <si>
    <t>ELDRIDGE BOLER</t>
  </si>
  <si>
    <t>14257</t>
  </si>
  <si>
    <t>ROBERT BOYCE</t>
  </si>
  <si>
    <t>14258</t>
  </si>
  <si>
    <t>ROBERT W BRADSHAW DR</t>
  </si>
  <si>
    <t>14259</t>
  </si>
  <si>
    <t>JENNIFER BROWN</t>
  </si>
  <si>
    <t>14260</t>
  </si>
  <si>
    <t>TORY BROWN</t>
  </si>
  <si>
    <t>14261</t>
  </si>
  <si>
    <t>GENE BURKETT</t>
  </si>
  <si>
    <t>14262</t>
  </si>
  <si>
    <t>SAUL A CAMACHO</t>
  </si>
  <si>
    <t>14263</t>
  </si>
  <si>
    <t>CAROLEE CARRARA</t>
  </si>
  <si>
    <t>14264</t>
  </si>
  <si>
    <t>RICHARD &amp; MARIE CARLTON</t>
  </si>
  <si>
    <t>14265</t>
  </si>
  <si>
    <t>CRISTIAN E CASTILLO</t>
  </si>
  <si>
    <t>14266</t>
  </si>
  <si>
    <t>NICHOLE &amp; MICKY CASTLE</t>
  </si>
  <si>
    <t>14267</t>
  </si>
  <si>
    <t>MIGUEL CERVANTES</t>
  </si>
  <si>
    <t>14268</t>
  </si>
  <si>
    <t>TEBBIE CHINERY</t>
  </si>
  <si>
    <t>14269</t>
  </si>
  <si>
    <t>TERRY CISSNE</t>
  </si>
  <si>
    <t>14270</t>
  </si>
  <si>
    <t>KEVIN CLAYTON</t>
  </si>
  <si>
    <t>14271</t>
  </si>
  <si>
    <t>GRAND CENTRAL COFFEE</t>
  </si>
  <si>
    <t>14272</t>
  </si>
  <si>
    <t>JUSTIN CORBIN</t>
  </si>
  <si>
    <t>14273</t>
  </si>
  <si>
    <t>TIM COVEY</t>
  </si>
  <si>
    <t>14274</t>
  </si>
  <si>
    <t>LESTER DOUGHERTY</t>
  </si>
  <si>
    <t>14275</t>
  </si>
  <si>
    <t>JARED EASTERDAY</t>
  </si>
  <si>
    <t>14276</t>
  </si>
  <si>
    <t>JEFF ESCALERA</t>
  </si>
  <si>
    <t>14277</t>
  </si>
  <si>
    <t>MICHAEL &amp; ANNETTE EWER</t>
  </si>
  <si>
    <t>14278</t>
  </si>
  <si>
    <t>JOANN FARRIS</t>
  </si>
  <si>
    <t>14279</t>
  </si>
  <si>
    <t>ROSARIO FARIAS</t>
  </si>
  <si>
    <t>14280</t>
  </si>
  <si>
    <t>CHRISTY FELTON</t>
  </si>
  <si>
    <t>14281</t>
  </si>
  <si>
    <t>TIM FLAHERTY</t>
  </si>
  <si>
    <t>14282</t>
  </si>
  <si>
    <t>L L  FORTIER</t>
  </si>
  <si>
    <t>14283</t>
  </si>
  <si>
    <t>INOCENCIA S FUENTES</t>
  </si>
  <si>
    <t>14284</t>
  </si>
  <si>
    <t>MIKE GALLEGOS</t>
  </si>
  <si>
    <t>14285</t>
  </si>
  <si>
    <t>ROBERTA GERTLAR</t>
  </si>
  <si>
    <t>14286</t>
  </si>
  <si>
    <t>CAMILLA GLATT</t>
  </si>
  <si>
    <t>14287</t>
  </si>
  <si>
    <t>JARED GOWAN</t>
  </si>
  <si>
    <t>14288</t>
  </si>
  <si>
    <t>RYAN GOODELL</t>
  </si>
  <si>
    <t>14289</t>
  </si>
  <si>
    <t>14290</t>
  </si>
  <si>
    <t>ROBERT GRIMES</t>
  </si>
  <si>
    <t>14291</t>
  </si>
  <si>
    <t>LAKEVIEW-CARLYLE GROUP</t>
  </si>
  <si>
    <t>14292</t>
  </si>
  <si>
    <t>MIMI GROVE</t>
  </si>
  <si>
    <t>14293</t>
  </si>
  <si>
    <t>D STEVEN GUNNINK</t>
  </si>
  <si>
    <t>14294</t>
  </si>
  <si>
    <t>MARIA DE LOURDES GUTIEREZ</t>
  </si>
  <si>
    <t>14295</t>
  </si>
  <si>
    <t>LARRY HALL</t>
  </si>
  <si>
    <t>14296</t>
  </si>
  <si>
    <t>DEBRA HARDY</t>
  </si>
  <si>
    <t>14297</t>
  </si>
  <si>
    <t>CHRISTINA IRVING</t>
  </si>
  <si>
    <t>14298</t>
  </si>
  <si>
    <t>MONIQUE JAEGER</t>
  </si>
  <si>
    <t>14299</t>
  </si>
  <si>
    <t>BRAD JOHNSON</t>
  </si>
  <si>
    <t>14300</t>
  </si>
  <si>
    <t>ELI JOHNSON</t>
  </si>
  <si>
    <t>14301</t>
  </si>
  <si>
    <t>ALISSA &amp; ZERECK JONES</t>
  </si>
  <si>
    <t>14302</t>
  </si>
  <si>
    <t>PHIL JONES</t>
  </si>
  <si>
    <t>14303</t>
  </si>
  <si>
    <t>VIKRANT &amp; NIDHI KALRA</t>
  </si>
  <si>
    <t>14304</t>
  </si>
  <si>
    <t>DION KAMMERS</t>
  </si>
  <si>
    <t>14305</t>
  </si>
  <si>
    <t>CRYSTAL KIRSCH</t>
  </si>
  <si>
    <t>14306</t>
  </si>
  <si>
    <t>GREG LANG</t>
  </si>
  <si>
    <t>14307</t>
  </si>
  <si>
    <t>JAMES LEIP</t>
  </si>
  <si>
    <t>14308</t>
  </si>
  <si>
    <t>IDALIA LEON</t>
  </si>
  <si>
    <t>14309</t>
  </si>
  <si>
    <t>GINGER &amp; LANCE LEWIS</t>
  </si>
  <si>
    <t>14310</t>
  </si>
  <si>
    <t>MARICELA SOTO LOPEZ</t>
  </si>
  <si>
    <t>14311</t>
  </si>
  <si>
    <t>REBECCA MEADS</t>
  </si>
  <si>
    <t>14312</t>
  </si>
  <si>
    <t>ERIC MEYERS</t>
  </si>
  <si>
    <t>14313</t>
  </si>
  <si>
    <t>NEIL MIDDLETON</t>
  </si>
  <si>
    <t>14314</t>
  </si>
  <si>
    <t>PARSON MTHDST</t>
  </si>
  <si>
    <t>14315</t>
  </si>
  <si>
    <t>ERIK NAVARRETE</t>
  </si>
  <si>
    <t>14316</t>
  </si>
  <si>
    <t>DANIEL ONEILL</t>
  </si>
  <si>
    <t>14317</t>
  </si>
  <si>
    <t>KAMMIE PALOMINOS</t>
  </si>
  <si>
    <t>14318</t>
  </si>
  <si>
    <t>JAMES PARKER</t>
  </si>
  <si>
    <t>14319</t>
  </si>
  <si>
    <t>PATTI PARA</t>
  </si>
  <si>
    <t>14320</t>
  </si>
  <si>
    <t>ROBERT PASSMORE</t>
  </si>
  <si>
    <t>14321</t>
  </si>
  <si>
    <t>MICHAEL PAWLAK</t>
  </si>
  <si>
    <t>14322</t>
  </si>
  <si>
    <t>LEE PIEKARKI</t>
  </si>
  <si>
    <t>14323</t>
  </si>
  <si>
    <t>HENRIETTA M POWELL</t>
  </si>
  <si>
    <t>14324</t>
  </si>
  <si>
    <t>KENNETH PRICE</t>
  </si>
  <si>
    <t>14325</t>
  </si>
  <si>
    <t>BERNARD PULIDO</t>
  </si>
  <si>
    <t>14326</t>
  </si>
  <si>
    <t>KORTNEE RAPLEE</t>
  </si>
  <si>
    <t>14327</t>
  </si>
  <si>
    <t>JOHN RAYMOND</t>
  </si>
  <si>
    <t>14328</t>
  </si>
  <si>
    <t>POMPELLO RIVERA</t>
  </si>
  <si>
    <t>14329</t>
  </si>
  <si>
    <t>DMITRIY RIZIN</t>
  </si>
  <si>
    <t>14330</t>
  </si>
  <si>
    <t>WALLY ROBERTSON</t>
  </si>
  <si>
    <t>14331</t>
  </si>
  <si>
    <t>ERNEST &amp; PAM ROSENOW</t>
  </si>
  <si>
    <t>14332</t>
  </si>
  <si>
    <t>LUCINDA SANCHEZ</t>
  </si>
  <si>
    <t>14333</t>
  </si>
  <si>
    <t>MIGUEL SANCHEZ</t>
  </si>
  <si>
    <t>14334</t>
  </si>
  <si>
    <t>FRANK SARTAIN</t>
  </si>
  <si>
    <t>14335</t>
  </si>
  <si>
    <t>DEBRA SCROGGS</t>
  </si>
  <si>
    <t>14336</t>
  </si>
  <si>
    <t>JAIME SILVA</t>
  </si>
  <si>
    <t>14337</t>
  </si>
  <si>
    <t>SYSTEM SOLUTIONS</t>
  </si>
  <si>
    <t>14338</t>
  </si>
  <si>
    <t>CASSIE STEINHOFF</t>
  </si>
  <si>
    <t>14339</t>
  </si>
  <si>
    <t>PAUL STIEKEMA</t>
  </si>
  <si>
    <t>14340</t>
  </si>
  <si>
    <t>BRYCE &amp; TATIANA STREDWICK</t>
  </si>
  <si>
    <t>14341</t>
  </si>
  <si>
    <t>JOSHUA &amp; SHANNA SWAYNE</t>
  </si>
  <si>
    <t>14342</t>
  </si>
  <si>
    <t>TAPJOT TAKHAR</t>
  </si>
  <si>
    <t>14343</t>
  </si>
  <si>
    <t>TESSORO #TSO0162501</t>
  </si>
  <si>
    <t>14344</t>
  </si>
  <si>
    <t>TETON WEST OF WASHINGTON</t>
  </si>
  <si>
    <t>14345</t>
  </si>
  <si>
    <t>HILDA TORRES</t>
  </si>
  <si>
    <t>14346</t>
  </si>
  <si>
    <t>MAURA TRAINER</t>
  </si>
  <si>
    <t>14347</t>
  </si>
  <si>
    <t>GREGORY TRIMBLE</t>
  </si>
  <si>
    <t>14348</t>
  </si>
  <si>
    <t>TAUNI &amp; TUCKER URDAHL</t>
  </si>
  <si>
    <t>14349</t>
  </si>
  <si>
    <t>JOHN A VALDEZ</t>
  </si>
  <si>
    <t>14350</t>
  </si>
  <si>
    <t>LUIS MANUEL VALDIVIA</t>
  </si>
  <si>
    <t>14351</t>
  </si>
  <si>
    <t>SILVA VALENCIA</t>
  </si>
  <si>
    <t>14352</t>
  </si>
  <si>
    <t>JEREMY &amp; JESSICA WALK</t>
  </si>
  <si>
    <t>14353</t>
  </si>
  <si>
    <t>JEFFREY T WALRAF</t>
  </si>
  <si>
    <t>14354</t>
  </si>
  <si>
    <t>NICOLE WALRUFF</t>
  </si>
  <si>
    <t>14355</t>
  </si>
  <si>
    <t>CAROL WARD</t>
  </si>
  <si>
    <t>14356</t>
  </si>
  <si>
    <t>COLBY WAY</t>
  </si>
  <si>
    <t>14357</t>
  </si>
  <si>
    <t>MARY WOLFE</t>
  </si>
  <si>
    <t>14358</t>
  </si>
  <si>
    <t>BLAKE YATES</t>
  </si>
  <si>
    <t>14414</t>
  </si>
  <si>
    <t>AK1002036</t>
  </si>
  <si>
    <t>ALAN YOST</t>
  </si>
  <si>
    <t>14415</t>
  </si>
  <si>
    <t>DAVID F ZWICKER</t>
  </si>
  <si>
    <t>14416</t>
  </si>
  <si>
    <t>14417</t>
  </si>
  <si>
    <t>14418</t>
  </si>
  <si>
    <t>14419</t>
  </si>
  <si>
    <t>14420</t>
  </si>
  <si>
    <t>14421</t>
  </si>
  <si>
    <t>14422</t>
  </si>
  <si>
    <t>14423</t>
  </si>
  <si>
    <t>14425</t>
  </si>
  <si>
    <t>14426</t>
  </si>
  <si>
    <t>14427</t>
  </si>
  <si>
    <t>14428</t>
  </si>
  <si>
    <t>14429</t>
  </si>
  <si>
    <t>14432</t>
  </si>
  <si>
    <t>14433</t>
  </si>
  <si>
    <t>14434</t>
  </si>
  <si>
    <t>14435</t>
  </si>
  <si>
    <t>14436</t>
  </si>
  <si>
    <t>14437</t>
  </si>
  <si>
    <t>14438</t>
  </si>
  <si>
    <t>14439</t>
  </si>
  <si>
    <t>14440</t>
  </si>
  <si>
    <t>14441</t>
  </si>
  <si>
    <t>14442</t>
  </si>
  <si>
    <t>14443</t>
  </si>
  <si>
    <t>14444</t>
  </si>
  <si>
    <t>14445</t>
  </si>
  <si>
    <t>14446</t>
  </si>
  <si>
    <t>14447</t>
  </si>
  <si>
    <t>14448</t>
  </si>
  <si>
    <t>14449</t>
  </si>
  <si>
    <t>14450</t>
  </si>
  <si>
    <t>14451</t>
  </si>
  <si>
    <t>14452</t>
  </si>
  <si>
    <t>14453</t>
  </si>
  <si>
    <t>14454</t>
  </si>
  <si>
    <t>PASCO LITTLE LEAGUE</t>
  </si>
  <si>
    <t>14455</t>
  </si>
  <si>
    <t>LUCKY FLOWERS</t>
  </si>
  <si>
    <t>14456</t>
  </si>
  <si>
    <t>14457</t>
  </si>
  <si>
    <t>MULE MANIA DAYTON, LLC</t>
  </si>
  <si>
    <t>14458</t>
  </si>
  <si>
    <t>14459</t>
  </si>
  <si>
    <t>PLATINUM ENTERTAINMENT</t>
  </si>
  <si>
    <t>14460</t>
  </si>
  <si>
    <t>14461</t>
  </si>
  <si>
    <t>14462</t>
  </si>
  <si>
    <t>14463</t>
  </si>
  <si>
    <t>14464</t>
  </si>
  <si>
    <t>14465</t>
  </si>
  <si>
    <t>14466</t>
  </si>
  <si>
    <t>14467</t>
  </si>
  <si>
    <t>14468</t>
  </si>
  <si>
    <t>AV1002091</t>
  </si>
  <si>
    <t>GJ1002161</t>
  </si>
  <si>
    <t>GJ1002162</t>
  </si>
  <si>
    <t>GJ1002165</t>
  </si>
  <si>
    <t>GJ1002166</t>
  </si>
  <si>
    <t>GJ1002183</t>
  </si>
  <si>
    <t>118</t>
  </si>
  <si>
    <t>AP1002123</t>
  </si>
  <si>
    <t>AV1002126</t>
  </si>
  <si>
    <t>14471</t>
  </si>
  <si>
    <t>AK1002134</t>
  </si>
  <si>
    <t>POLAR SERVICE CENTERS</t>
  </si>
  <si>
    <t>14472</t>
  </si>
  <si>
    <t>DEBRA HUGHES</t>
  </si>
  <si>
    <t>14473</t>
  </si>
  <si>
    <t>BRIAN HULTGRENN</t>
  </si>
  <si>
    <t>14474</t>
  </si>
  <si>
    <t>OLGA IVANOV</t>
  </si>
  <si>
    <t>14475</t>
  </si>
  <si>
    <t>14476</t>
  </si>
  <si>
    <t>REMINGTON LEMON</t>
  </si>
  <si>
    <t>14477</t>
  </si>
  <si>
    <t>MIGUEL PEREZ</t>
  </si>
  <si>
    <t>14478</t>
  </si>
  <si>
    <t>ANA MARIA</t>
  </si>
  <si>
    <t>14479</t>
  </si>
  <si>
    <t>ANGELA STECKLEIN</t>
  </si>
  <si>
    <t>14480</t>
  </si>
  <si>
    <t>14481</t>
  </si>
  <si>
    <t>14482</t>
  </si>
  <si>
    <t>14483</t>
  </si>
  <si>
    <t>14484</t>
  </si>
  <si>
    <t>14485</t>
  </si>
  <si>
    <t>14486</t>
  </si>
  <si>
    <t>14487</t>
  </si>
  <si>
    <t>14488</t>
  </si>
  <si>
    <t>M&amp;M BOLT CO.</t>
  </si>
  <si>
    <t>14489</t>
  </si>
  <si>
    <t>14490</t>
  </si>
  <si>
    <t>14491</t>
  </si>
  <si>
    <t>14492</t>
  </si>
  <si>
    <t>14493</t>
  </si>
  <si>
    <t>14494</t>
  </si>
  <si>
    <t>14496</t>
  </si>
  <si>
    <t>14497</t>
  </si>
  <si>
    <t>14498</t>
  </si>
  <si>
    <t>14499</t>
  </si>
  <si>
    <t>14500</t>
  </si>
  <si>
    <t>14501</t>
  </si>
  <si>
    <t>14502</t>
  </si>
  <si>
    <t>14503</t>
  </si>
  <si>
    <t>14504</t>
  </si>
  <si>
    <t>14505</t>
  </si>
  <si>
    <t>14506</t>
  </si>
  <si>
    <t>14507</t>
  </si>
  <si>
    <t>14508</t>
  </si>
  <si>
    <t>14509</t>
  </si>
  <si>
    <t>14510</t>
  </si>
  <si>
    <t>14511</t>
  </si>
  <si>
    <t>14512</t>
  </si>
  <si>
    <t>14513</t>
  </si>
  <si>
    <t>BARB STROTE COUNSELING</t>
  </si>
  <si>
    <t>14514</t>
  </si>
  <si>
    <t>14515</t>
  </si>
  <si>
    <t>14516</t>
  </si>
  <si>
    <t>LES SCHWAB-PROSSER</t>
  </si>
  <si>
    <t>14517</t>
  </si>
  <si>
    <t>14518</t>
  </si>
  <si>
    <t>14519</t>
  </si>
  <si>
    <t>14520</t>
  </si>
  <si>
    <t>14521</t>
  </si>
  <si>
    <t>14522</t>
  </si>
  <si>
    <t>DAY MANAGEMENT CORP.</t>
  </si>
  <si>
    <t>14523</t>
  </si>
  <si>
    <t>E-COMPLISH, LLC</t>
  </si>
  <si>
    <t>14524</t>
  </si>
  <si>
    <t>14525</t>
  </si>
  <si>
    <t>14526</t>
  </si>
  <si>
    <t>14527</t>
  </si>
  <si>
    <t>14528</t>
  </si>
  <si>
    <t>14529</t>
  </si>
  <si>
    <t>14530</t>
  </si>
  <si>
    <t>14531</t>
  </si>
  <si>
    <t>14532</t>
  </si>
  <si>
    <t>14533</t>
  </si>
  <si>
    <t>14534</t>
  </si>
  <si>
    <t>14535</t>
  </si>
  <si>
    <t>14536</t>
  </si>
  <si>
    <t>14537</t>
  </si>
  <si>
    <t>14538</t>
  </si>
  <si>
    <t>PARR LUMBER CO</t>
  </si>
  <si>
    <t>14539</t>
  </si>
  <si>
    <t>14540</t>
  </si>
  <si>
    <t>PRORATE &amp; FUEL TAX</t>
  </si>
  <si>
    <t>14541</t>
  </si>
  <si>
    <t>14542</t>
  </si>
  <si>
    <t>14543</t>
  </si>
  <si>
    <t>PASCO INVITE TRACK/FIELD</t>
  </si>
  <si>
    <t>14544</t>
  </si>
  <si>
    <t>14545</t>
  </si>
  <si>
    <t>14546</t>
  </si>
  <si>
    <t>14547</t>
  </si>
  <si>
    <t>14548</t>
  </si>
  <si>
    <t>14549</t>
  </si>
  <si>
    <t>112</t>
  </si>
  <si>
    <t>AP1002116</t>
  </si>
  <si>
    <t>09 Bank Transfer</t>
  </si>
  <si>
    <t>GJ1002136</t>
  </si>
  <si>
    <t>WILLIAM BOTHEL</t>
  </si>
  <si>
    <t>13183</t>
  </si>
  <si>
    <t>AV1002137</t>
  </si>
  <si>
    <t>GJ1002199</t>
  </si>
  <si>
    <t>14550</t>
  </si>
  <si>
    <t>AK1002144</t>
  </si>
  <si>
    <t>GJ1002163</t>
  </si>
  <si>
    <t>GJ1002167</t>
  </si>
  <si>
    <t>17 DOL - tags</t>
  </si>
  <si>
    <t>GJ1002182</t>
  </si>
  <si>
    <t>STATE OF WASHINGTON</t>
  </si>
  <si>
    <t>126</t>
  </si>
  <si>
    <t>AP1002286</t>
  </si>
  <si>
    <t>JESS AGUILAR</t>
  </si>
  <si>
    <t>14551</t>
  </si>
  <si>
    <t>AK1002173</t>
  </si>
  <si>
    <t>DAVID ALCARAZ</t>
  </si>
  <si>
    <t>14552</t>
  </si>
  <si>
    <t>RODNEY ALLESIO</t>
  </si>
  <si>
    <t>14553</t>
  </si>
  <si>
    <t>ADALBERTO ANDRADE</t>
  </si>
  <si>
    <t>14554</t>
  </si>
  <si>
    <t>RAFAIL ARREDONDO</t>
  </si>
  <si>
    <t>14555</t>
  </si>
  <si>
    <t>ROSIO AVILA</t>
  </si>
  <si>
    <t>14556</t>
  </si>
  <si>
    <t>RON AYRES SR</t>
  </si>
  <si>
    <t>14557</t>
  </si>
  <si>
    <t>ANTONIO BAEZA</t>
  </si>
  <si>
    <t>14558</t>
  </si>
  <si>
    <t>ANGELA BAKER</t>
  </si>
  <si>
    <t>14559</t>
  </si>
  <si>
    <t>DON &amp; MELANIE BELL</t>
  </si>
  <si>
    <t>14560</t>
  </si>
  <si>
    <t>ELIZABETH &amp; DUSTIN BODDY</t>
  </si>
  <si>
    <t>14561</t>
  </si>
  <si>
    <t>WASHINGTON BOWFISHING</t>
  </si>
  <si>
    <t>14562</t>
  </si>
  <si>
    <t>MERI &amp; JAMES BUKOVINSKY</t>
  </si>
  <si>
    <t>14563</t>
  </si>
  <si>
    <t>NICK BURGER</t>
  </si>
  <si>
    <t>14564</t>
  </si>
  <si>
    <t>JOHN &amp; SHERI CARLTON</t>
  </si>
  <si>
    <t>14565</t>
  </si>
  <si>
    <t>JESSICA CORTEZ</t>
  </si>
  <si>
    <t>14566</t>
  </si>
  <si>
    <t>LORENA CONTRERAS</t>
  </si>
  <si>
    <t>14567</t>
  </si>
  <si>
    <t>SETH CRAFT</t>
  </si>
  <si>
    <t>14568</t>
  </si>
  <si>
    <t>ELDA DAYAL</t>
  </si>
  <si>
    <t>14569</t>
  </si>
  <si>
    <t>WILLIAM DOLSON</t>
  </si>
  <si>
    <t>14570</t>
  </si>
  <si>
    <t>ALEX DRAGONCHUK</t>
  </si>
  <si>
    <t>14571</t>
  </si>
  <si>
    <t>MIGUEL ESPIRITU</t>
  </si>
  <si>
    <t>14572</t>
  </si>
  <si>
    <t>GEORGE D FRANK</t>
  </si>
  <si>
    <t>14573</t>
  </si>
  <si>
    <t>DANIEL FREY</t>
  </si>
  <si>
    <t>14574</t>
  </si>
  <si>
    <t>KENNETH FREEMAN</t>
  </si>
  <si>
    <t>14575</t>
  </si>
  <si>
    <t>WENDEE VAN GIESON</t>
  </si>
  <si>
    <t>14576</t>
  </si>
  <si>
    <t>RICHARD &amp;LORRAINE GILBERT</t>
  </si>
  <si>
    <t>14577</t>
  </si>
  <si>
    <t>RYAN GILLARD</t>
  </si>
  <si>
    <t>14578</t>
  </si>
  <si>
    <t>JENNIFER GORDON</t>
  </si>
  <si>
    <t>14579</t>
  </si>
  <si>
    <t>ROY &amp; CHRISTINE GARCIA</t>
  </si>
  <si>
    <t>14580</t>
  </si>
  <si>
    <t>JOHN HALVERSON</t>
  </si>
  <si>
    <t>14581</t>
  </si>
  <si>
    <t>MICHELLE MAYLONE-HARRIMAN</t>
  </si>
  <si>
    <t>14582</t>
  </si>
  <si>
    <t>MARILYN HANSES</t>
  </si>
  <si>
    <t>14583</t>
  </si>
  <si>
    <t>JORGE HERERRA</t>
  </si>
  <si>
    <t>14584</t>
  </si>
  <si>
    <t>LETICIA HERNANDEZ</t>
  </si>
  <si>
    <t>14585</t>
  </si>
  <si>
    <t>RUBEN HERNANDEZ</t>
  </si>
  <si>
    <t>14586</t>
  </si>
  <si>
    <t>NANCY HOFFMAN</t>
  </si>
  <si>
    <t>14587</t>
  </si>
  <si>
    <t>14588</t>
  </si>
  <si>
    <t>KIM HOWARD</t>
  </si>
  <si>
    <t>14589</t>
  </si>
  <si>
    <t>RON HULL</t>
  </si>
  <si>
    <t>14590</t>
  </si>
  <si>
    <t>MUJO JANDRIC</t>
  </si>
  <si>
    <t>14591</t>
  </si>
  <si>
    <t>MARC JONES</t>
  </si>
  <si>
    <t>14592</t>
  </si>
  <si>
    <t>14593</t>
  </si>
  <si>
    <t>KATHERINE SIERRA-KELLY</t>
  </si>
  <si>
    <t>14594</t>
  </si>
  <si>
    <t>EDWARD KINION</t>
  </si>
  <si>
    <t>14595</t>
  </si>
  <si>
    <t>FRED KOEHLER</t>
  </si>
  <si>
    <t>14596</t>
  </si>
  <si>
    <t>BOB LINK</t>
  </si>
  <si>
    <t>14597</t>
  </si>
  <si>
    <t>LEAH LINDEN</t>
  </si>
  <si>
    <t>14598</t>
  </si>
  <si>
    <t>CARLINA LOBOS</t>
  </si>
  <si>
    <t>14599</t>
  </si>
  <si>
    <t>DOMONIC MARTINEZ</t>
  </si>
  <si>
    <t>14600</t>
  </si>
  <si>
    <t>STEPHANIE MCGRAW</t>
  </si>
  <si>
    <t>14601</t>
  </si>
  <si>
    <t>JUSTIN MEINECKE</t>
  </si>
  <si>
    <t>14602</t>
  </si>
  <si>
    <t>MARIANA MERAZ</t>
  </si>
  <si>
    <t>14603</t>
  </si>
  <si>
    <t>SHIRLAUNA MILLER</t>
  </si>
  <si>
    <t>14604</t>
  </si>
  <si>
    <t>JULIE NELSON</t>
  </si>
  <si>
    <t>14605</t>
  </si>
  <si>
    <t>TRUNG NGUYEN</t>
  </si>
  <si>
    <t>14606</t>
  </si>
  <si>
    <t>ROCIO OLIVERA</t>
  </si>
  <si>
    <t>14607</t>
  </si>
  <si>
    <t>BILLIE PADEN</t>
  </si>
  <si>
    <t>14608</t>
  </si>
  <si>
    <t>KIM PALMER</t>
  </si>
  <si>
    <t>14609</t>
  </si>
  <si>
    <t>MALLEYS PHARMACY CDBD</t>
  </si>
  <si>
    <t>14610</t>
  </si>
  <si>
    <t>PHIEN THI PHAM</t>
  </si>
  <si>
    <t>14611</t>
  </si>
  <si>
    <t>ATOMI ALE BREW PUB CDBD</t>
  </si>
  <si>
    <t>14612</t>
  </si>
  <si>
    <t>MARIA E RAMIREZ</t>
  </si>
  <si>
    <t>14613</t>
  </si>
  <si>
    <t>LUIS A RIVAS</t>
  </si>
  <si>
    <t>14614</t>
  </si>
  <si>
    <t>ISRAEL LEON RODRIGUEZ</t>
  </si>
  <si>
    <t>14615</t>
  </si>
  <si>
    <t>CAREY ROSENLUND</t>
  </si>
  <si>
    <t>14616</t>
  </si>
  <si>
    <t>FERNANADO RUIZ</t>
  </si>
  <si>
    <t>14617</t>
  </si>
  <si>
    <t>EVAN SANCHEZ</t>
  </si>
  <si>
    <t>14618</t>
  </si>
  <si>
    <t>BRANDON SLACK</t>
  </si>
  <si>
    <t>14619</t>
  </si>
  <si>
    <t>JAILYNN STOKER</t>
  </si>
  <si>
    <t>14620</t>
  </si>
  <si>
    <t>CHRISTINE SUMNER</t>
  </si>
  <si>
    <t>14621</t>
  </si>
  <si>
    <t>DOUG SUNDAY</t>
  </si>
  <si>
    <t>14622</t>
  </si>
  <si>
    <t>TINA THILADETH</t>
  </si>
  <si>
    <t>14623</t>
  </si>
  <si>
    <t>LARSEN TRANSFER CDBD</t>
  </si>
  <si>
    <t>14624</t>
  </si>
  <si>
    <t>MATHEW TURNER</t>
  </si>
  <si>
    <t>14625</t>
  </si>
  <si>
    <t>STACIE URBAN</t>
  </si>
  <si>
    <t>14626</t>
  </si>
  <si>
    <t>STEPHANIE VANARSDALE</t>
  </si>
  <si>
    <t>14627</t>
  </si>
  <si>
    <t>LETICIA VERGARA</t>
  </si>
  <si>
    <t>14628</t>
  </si>
  <si>
    <t>DUANE WATTENBURGER</t>
  </si>
  <si>
    <t>14629</t>
  </si>
  <si>
    <t>JAMES WATERS</t>
  </si>
  <si>
    <t>14630</t>
  </si>
  <si>
    <t>LINDA WEEMS</t>
  </si>
  <si>
    <t>14631</t>
  </si>
  <si>
    <t>SHARON WOODBURY</t>
  </si>
  <si>
    <t>14632</t>
  </si>
  <si>
    <t>ROGELIO &amp; SUSANA ZUNIGA</t>
  </si>
  <si>
    <t>14633</t>
  </si>
  <si>
    <t>14634</t>
  </si>
  <si>
    <t>14635</t>
  </si>
  <si>
    <t>14636</t>
  </si>
  <si>
    <t>14637</t>
  </si>
  <si>
    <t>14638</t>
  </si>
  <si>
    <t>14641</t>
  </si>
  <si>
    <t>14642</t>
  </si>
  <si>
    <t>14643</t>
  </si>
  <si>
    <t>14644</t>
  </si>
  <si>
    <t>14645</t>
  </si>
  <si>
    <t>14646</t>
  </si>
  <si>
    <t>14648</t>
  </si>
  <si>
    <t>14649</t>
  </si>
  <si>
    <t>14650</t>
  </si>
  <si>
    <t>14651</t>
  </si>
  <si>
    <t>14652</t>
  </si>
  <si>
    <t>14653</t>
  </si>
  <si>
    <t>14654</t>
  </si>
  <si>
    <t>14655</t>
  </si>
  <si>
    <t>DAY WIRELESS SYSTEMS</t>
  </si>
  <si>
    <t>14656</t>
  </si>
  <si>
    <t>14657</t>
  </si>
  <si>
    <t>ASSOCIATION OFWA BUSINESS</t>
  </si>
  <si>
    <t>14658</t>
  </si>
  <si>
    <t>14659</t>
  </si>
  <si>
    <t>14660</t>
  </si>
  <si>
    <t>14661</t>
  </si>
  <si>
    <t>14662</t>
  </si>
  <si>
    <t>14663</t>
  </si>
  <si>
    <t>14664</t>
  </si>
  <si>
    <t>14665</t>
  </si>
  <si>
    <t>14666</t>
  </si>
  <si>
    <t>14667</t>
  </si>
  <si>
    <t>14668</t>
  </si>
  <si>
    <t>14669</t>
  </si>
  <si>
    <t>14670</t>
  </si>
  <si>
    <t>14671</t>
  </si>
  <si>
    <t>14672</t>
  </si>
  <si>
    <t>MARIO NAVARRETE</t>
  </si>
  <si>
    <t>14673</t>
  </si>
  <si>
    <t>14674</t>
  </si>
  <si>
    <t>14675</t>
  </si>
  <si>
    <t>14676</t>
  </si>
  <si>
    <t>14677</t>
  </si>
  <si>
    <t>14678</t>
  </si>
  <si>
    <t>14679</t>
  </si>
  <si>
    <t>14680</t>
  </si>
  <si>
    <t>14681</t>
  </si>
  <si>
    <t>14682</t>
  </si>
  <si>
    <t>14683</t>
  </si>
  <si>
    <t>14684</t>
  </si>
  <si>
    <t>GJ1002191</t>
  </si>
  <si>
    <t>127</t>
  </si>
  <si>
    <t>AP1002310</t>
  </si>
  <si>
    <t>GJ1002351</t>
  </si>
  <si>
    <t>GJ1002241</t>
  </si>
  <si>
    <t>GJ1002242</t>
  </si>
  <si>
    <t xml:space="preserve"> 24 Charles Pymt -reverse</t>
  </si>
  <si>
    <t>GJ1002243</t>
  </si>
  <si>
    <t xml:space="preserve"> 24 Charles Pymt</t>
  </si>
  <si>
    <t>GJ1002244</t>
  </si>
  <si>
    <t>JOHN CARLTON</t>
  </si>
  <si>
    <t>AV1002250</t>
  </si>
  <si>
    <t>AV1002263</t>
  </si>
  <si>
    <t>14685</t>
  </si>
  <si>
    <t>AK1002261</t>
  </si>
  <si>
    <t>CINDY &amp; ROBERT HEIMANN</t>
  </si>
  <si>
    <t>14686</t>
  </si>
  <si>
    <t>TIM HIGGINS</t>
  </si>
  <si>
    <t>14687</t>
  </si>
  <si>
    <t>WILLIAMS HOME</t>
  </si>
  <si>
    <t>14688</t>
  </si>
  <si>
    <t>MARCEL MOTELONGO</t>
  </si>
  <si>
    <t>14689</t>
  </si>
  <si>
    <t>JENNIFER PERKINS</t>
  </si>
  <si>
    <t>14690</t>
  </si>
  <si>
    <t>RAILWORKS</t>
  </si>
  <si>
    <t>14691</t>
  </si>
  <si>
    <t>14692</t>
  </si>
  <si>
    <t>14693</t>
  </si>
  <si>
    <t>14694</t>
  </si>
  <si>
    <t>14695</t>
  </si>
  <si>
    <t>14696</t>
  </si>
  <si>
    <t>14697</t>
  </si>
  <si>
    <t>14698</t>
  </si>
  <si>
    <t>14700</t>
  </si>
  <si>
    <t>14701</t>
  </si>
  <si>
    <t>14702</t>
  </si>
  <si>
    <t>14703</t>
  </si>
  <si>
    <t>14704</t>
  </si>
  <si>
    <t>14706</t>
  </si>
  <si>
    <t>14707</t>
  </si>
  <si>
    <t>14708</t>
  </si>
  <si>
    <t>14709</t>
  </si>
  <si>
    <t>14710</t>
  </si>
  <si>
    <t>14711</t>
  </si>
  <si>
    <t>14712</t>
  </si>
  <si>
    <t>14713</t>
  </si>
  <si>
    <t>14714</t>
  </si>
  <si>
    <t>14715</t>
  </si>
  <si>
    <t>14716</t>
  </si>
  <si>
    <t>14717</t>
  </si>
  <si>
    <t>BENTON FRANKLIN HEALTH</t>
  </si>
  <si>
    <t>14718</t>
  </si>
  <si>
    <t>14719</t>
  </si>
  <si>
    <t>14720</t>
  </si>
  <si>
    <t>14721</t>
  </si>
  <si>
    <t>14722</t>
  </si>
  <si>
    <t>14723</t>
  </si>
  <si>
    <t>14724</t>
  </si>
  <si>
    <t>14725</t>
  </si>
  <si>
    <t>14726</t>
  </si>
  <si>
    <t>14727</t>
  </si>
  <si>
    <t>14728</t>
  </si>
  <si>
    <t>14729</t>
  </si>
  <si>
    <t>TRI-CITY SIGN &amp; BARRICADE</t>
  </si>
  <si>
    <t>14730</t>
  </si>
  <si>
    <t>14731</t>
  </si>
  <si>
    <t>14732</t>
  </si>
  <si>
    <t>14733</t>
  </si>
  <si>
    <t>14734</t>
  </si>
  <si>
    <t>COLUMBIA RIVER COWBOY</t>
  </si>
  <si>
    <t>14735</t>
  </si>
  <si>
    <t>DECISION SUPPORT</t>
  </si>
  <si>
    <t>14736</t>
  </si>
  <si>
    <t>14737</t>
  </si>
  <si>
    <t>14738</t>
  </si>
  <si>
    <t>14739</t>
  </si>
  <si>
    <t>14740</t>
  </si>
  <si>
    <t>14741</t>
  </si>
  <si>
    <t>14742</t>
  </si>
  <si>
    <t>14743</t>
  </si>
  <si>
    <t>JUNIOR ACHIEVEMENT OF WA</t>
  </si>
  <si>
    <t>14744</t>
  </si>
  <si>
    <t>14745</t>
  </si>
  <si>
    <t>14746</t>
  </si>
  <si>
    <t>14747</t>
  </si>
  <si>
    <t>14748</t>
  </si>
  <si>
    <t>14749</t>
  </si>
  <si>
    <t>14750</t>
  </si>
  <si>
    <t>ROGER BAISCH</t>
  </si>
  <si>
    <t>14751</t>
  </si>
  <si>
    <t>14752</t>
  </si>
  <si>
    <t>14753</t>
  </si>
  <si>
    <t>14754</t>
  </si>
  <si>
    <t>14755</t>
  </si>
  <si>
    <t>14756</t>
  </si>
  <si>
    <t>14757</t>
  </si>
  <si>
    <t>120</t>
  </si>
  <si>
    <t>AP1002253</t>
  </si>
  <si>
    <t>AV1002265</t>
  </si>
  <si>
    <t>AV1002269</t>
  </si>
  <si>
    <t>GJ1002271</t>
  </si>
  <si>
    <t>GJ1002272</t>
  </si>
  <si>
    <t>125</t>
  </si>
  <si>
    <t>AP1002273</t>
  </si>
  <si>
    <t>LABOR</t>
  </si>
  <si>
    <t>14758</t>
  </si>
  <si>
    <t>AK1002298</t>
  </si>
  <si>
    <t>BLANCA ALMEIDA</t>
  </si>
  <si>
    <t>14759</t>
  </si>
  <si>
    <t>JAIME SANTAMARIA ARROYO</t>
  </si>
  <si>
    <t>14760</t>
  </si>
  <si>
    <t>14761</t>
  </si>
  <si>
    <t>C/O CANYON LAKES</t>
  </si>
  <si>
    <t>14762</t>
  </si>
  <si>
    <t>CENTIMARK INC</t>
  </si>
  <si>
    <t>14763</t>
  </si>
  <si>
    <t>14764</t>
  </si>
  <si>
    <t>HEIDE GEHRI</t>
  </si>
  <si>
    <t>14765</t>
  </si>
  <si>
    <t>LABOR MID COLUMBIA</t>
  </si>
  <si>
    <t>14766</t>
  </si>
  <si>
    <t>ALEJANDRA LIMAS</t>
  </si>
  <si>
    <t>14767</t>
  </si>
  <si>
    <t>MADSEN MID COLUMBIA</t>
  </si>
  <si>
    <t>14768</t>
  </si>
  <si>
    <t>BROOKE MARTENS</t>
  </si>
  <si>
    <t>14769</t>
  </si>
  <si>
    <t>LAMAR AND SUE MAYRA</t>
  </si>
  <si>
    <t>14770</t>
  </si>
  <si>
    <t>MICHAEL HARKER</t>
  </si>
  <si>
    <t>14771</t>
  </si>
  <si>
    <t>LEX MORRISON</t>
  </si>
  <si>
    <t>14772</t>
  </si>
  <si>
    <t>PETCO 1235</t>
  </si>
  <si>
    <t>14773</t>
  </si>
  <si>
    <t>WAYNE SHERMAN</t>
  </si>
  <si>
    <t>14774</t>
  </si>
  <si>
    <t>NANCY TINOCO</t>
  </si>
  <si>
    <t>14775</t>
  </si>
  <si>
    <t>SANG TO</t>
  </si>
  <si>
    <t>14776</t>
  </si>
  <si>
    <t>14777</t>
  </si>
  <si>
    <t>14778</t>
  </si>
  <si>
    <t>14779</t>
  </si>
  <si>
    <t>14780</t>
  </si>
  <si>
    <t>14781</t>
  </si>
  <si>
    <t>14782</t>
  </si>
  <si>
    <t>14783</t>
  </si>
  <si>
    <t>14784</t>
  </si>
  <si>
    <t>14786</t>
  </si>
  <si>
    <t>14787</t>
  </si>
  <si>
    <t>14788</t>
  </si>
  <si>
    <t>14790</t>
  </si>
  <si>
    <t>14791</t>
  </si>
  <si>
    <t>14792</t>
  </si>
  <si>
    <t>14793</t>
  </si>
  <si>
    <t>14794</t>
  </si>
  <si>
    <t>14795</t>
  </si>
  <si>
    <t>14796</t>
  </si>
  <si>
    <t>14797</t>
  </si>
  <si>
    <t>14798</t>
  </si>
  <si>
    <t>14799</t>
  </si>
  <si>
    <t>14800</t>
  </si>
  <si>
    <t>14801</t>
  </si>
  <si>
    <t>14802</t>
  </si>
  <si>
    <t>14803</t>
  </si>
  <si>
    <t>14804</t>
  </si>
  <si>
    <t>14805</t>
  </si>
  <si>
    <t>14806</t>
  </si>
  <si>
    <t>J.J. KELLER &amp; ASSOC.,INC.</t>
  </si>
  <si>
    <t>14807</t>
  </si>
  <si>
    <t>14808</t>
  </si>
  <si>
    <t>14809</t>
  </si>
  <si>
    <t>14810</t>
  </si>
  <si>
    <t>14811</t>
  </si>
  <si>
    <t>14812</t>
  </si>
  <si>
    <t>14813</t>
  </si>
  <si>
    <t>14814</t>
  </si>
  <si>
    <t>PAPER ROCKET LLC</t>
  </si>
  <si>
    <t>14815</t>
  </si>
  <si>
    <t>PAPE MATERIAL HANDLING</t>
  </si>
  <si>
    <t>14816</t>
  </si>
  <si>
    <t>14817</t>
  </si>
  <si>
    <t>14818</t>
  </si>
  <si>
    <t>14819</t>
  </si>
  <si>
    <t>14820</t>
  </si>
  <si>
    <t>14821</t>
  </si>
  <si>
    <t>14822</t>
  </si>
  <si>
    <t>14823</t>
  </si>
  <si>
    <t>14826</t>
  </si>
  <si>
    <t>AK1002301</t>
  </si>
  <si>
    <t>WA STATE RECYCLING ASSOC</t>
  </si>
  <si>
    <t>14827</t>
  </si>
  <si>
    <t>AV1002307</t>
  </si>
  <si>
    <t>GJ1002349</t>
  </si>
  <si>
    <t>GJ1002323</t>
  </si>
  <si>
    <t>GJ1002314</t>
  </si>
  <si>
    <t>GJ1002315</t>
  </si>
  <si>
    <t>GJ1002504</t>
  </si>
  <si>
    <t>JORGE IVAN ACOSTA</t>
  </si>
  <si>
    <t>14828</t>
  </si>
  <si>
    <t>AK1002368</t>
  </si>
  <si>
    <t>ART BUSSELL</t>
  </si>
  <si>
    <t>14829</t>
  </si>
  <si>
    <t>14830</t>
  </si>
  <si>
    <t>MADISON GILBERT</t>
  </si>
  <si>
    <t>14831</t>
  </si>
  <si>
    <t>MISAEL GONZALEZ</t>
  </si>
  <si>
    <t>14832</t>
  </si>
  <si>
    <t>STEVE GRIFFITH</t>
  </si>
  <si>
    <t>14833</t>
  </si>
  <si>
    <t>ZAHRA JAIMES</t>
  </si>
  <si>
    <t>14834</t>
  </si>
  <si>
    <t>CHARLES KAHLESDORF</t>
  </si>
  <si>
    <t>14835</t>
  </si>
  <si>
    <t>MID COLUMBIA LABOR</t>
  </si>
  <si>
    <t>14836</t>
  </si>
  <si>
    <t>JENNIFER MAURILLO</t>
  </si>
  <si>
    <t>14837</t>
  </si>
  <si>
    <t>ROBERT MENDOZA</t>
  </si>
  <si>
    <t>14838</t>
  </si>
  <si>
    <t>JESUS ACOSTA PALACIOS</t>
  </si>
  <si>
    <t>14839</t>
  </si>
  <si>
    <t>ANDREA PRUDENTE</t>
  </si>
  <si>
    <t>14840</t>
  </si>
  <si>
    <t>RUBEN RAMOS</t>
  </si>
  <si>
    <t>14841</t>
  </si>
  <si>
    <t>KYLE ROGERS</t>
  </si>
  <si>
    <t>14842</t>
  </si>
  <si>
    <t>ALMA &amp; ANTHONY SANDOVAL</t>
  </si>
  <si>
    <t>14843</t>
  </si>
  <si>
    <t>CORRIE SALVADOR</t>
  </si>
  <si>
    <t>14844</t>
  </si>
  <si>
    <t>REBECCA SATTER</t>
  </si>
  <si>
    <t>14845</t>
  </si>
  <si>
    <t>RANDY &amp; ROBIN SCHIEWE</t>
  </si>
  <si>
    <t>14846</t>
  </si>
  <si>
    <t>BREANNA SHAW</t>
  </si>
  <si>
    <t>14847</t>
  </si>
  <si>
    <t>ESTHER SILVA</t>
  </si>
  <si>
    <t>14848</t>
  </si>
  <si>
    <t>CRYSTAL SUGDEN</t>
  </si>
  <si>
    <t>14849</t>
  </si>
  <si>
    <t>JOE TURNER</t>
  </si>
  <si>
    <t>14850</t>
  </si>
  <si>
    <t>GEOFFERY VANPILLIAM</t>
  </si>
  <si>
    <t>14851</t>
  </si>
  <si>
    <t>RHONDA &amp; JERRY VILETTE</t>
  </si>
  <si>
    <t>14852</t>
  </si>
  <si>
    <t>NEIL WESCHE</t>
  </si>
  <si>
    <t>14853</t>
  </si>
  <si>
    <t>JUDI YEAROUT</t>
  </si>
  <si>
    <t>14854</t>
  </si>
  <si>
    <t>14855</t>
  </si>
  <si>
    <t>14856</t>
  </si>
  <si>
    <t>14857</t>
  </si>
  <si>
    <t>14858</t>
  </si>
  <si>
    <t>14859</t>
  </si>
  <si>
    <t>14860</t>
  </si>
  <si>
    <t>14861</t>
  </si>
  <si>
    <t>14862</t>
  </si>
  <si>
    <t>14863</t>
  </si>
  <si>
    <t>14864</t>
  </si>
  <si>
    <t>14865</t>
  </si>
  <si>
    <t>14866</t>
  </si>
  <si>
    <t>14867</t>
  </si>
  <si>
    <t>14868</t>
  </si>
  <si>
    <t>14869</t>
  </si>
  <si>
    <t>14870</t>
  </si>
  <si>
    <t>WESTERN STATES EQUIPMENT</t>
  </si>
  <si>
    <t>14871</t>
  </si>
  <si>
    <t>14873</t>
  </si>
  <si>
    <t>14874</t>
  </si>
  <si>
    <t>14875</t>
  </si>
  <si>
    <t>14876</t>
  </si>
  <si>
    <t>14877</t>
  </si>
  <si>
    <t>14878</t>
  </si>
  <si>
    <t>14879</t>
  </si>
  <si>
    <t>14880</t>
  </si>
  <si>
    <t>14881</t>
  </si>
  <si>
    <t>14882</t>
  </si>
  <si>
    <t>14883</t>
  </si>
  <si>
    <t>14884</t>
  </si>
  <si>
    <t>14885</t>
  </si>
  <si>
    <t>14886</t>
  </si>
  <si>
    <t>14887</t>
  </si>
  <si>
    <t>14888</t>
  </si>
  <si>
    <t>14889</t>
  </si>
  <si>
    <t>BASIN EXPRESS LLC</t>
  </si>
  <si>
    <t>14890</t>
  </si>
  <si>
    <t>14891</t>
  </si>
  <si>
    <t>14892</t>
  </si>
  <si>
    <t>14893</t>
  </si>
  <si>
    <t>14894</t>
  </si>
  <si>
    <t>14895</t>
  </si>
  <si>
    <t>14896</t>
  </si>
  <si>
    <t>CHIAWANA HIGH SCHOOL</t>
  </si>
  <si>
    <t>14897</t>
  </si>
  <si>
    <t>14898</t>
  </si>
  <si>
    <t>14899</t>
  </si>
  <si>
    <t>14900</t>
  </si>
  <si>
    <t>14901</t>
  </si>
  <si>
    <t>14902</t>
  </si>
  <si>
    <t>14903</t>
  </si>
  <si>
    <t>14904</t>
  </si>
  <si>
    <t>14905</t>
  </si>
  <si>
    <t>14906</t>
  </si>
  <si>
    <t>14907</t>
  </si>
  <si>
    <t>KADLEC FOUNDATION</t>
  </si>
  <si>
    <t>14908</t>
  </si>
  <si>
    <t>KRALEVICH TRUCKING INC</t>
  </si>
  <si>
    <t>14909</t>
  </si>
  <si>
    <t>LABOR AND INDUSTRIES</t>
  </si>
  <si>
    <t>14910</t>
  </si>
  <si>
    <t>14911</t>
  </si>
  <si>
    <t>MCCURLEY INTEGRITY AUTO</t>
  </si>
  <si>
    <t>14912</t>
  </si>
  <si>
    <t>14913</t>
  </si>
  <si>
    <t>14914</t>
  </si>
  <si>
    <t>14915</t>
  </si>
  <si>
    <t>14916</t>
  </si>
  <si>
    <t>14917</t>
  </si>
  <si>
    <t>14918</t>
  </si>
  <si>
    <t>14919</t>
  </si>
  <si>
    <t>ULINE</t>
  </si>
  <si>
    <t>14920</t>
  </si>
  <si>
    <t>14921</t>
  </si>
  <si>
    <t>14922</t>
  </si>
  <si>
    <t>14923</t>
  </si>
  <si>
    <t>14924</t>
  </si>
  <si>
    <t>DOUG MUSE FARMS</t>
  </si>
  <si>
    <t>14925</t>
  </si>
  <si>
    <t>AK1002377</t>
  </si>
  <si>
    <t>AV1002370</t>
  </si>
  <si>
    <t>GJ1002414</t>
  </si>
  <si>
    <t>GJ1002415</t>
  </si>
  <si>
    <t>GJ1002461</t>
  </si>
  <si>
    <t>AV1002392</t>
  </si>
  <si>
    <t>17 Charles Schwab BLU Pmt</t>
  </si>
  <si>
    <t>14926</t>
  </si>
  <si>
    <t>AK1002405</t>
  </si>
  <si>
    <t>14927</t>
  </si>
  <si>
    <t>14928</t>
  </si>
  <si>
    <t>14929</t>
  </si>
  <si>
    <t>14930</t>
  </si>
  <si>
    <t>132</t>
  </si>
  <si>
    <t>AP1002396</t>
  </si>
  <si>
    <t>14931</t>
  </si>
  <si>
    <t>AK1002413</t>
  </si>
  <si>
    <t>09 Bank Transfer from BDI</t>
  </si>
  <si>
    <t>GJ1002441</t>
  </si>
  <si>
    <t>JAIME ANTUNEZ</t>
  </si>
  <si>
    <t>14932</t>
  </si>
  <si>
    <t>AK1002421</t>
  </si>
  <si>
    <t>14933</t>
  </si>
  <si>
    <t>TYRIE BIVINGS</t>
  </si>
  <si>
    <t>14934</t>
  </si>
  <si>
    <t>DARLENE MORRIS HOOKER</t>
  </si>
  <si>
    <t>14935</t>
  </si>
  <si>
    <t>14936</t>
  </si>
  <si>
    <t>KEN MUCH</t>
  </si>
  <si>
    <t>14937</t>
  </si>
  <si>
    <t>NRC ENVIRONMENTAL SRVC</t>
  </si>
  <si>
    <t>14938</t>
  </si>
  <si>
    <t>BALI SINGH</t>
  </si>
  <si>
    <t>14939</t>
  </si>
  <si>
    <t>ROBERT STEELE</t>
  </si>
  <si>
    <t>14940</t>
  </si>
  <si>
    <t>14941</t>
  </si>
  <si>
    <t>14942</t>
  </si>
  <si>
    <t>14943</t>
  </si>
  <si>
    <t>14944</t>
  </si>
  <si>
    <t>14945</t>
  </si>
  <si>
    <t>14946</t>
  </si>
  <si>
    <t>14947</t>
  </si>
  <si>
    <t>14950</t>
  </si>
  <si>
    <t>14951</t>
  </si>
  <si>
    <t>14952</t>
  </si>
  <si>
    <t>14953</t>
  </si>
  <si>
    <t>14954</t>
  </si>
  <si>
    <t>14955</t>
  </si>
  <si>
    <t>14956</t>
  </si>
  <si>
    <t>14957</t>
  </si>
  <si>
    <t>14958</t>
  </si>
  <si>
    <t>14959</t>
  </si>
  <si>
    <t>14960</t>
  </si>
  <si>
    <t>14961</t>
  </si>
  <si>
    <t>14962</t>
  </si>
  <si>
    <t>14963</t>
  </si>
  <si>
    <t>14964</t>
  </si>
  <si>
    <t>14965</t>
  </si>
  <si>
    <t>14966</t>
  </si>
  <si>
    <t>14967</t>
  </si>
  <si>
    <t>BEV SMITH</t>
  </si>
  <si>
    <t>14968</t>
  </si>
  <si>
    <t>14969</t>
  </si>
  <si>
    <t>14970</t>
  </si>
  <si>
    <t>14971</t>
  </si>
  <si>
    <t>14972</t>
  </si>
  <si>
    <t>14973</t>
  </si>
  <si>
    <t>14974</t>
  </si>
  <si>
    <t>14975</t>
  </si>
  <si>
    <t>14976</t>
  </si>
  <si>
    <t>14977</t>
  </si>
  <si>
    <t>14978</t>
  </si>
  <si>
    <t>FERGUSON ENTERPRISES, INC</t>
  </si>
  <si>
    <t>14979</t>
  </si>
  <si>
    <t>14980</t>
  </si>
  <si>
    <t>14981</t>
  </si>
  <si>
    <t>14982</t>
  </si>
  <si>
    <t>14983</t>
  </si>
  <si>
    <t>14984</t>
  </si>
  <si>
    <t>RODDA PAINT CO.</t>
  </si>
  <si>
    <t>14985</t>
  </si>
  <si>
    <t>14986</t>
  </si>
  <si>
    <t>14987</t>
  </si>
  <si>
    <t>14988</t>
  </si>
  <si>
    <t>GJ1002439</t>
  </si>
  <si>
    <t>GJ1002440</t>
  </si>
  <si>
    <t>140</t>
  </si>
  <si>
    <t>AP1002448</t>
  </si>
  <si>
    <t>GJ1002451</t>
  </si>
  <si>
    <t>10a-BOW Bank Deposits</t>
  </si>
  <si>
    <t>GJ1002502</t>
  </si>
  <si>
    <t>138</t>
  </si>
  <si>
    <t>GJ1002637</t>
  </si>
  <si>
    <t xml:space="preserve"> 45 Benton County Prop Tx</t>
  </si>
  <si>
    <t>GJ1002636</t>
  </si>
  <si>
    <t xml:space="preserve"> 45 Walla Walls Prop Tx</t>
  </si>
  <si>
    <t>GJ1002590</t>
  </si>
  <si>
    <t>AV1002472</t>
  </si>
  <si>
    <t>ADRIANA CORTEZ</t>
  </si>
  <si>
    <t>14989</t>
  </si>
  <si>
    <t>AK1002489</t>
  </si>
  <si>
    <t>CASEY GLEASON</t>
  </si>
  <si>
    <t>14990</t>
  </si>
  <si>
    <t>ERIN &amp; JEFF HEIM</t>
  </si>
  <si>
    <t>14991</t>
  </si>
  <si>
    <t>EMIDIO MORENO</t>
  </si>
  <si>
    <t>14992</t>
  </si>
  <si>
    <t>AMBER RINER</t>
  </si>
  <si>
    <t>14993</t>
  </si>
  <si>
    <t>JORGE L RODRIGUEZ</t>
  </si>
  <si>
    <t>14994</t>
  </si>
  <si>
    <t>14995</t>
  </si>
  <si>
    <t>14996</t>
  </si>
  <si>
    <t>14997</t>
  </si>
  <si>
    <t>14998</t>
  </si>
  <si>
    <t>14999</t>
  </si>
  <si>
    <t>15000</t>
  </si>
  <si>
    <t>15001</t>
  </si>
  <si>
    <t>15002</t>
  </si>
  <si>
    <t>15005</t>
  </si>
  <si>
    <t>15006</t>
  </si>
  <si>
    <t>15007</t>
  </si>
  <si>
    <t>15008</t>
  </si>
  <si>
    <t>15010</t>
  </si>
  <si>
    <t>15011</t>
  </si>
  <si>
    <t>15012</t>
  </si>
  <si>
    <t>15013</t>
  </si>
  <si>
    <t>15014</t>
  </si>
  <si>
    <t>15015</t>
  </si>
  <si>
    <t>15016</t>
  </si>
  <si>
    <t>15017</t>
  </si>
  <si>
    <t>15018</t>
  </si>
  <si>
    <t>15019</t>
  </si>
  <si>
    <t>15020</t>
  </si>
  <si>
    <t>15021</t>
  </si>
  <si>
    <t>15022</t>
  </si>
  <si>
    <t>15023</t>
  </si>
  <si>
    <t>15024</t>
  </si>
  <si>
    <t>15025</t>
  </si>
  <si>
    <t>15026</t>
  </si>
  <si>
    <t>15027</t>
  </si>
  <si>
    <t>15028</t>
  </si>
  <si>
    <t>15029</t>
  </si>
  <si>
    <t>CONNELL CHAMBER OF COMMER</t>
  </si>
  <si>
    <t>15030</t>
  </si>
  <si>
    <t>DAVID ATWELL</t>
  </si>
  <si>
    <t>15031</t>
  </si>
  <si>
    <t>15032</t>
  </si>
  <si>
    <t>15033</t>
  </si>
  <si>
    <t>15034</t>
  </si>
  <si>
    <t>15035</t>
  </si>
  <si>
    <t>15036</t>
  </si>
  <si>
    <t>15037</t>
  </si>
  <si>
    <t>15038</t>
  </si>
  <si>
    <t>15039</t>
  </si>
  <si>
    <t>15040</t>
  </si>
  <si>
    <t>CASCADE GAS</t>
  </si>
  <si>
    <t>15041</t>
  </si>
  <si>
    <t>15042</t>
  </si>
  <si>
    <t>15043</t>
  </si>
  <si>
    <t>15044</t>
  </si>
  <si>
    <t>15045</t>
  </si>
  <si>
    <t>15046</t>
  </si>
  <si>
    <t>15047</t>
  </si>
  <si>
    <t>TRI-CITIES BATTERY</t>
  </si>
  <si>
    <t>15048</t>
  </si>
  <si>
    <t>15049</t>
  </si>
  <si>
    <t>15050</t>
  </si>
  <si>
    <t>15051</t>
  </si>
  <si>
    <t>15052</t>
  </si>
  <si>
    <t>15053</t>
  </si>
  <si>
    <t>15054</t>
  </si>
  <si>
    <t>AV1002491</t>
  </si>
  <si>
    <t>GJ1002537</t>
  </si>
  <si>
    <t>GJ1002538</t>
  </si>
  <si>
    <t>DAN TOLE</t>
  </si>
  <si>
    <t>15055</t>
  </si>
  <si>
    <t>AK1002513</t>
  </si>
  <si>
    <t>15056</t>
  </si>
  <si>
    <t>JAY WEBBER</t>
  </si>
  <si>
    <t>15057</t>
  </si>
  <si>
    <t>JORGE DELAMORA</t>
  </si>
  <si>
    <t>15058</t>
  </si>
  <si>
    <t>OSCAR ZAMORA</t>
  </si>
  <si>
    <t>15059</t>
  </si>
  <si>
    <t>51816</t>
  </si>
  <si>
    <t>AP1002509</t>
  </si>
  <si>
    <t>AP1002527</t>
  </si>
  <si>
    <t>AV1002520</t>
  </si>
  <si>
    <t>15060</t>
  </si>
  <si>
    <t>AK1002519</t>
  </si>
  <si>
    <t>15061</t>
  </si>
  <si>
    <t>AV1002523</t>
  </si>
  <si>
    <t>158</t>
  </si>
  <si>
    <t>AP1002525</t>
  </si>
  <si>
    <t>165</t>
  </si>
  <si>
    <t>AP1002533</t>
  </si>
  <si>
    <t>15062</t>
  </si>
  <si>
    <t>AK1002541</t>
  </si>
  <si>
    <t>LIZA CARO</t>
  </si>
  <si>
    <t>15063</t>
  </si>
  <si>
    <t>RUTH MILLER</t>
  </si>
  <si>
    <t>15064</t>
  </si>
  <si>
    <t>JILL M MOORE</t>
  </si>
  <si>
    <t>15065</t>
  </si>
  <si>
    <t>DAVE &amp; CHERYL POMEROY</t>
  </si>
  <si>
    <t>15066</t>
  </si>
  <si>
    <t>JENNIFER RICHMAN</t>
  </si>
  <si>
    <t>15067</t>
  </si>
  <si>
    <t>15068</t>
  </si>
  <si>
    <t>15069</t>
  </si>
  <si>
    <t>15070</t>
  </si>
  <si>
    <t>15071</t>
  </si>
  <si>
    <t>15073</t>
  </si>
  <si>
    <t>15074</t>
  </si>
  <si>
    <t>15075</t>
  </si>
  <si>
    <t>15076</t>
  </si>
  <si>
    <t>15077</t>
  </si>
  <si>
    <t>15078</t>
  </si>
  <si>
    <t>15080</t>
  </si>
  <si>
    <t>15081</t>
  </si>
  <si>
    <t>15082</t>
  </si>
  <si>
    <t>15083</t>
  </si>
  <si>
    <t>15084</t>
  </si>
  <si>
    <t>15085</t>
  </si>
  <si>
    <t>15086</t>
  </si>
  <si>
    <t>CASCADE FIRE PROTECTION</t>
  </si>
  <si>
    <t>15087</t>
  </si>
  <si>
    <t>15088</t>
  </si>
  <si>
    <t>15089</t>
  </si>
  <si>
    <t>15090</t>
  </si>
  <si>
    <t>15091</t>
  </si>
  <si>
    <t>15092</t>
  </si>
  <si>
    <t>15093</t>
  </si>
  <si>
    <t>15094</t>
  </si>
  <si>
    <t>BASIN DISPOSAL OF WA, LLC</t>
  </si>
  <si>
    <t>15095</t>
  </si>
  <si>
    <t>15096</t>
  </si>
  <si>
    <t>15097</t>
  </si>
  <si>
    <t>15098</t>
  </si>
  <si>
    <t>15099</t>
  </si>
  <si>
    <t>15100</t>
  </si>
  <si>
    <t>15101</t>
  </si>
  <si>
    <t>15102</t>
  </si>
  <si>
    <t>15103</t>
  </si>
  <si>
    <t>15104</t>
  </si>
  <si>
    <t>15105</t>
  </si>
  <si>
    <t>15106</t>
  </si>
  <si>
    <t>15107</t>
  </si>
  <si>
    <t>15108</t>
  </si>
  <si>
    <t>15109</t>
  </si>
  <si>
    <t>15110</t>
  </si>
  <si>
    <t>15111</t>
  </si>
  <si>
    <t>15112</t>
  </si>
  <si>
    <t>15113</t>
  </si>
  <si>
    <t>15114</t>
  </si>
  <si>
    <t>15115</t>
  </si>
  <si>
    <t>15116</t>
  </si>
  <si>
    <t>15117</t>
  </si>
  <si>
    <t>15118</t>
  </si>
  <si>
    <t>15119</t>
  </si>
  <si>
    <t>15120</t>
  </si>
  <si>
    <t>15121</t>
  </si>
  <si>
    <t>15122</t>
  </si>
  <si>
    <t>15123</t>
  </si>
  <si>
    <t>15124</t>
  </si>
  <si>
    <t>159</t>
  </si>
  <si>
    <t>AP1002529</t>
  </si>
  <si>
    <t>AP1002543</t>
  </si>
  <si>
    <t>GJ1002584</t>
  </si>
  <si>
    <t>GJ1002556</t>
  </si>
  <si>
    <t>GJ1002557</t>
  </si>
  <si>
    <t>GJ1002566</t>
  </si>
  <si>
    <t>GJ1002691</t>
  </si>
  <si>
    <t>17a - Clearing Account Ad</t>
  </si>
  <si>
    <t>GJ1002763</t>
  </si>
  <si>
    <t xml:space="preserve"> 17 Merchant Service fees</t>
  </si>
  <si>
    <t>GJ1002761</t>
  </si>
  <si>
    <t>BYRON &amp; BETTY BURNS</t>
  </si>
  <si>
    <t>15125</t>
  </si>
  <si>
    <t>AK1002579</t>
  </si>
  <si>
    <t>OSCAR DELAGARZA</t>
  </si>
  <si>
    <t>15126</t>
  </si>
  <si>
    <t>WILLIAM D EDWARDS</t>
  </si>
  <si>
    <t>15127</t>
  </si>
  <si>
    <t>LUZ HERNANDEZ</t>
  </si>
  <si>
    <t>15128</t>
  </si>
  <si>
    <t>GARY LAMSON</t>
  </si>
  <si>
    <t>15129</t>
  </si>
  <si>
    <t>JESUS LUCAS</t>
  </si>
  <si>
    <t>15130</t>
  </si>
  <si>
    <t>G SCOTT MARINELLA</t>
  </si>
  <si>
    <t>15131</t>
  </si>
  <si>
    <t>BOB &amp; HEATHER MESSNER</t>
  </si>
  <si>
    <t>15132</t>
  </si>
  <si>
    <t>RAYMOND REED</t>
  </si>
  <si>
    <t>15133</t>
  </si>
  <si>
    <t>MICHAEL RICHARDSON</t>
  </si>
  <si>
    <t>15134</t>
  </si>
  <si>
    <t>KELLY WLODARCZYK</t>
  </si>
  <si>
    <t>15135</t>
  </si>
  <si>
    <t>15136</t>
  </si>
  <si>
    <t>VISIT TRI-CITIES</t>
  </si>
  <si>
    <t>15137</t>
  </si>
  <si>
    <t>15138</t>
  </si>
  <si>
    <t>15139</t>
  </si>
  <si>
    <t>15140</t>
  </si>
  <si>
    <t>15141</t>
  </si>
  <si>
    <t>15142</t>
  </si>
  <si>
    <t>15144</t>
  </si>
  <si>
    <t>15145</t>
  </si>
  <si>
    <t>15146</t>
  </si>
  <si>
    <t>15147</t>
  </si>
  <si>
    <t>15149</t>
  </si>
  <si>
    <t>15150</t>
  </si>
  <si>
    <t>15151</t>
  </si>
  <si>
    <t>15152</t>
  </si>
  <si>
    <t>15153</t>
  </si>
  <si>
    <t>15154</t>
  </si>
  <si>
    <t>15155</t>
  </si>
  <si>
    <t>15156</t>
  </si>
  <si>
    <t>15157</t>
  </si>
  <si>
    <t>15158</t>
  </si>
  <si>
    <t>15159</t>
  </si>
  <si>
    <t>15160</t>
  </si>
  <si>
    <t>15161</t>
  </si>
  <si>
    <t>15162</t>
  </si>
  <si>
    <t>15163</t>
  </si>
  <si>
    <t>15164</t>
  </si>
  <si>
    <t>RYAN DASHIELL</t>
  </si>
  <si>
    <t>15165</t>
  </si>
  <si>
    <t>15166</t>
  </si>
  <si>
    <t>15167</t>
  </si>
  <si>
    <t>15168</t>
  </si>
  <si>
    <t>15169</t>
  </si>
  <si>
    <t>15170</t>
  </si>
  <si>
    <t>15171</t>
  </si>
  <si>
    <t>15172</t>
  </si>
  <si>
    <t>15173</t>
  </si>
  <si>
    <t>15174</t>
  </si>
  <si>
    <t>15175</t>
  </si>
  <si>
    <t>15176</t>
  </si>
  <si>
    <t>15177</t>
  </si>
  <si>
    <t>15178</t>
  </si>
  <si>
    <t>15179</t>
  </si>
  <si>
    <t>15180</t>
  </si>
  <si>
    <t>15181</t>
  </si>
  <si>
    <t>15182</t>
  </si>
  <si>
    <t>15183</t>
  </si>
  <si>
    <t>15184</t>
  </si>
  <si>
    <t>GJ1002700</t>
  </si>
  <si>
    <t>GJ1002702</t>
  </si>
  <si>
    <t>GJ1002725</t>
  </si>
  <si>
    <t xml:space="preserve"> 17 Cash Mgt Fees</t>
  </si>
  <si>
    <t>62116</t>
  </si>
  <si>
    <t>AP1002621</t>
  </si>
  <si>
    <t>15185</t>
  </si>
  <si>
    <t>AP1002737</t>
  </si>
  <si>
    <t>APPLEBEES-CARDBOARD</t>
  </si>
  <si>
    <t>15287</t>
  </si>
  <si>
    <t>AK1002634</t>
  </si>
  <si>
    <t>15288</t>
  </si>
  <si>
    <t>DZMITRY BAHOVICH</t>
  </si>
  <si>
    <t>15289</t>
  </si>
  <si>
    <t>ALICE BROWN</t>
  </si>
  <si>
    <t>15290</t>
  </si>
  <si>
    <t>ALAN BROWN</t>
  </si>
  <si>
    <t>15291</t>
  </si>
  <si>
    <t>ANGELA CARRANZA</t>
  </si>
  <si>
    <t>15292</t>
  </si>
  <si>
    <t>DAVE CASTEMAN</t>
  </si>
  <si>
    <t>15293</t>
  </si>
  <si>
    <t>RAYMOND CLISH</t>
  </si>
  <si>
    <t>15294</t>
  </si>
  <si>
    <t>DONALD COOPER</t>
  </si>
  <si>
    <t>15295</t>
  </si>
  <si>
    <t>XIOMORA CORREA</t>
  </si>
  <si>
    <t>15296</t>
  </si>
  <si>
    <t>JOANNE DEMAND</t>
  </si>
  <si>
    <t>15297</t>
  </si>
  <si>
    <t>LEROY &amp; MELINDA DUBEN</t>
  </si>
  <si>
    <t>15298</t>
  </si>
  <si>
    <t>RICHARD ECKROTH</t>
  </si>
  <si>
    <t>15299</t>
  </si>
  <si>
    <t>DAVID ESTES</t>
  </si>
  <si>
    <t>15300</t>
  </si>
  <si>
    <t>JENNIFER ESTES</t>
  </si>
  <si>
    <t>15301</t>
  </si>
  <si>
    <t>STEPHEN FLEMING</t>
  </si>
  <si>
    <t>15302</t>
  </si>
  <si>
    <t>BRADLEY FOX</t>
  </si>
  <si>
    <t>15303</t>
  </si>
  <si>
    <t>BRIAN HARDING</t>
  </si>
  <si>
    <t>15304</t>
  </si>
  <si>
    <t>WES &amp; SHANNON HEYDEN</t>
  </si>
  <si>
    <t>15305</t>
  </si>
  <si>
    <t>OLGA KANASHIN</t>
  </si>
  <si>
    <t>15306</t>
  </si>
  <si>
    <t>CLINTON KIRSOP</t>
  </si>
  <si>
    <t>15307</t>
  </si>
  <si>
    <t>STACY LANG</t>
  </si>
  <si>
    <t>15308</t>
  </si>
  <si>
    <t>PAUL LARIVIERE</t>
  </si>
  <si>
    <t>15309</t>
  </si>
  <si>
    <t>DAWN &amp; JESSIE LUCAS</t>
  </si>
  <si>
    <t>15310</t>
  </si>
  <si>
    <t>KEITH MCNEELY</t>
  </si>
  <si>
    <t>15311</t>
  </si>
  <si>
    <t>ERIKA MENDOZA</t>
  </si>
  <si>
    <t>15312</t>
  </si>
  <si>
    <t>LAURA MORTENSEN</t>
  </si>
  <si>
    <t>15313</t>
  </si>
  <si>
    <t>DALE MUNDEN</t>
  </si>
  <si>
    <t>15314</t>
  </si>
  <si>
    <t>THOMAS &amp; VICKI PATTEN</t>
  </si>
  <si>
    <t>15315</t>
  </si>
  <si>
    <t>BEAU POULSEN</t>
  </si>
  <si>
    <t>15316</t>
  </si>
  <si>
    <t>DAN SCHNEIDER</t>
  </si>
  <si>
    <t>15317</t>
  </si>
  <si>
    <t>OSCAR &amp; AIMEE SCHMEEGANS</t>
  </si>
  <si>
    <t>15318</t>
  </si>
  <si>
    <t>SALLY SKERBETZ</t>
  </si>
  <si>
    <t>15319</t>
  </si>
  <si>
    <t>HANS SOMMER</t>
  </si>
  <si>
    <t>15320</t>
  </si>
  <si>
    <t>METHA TANNER</t>
  </si>
  <si>
    <t>15321</t>
  </si>
  <si>
    <t>MICHELLE TAYLOR</t>
  </si>
  <si>
    <t>15322</t>
  </si>
  <si>
    <t>JUNDY VAN WINKLE</t>
  </si>
  <si>
    <t>15323</t>
  </si>
  <si>
    <t>KEVIN &amp; JULIE WAGNER</t>
  </si>
  <si>
    <t>15324</t>
  </si>
  <si>
    <t>CALLIE WILLIS</t>
  </si>
  <si>
    <t>15325</t>
  </si>
  <si>
    <t>15326</t>
  </si>
  <si>
    <t>15327</t>
  </si>
  <si>
    <t>15328</t>
  </si>
  <si>
    <t>15329</t>
  </si>
  <si>
    <t>15330</t>
  </si>
  <si>
    <t>15331</t>
  </si>
  <si>
    <t>15333</t>
  </si>
  <si>
    <t>15334</t>
  </si>
  <si>
    <t>15335</t>
  </si>
  <si>
    <t>15337</t>
  </si>
  <si>
    <t>15338</t>
  </si>
  <si>
    <t>15339</t>
  </si>
  <si>
    <t>15340</t>
  </si>
  <si>
    <t>15341</t>
  </si>
  <si>
    <t>15342</t>
  </si>
  <si>
    <t>15343</t>
  </si>
  <si>
    <t>15344</t>
  </si>
  <si>
    <t>15345</t>
  </si>
  <si>
    <t>15346</t>
  </si>
  <si>
    <t>15347</t>
  </si>
  <si>
    <t>15348</t>
  </si>
  <si>
    <t>15349</t>
  </si>
  <si>
    <t>15350</t>
  </si>
  <si>
    <t>15351</t>
  </si>
  <si>
    <t>15352</t>
  </si>
  <si>
    <t>15353</t>
  </si>
  <si>
    <t>15354</t>
  </si>
  <si>
    <t>15355</t>
  </si>
  <si>
    <t>15356</t>
  </si>
  <si>
    <t>15357</t>
  </si>
  <si>
    <t>15358</t>
  </si>
  <si>
    <t>15359</t>
  </si>
  <si>
    <t>15360</t>
  </si>
  <si>
    <t>15361</t>
  </si>
  <si>
    <t>15362</t>
  </si>
  <si>
    <t>15363</t>
  </si>
  <si>
    <t>15364</t>
  </si>
  <si>
    <t>15365</t>
  </si>
  <si>
    <t>15366</t>
  </si>
  <si>
    <t>15367</t>
  </si>
  <si>
    <t>15368</t>
  </si>
  <si>
    <t>Jamilyne Fawver</t>
  </si>
  <si>
    <t>15369</t>
  </si>
  <si>
    <t>15370</t>
  </si>
  <si>
    <t>15371</t>
  </si>
  <si>
    <t>15372</t>
  </si>
  <si>
    <t>15373</t>
  </si>
  <si>
    <t>15374</t>
  </si>
  <si>
    <t>15375</t>
  </si>
  <si>
    <t>15376</t>
  </si>
  <si>
    <t>15377</t>
  </si>
  <si>
    <t>ANA MUNGUIA</t>
  </si>
  <si>
    <t>15378</t>
  </si>
  <si>
    <t>15379</t>
  </si>
  <si>
    <t>15380</t>
  </si>
  <si>
    <t>15381</t>
  </si>
  <si>
    <t>15382</t>
  </si>
  <si>
    <t>15383</t>
  </si>
  <si>
    <t>15384</t>
  </si>
  <si>
    <t>15385</t>
  </si>
  <si>
    <t>15386</t>
  </si>
  <si>
    <t>15387</t>
  </si>
  <si>
    <t>15388</t>
  </si>
  <si>
    <t>GJ1002722</t>
  </si>
  <si>
    <t>GJ1002701</t>
  </si>
  <si>
    <t>GJ1002703</t>
  </si>
  <si>
    <t>LISSA GILE</t>
  </si>
  <si>
    <t>15389</t>
  </si>
  <si>
    <t>AK1002659</t>
  </si>
  <si>
    <t>15390</t>
  </si>
  <si>
    <t>AK1002664</t>
  </si>
  <si>
    <t>15391</t>
  </si>
  <si>
    <t>AK1002669</t>
  </si>
  <si>
    <t>174</t>
  </si>
  <si>
    <t>AP1002642</t>
  </si>
  <si>
    <t>15392</t>
  </si>
  <si>
    <t>AK1002674</t>
  </si>
  <si>
    <t>15393</t>
  </si>
  <si>
    <t>AK1002685</t>
  </si>
  <si>
    <t>AV1002679</t>
  </si>
  <si>
    <t>177</t>
  </si>
  <si>
    <t>AP1002778</t>
  </si>
  <si>
    <t>GJ1002831</t>
  </si>
  <si>
    <t xml:space="preserve"> 17 Account Dispute</t>
  </si>
  <si>
    <t>GJ1002877</t>
  </si>
  <si>
    <t>15394</t>
  </si>
  <si>
    <t>AK1002708</t>
  </si>
  <si>
    <t>LUCIO BARAJAS</t>
  </si>
  <si>
    <t>15395</t>
  </si>
  <si>
    <t>JOSE CASTILLO</t>
  </si>
  <si>
    <t>15396</t>
  </si>
  <si>
    <t>SHERIDAN K FOLTZ</t>
  </si>
  <si>
    <t>15397</t>
  </si>
  <si>
    <t>GLEN HANSEN</t>
  </si>
  <si>
    <t>15398</t>
  </si>
  <si>
    <t>JIM LEGARD</t>
  </si>
  <si>
    <t>15399</t>
  </si>
  <si>
    <t>ERIC &amp; EMILY LUTZ</t>
  </si>
  <si>
    <t>15400</t>
  </si>
  <si>
    <t>IRA MARTIN</t>
  </si>
  <si>
    <t>15401</t>
  </si>
  <si>
    <t>CRAIG MCCONATHY</t>
  </si>
  <si>
    <t>15402</t>
  </si>
  <si>
    <t>JOSE DE JESUS OCHOA</t>
  </si>
  <si>
    <t>15403</t>
  </si>
  <si>
    <t>ANTHONY PATTERSON</t>
  </si>
  <si>
    <t>15404</t>
  </si>
  <si>
    <t>TOM &amp; JANE RAUSCH</t>
  </si>
  <si>
    <t>15405</t>
  </si>
  <si>
    <t>RUSSELL SHOOK</t>
  </si>
  <si>
    <t>15406</t>
  </si>
  <si>
    <t>SETH SMITH</t>
  </si>
  <si>
    <t>15407</t>
  </si>
  <si>
    <t>TIM &amp; LESLIE TOMLINSON</t>
  </si>
  <si>
    <t>15408</t>
  </si>
  <si>
    <t>MAIRA TORRECILLA</t>
  </si>
  <si>
    <t>15409</t>
  </si>
  <si>
    <t>GAIL TRUE</t>
  </si>
  <si>
    <t>15410</t>
  </si>
  <si>
    <t>MONICA VALENCIA</t>
  </si>
  <si>
    <t>15411</t>
  </si>
  <si>
    <t>RACHEL ZEIGLER</t>
  </si>
  <si>
    <t>15412</t>
  </si>
  <si>
    <t>15413</t>
  </si>
  <si>
    <t>15414</t>
  </si>
  <si>
    <t>15415</t>
  </si>
  <si>
    <t>15416</t>
  </si>
  <si>
    <t>15417</t>
  </si>
  <si>
    <t>15418</t>
  </si>
  <si>
    <t>15419</t>
  </si>
  <si>
    <t>15420</t>
  </si>
  <si>
    <t>15421</t>
  </si>
  <si>
    <t>15422</t>
  </si>
  <si>
    <t>15423</t>
  </si>
  <si>
    <t>15424</t>
  </si>
  <si>
    <t>15426</t>
  </si>
  <si>
    <t>15427</t>
  </si>
  <si>
    <t>15428</t>
  </si>
  <si>
    <t>15429</t>
  </si>
  <si>
    <t>15430</t>
  </si>
  <si>
    <t>15433</t>
  </si>
  <si>
    <t>15434</t>
  </si>
  <si>
    <t>15435</t>
  </si>
  <si>
    <t>15436</t>
  </si>
  <si>
    <t>15437</t>
  </si>
  <si>
    <t>15438</t>
  </si>
  <si>
    <t>15439</t>
  </si>
  <si>
    <t>15440</t>
  </si>
  <si>
    <t>15441</t>
  </si>
  <si>
    <t>15442</t>
  </si>
  <si>
    <t>15443</t>
  </si>
  <si>
    <t>15444</t>
  </si>
  <si>
    <t>15445</t>
  </si>
  <si>
    <t>15446</t>
  </si>
  <si>
    <t>15447</t>
  </si>
  <si>
    <t>15448</t>
  </si>
  <si>
    <t>15449</t>
  </si>
  <si>
    <t>15450</t>
  </si>
  <si>
    <t>15451</t>
  </si>
  <si>
    <t>15452</t>
  </si>
  <si>
    <t>15453</t>
  </si>
  <si>
    <t>15454</t>
  </si>
  <si>
    <t>ROBERT LOCATI</t>
  </si>
  <si>
    <t>15455</t>
  </si>
  <si>
    <t>15456</t>
  </si>
  <si>
    <t>15457</t>
  </si>
  <si>
    <t>15458</t>
  </si>
  <si>
    <t>15459</t>
  </si>
  <si>
    <t>15460</t>
  </si>
  <si>
    <t>15461</t>
  </si>
  <si>
    <t>15462</t>
  </si>
  <si>
    <t>15463</t>
  </si>
  <si>
    <t>15464</t>
  </si>
  <si>
    <t>15465</t>
  </si>
  <si>
    <t>15466</t>
  </si>
  <si>
    <t>JORGE I ARROYO</t>
  </si>
  <si>
    <t>15467</t>
  </si>
  <si>
    <t>AK1002719</t>
  </si>
  <si>
    <t>AV1002712</t>
  </si>
  <si>
    <t>YEIMI GARCIA</t>
  </si>
  <si>
    <t>15468</t>
  </si>
  <si>
    <t>AK1002733</t>
  </si>
  <si>
    <t>70816</t>
  </si>
  <si>
    <t>AP1002729</t>
  </si>
  <si>
    <t>GJ1002791</t>
  </si>
  <si>
    <t>GJ1002792</t>
  </si>
  <si>
    <t xml:space="preserve"> 10 Deposit Correction</t>
  </si>
  <si>
    <t>GJ1002846</t>
  </si>
  <si>
    <t>15572</t>
  </si>
  <si>
    <t>AK1002798</t>
  </si>
  <si>
    <t>VICTOR ALTAMIRANO</t>
  </si>
  <si>
    <t>15469</t>
  </si>
  <si>
    <t>AK1002788</t>
  </si>
  <si>
    <t>15470</t>
  </si>
  <si>
    <t>CHRISTINA BETANCOURT</t>
  </si>
  <si>
    <t>15471</t>
  </si>
  <si>
    <t>BARBARA BOOKER</t>
  </si>
  <si>
    <t>15472</t>
  </si>
  <si>
    <t>ERICA BOSTROM</t>
  </si>
  <si>
    <t>15473</t>
  </si>
  <si>
    <t>CHRIS CALDWELL</t>
  </si>
  <si>
    <t>15474</t>
  </si>
  <si>
    <t>RUSSELL &amp; TANA CARPENTER</t>
  </si>
  <si>
    <t>15475</t>
  </si>
  <si>
    <t>KELLY DAVIS</t>
  </si>
  <si>
    <t>15476</t>
  </si>
  <si>
    <t>JARED FLEMING</t>
  </si>
  <si>
    <t>15477</t>
  </si>
  <si>
    <t>PRISCILLA HERR</t>
  </si>
  <si>
    <t>15478</t>
  </si>
  <si>
    <t>JOHN C HORNE</t>
  </si>
  <si>
    <t>15479</t>
  </si>
  <si>
    <t>MARK HOVLEY</t>
  </si>
  <si>
    <t>15480</t>
  </si>
  <si>
    <t>B T HOYEM</t>
  </si>
  <si>
    <t>15481</t>
  </si>
  <si>
    <t>MEI MEI JAO</t>
  </si>
  <si>
    <t>15482</t>
  </si>
  <si>
    <t>SCOTT C JOHNSON</t>
  </si>
  <si>
    <t>15483</t>
  </si>
  <si>
    <t>15484</t>
  </si>
  <si>
    <t>KODY KINZIGER</t>
  </si>
  <si>
    <t>15485</t>
  </si>
  <si>
    <t>MIKE MAGNAGH</t>
  </si>
  <si>
    <t>15486</t>
  </si>
  <si>
    <t>DANIELLE MAKI</t>
  </si>
  <si>
    <t>15487</t>
  </si>
  <si>
    <t>LAURA MAPES</t>
  </si>
  <si>
    <t>15488</t>
  </si>
  <si>
    <t>KENNETH MCCRARY</t>
  </si>
  <si>
    <t>15489</t>
  </si>
  <si>
    <t>SARAH MOSTALA</t>
  </si>
  <si>
    <t>15490</t>
  </si>
  <si>
    <t>RICARDO NEVAREZ</t>
  </si>
  <si>
    <t>15491</t>
  </si>
  <si>
    <t>ARMANDO PACHECO</t>
  </si>
  <si>
    <t>15492</t>
  </si>
  <si>
    <t>LADO PISINGER JR</t>
  </si>
  <si>
    <t>15493</t>
  </si>
  <si>
    <t>MICHAEL RAMOS</t>
  </si>
  <si>
    <t>15494</t>
  </si>
  <si>
    <t>SARA RUSTAD</t>
  </si>
  <si>
    <t>15495</t>
  </si>
  <si>
    <t>LAURA SARABIA</t>
  </si>
  <si>
    <t>15496</t>
  </si>
  <si>
    <t>ROBERT SCHAPPEL</t>
  </si>
  <si>
    <t>15497</t>
  </si>
  <si>
    <t>DOLORES STIMAN</t>
  </si>
  <si>
    <t>15498</t>
  </si>
  <si>
    <t>GENESIS L THOMAS</t>
  </si>
  <si>
    <t>15499</t>
  </si>
  <si>
    <t>EVELYN TOWNSEND</t>
  </si>
  <si>
    <t>15500</t>
  </si>
  <si>
    <t>FRANK TUFFNER</t>
  </si>
  <si>
    <t>15501</t>
  </si>
  <si>
    <t>JUSTIN WALDRON</t>
  </si>
  <si>
    <t>15502</t>
  </si>
  <si>
    <t>SHARON WILDER</t>
  </si>
  <si>
    <t>15503</t>
  </si>
  <si>
    <t>JENNIFER WARD</t>
  </si>
  <si>
    <t>15504</t>
  </si>
  <si>
    <t>BASIN CITY AUTO PARTS INC</t>
  </si>
  <si>
    <t>15505</t>
  </si>
  <si>
    <t>15506</t>
  </si>
  <si>
    <t>15507</t>
  </si>
  <si>
    <t>15508</t>
  </si>
  <si>
    <t>15509</t>
  </si>
  <si>
    <t>15510</t>
  </si>
  <si>
    <t>15512</t>
  </si>
  <si>
    <t>15513</t>
  </si>
  <si>
    <t>15514</t>
  </si>
  <si>
    <t>15515</t>
  </si>
  <si>
    <t>15516</t>
  </si>
  <si>
    <t>15517</t>
  </si>
  <si>
    <t>15518</t>
  </si>
  <si>
    <t>15521</t>
  </si>
  <si>
    <t>15522</t>
  </si>
  <si>
    <t>15523</t>
  </si>
  <si>
    <t>15524</t>
  </si>
  <si>
    <t>15525</t>
  </si>
  <si>
    <t>15526</t>
  </si>
  <si>
    <t>15527</t>
  </si>
  <si>
    <t>15528</t>
  </si>
  <si>
    <t>15529</t>
  </si>
  <si>
    <t>15530</t>
  </si>
  <si>
    <t>15531</t>
  </si>
  <si>
    <t>15532</t>
  </si>
  <si>
    <t>15533</t>
  </si>
  <si>
    <t>15534</t>
  </si>
  <si>
    <t>15535</t>
  </si>
  <si>
    <t>15536</t>
  </si>
  <si>
    <t>15537</t>
  </si>
  <si>
    <t>15538</t>
  </si>
  <si>
    <t>15539</t>
  </si>
  <si>
    <t>15540</t>
  </si>
  <si>
    <t>15541</t>
  </si>
  <si>
    <t>15542</t>
  </si>
  <si>
    <t>15543</t>
  </si>
  <si>
    <t>15544</t>
  </si>
  <si>
    <t>15545</t>
  </si>
  <si>
    <t>15546</t>
  </si>
  <si>
    <t>15547</t>
  </si>
  <si>
    <t>15548</t>
  </si>
  <si>
    <t>CUT ABOVE INCORPORATED</t>
  </si>
  <si>
    <t>15549</t>
  </si>
  <si>
    <t>15550</t>
  </si>
  <si>
    <t>15551</t>
  </si>
  <si>
    <t>FASTENAL COMPANY</t>
  </si>
  <si>
    <t>15552</t>
  </si>
  <si>
    <t>15553</t>
  </si>
  <si>
    <t>15554</t>
  </si>
  <si>
    <t>15555</t>
  </si>
  <si>
    <t>15556</t>
  </si>
  <si>
    <t>15557</t>
  </si>
  <si>
    <t>15558</t>
  </si>
  <si>
    <t>15559</t>
  </si>
  <si>
    <t>15560</t>
  </si>
  <si>
    <t>15561</t>
  </si>
  <si>
    <t>15562</t>
  </si>
  <si>
    <t>15563</t>
  </si>
  <si>
    <t>15564</t>
  </si>
  <si>
    <t>15565</t>
  </si>
  <si>
    <t>15566</t>
  </si>
  <si>
    <t>SPUDAIRE, LLC</t>
  </si>
  <si>
    <t>15567</t>
  </si>
  <si>
    <t>15568</t>
  </si>
  <si>
    <t>15569</t>
  </si>
  <si>
    <t>15570</t>
  </si>
  <si>
    <t>15571</t>
  </si>
  <si>
    <t>GJ1002802</t>
  </si>
  <si>
    <t>GJ1002803</t>
  </si>
  <si>
    <t>189</t>
  </si>
  <si>
    <t>AP1002807</t>
  </si>
  <si>
    <t>15573</t>
  </si>
  <si>
    <t>AP1002826</t>
  </si>
  <si>
    <t>190</t>
  </si>
  <si>
    <t>AP1002804</t>
  </si>
  <si>
    <t>15574</t>
  </si>
  <si>
    <t>AK1002815</t>
  </si>
  <si>
    <t>15575</t>
  </si>
  <si>
    <t>AK1002822</t>
  </si>
  <si>
    <t>SECRETARY OF STATE</t>
  </si>
  <si>
    <t>197</t>
  </si>
  <si>
    <t xml:space="preserve"> 30 Q2 PR Tax Adjustment</t>
  </si>
  <si>
    <t>GJ1002978</t>
  </si>
  <si>
    <t>GJ1003068</t>
  </si>
  <si>
    <t>THERESA M BALTHAZOR</t>
  </si>
  <si>
    <t>15577</t>
  </si>
  <si>
    <t>AK1002849</t>
  </si>
  <si>
    <t>MELANIE BASSETT</t>
  </si>
  <si>
    <t>15578</t>
  </si>
  <si>
    <t>D BOGENBERGER</t>
  </si>
  <si>
    <t>15579</t>
  </si>
  <si>
    <t>BETHANY CARPENTER</t>
  </si>
  <si>
    <t>15580</t>
  </si>
  <si>
    <t>JOSE GUIZAR</t>
  </si>
  <si>
    <t>15581</t>
  </si>
  <si>
    <t>KRIS JOHNSON</t>
  </si>
  <si>
    <t>15582</t>
  </si>
  <si>
    <t>AMILA KOSTIC</t>
  </si>
  <si>
    <t>15583</t>
  </si>
  <si>
    <t>ALICIA LOVE</t>
  </si>
  <si>
    <t>15584</t>
  </si>
  <si>
    <t>TIMOTHY NEASHAM</t>
  </si>
  <si>
    <t>15585</t>
  </si>
  <si>
    <t>TRI CITY PALLETS</t>
  </si>
  <si>
    <t>15586</t>
  </si>
  <si>
    <t>IOWA BEEF PROCESSORS</t>
  </si>
  <si>
    <t>15587</t>
  </si>
  <si>
    <t>CHERYL ROSS</t>
  </si>
  <si>
    <t>15588</t>
  </si>
  <si>
    <t>DAVID RODNEY</t>
  </si>
  <si>
    <t>15589</t>
  </si>
  <si>
    <t>STEPHEN STACHOFSKY</t>
  </si>
  <si>
    <t>15590</t>
  </si>
  <si>
    <t>EUGENE L STORKEL</t>
  </si>
  <si>
    <t>15591</t>
  </si>
  <si>
    <t>15592</t>
  </si>
  <si>
    <t>15593</t>
  </si>
  <si>
    <t>15594</t>
  </si>
  <si>
    <t>15595</t>
  </si>
  <si>
    <t>15597</t>
  </si>
  <si>
    <t>15598</t>
  </si>
  <si>
    <t>15599</t>
  </si>
  <si>
    <t>15600</t>
  </si>
  <si>
    <t>15601</t>
  </si>
  <si>
    <t>15602</t>
  </si>
  <si>
    <t>15603</t>
  </si>
  <si>
    <t>15604</t>
  </si>
  <si>
    <t>15606</t>
  </si>
  <si>
    <t>15607</t>
  </si>
  <si>
    <t>15608</t>
  </si>
  <si>
    <t>15609</t>
  </si>
  <si>
    <t>15610</t>
  </si>
  <si>
    <t>15611</t>
  </si>
  <si>
    <t>15612</t>
  </si>
  <si>
    <t>15613</t>
  </si>
  <si>
    <t>A-JACKS AUTO SERVICES</t>
  </si>
  <si>
    <t>15614</t>
  </si>
  <si>
    <t>15615</t>
  </si>
  <si>
    <t>15616</t>
  </si>
  <si>
    <t>15617</t>
  </si>
  <si>
    <t>15618</t>
  </si>
  <si>
    <t>15619</t>
  </si>
  <si>
    <t>15620</t>
  </si>
  <si>
    <t>15621</t>
  </si>
  <si>
    <t>15622</t>
  </si>
  <si>
    <t>15623</t>
  </si>
  <si>
    <t>15624</t>
  </si>
  <si>
    <t>15625</t>
  </si>
  <si>
    <t>15626</t>
  </si>
  <si>
    <t>15627</t>
  </si>
  <si>
    <t>15628</t>
  </si>
  <si>
    <t>15629</t>
  </si>
  <si>
    <t>15630</t>
  </si>
  <si>
    <t>15631</t>
  </si>
  <si>
    <t>15632</t>
  </si>
  <si>
    <t>15633</t>
  </si>
  <si>
    <t>15634</t>
  </si>
  <si>
    <t>15635</t>
  </si>
  <si>
    <t>15636</t>
  </si>
  <si>
    <t>OTTO ENVIRONMENTAL SYST.</t>
  </si>
  <si>
    <t>15637</t>
  </si>
  <si>
    <t>15638</t>
  </si>
  <si>
    <t>15639</t>
  </si>
  <si>
    <t>15640</t>
  </si>
  <si>
    <t>15641</t>
  </si>
  <si>
    <t>15642</t>
  </si>
  <si>
    <t>15643</t>
  </si>
  <si>
    <t>15644</t>
  </si>
  <si>
    <t>GJ1002908</t>
  </si>
  <si>
    <t>GJ1002909</t>
  </si>
  <si>
    <t>15645</t>
  </si>
  <si>
    <t>AK1002860</t>
  </si>
  <si>
    <t>15646</t>
  </si>
  <si>
    <t>TOM GRENIER</t>
  </si>
  <si>
    <t>15647</t>
  </si>
  <si>
    <t>15648</t>
  </si>
  <si>
    <t>080516 PAYROLL</t>
  </si>
  <si>
    <t>AP1002856</t>
  </si>
  <si>
    <t>GJ1003002</t>
  </si>
  <si>
    <t>AV1002879</t>
  </si>
  <si>
    <t>AV1002881</t>
  </si>
  <si>
    <t>RODNEY ALLESSIO</t>
  </si>
  <si>
    <t>15649</t>
  </si>
  <si>
    <t>AK1002922</t>
  </si>
  <si>
    <t>DOUG ARNZER</t>
  </si>
  <si>
    <t>15650</t>
  </si>
  <si>
    <t>ROBERT ARNDT</t>
  </si>
  <si>
    <t>15651</t>
  </si>
  <si>
    <t>15652</t>
  </si>
  <si>
    <t>KEN BAILEY</t>
  </si>
  <si>
    <t>15653</t>
  </si>
  <si>
    <t>EARNACE BEASLEY</t>
  </si>
  <si>
    <t>15654</t>
  </si>
  <si>
    <t>RONALD CARAWAY</t>
  </si>
  <si>
    <t>15655</t>
  </si>
  <si>
    <t>MARIANELA CONTRERAS</t>
  </si>
  <si>
    <t>15656</t>
  </si>
  <si>
    <t>JEFFREY COOK</t>
  </si>
  <si>
    <t>15657</t>
  </si>
  <si>
    <t>CSP PASCO LLC</t>
  </si>
  <si>
    <t>15658</t>
  </si>
  <si>
    <t>ROSLYN EDWARDS</t>
  </si>
  <si>
    <t>15659</t>
  </si>
  <si>
    <t>CURIE ELEMENTARY</t>
  </si>
  <si>
    <t>15660</t>
  </si>
  <si>
    <t>ANDREW &amp; JILLIAN ESPARZA</t>
  </si>
  <si>
    <t>15661</t>
  </si>
  <si>
    <t>SELE FERNANDEZ</t>
  </si>
  <si>
    <t>15662</t>
  </si>
  <si>
    <t>LAURIE GEE</t>
  </si>
  <si>
    <t>15663</t>
  </si>
  <si>
    <t>MARTHA HERRERA</t>
  </si>
  <si>
    <t>15664</t>
  </si>
  <si>
    <t>CATHY HOLLE</t>
  </si>
  <si>
    <t>15665</t>
  </si>
  <si>
    <t>MICHAEL &amp; ANN HOLLAND</t>
  </si>
  <si>
    <t>15666</t>
  </si>
  <si>
    <t>CHARAE KENT</t>
  </si>
  <si>
    <t>15667</t>
  </si>
  <si>
    <t>DREW &amp; SUE LANDRAM</t>
  </si>
  <si>
    <t>15668</t>
  </si>
  <si>
    <t>STACY NICHOLS</t>
  </si>
  <si>
    <t>15669</t>
  </si>
  <si>
    <t>JESSICA RINKER</t>
  </si>
  <si>
    <t>15670</t>
  </si>
  <si>
    <t>TIFFANY SAINSBURY</t>
  </si>
  <si>
    <t>15671</t>
  </si>
  <si>
    <t>JOSE R SUAREZ</t>
  </si>
  <si>
    <t>15672</t>
  </si>
  <si>
    <t>CELESTE TREVINO</t>
  </si>
  <si>
    <t>15673</t>
  </si>
  <si>
    <t>ROMAN TRUJILLO</t>
  </si>
  <si>
    <t>15674</t>
  </si>
  <si>
    <t>DANIEL URIBE</t>
  </si>
  <si>
    <t>15675</t>
  </si>
  <si>
    <t>ROMAN WATSON</t>
  </si>
  <si>
    <t>15676</t>
  </si>
  <si>
    <t>HEATHER WILSON</t>
  </si>
  <si>
    <t>15677</t>
  </si>
  <si>
    <t>JESSE ZAVALA</t>
  </si>
  <si>
    <t>15678</t>
  </si>
  <si>
    <t>15679</t>
  </si>
  <si>
    <t>15680</t>
  </si>
  <si>
    <t>15681</t>
  </si>
  <si>
    <t>15683</t>
  </si>
  <si>
    <t>15684</t>
  </si>
  <si>
    <t>15685</t>
  </si>
  <si>
    <t>15686</t>
  </si>
  <si>
    <t>15687</t>
  </si>
  <si>
    <t>15689</t>
  </si>
  <si>
    <t>15690</t>
  </si>
  <si>
    <t>15691</t>
  </si>
  <si>
    <t>15692</t>
  </si>
  <si>
    <t>15693</t>
  </si>
  <si>
    <t>15694</t>
  </si>
  <si>
    <t>15695</t>
  </si>
  <si>
    <t>15696</t>
  </si>
  <si>
    <t>15697</t>
  </si>
  <si>
    <t>15698</t>
  </si>
  <si>
    <t>15699</t>
  </si>
  <si>
    <t>15700</t>
  </si>
  <si>
    <t>15701</t>
  </si>
  <si>
    <t>15702</t>
  </si>
  <si>
    <t>15703</t>
  </si>
  <si>
    <t>15704</t>
  </si>
  <si>
    <t>15705</t>
  </si>
  <si>
    <t>15706</t>
  </si>
  <si>
    <t>CUMMINS NORTHWEST</t>
  </si>
  <si>
    <t>15707</t>
  </si>
  <si>
    <t>DAMAR TOWING CORP</t>
  </si>
  <si>
    <t>15708</t>
  </si>
  <si>
    <t>15709</t>
  </si>
  <si>
    <t>15710</t>
  </si>
  <si>
    <t>15711</t>
  </si>
  <si>
    <t>15712</t>
  </si>
  <si>
    <t>15713</t>
  </si>
  <si>
    <t>PABLO GONZALEZ</t>
  </si>
  <si>
    <t>15714</t>
  </si>
  <si>
    <t>GRIGG ENTERPRISES, INC.</t>
  </si>
  <si>
    <t>15715</t>
  </si>
  <si>
    <t>15716</t>
  </si>
  <si>
    <t>15717</t>
  </si>
  <si>
    <t>15718</t>
  </si>
  <si>
    <t>15719</t>
  </si>
  <si>
    <t>15720</t>
  </si>
  <si>
    <t>15721</t>
  </si>
  <si>
    <t>15722</t>
  </si>
  <si>
    <t>15723</t>
  </si>
  <si>
    <t>15724</t>
  </si>
  <si>
    <t>15725</t>
  </si>
  <si>
    <t>15726</t>
  </si>
  <si>
    <t>15727</t>
  </si>
  <si>
    <t>15728</t>
  </si>
  <si>
    <t>15729</t>
  </si>
  <si>
    <t>AK1002930</t>
  </si>
  <si>
    <t>15730</t>
  </si>
  <si>
    <t>GJ1002988</t>
  </si>
  <si>
    <t>GJ1002989</t>
  </si>
  <si>
    <t>03A</t>
  </si>
  <si>
    <t>03A BDI owes DSD</t>
  </si>
  <si>
    <t>GJ1003062</t>
  </si>
  <si>
    <t>ERIC HUTCHCRAFT</t>
  </si>
  <si>
    <t>15731</t>
  </si>
  <si>
    <t>AK1002947</t>
  </si>
  <si>
    <t>15732</t>
  </si>
  <si>
    <t xml:space="preserve"> 17 Postage</t>
  </si>
  <si>
    <t xml:space="preserve"> 17 Account Analysis CHG</t>
  </si>
  <si>
    <t>202</t>
  </si>
  <si>
    <t>AP1002953</t>
  </si>
  <si>
    <t>15733</t>
  </si>
  <si>
    <t>AK1002964</t>
  </si>
  <si>
    <t>PAUL BATES</t>
  </si>
  <si>
    <t>15734</t>
  </si>
  <si>
    <t>AK1002976</t>
  </si>
  <si>
    <t>PAVEL BAUER</t>
  </si>
  <si>
    <t>15735</t>
  </si>
  <si>
    <t>CLARENCE BLOOMSTER</t>
  </si>
  <si>
    <t>15736</t>
  </si>
  <si>
    <t>TRICIA &amp; MIKE BRADFORD</t>
  </si>
  <si>
    <t>15737</t>
  </si>
  <si>
    <t>ARTURO CHAVEZ</t>
  </si>
  <si>
    <t>15738</t>
  </si>
  <si>
    <t>JOE CARRASCO</t>
  </si>
  <si>
    <t>15739</t>
  </si>
  <si>
    <t>BRIAN CORDRAY</t>
  </si>
  <si>
    <t>15740</t>
  </si>
  <si>
    <t>BRETT CRIDER</t>
  </si>
  <si>
    <t>15741</t>
  </si>
  <si>
    <t>REMIE AND ZOEE DERUWE</t>
  </si>
  <si>
    <t>15742</t>
  </si>
  <si>
    <t>JORDAN ERICKSON</t>
  </si>
  <si>
    <t>15743</t>
  </si>
  <si>
    <t>DARIN EVANS</t>
  </si>
  <si>
    <t>15744</t>
  </si>
  <si>
    <t>KAYLA RAE GOODELL</t>
  </si>
  <si>
    <t>15745</t>
  </si>
  <si>
    <t>DARLA GREGORY</t>
  </si>
  <si>
    <t>15746</t>
  </si>
  <si>
    <t>VICTOR &amp; ROMONA GRIMM</t>
  </si>
  <si>
    <t>15747</t>
  </si>
  <si>
    <t>JESSLYN HEWETT</t>
  </si>
  <si>
    <t>15748</t>
  </si>
  <si>
    <t>ROBERTA HOLT</t>
  </si>
  <si>
    <t>15749</t>
  </si>
  <si>
    <t>NIEVES DE LUNA</t>
  </si>
  <si>
    <t>15750</t>
  </si>
  <si>
    <t>M LYON</t>
  </si>
  <si>
    <t>15751</t>
  </si>
  <si>
    <t>MARICELA MEDINA</t>
  </si>
  <si>
    <t>15752</t>
  </si>
  <si>
    <t>RUTH MENDEZ</t>
  </si>
  <si>
    <t>15753</t>
  </si>
  <si>
    <t>SANTIAGO MEDINA</t>
  </si>
  <si>
    <t>15754</t>
  </si>
  <si>
    <t>MARTHA MUNOZ</t>
  </si>
  <si>
    <t>15755</t>
  </si>
  <si>
    <t>JESSICA POFAHL</t>
  </si>
  <si>
    <t>15756</t>
  </si>
  <si>
    <t>ARIANA RODRIGUEZ</t>
  </si>
  <si>
    <t>15757</t>
  </si>
  <si>
    <t>DANIEL SEARCH</t>
  </si>
  <si>
    <t>15758</t>
  </si>
  <si>
    <t>DAWN SEVERNS</t>
  </si>
  <si>
    <t>15759</t>
  </si>
  <si>
    <t>SUBERIZER INC</t>
  </si>
  <si>
    <t>15760</t>
  </si>
  <si>
    <t>BRUCE E TABER</t>
  </si>
  <si>
    <t>15761</t>
  </si>
  <si>
    <t>NANCY THURSTON</t>
  </si>
  <si>
    <t>15762</t>
  </si>
  <si>
    <t>ISMAEL ESTRADA VELASQUEZ</t>
  </si>
  <si>
    <t>15763</t>
  </si>
  <si>
    <t>15764</t>
  </si>
  <si>
    <t>15765</t>
  </si>
  <si>
    <t>15766</t>
  </si>
  <si>
    <t>15767</t>
  </si>
  <si>
    <t>15768</t>
  </si>
  <si>
    <t>15769</t>
  </si>
  <si>
    <t>15771</t>
  </si>
  <si>
    <t>15772</t>
  </si>
  <si>
    <t>15773</t>
  </si>
  <si>
    <t>15774</t>
  </si>
  <si>
    <t>15775</t>
  </si>
  <si>
    <t>15777</t>
  </si>
  <si>
    <t>15778</t>
  </si>
  <si>
    <t>15779</t>
  </si>
  <si>
    <t>15780</t>
  </si>
  <si>
    <t>15781</t>
  </si>
  <si>
    <t>15782</t>
  </si>
  <si>
    <t>15783</t>
  </si>
  <si>
    <t>15784</t>
  </si>
  <si>
    <t>15785</t>
  </si>
  <si>
    <t>15786</t>
  </si>
  <si>
    <t>15787</t>
  </si>
  <si>
    <t>15788</t>
  </si>
  <si>
    <t>15789</t>
  </si>
  <si>
    <t>15790</t>
  </si>
  <si>
    <t>15791</t>
  </si>
  <si>
    <t>15792</t>
  </si>
  <si>
    <t>15793</t>
  </si>
  <si>
    <t>15794</t>
  </si>
  <si>
    <t>15795</t>
  </si>
  <si>
    <t>15796</t>
  </si>
  <si>
    <t>15797</t>
  </si>
  <si>
    <t>15798</t>
  </si>
  <si>
    <t>15799</t>
  </si>
  <si>
    <t>15800</t>
  </si>
  <si>
    <t>15801</t>
  </si>
  <si>
    <t>LONI'S SIGN SERVICE INC.</t>
  </si>
  <si>
    <t>15802</t>
  </si>
  <si>
    <t>15803</t>
  </si>
  <si>
    <t>15804</t>
  </si>
  <si>
    <t>15805</t>
  </si>
  <si>
    <t>PROSSER ROTARY CLUB</t>
  </si>
  <si>
    <t>15806</t>
  </si>
  <si>
    <t>RUBATINO REFUSE REMOVAL</t>
  </si>
  <si>
    <t>15807</t>
  </si>
  <si>
    <t>15808</t>
  </si>
  <si>
    <t>15809</t>
  </si>
  <si>
    <t>15810</t>
  </si>
  <si>
    <t>15811</t>
  </si>
  <si>
    <t>15812</t>
  </si>
  <si>
    <t>15813</t>
  </si>
  <si>
    <t>15814</t>
  </si>
  <si>
    <t>15815</t>
  </si>
  <si>
    <t xml:space="preserve"> 03a BDI owes Walla Walla</t>
  </si>
  <si>
    <t>209</t>
  </si>
  <si>
    <t>AP1002998</t>
  </si>
  <si>
    <t>210</t>
  </si>
  <si>
    <t>211</t>
  </si>
  <si>
    <t>AP1003072</t>
  </si>
  <si>
    <t>GJ1003111</t>
  </si>
  <si>
    <t>17A</t>
  </si>
  <si>
    <t xml:space="preserve"> 17a June16 17a Reversal</t>
  </si>
  <si>
    <t>GJ1003191</t>
  </si>
  <si>
    <t xml:space="preserve"> 17 Beg Bal Tru-Up</t>
  </si>
  <si>
    <t>GJ1003193</t>
  </si>
  <si>
    <t>GJ1002990</t>
  </si>
  <si>
    <t>GJ1002991</t>
  </si>
  <si>
    <t>EULOGIO SAUCILLO</t>
  </si>
  <si>
    <t>15818</t>
  </si>
  <si>
    <t>AK1002987</t>
  </si>
  <si>
    <t>PR09022016</t>
  </si>
  <si>
    <t>AP1002980</t>
  </si>
  <si>
    <t>15816</t>
  </si>
  <si>
    <t>216</t>
  </si>
  <si>
    <t>AV1002995</t>
  </si>
  <si>
    <t>15819</t>
  </si>
  <si>
    <t>AP1003015</t>
  </si>
  <si>
    <t>99</t>
  </si>
  <si>
    <t>99 Reclass Fed Tax</t>
  </si>
  <si>
    <t>GJ1003037</t>
  </si>
  <si>
    <t>219</t>
  </si>
  <si>
    <t>AP1003025</t>
  </si>
  <si>
    <t>ALEX BEDOYA</t>
  </si>
  <si>
    <t>15820</t>
  </si>
  <si>
    <t>AK1003033</t>
  </si>
  <si>
    <t>T BRENNER</t>
  </si>
  <si>
    <t>15821</t>
  </si>
  <si>
    <t>DAVID &amp; BARBARA HAYS</t>
  </si>
  <si>
    <t>15822</t>
  </si>
  <si>
    <t>ANTON KUCHERYAVIY</t>
  </si>
  <si>
    <t>15823</t>
  </si>
  <si>
    <t>RON MITCHELL</t>
  </si>
  <si>
    <t>15824</t>
  </si>
  <si>
    <t>NATHAN &amp; TIFFANY MOSS</t>
  </si>
  <si>
    <t>15825</t>
  </si>
  <si>
    <t>DEBBIE OLSON</t>
  </si>
  <si>
    <t>15826</t>
  </si>
  <si>
    <t>KAREN VACCA</t>
  </si>
  <si>
    <t>15827</t>
  </si>
  <si>
    <t>15828</t>
  </si>
  <si>
    <t>15829</t>
  </si>
  <si>
    <t>15830</t>
  </si>
  <si>
    <t>15831</t>
  </si>
  <si>
    <t>15832</t>
  </si>
  <si>
    <t>15834</t>
  </si>
  <si>
    <t>15835</t>
  </si>
  <si>
    <t>15836</t>
  </si>
  <si>
    <t>15837</t>
  </si>
  <si>
    <t>15838</t>
  </si>
  <si>
    <t>15839</t>
  </si>
  <si>
    <t>15842</t>
  </si>
  <si>
    <t>15843</t>
  </si>
  <si>
    <t>15844</t>
  </si>
  <si>
    <t>15845</t>
  </si>
  <si>
    <t>15846</t>
  </si>
  <si>
    <t>15847</t>
  </si>
  <si>
    <t>15848</t>
  </si>
  <si>
    <t>15849</t>
  </si>
  <si>
    <t>15850</t>
  </si>
  <si>
    <t>15851</t>
  </si>
  <si>
    <t>15852</t>
  </si>
  <si>
    <t>15853</t>
  </si>
  <si>
    <t>15854</t>
  </si>
  <si>
    <t>15855</t>
  </si>
  <si>
    <t>15856</t>
  </si>
  <si>
    <t>15857</t>
  </si>
  <si>
    <t>15858</t>
  </si>
  <si>
    <t>15859</t>
  </si>
  <si>
    <t>15860</t>
  </si>
  <si>
    <t>15861</t>
  </si>
  <si>
    <t>CONNELL CHAMBER OF COMM</t>
  </si>
  <si>
    <t>15862</t>
  </si>
  <si>
    <t>15863</t>
  </si>
  <si>
    <t>15864</t>
  </si>
  <si>
    <t>15865</t>
  </si>
  <si>
    <t>15866</t>
  </si>
  <si>
    <t>15867</t>
  </si>
  <si>
    <t>15868</t>
  </si>
  <si>
    <t>15869</t>
  </si>
  <si>
    <t>15870</t>
  </si>
  <si>
    <t>15871</t>
  </si>
  <si>
    <t>15872</t>
  </si>
  <si>
    <t>DEPT LABOR &amp; INDUSTRIES</t>
  </si>
  <si>
    <t>15873</t>
  </si>
  <si>
    <t>15874</t>
  </si>
  <si>
    <t>15875</t>
  </si>
  <si>
    <t>15876</t>
  </si>
  <si>
    <t>15877</t>
  </si>
  <si>
    <t>T&amp;G TRUCKING &amp; FREIGHT</t>
  </si>
  <si>
    <t>15878</t>
  </si>
  <si>
    <t>15879</t>
  </si>
  <si>
    <t>15880</t>
  </si>
  <si>
    <t>15881</t>
  </si>
  <si>
    <t>POSTMASTER</t>
  </si>
  <si>
    <t>15882</t>
  </si>
  <si>
    <t>15883</t>
  </si>
  <si>
    <t>15884</t>
  </si>
  <si>
    <t>GJ1003098</t>
  </si>
  <si>
    <t>GJ1003100</t>
  </si>
  <si>
    <t>221</t>
  </si>
  <si>
    <t>AP1003070</t>
  </si>
  <si>
    <t>03A BDI OWES WW</t>
  </si>
  <si>
    <t>GJ1003124</t>
  </si>
  <si>
    <t>234</t>
  </si>
  <si>
    <t>AP1003106</t>
  </si>
  <si>
    <t>AV1003060</t>
  </si>
  <si>
    <t>220</t>
  </si>
  <si>
    <t>COLLEEN AKERBLADE</t>
  </si>
  <si>
    <t>15885</t>
  </si>
  <si>
    <t>AK1003081</t>
  </si>
  <si>
    <t>ALISHA ANDRING</t>
  </si>
  <si>
    <t>15886</t>
  </si>
  <si>
    <t>NOE AYALA</t>
  </si>
  <si>
    <t>15887</t>
  </si>
  <si>
    <t>15888</t>
  </si>
  <si>
    <t>JASON &amp; TARA BARROW</t>
  </si>
  <si>
    <t>15889</t>
  </si>
  <si>
    <t>RUTH E MUHLBEIER</t>
  </si>
  <si>
    <t>15890</t>
  </si>
  <si>
    <t>NAILA BETANCES</t>
  </si>
  <si>
    <t>15891</t>
  </si>
  <si>
    <t>DANIEL BLACK</t>
  </si>
  <si>
    <t>15892</t>
  </si>
  <si>
    <t>DUANE W BODDY</t>
  </si>
  <si>
    <t>15893</t>
  </si>
  <si>
    <t>NONA BOYL</t>
  </si>
  <si>
    <t>15894</t>
  </si>
  <si>
    <t>ERICH BROWNING</t>
  </si>
  <si>
    <t>15895</t>
  </si>
  <si>
    <t>MELINDA BROWN</t>
  </si>
  <si>
    <t>15896</t>
  </si>
  <si>
    <t>WILLETTA BURNS</t>
  </si>
  <si>
    <t>15897</t>
  </si>
  <si>
    <t>KARA &amp; CHRIS CAICEDO</t>
  </si>
  <si>
    <t>15898</t>
  </si>
  <si>
    <t>MACIEL CAMACHO</t>
  </si>
  <si>
    <t>15899</t>
  </si>
  <si>
    <t>15900</t>
  </si>
  <si>
    <t>YOENI CASTRO</t>
  </si>
  <si>
    <t>15901</t>
  </si>
  <si>
    <t>ROSA CATALAN</t>
  </si>
  <si>
    <t>15902</t>
  </si>
  <si>
    <t>RAUL CAVAZOS</t>
  </si>
  <si>
    <t>15903</t>
  </si>
  <si>
    <t>CARLOS G CHAVEZ</t>
  </si>
  <si>
    <t>15904</t>
  </si>
  <si>
    <t>ANGEE CHAVEZ</t>
  </si>
  <si>
    <t>15905</t>
  </si>
  <si>
    <t>GLORIA COTY</t>
  </si>
  <si>
    <t>15906</t>
  </si>
  <si>
    <t>W PASCO FAMILY DENTAL CRT</t>
  </si>
  <si>
    <t>15907</t>
  </si>
  <si>
    <t>RANDY CORNELIUS</t>
  </si>
  <si>
    <t>15908</t>
  </si>
  <si>
    <t>15909</t>
  </si>
  <si>
    <t>CONNELL CHRISTIAN CTR</t>
  </si>
  <si>
    <t>15910</t>
  </si>
  <si>
    <t>KETRA CURTIS</t>
  </si>
  <si>
    <t>15911</t>
  </si>
  <si>
    <t>JOHN DAVILA</t>
  </si>
  <si>
    <t>15912</t>
  </si>
  <si>
    <t>MICHAEL &amp; ETHNEY DAVIS</t>
  </si>
  <si>
    <t>15913</t>
  </si>
  <si>
    <t>NELCRO DEW LLC</t>
  </si>
  <si>
    <t>15914</t>
  </si>
  <si>
    <t>MIKE DOWNS</t>
  </si>
  <si>
    <t>15915</t>
  </si>
  <si>
    <t>KRISTINE DYKES</t>
  </si>
  <si>
    <t>15916</t>
  </si>
  <si>
    <t>MAYA ANGELOU ELEMENTARY</t>
  </si>
  <si>
    <t>15917</t>
  </si>
  <si>
    <t>NRC ENVIROMENTAL SRVC</t>
  </si>
  <si>
    <t>15918</t>
  </si>
  <si>
    <t>GUADALUPE ESPARZA</t>
  </si>
  <si>
    <t>15919</t>
  </si>
  <si>
    <t>DARLEEN EVANS</t>
  </si>
  <si>
    <t>15920</t>
  </si>
  <si>
    <t>DON FULBRIGHT</t>
  </si>
  <si>
    <t>15921</t>
  </si>
  <si>
    <t>ARNULFO GALLEGO</t>
  </si>
  <si>
    <t>15922</t>
  </si>
  <si>
    <t>LUIS GARCIA</t>
  </si>
  <si>
    <t>15923</t>
  </si>
  <si>
    <t>15924</t>
  </si>
  <si>
    <t>AMBER GOODALL</t>
  </si>
  <si>
    <t>15925</t>
  </si>
  <si>
    <t>SONIA GOMEZ</t>
  </si>
  <si>
    <t>15926</t>
  </si>
  <si>
    <t>BLANCA A GONZALEZ</t>
  </si>
  <si>
    <t>15927</t>
  </si>
  <si>
    <t>DARREL GOODWIN</t>
  </si>
  <si>
    <t>15928</t>
  </si>
  <si>
    <t>KEILA GORDON</t>
  </si>
  <si>
    <t>15929</t>
  </si>
  <si>
    <t>MARGIE GROHF</t>
  </si>
  <si>
    <t>15930</t>
  </si>
  <si>
    <t>MARIA I GUTIERREZ</t>
  </si>
  <si>
    <t>15931</t>
  </si>
  <si>
    <t>RANDI HAMMER</t>
  </si>
  <si>
    <t>15932</t>
  </si>
  <si>
    <t>BAMBI HAWKINS</t>
  </si>
  <si>
    <t>15933</t>
  </si>
  <si>
    <t>KEVIN HAYS</t>
  </si>
  <si>
    <t>15934</t>
  </si>
  <si>
    <t>CASSANDRA HEDRICK</t>
  </si>
  <si>
    <t>15935</t>
  </si>
  <si>
    <t>JANEY HERNANDEZ</t>
  </si>
  <si>
    <t>15936</t>
  </si>
  <si>
    <t>TOSH L HENNINGS</t>
  </si>
  <si>
    <t>15937</t>
  </si>
  <si>
    <t>JOANNE HIGHTOWER</t>
  </si>
  <si>
    <t>15938</t>
  </si>
  <si>
    <t>LARRY HIGHTOWER</t>
  </si>
  <si>
    <t>15939</t>
  </si>
  <si>
    <t>YVONNE HOLLENBECK</t>
  </si>
  <si>
    <t>15940</t>
  </si>
  <si>
    <t>LAURA HURN</t>
  </si>
  <si>
    <t>15941</t>
  </si>
  <si>
    <t>KIM INGERSOLL</t>
  </si>
  <si>
    <t>15942</t>
  </si>
  <si>
    <t>RON &amp; MARLENE IZATT</t>
  </si>
  <si>
    <t>15943</t>
  </si>
  <si>
    <t>KASSANDRA JACK</t>
  </si>
  <si>
    <t>15944</t>
  </si>
  <si>
    <t>CINDY JANETT</t>
  </si>
  <si>
    <t>15945</t>
  </si>
  <si>
    <t>ALEXANDER JOB</t>
  </si>
  <si>
    <t>15946</t>
  </si>
  <si>
    <t>LORI JOHNSON</t>
  </si>
  <si>
    <t>15947</t>
  </si>
  <si>
    <t>SARAH KINSEY</t>
  </si>
  <si>
    <t>15948</t>
  </si>
  <si>
    <t>RICHARD KNOX</t>
  </si>
  <si>
    <t>15949</t>
  </si>
  <si>
    <t>LAURA KRAMER</t>
  </si>
  <si>
    <t>15950</t>
  </si>
  <si>
    <t>MRS LAND</t>
  </si>
  <si>
    <t>15951</t>
  </si>
  <si>
    <t>CYNTHIA LANE</t>
  </si>
  <si>
    <t>15952</t>
  </si>
  <si>
    <t>LARRY LITTELL</t>
  </si>
  <si>
    <t>15953</t>
  </si>
  <si>
    <t>ANGEL SMITH/WM LOWMAN</t>
  </si>
  <si>
    <t>15954</t>
  </si>
  <si>
    <t>BENJAMIN MARTINEZ</t>
  </si>
  <si>
    <t>15955</t>
  </si>
  <si>
    <t>15956</t>
  </si>
  <si>
    <t>JOSE L MARTINEZ</t>
  </si>
  <si>
    <t>15957</t>
  </si>
  <si>
    <t>HOWARD MASSEY</t>
  </si>
  <si>
    <t>15958</t>
  </si>
  <si>
    <t>JORDAN MATTILA</t>
  </si>
  <si>
    <t>15959</t>
  </si>
  <si>
    <t>RON MCCARTER</t>
  </si>
  <si>
    <t>15960</t>
  </si>
  <si>
    <t>SAM MCCARLEY</t>
  </si>
  <si>
    <t>15961</t>
  </si>
  <si>
    <t>TOMASA MEDERO</t>
  </si>
  <si>
    <t>15962</t>
  </si>
  <si>
    <t>JUAN MELENDREZ</t>
  </si>
  <si>
    <t>15963</t>
  </si>
  <si>
    <t>WADE MELTON</t>
  </si>
  <si>
    <t>15964</t>
  </si>
  <si>
    <t>VICTOR MANUEL MENDOZA</t>
  </si>
  <si>
    <t>15965</t>
  </si>
  <si>
    <t>LUIS MONTES</t>
  </si>
  <si>
    <t>15966</t>
  </si>
  <si>
    <t>SHIRLEY &amp; RICHARD MOORE</t>
  </si>
  <si>
    <t>15967</t>
  </si>
  <si>
    <t>KELLEY MORRISON</t>
  </si>
  <si>
    <t>15968</t>
  </si>
  <si>
    <t>THERESA MORRELL</t>
  </si>
  <si>
    <t>15969</t>
  </si>
  <si>
    <t>GREGG &amp; DIAN NEEDHAM</t>
  </si>
  <si>
    <t>15970</t>
  </si>
  <si>
    <t>CAROL NG</t>
  </si>
  <si>
    <t>15971</t>
  </si>
  <si>
    <t>STEVE NOFFSINGER</t>
  </si>
  <si>
    <t>15972</t>
  </si>
  <si>
    <t>JOCK NYSOE</t>
  </si>
  <si>
    <t>15973</t>
  </si>
  <si>
    <t>SOPHIA OROZCO</t>
  </si>
  <si>
    <t>15974</t>
  </si>
  <si>
    <t>ROBIN PARSLEY</t>
  </si>
  <si>
    <t>15975</t>
  </si>
  <si>
    <t>DAVID PETERS</t>
  </si>
  <si>
    <t>15976</t>
  </si>
  <si>
    <t>MILTON CARR PITTS</t>
  </si>
  <si>
    <t>15977</t>
  </si>
  <si>
    <t>KENNETH POTTER</t>
  </si>
  <si>
    <t>15978</t>
  </si>
  <si>
    <t>JUAN MIGUEL QUESADA</t>
  </si>
  <si>
    <t>15979</t>
  </si>
  <si>
    <t>JUAN QUINTANILLA</t>
  </si>
  <si>
    <t>15980</t>
  </si>
  <si>
    <t>VINCENT RALLS</t>
  </si>
  <si>
    <t>15981</t>
  </si>
  <si>
    <t>MONSON RANCHES</t>
  </si>
  <si>
    <t>15982</t>
  </si>
  <si>
    <t>RACHEL RAMSEY</t>
  </si>
  <si>
    <t>15983</t>
  </si>
  <si>
    <t>LLOYD REITZ</t>
  </si>
  <si>
    <t>15984</t>
  </si>
  <si>
    <t>FELICITAS RODRIGUEZ</t>
  </si>
  <si>
    <t>15985</t>
  </si>
  <si>
    <t>STEPHEN RUMBLE</t>
  </si>
  <si>
    <t>15986</t>
  </si>
  <si>
    <t>CARL R RYDER</t>
  </si>
  <si>
    <t>15987</t>
  </si>
  <si>
    <t>VERNON SARTAIN</t>
  </si>
  <si>
    <t>15988</t>
  </si>
  <si>
    <t>RICHARD J SCMIDT</t>
  </si>
  <si>
    <t>15989</t>
  </si>
  <si>
    <t>RACHAEL SEAL</t>
  </si>
  <si>
    <t>15990</t>
  </si>
  <si>
    <t>RONDA SEAMAN</t>
  </si>
  <si>
    <t>15991</t>
  </si>
  <si>
    <t>BRANDON SHELP</t>
  </si>
  <si>
    <t>15992</t>
  </si>
  <si>
    <t>JEREMY SHERMAN</t>
  </si>
  <si>
    <t>15993</t>
  </si>
  <si>
    <t>JASON SHELTON</t>
  </si>
  <si>
    <t>15994</t>
  </si>
  <si>
    <t>ANA SORIA</t>
  </si>
  <si>
    <t>15995</t>
  </si>
  <si>
    <t>15996</t>
  </si>
  <si>
    <t>ROBERT SCHEIB</t>
  </si>
  <si>
    <t>15997</t>
  </si>
  <si>
    <t>CHRISTOPHER STAPE</t>
  </si>
  <si>
    <t>15998</t>
  </si>
  <si>
    <t>ERIN STEVENS</t>
  </si>
  <si>
    <t>15999</t>
  </si>
  <si>
    <t>JASON STEPHENSON</t>
  </si>
  <si>
    <t>16000</t>
  </si>
  <si>
    <t>JEREMY STRANG</t>
  </si>
  <si>
    <t>16001</t>
  </si>
  <si>
    <t>16002</t>
  </si>
  <si>
    <t>PATRICK SULLIVAN</t>
  </si>
  <si>
    <t>16003</t>
  </si>
  <si>
    <t>TONY TEBALDI</t>
  </si>
  <si>
    <t>16004</t>
  </si>
  <si>
    <t>JOSH THATCHER</t>
  </si>
  <si>
    <t>16005</t>
  </si>
  <si>
    <t>MARCELLA M THOMPSON</t>
  </si>
  <si>
    <t>16006</t>
  </si>
  <si>
    <t>RYAN TIPPETT</t>
  </si>
  <si>
    <t>16007</t>
  </si>
  <si>
    <t>JOSEPH &amp; KATHY TORREY</t>
  </si>
  <si>
    <t>16008</t>
  </si>
  <si>
    <t>BERNADETTE TORRES</t>
  </si>
  <si>
    <t>16009</t>
  </si>
  <si>
    <t>KARLA FELIX UZUETA</t>
  </si>
  <si>
    <t>16010</t>
  </si>
  <si>
    <t>NATHAN WALTERS</t>
  </si>
  <si>
    <t>16011</t>
  </si>
  <si>
    <t>FRANK WEIGLEIN</t>
  </si>
  <si>
    <t>16012</t>
  </si>
  <si>
    <t>16013</t>
  </si>
  <si>
    <t>GUY WHITTINGTON</t>
  </si>
  <si>
    <t>16014</t>
  </si>
  <si>
    <t>MEREDITH WILLINGHAM</t>
  </si>
  <si>
    <t>16015</t>
  </si>
  <si>
    <t>GRACE WOODS</t>
  </si>
  <si>
    <t>16016</t>
  </si>
  <si>
    <t>16017</t>
  </si>
  <si>
    <t>16018</t>
  </si>
  <si>
    <t>16019</t>
  </si>
  <si>
    <t>16020</t>
  </si>
  <si>
    <t>16021</t>
  </si>
  <si>
    <t>16023</t>
  </si>
  <si>
    <t>16024</t>
  </si>
  <si>
    <t>16025</t>
  </si>
  <si>
    <t>16028</t>
  </si>
  <si>
    <t>16029</t>
  </si>
  <si>
    <t>16030</t>
  </si>
  <si>
    <t>16032</t>
  </si>
  <si>
    <t>16033</t>
  </si>
  <si>
    <t>16034</t>
  </si>
  <si>
    <t>16035</t>
  </si>
  <si>
    <t>16036</t>
  </si>
  <si>
    <t>16037</t>
  </si>
  <si>
    <t>16038</t>
  </si>
  <si>
    <t>16039</t>
  </si>
  <si>
    <t>16040</t>
  </si>
  <si>
    <t>16041</t>
  </si>
  <si>
    <t>16042</t>
  </si>
  <si>
    <t>16043</t>
  </si>
  <si>
    <t>16044</t>
  </si>
  <si>
    <t>16045</t>
  </si>
  <si>
    <t>16046</t>
  </si>
  <si>
    <t>16047</t>
  </si>
  <si>
    <t>16048</t>
  </si>
  <si>
    <t>16049</t>
  </si>
  <si>
    <t>16050</t>
  </si>
  <si>
    <t>16051</t>
  </si>
  <si>
    <t>16052</t>
  </si>
  <si>
    <t>16053</t>
  </si>
  <si>
    <t>16054</t>
  </si>
  <si>
    <t>16055</t>
  </si>
  <si>
    <t>16056</t>
  </si>
  <si>
    <t>16057</t>
  </si>
  <si>
    <t>16058</t>
  </si>
  <si>
    <t>16059</t>
  </si>
  <si>
    <t>16060</t>
  </si>
  <si>
    <t>16061</t>
  </si>
  <si>
    <t>16062</t>
  </si>
  <si>
    <t>16063</t>
  </si>
  <si>
    <t>16064</t>
  </si>
  <si>
    <t>16065</t>
  </si>
  <si>
    <t>16066</t>
  </si>
  <si>
    <t>16067</t>
  </si>
  <si>
    <t>16068</t>
  </si>
  <si>
    <t>AAW AUTO PARTS</t>
  </si>
  <si>
    <t>16069</t>
  </si>
  <si>
    <t>16070</t>
  </si>
  <si>
    <t>16071</t>
  </si>
  <si>
    <t>16072</t>
  </si>
  <si>
    <t>16073</t>
  </si>
  <si>
    <t>16074</t>
  </si>
  <si>
    <t>16075</t>
  </si>
  <si>
    <t>16076</t>
  </si>
  <si>
    <t>232</t>
  </si>
  <si>
    <t>AP1003082</t>
  </si>
  <si>
    <t>SKYLAR &amp; TIFFANY BAILIE</t>
  </si>
  <si>
    <t>16077</t>
  </si>
  <si>
    <t>AK1003089</t>
  </si>
  <si>
    <t>COBY COMBS</t>
  </si>
  <si>
    <t>16078</t>
  </si>
  <si>
    <t>ROSA FERNANDEZ</t>
  </si>
  <si>
    <t>16079</t>
  </si>
  <si>
    <t>JOEL FLATAU</t>
  </si>
  <si>
    <t>16080</t>
  </si>
  <si>
    <t>EC HENDRICKSON</t>
  </si>
  <si>
    <t>16081</t>
  </si>
  <si>
    <t>NATHANIEL KINSEY</t>
  </si>
  <si>
    <t>16082</t>
  </si>
  <si>
    <t>JOANN MURROW</t>
  </si>
  <si>
    <t>16083</t>
  </si>
  <si>
    <t>CURTIS &amp; TYLENE EK</t>
  </si>
  <si>
    <t>16084</t>
  </si>
  <si>
    <t>AV1003093</t>
  </si>
  <si>
    <t>GJ1003105</t>
  </si>
  <si>
    <t>GJ1003108</t>
  </si>
  <si>
    <t>10A</t>
  </si>
  <si>
    <t>10A Deposit Adjustment</t>
  </si>
  <si>
    <t>GJ1003192</t>
  </si>
  <si>
    <t>Oil</t>
  </si>
  <si>
    <t>Lubricant</t>
  </si>
  <si>
    <t>DEF Fluid</t>
  </si>
  <si>
    <t>Anti Freeze</t>
  </si>
  <si>
    <t>Gasoline</t>
  </si>
  <si>
    <t>Diesel</t>
  </si>
  <si>
    <t>Aug, 2015-Jun, 2016</t>
  </si>
  <si>
    <t>July, 2016- Dec, 2016</t>
  </si>
  <si>
    <t>Note</t>
  </si>
  <si>
    <t>Propane</t>
  </si>
  <si>
    <t>Prepaid card-unknown gallaon</t>
  </si>
  <si>
    <t>Receipts lost</t>
  </si>
  <si>
    <t>767971J</t>
  </si>
  <si>
    <t>758746J</t>
  </si>
  <si>
    <t>Diesel 1/2016-</t>
  </si>
  <si>
    <t>JE</t>
  </si>
  <si>
    <t>Variance</t>
  </si>
  <si>
    <t>Check#2</t>
  </si>
  <si>
    <t>Gallons</t>
  </si>
  <si>
    <t>$ Per Gallon</t>
  </si>
  <si>
    <t>Fuel</t>
  </si>
  <si>
    <t>Amt Paid</t>
  </si>
  <si>
    <t>Calc Total</t>
  </si>
  <si>
    <t>BDI paid CBLLC for Propane</t>
  </si>
  <si>
    <t>Gasoline, Prepaid card-unknown gallon</t>
  </si>
  <si>
    <t>Total</t>
  </si>
  <si>
    <t>WA TAX</t>
  </si>
  <si>
    <t>FED TAX</t>
  </si>
  <si>
    <t>Jan 2015-Jul 2015</t>
  </si>
  <si>
    <t>Aug 2015-Jun 2016</t>
  </si>
  <si>
    <t>July 2016- Dec 2016</t>
  </si>
  <si>
    <t>Incorrect WA tax rate</t>
  </si>
  <si>
    <t>Short paid</t>
  </si>
  <si>
    <t>See above short pay</t>
  </si>
  <si>
    <t>Less "terms discount"</t>
  </si>
  <si>
    <t>Based on Beg &amp; End Gallons in tank - weighted average price across all companies</t>
  </si>
  <si>
    <t>59969</t>
  </si>
  <si>
    <t>60160</t>
  </si>
  <si>
    <t>$ Per DGE</t>
  </si>
  <si>
    <t>DGE</t>
  </si>
  <si>
    <t>GL Oct15-Dec15</t>
  </si>
  <si>
    <t>GL Jan16-Sep16</t>
  </si>
  <si>
    <t>300</t>
  </si>
  <si>
    <t>000</t>
  </si>
  <si>
    <t xml:space="preserve">Fuel Expense Diesel           </t>
  </si>
  <si>
    <t>310</t>
  </si>
  <si>
    <t xml:space="preserve">Fuel Tax Credit               </t>
  </si>
  <si>
    <t>320</t>
  </si>
  <si>
    <t>Fuel Exp/Purchase Fuel Station</t>
  </si>
  <si>
    <t>400</t>
  </si>
  <si>
    <t xml:space="preserve">Fuel Expense NG               </t>
  </si>
  <si>
    <t>Sum of end_bal</t>
  </si>
  <si>
    <t>acct_period_month</t>
  </si>
  <si>
    <t>gl_acct</t>
  </si>
  <si>
    <t>sub_acct</t>
  </si>
  <si>
    <t>dept</t>
  </si>
  <si>
    <t>acct_desc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</si>
  <si>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</si>
  <si>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</si>
  <si>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</si>
  <si>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</si>
  <si>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</si>
  <si>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</si>
  <si>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</si>
  <si>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</si>
  <si>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</si>
  <si>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4300</t>
  </si>
  <si>
    <t>Grand Total</t>
  </si>
  <si>
    <t>Sum of trx_amt</t>
  </si>
  <si>
    <t>Trx MY</t>
  </si>
  <si>
    <t>10-2015</t>
  </si>
  <si>
    <t>11-2015</t>
  </si>
  <si>
    <t>1-2016</t>
  </si>
  <si>
    <t>12-2015</t>
  </si>
  <si>
    <t>2-2016</t>
  </si>
  <si>
    <t>3-2016</t>
  </si>
  <si>
    <t>4-2016</t>
  </si>
  <si>
    <t>5-2016</t>
  </si>
  <si>
    <t>6-2016</t>
  </si>
  <si>
    <t>7-2016</t>
  </si>
  <si>
    <t>8-2016</t>
  </si>
  <si>
    <t>9-2016</t>
  </si>
  <si>
    <t>30000000 Total</t>
  </si>
  <si>
    <t>31000000 Total</t>
  </si>
  <si>
    <t>32000000 Total</t>
  </si>
  <si>
    <t>40000000 Total</t>
  </si>
  <si>
    <t>16809</t>
  </si>
  <si>
    <t>Paid in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</si>
</sst>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9">
    <xf numFmtId="0" fontId="0" fillId="0" borderId="0" xfId="0"/>
    <xf numFmtId="22" fontId="0" fillId="0" borderId="0" xfId="0" applyNumberFormat="1"/>
    <xf numFmtId="43" fontId="0" fillId="0" borderId="0" xfId="1" applyFont="1"/>
    <xf numFmtId="43" fontId="0" fillId="2" borderId="0" xfId="1" applyFont="1" applyFill="1"/>
    <xf numFmtId="44" fontId="0" fillId="3" borderId="0" xfId="1" applyNumberFormat="1" applyFont="1" applyFill="1" applyAlignment="1">
      <alignment horizontal="center"/>
    </xf>
    <xf numFmtId="44" fontId="0" fillId="3" borderId="0" xfId="1" applyNumberFormat="1" applyFont="1" applyFill="1"/>
    <xf numFmtId="1" fontId="0" fillId="3" borderId="0" xfId="1" applyNumberFormat="1" applyFont="1" applyFill="1" applyAlignment="1">
      <alignment horizontal="left"/>
    </xf>
    <xf numFmtId="44" fontId="0" fillId="3" borderId="0" xfId="1" applyNumberFormat="1" applyFont="1" applyFill="1" applyAlignment="1">
      <alignment horizontal="left"/>
    </xf>
    <xf numFmtId="44" fontId="0" fillId="0" borderId="0" xfId="1" applyNumberFormat="1" applyFont="1" applyFill="1" applyAlignment="1">
      <alignment horizontal="center"/>
    </xf>
    <xf numFmtId="44" fontId="0" fillId="0" borderId="0" xfId="1" applyNumberFormat="1" applyFont="1" applyFill="1"/>
    <xf numFmtId="43" fontId="0" fillId="0" borderId="0" xfId="1" applyFont="1" applyFill="1" applyAlignment="1">
      <alignment horizontal="left"/>
    </xf>
    <xf numFmtId="1" fontId="0" fillId="0" borderId="0" xfId="1" applyNumberFormat="1" applyFont="1" applyFill="1" applyAlignment="1">
      <alignment horizontal="left"/>
    </xf>
    <xf numFmtId="44" fontId="0" fillId="2" borderId="0" xfId="1" applyNumberFormat="1" applyFont="1" applyFill="1" applyAlignment="1">
      <alignment horizontal="center"/>
    </xf>
    <xf numFmtId="44" fontId="0" fillId="2" borderId="0" xfId="1" applyNumberFormat="1" applyFont="1" applyFill="1" applyAlignment="1">
      <alignment horizontal="center" wrapText="1"/>
    </xf>
    <xf numFmtId="43" fontId="0" fillId="2" borderId="0" xfId="1" applyFont="1" applyFill="1" applyAlignment="1">
      <alignment horizontal="center" wrapText="1"/>
    </xf>
    <xf numFmtId="164" fontId="0" fillId="2" borderId="0" xfId="1" applyNumberFormat="1" applyFont="1" applyFill="1" applyAlignment="1">
      <alignment horizontal="center"/>
    </xf>
    <xf numFmtId="164" fontId="0" fillId="2" borderId="0" xfId="1" applyNumberFormat="1" applyFont="1" applyFill="1"/>
    <xf numFmtId="164" fontId="0" fillId="2" borderId="0" xfId="1" applyNumberFormat="1" applyFont="1" applyFill="1" applyAlignment="1">
      <alignment horizontal="left"/>
    </xf>
    <xf numFmtId="43" fontId="0" fillId="0" borderId="0" xfId="1" applyFont="1" applyFill="1"/>
    <xf numFmtId="0" fontId="0" fillId="0" borderId="0" xfId="0" applyFill="1"/>
    <xf numFmtId="22" fontId="0" fillId="0" borderId="0" xfId="0" applyNumberFormat="1" applyFill="1"/>
    <xf numFmtId="14" fontId="0" fillId="0" borderId="0" xfId="0" applyNumberFormat="1"/>
    <xf numFmtId="1" fontId="0" fillId="3" borderId="0" xfId="1" applyNumberFormat="1" applyFont="1" applyFill="1" applyAlignment="1">
      <alignment horizontal="center" vertical="center"/>
    </xf>
    <xf numFmtId="43" fontId="0" fillId="0" borderId="0" xfId="1" applyFont="1" applyFill="1" applyAlignment="1">
      <alignment horizontal="center" wrapText="1"/>
    </xf>
    <xf numFmtId="164" fontId="0" fillId="0" borderId="0" xfId="1" applyNumberFormat="1" applyFont="1" applyFill="1" applyAlignment="1">
      <alignment horizontal="left"/>
    </xf>
    <xf numFmtId="0" fontId="2" fillId="4" borderId="1" xfId="0" applyFont="1" applyFill="1" applyBorder="1"/>
    <xf numFmtId="43" fontId="2" fillId="4" borderId="1" xfId="1" applyNumberFormat="1" applyFont="1" applyFill="1" applyBorder="1"/>
    <xf numFmtId="44" fontId="2" fillId="4" borderId="1" xfId="1" applyNumberFormat="1" applyFont="1" applyFill="1" applyBorder="1" applyAlignment="1">
      <alignment horizontal="center"/>
    </xf>
    <xf numFmtId="44" fontId="2" fillId="4" borderId="1" xfId="1" applyNumberFormat="1" applyFont="1" applyFill="1" applyBorder="1"/>
    <xf numFmtId="43" fontId="2" fillId="4" borderId="1" xfId="1" applyNumberFormat="1" applyFont="1" applyFill="1" applyBorder="1" applyAlignment="1">
      <alignment horizontal="left"/>
    </xf>
    <xf numFmtId="0" fontId="2" fillId="4" borderId="3" xfId="0" applyFont="1" applyFill="1" applyBorder="1"/>
    <xf numFmtId="0" fontId="0" fillId="5" borderId="1" xfId="0" applyFont="1" applyFill="1" applyBorder="1"/>
    <xf numFmtId="22" fontId="0" fillId="5" borderId="1" xfId="0" applyNumberFormat="1" applyFont="1" applyFill="1" applyBorder="1"/>
    <xf numFmtId="43" fontId="0" fillId="5" borderId="1" xfId="1" applyNumberFormat="1" applyFont="1" applyFill="1" applyBorder="1"/>
    <xf numFmtId="44" fontId="0" fillId="3" borderId="3" xfId="1" applyNumberFormat="1" applyFont="1" applyFill="1" applyBorder="1" applyAlignment="1">
      <alignment horizontal="center"/>
    </xf>
    <xf numFmtId="0" fontId="0" fillId="0" borderId="1" xfId="0" applyFont="1" applyBorder="1"/>
    <xf numFmtId="22" fontId="0" fillId="0" borderId="1" xfId="0" applyNumberFormat="1" applyFont="1" applyBorder="1"/>
    <xf numFmtId="43" fontId="0" fillId="0" borderId="1" xfId="1" applyNumberFormat="1" applyFont="1" applyBorder="1"/>
    <xf numFmtId="0" fontId="0" fillId="0" borderId="2" xfId="0" applyFont="1" applyBorder="1"/>
    <xf numFmtId="0" fontId="0" fillId="5" borderId="2" xfId="0" applyFont="1" applyFill="1" applyBorder="1"/>
    <xf numFmtId="0" fontId="2" fillId="4" borderId="2" xfId="0" applyFont="1" applyFill="1" applyBorder="1"/>
    <xf numFmtId="43" fontId="0" fillId="0" borderId="0" xfId="1" applyFont="1" applyFill="1" applyAlignment="1">
      <alignment horizontal="center"/>
    </xf>
    <xf numFmtId="43" fontId="0" fillId="3" borderId="0" xfId="1" applyFon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0" fillId="3" borderId="0" xfId="1" applyNumberFormat="1" applyFont="1" applyFill="1" applyAlignment="1">
      <alignment horizontal="center"/>
    </xf>
    <xf numFmtId="165" fontId="0" fillId="3" borderId="0" xfId="1" applyNumberFormat="1" applyFont="1" applyFill="1" applyAlignment="1">
      <alignment horizontal="left"/>
    </xf>
    <xf numFmtId="165" fontId="2" fillId="4" borderId="1" xfId="1" applyNumberFormat="1" applyFont="1" applyFill="1" applyBorder="1" applyAlignment="1">
      <alignment horizontal="center"/>
    </xf>
    <xf numFmtId="165" fontId="0" fillId="2" borderId="0" xfId="1" applyNumberFormat="1" applyFont="1" applyFill="1" applyAlignment="1">
      <alignment horizontal="center"/>
    </xf>
    <xf numFmtId="44" fontId="0" fillId="2" borderId="0" xfId="1" applyNumberFormat="1" applyFont="1" applyFill="1"/>
    <xf numFmtId="1" fontId="0" fillId="2" borderId="0" xfId="1" applyNumberFormat="1" applyFont="1" applyFill="1" applyAlignment="1">
      <alignment horizontal="center" vertical="center"/>
    </xf>
    <xf numFmtId="43" fontId="0" fillId="3" borderId="0" xfId="1" applyNumberFormat="1" applyFont="1" applyFill="1" applyAlignment="1">
      <alignment horizontal="center"/>
    </xf>
    <xf numFmtId="44" fontId="0" fillId="0" borderId="0" xfId="2" applyFont="1" applyFill="1" applyAlignment="1">
      <alignment horizontal="left"/>
    </xf>
    <xf numFmtId="44" fontId="2" fillId="4" borderId="1" xfId="2" applyFont="1" applyFill="1" applyBorder="1" applyAlignment="1">
      <alignment horizontal="left"/>
    </xf>
    <xf numFmtId="44" fontId="0" fillId="3" borderId="0" xfId="2" applyFont="1" applyFill="1" applyAlignment="1">
      <alignment horizontal="left"/>
    </xf>
    <xf numFmtId="44" fontId="0" fillId="0" borderId="0" xfId="2" applyFont="1"/>
    <xf numFmtId="43" fontId="2" fillId="4" borderId="1" xfId="1" applyFont="1" applyFill="1" applyBorder="1" applyAlignment="1">
      <alignment horizontal="center"/>
    </xf>
    <xf numFmtId="165" fontId="0" fillId="6" borderId="0" xfId="1" applyNumberFormat="1" applyFont="1" applyFill="1" applyAlignment="1">
      <alignment horizontal="center"/>
    </xf>
    <xf numFmtId="43" fontId="0" fillId="6" borderId="0" xfId="1" applyFont="1" applyFill="1" applyAlignment="1">
      <alignment horizontal="center"/>
    </xf>
    <xf numFmtId="44" fontId="0" fillId="6" borderId="0" xfId="1" applyNumberFormat="1" applyFont="1" applyFill="1"/>
    <xf numFmtId="44" fontId="0" fillId="6" borderId="0" xfId="1" applyNumberFormat="1" applyFont="1" applyFill="1" applyAlignment="1">
      <alignment horizontal="center"/>
    </xf>
    <xf numFmtId="44" fontId="0" fillId="6" borderId="0" xfId="2" applyFont="1" applyFill="1" applyAlignment="1">
      <alignment horizontal="left"/>
    </xf>
    <xf numFmtId="1" fontId="0" fillId="6" borderId="0" xfId="1" applyNumberFormat="1" applyFont="1" applyFill="1" applyAlignment="1">
      <alignment horizontal="left"/>
    </xf>
    <xf numFmtId="1" fontId="0" fillId="6" borderId="0" xfId="1" applyNumberFormat="1" applyFont="1" applyFill="1" applyAlignment="1">
      <alignment horizontal="center" vertical="center"/>
    </xf>
    <xf numFmtId="44" fontId="3" fillId="2" borderId="0" xfId="1" applyNumberFormat="1" applyFont="1" applyFill="1" applyAlignment="1">
      <alignment horizontal="center" wrapText="1"/>
    </xf>
    <xf numFmtId="44" fontId="0" fillId="7" borderId="0" xfId="1" applyNumberFormat="1" applyFont="1" applyFill="1"/>
    <xf numFmtId="44" fontId="0" fillId="7" borderId="3" xfId="1" applyNumberFormat="1" applyFont="1" applyFill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22" fontId="0" fillId="0" borderId="5" xfId="0" applyNumberFormat="1" applyFont="1" applyBorder="1"/>
    <xf numFmtId="43" fontId="0" fillId="0" borderId="5" xfId="1" applyNumberFormat="1" applyFont="1" applyBorder="1"/>
    <xf numFmtId="44" fontId="0" fillId="3" borderId="6" xfId="1" applyNumberFormat="1" applyFont="1" applyFill="1" applyBorder="1" applyAlignment="1">
      <alignment horizontal="center"/>
    </xf>
    <xf numFmtId="44" fontId="2" fillId="4" borderId="1" xfId="2" applyFont="1" applyFill="1" applyBorder="1"/>
    <xf numFmtId="44" fontId="0" fillId="3" borderId="0" xfId="2" applyFont="1" applyFill="1" applyAlignment="1">
      <alignment horizontal="center"/>
    </xf>
    <xf numFmtId="44" fontId="0" fillId="7" borderId="0" xfId="2" applyFont="1" applyFill="1" applyAlignment="1">
      <alignment horizontal="left"/>
    </xf>
    <xf numFmtId="44" fontId="0" fillId="8" borderId="0" xfId="1" applyNumberFormat="1" applyFont="1" applyFill="1"/>
    <xf numFmtId="44" fontId="0" fillId="8" borderId="3" xfId="1" applyNumberFormat="1" applyFont="1" applyFill="1" applyBorder="1" applyAlignment="1">
      <alignment horizontal="center"/>
    </xf>
    <xf numFmtId="44" fontId="0" fillId="3" borderId="3" xfId="1" applyNumberFormat="1" applyFont="1" applyFill="1" applyBorder="1" applyAlignment="1">
      <alignment horizontal="left" vertical="center"/>
    </xf>
    <xf numFmtId="43" fontId="0" fillId="5" borderId="0" xfId="1" applyNumberFormat="1" applyFont="1" applyFill="1" applyBorder="1"/>
    <xf numFmtId="0" fontId="0" fillId="0" borderId="0" xfId="0" quotePrefix="1"/>
    <xf numFmtId="0" fontId="0" fillId="2" borderId="0" xfId="0" applyFill="1"/>
    <xf numFmtId="14" fontId="0" fillId="0" borderId="0" xfId="0" applyNumberFormat="1" applyFill="1"/>
    <xf numFmtId="44" fontId="0" fillId="0" borderId="0" xfId="2" applyFont="1" applyFill="1" applyAlignment="1">
      <alignment horizontal="center"/>
    </xf>
    <xf numFmtId="22" fontId="0" fillId="9" borderId="1" xfId="0" applyNumberFormat="1" applyFont="1" applyFill="1" applyBorder="1"/>
    <xf numFmtId="43" fontId="0" fillId="0" borderId="0" xfId="1" applyNumberFormat="1" applyFont="1" applyFill="1" applyBorder="1"/>
    <xf numFmtId="0" fontId="0" fillId="0" borderId="0" xfId="0" pivotButton="1"/>
    <xf numFmtId="0" fontId="0" fillId="5" borderId="3" xfId="0" applyFont="1" applyFill="1" applyBorder="1"/>
    <xf numFmtId="0" fontId="0" fillId="0" borderId="3" xfId="0" applyFont="1" applyBorder="1"/>
    <xf numFmtId="44" fontId="0" fillId="0" borderId="0" xfId="0" applyNumberFormat="1"/>
    <xf numFmtId="0" fontId="0" fillId="2" borderId="0" xfId="0" quotePrefix="1" applyFill="1"/>
  </cellXfs>
  <cellStyles count="3">
    <cellStyle name="Comma" xfId="1" builtinId="3"/>
    <cellStyle name="Currency" xfId="2" builtinId="4"/>
    <cellStyle name="Normal" xfId="0" builtinId="0"/>
  </cellStyles>
  <dxfs count="18"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</dxf>
    <dxf>
      <numFmt numFmtId="27" formatCode="m/d/yyyy\ 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9" tint="0.5999938962981048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9" tint="0.5999938962981048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9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9" tint="0.5999938962981048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9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27" formatCode="m/d/yyyy\ h:mm"/>
    </dxf>
    <dxf>
      <numFmt numFmtId="0" formatCode="General"/>
    </dxf>
    <dxf>
      <numFmt numFmtId="27" formatCode="m/d/yyyy\ 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27" formatCode="m/d/yyyy\ h:mm"/>
    </dxf>
    <dxf>
      <numFmt numFmtId="27" formatCode="m/d/yyyy\ h:mm"/>
    </dxf>
    <dxf>
      <numFmt numFmtId="27" formatCode="m/d/yyyy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gelina Valentino" refreshedDate="42801.76715983796" createdVersion="5" refreshedVersion="5" minRefreshableVersion="3" recordCount="222">
  <cacheSource type="worksheet">
    <worksheetSource name="Table_Query_from_BDI_PBS"/>
  </cacheSource>
  <cacheFields count="13">
    <cacheField name="fiscal_yr" numFmtId="0">
      <sharedItems containsSemiMixedTypes="0" containsString="0" containsNumber="1" containsInteger="1" minValue="2015" maxValue="2016"/>
    </cacheField>
    <cacheField name="chrt_acct_pc1" numFmtId="0">
      <sharedItems/>
    </cacheField>
    <cacheField name="chrt_acct_pc2" numFmtId="0">
      <sharedItems/>
    </cacheField>
    <cacheField name="chrt_acct_main" numFmtId="0">
      <sharedItems/>
    </cacheField>
    <cacheField name="chrt_acct_sub" numFmtId="0">
      <sharedItems count="4">
        <s v="30000000"/>
        <s v="32000000"/>
        <s v="40000000"/>
        <s v="31000000"/>
      </sharedItems>
    </cacheField>
    <cacheField name="trx_dat" numFmtId="22">
      <sharedItems containsSemiMixedTypes="0" containsNonDate="0" containsDate="1" containsString="0" minDate="2015-10-01T00:00:00" maxDate="2017-01-01T00:00:00"/>
    </cacheField>
    <cacheField name="seq_no" numFmtId="0">
      <sharedItems containsSemiMixedTypes="0" containsString="0" containsNumber="1" containsInteger="1" minValue="0" maxValue="3"/>
    </cacheField>
    <cacheField name="trx_amt" numFmtId="43">
      <sharedItems containsSemiMixedTypes="0" containsString="0" containsNumber="1" minValue="-45838.1" maxValue="45838.1"/>
    </cacheField>
    <cacheField name="trx_source" numFmtId="0">
      <sharedItems containsBlank="1"/>
    </cacheField>
    <cacheField name="ref" numFmtId="0">
      <sharedItems/>
    </cacheField>
    <cacheField name="doc_no" numFmtId="0">
      <sharedItems containsBlank="1"/>
    </cacheField>
    <cacheField name="date_posted" numFmtId="22">
      <sharedItems containsSemiMixedTypes="0" containsNonDate="0" containsDate="1" containsString="0" minDate="2015-10-31T00:00:00" maxDate="2017-01-01T00:00:00"/>
    </cacheField>
    <cacheField name="Trx MY" numFmtId="0">
      <sharedItems count="15">
        <s v="10-2015"/>
        <s v="11-2015"/>
        <s v="12-2015"/>
        <s v="1-2016"/>
        <s v="2-2016"/>
        <s v="3-2016"/>
        <s v="4-2016"/>
        <s v="5-2016"/>
        <s v="6-2016"/>
        <s v="7-2016"/>
        <s v="8-2016"/>
        <s v="9-2016"/>
        <s v="10-2016"/>
        <s v="11-2016"/>
        <s v="12-201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2">
  <r>
    <n v="2015"/>
    <s v="10000000"/>
    <s v="00000000"/>
    <s v="43000000"/>
    <x v="0"/>
    <d v="2015-10-01T00:00:00"/>
    <n v="0"/>
    <n v="936.46"/>
    <s v="AP"/>
    <s v="EXXONMOBIL UNIVERSAL CARD"/>
    <s v="42450689"/>
    <d v="2015-10-31T00:00:00"/>
    <x v="0"/>
  </r>
  <r>
    <n v="2015"/>
    <s v="10000000"/>
    <s v="00000000"/>
    <s v="43000000"/>
    <x v="0"/>
    <d v="2015-10-01T00:00:00"/>
    <n v="1"/>
    <n v="47.77"/>
    <s v="AP"/>
    <s v="AMERIGAS"/>
    <s v="74133326"/>
    <d v="2015-10-31T00:00:00"/>
    <x v="0"/>
  </r>
  <r>
    <n v="2015"/>
    <s v="10000000"/>
    <s v="00000000"/>
    <s v="43000000"/>
    <x v="0"/>
    <d v="2015-10-07T00:00:00"/>
    <n v="0"/>
    <n v="52.74"/>
    <s v="AP"/>
    <s v="BANK OF AMERICA"/>
    <s v="100715 JD"/>
    <d v="2015-10-31T00:00:00"/>
    <x v="0"/>
  </r>
  <r>
    <n v="2015"/>
    <s v="10000000"/>
    <s v="00000000"/>
    <s v="43000000"/>
    <x v="0"/>
    <d v="2015-10-28T00:00:00"/>
    <n v="0"/>
    <n v="154.69999999999999"/>
    <s v="AP"/>
    <s v="SUN PACIFIC ENERGY INC"/>
    <s v="45508"/>
    <d v="2015-10-31T00:00:00"/>
    <x v="0"/>
  </r>
  <r>
    <n v="2015"/>
    <s v="10000000"/>
    <s v="00000000"/>
    <s v="43000000"/>
    <x v="0"/>
    <d v="2015-10-30T00:00:00"/>
    <n v="0"/>
    <n v="41603.08"/>
    <s v="BA"/>
    <s v="BDIFS Fuel Rev/Exp"/>
    <m/>
    <d v="2015-10-31T00:00:00"/>
    <x v="0"/>
  </r>
  <r>
    <n v="2015"/>
    <s v="10000000"/>
    <s v="00000000"/>
    <s v="43000000"/>
    <x v="0"/>
    <d v="2015-10-31T00:00:00"/>
    <n v="0"/>
    <n v="371.77"/>
    <s v="CO"/>
    <s v="Allocate Cross-Co Expense"/>
    <m/>
    <d v="2015-10-31T00:00:00"/>
    <x v="0"/>
  </r>
  <r>
    <n v="2015"/>
    <s v="10000000"/>
    <s v="00000000"/>
    <s v="43000000"/>
    <x v="0"/>
    <d v="2015-11-01T00:00:00"/>
    <n v="0"/>
    <n v="1339.87"/>
    <s v="AP"/>
    <s v="EXXONMOBIL UNIVERSAL CARD"/>
    <s v="42795295"/>
    <d v="2015-11-30T00:00:00"/>
    <x v="1"/>
  </r>
  <r>
    <n v="2015"/>
    <s v="10000000"/>
    <s v="00000000"/>
    <s v="43000000"/>
    <x v="0"/>
    <d v="2015-11-01T00:00:00"/>
    <n v="1"/>
    <n v="309.39999999999998"/>
    <s v="AP"/>
    <s v="SUN PACIFIC ENERGY INC"/>
    <s v="45078"/>
    <d v="2015-11-30T00:00:00"/>
    <x v="1"/>
  </r>
  <r>
    <n v="2015"/>
    <s v="10000000"/>
    <s v="00000000"/>
    <s v="43000000"/>
    <x v="0"/>
    <d v="2015-11-10T00:00:00"/>
    <n v="0"/>
    <n v="65.16"/>
    <s v="AP"/>
    <s v="JAIME DIAZ"/>
    <s v="111015"/>
    <d v="2015-11-30T00:00:00"/>
    <x v="1"/>
  </r>
  <r>
    <n v="2015"/>
    <s v="10000000"/>
    <s v="00000000"/>
    <s v="43000000"/>
    <x v="0"/>
    <d v="2015-11-18T00:00:00"/>
    <n v="0"/>
    <n v="-33.81"/>
    <s v="AP"/>
    <s v="GENE HILL"/>
    <s v="111815"/>
    <d v="2015-11-30T00:00:00"/>
    <x v="1"/>
  </r>
  <r>
    <n v="2015"/>
    <s v="10000000"/>
    <s v="00000000"/>
    <s v="43000000"/>
    <x v="0"/>
    <d v="2015-11-30T00:00:00"/>
    <n v="0"/>
    <n v="37781.69"/>
    <s v="BA"/>
    <s v="BDIFS Fuel Rev/Exp"/>
    <m/>
    <d v="2015-11-30T00:00:00"/>
    <x v="1"/>
  </r>
  <r>
    <n v="2015"/>
    <s v="10000000"/>
    <s v="00000000"/>
    <s v="43000000"/>
    <x v="0"/>
    <d v="2015-11-30T00:00:00"/>
    <n v="1"/>
    <n v="220.31"/>
    <s v="CO"/>
    <s v="Allocate Cross-Co Expense"/>
    <m/>
    <d v="2015-11-30T00:00:00"/>
    <x v="1"/>
  </r>
  <r>
    <n v="2015"/>
    <s v="10000000"/>
    <s v="00000000"/>
    <s v="43000000"/>
    <x v="0"/>
    <d v="2015-12-15T00:00:00"/>
    <n v="0"/>
    <n v="1352.68"/>
    <s v="AP"/>
    <s v="EXXONMOBIL UNIVERSAL CARD"/>
    <s v="43157400"/>
    <d v="2015-12-31T00:00:00"/>
    <x v="2"/>
  </r>
  <r>
    <n v="2015"/>
    <s v="10000000"/>
    <s v="00000000"/>
    <s v="43000000"/>
    <x v="0"/>
    <d v="2015-12-15T00:00:00"/>
    <n v="1"/>
    <n v="309.39999999999998"/>
    <s v="AP"/>
    <s v="SUN PACIFIC ENERGY INC"/>
    <s v="46801"/>
    <d v="2015-12-31T00:00:00"/>
    <x v="2"/>
  </r>
  <r>
    <n v="2015"/>
    <s v="10000000"/>
    <s v="00000000"/>
    <s v="43000000"/>
    <x v="0"/>
    <d v="2015-12-21T00:00:00"/>
    <n v="0"/>
    <n v="-44.95"/>
    <s v="CO"/>
    <s v=" 03 FUEL TAX REFUND"/>
    <m/>
    <d v="2015-12-31T00:00:00"/>
    <x v="2"/>
  </r>
  <r>
    <n v="2015"/>
    <s v="10000000"/>
    <s v="00000000"/>
    <s v="43000000"/>
    <x v="0"/>
    <d v="2015-12-23T00:00:00"/>
    <n v="0"/>
    <n v="154.69999999999999"/>
    <s v="AP"/>
    <s v="SUN PACIFIC ENERGY INC"/>
    <s v="47291"/>
    <d v="2015-12-31T00:00:00"/>
    <x v="2"/>
  </r>
  <r>
    <n v="2015"/>
    <s v="10000000"/>
    <s v="00000000"/>
    <s v="43000000"/>
    <x v="0"/>
    <d v="2015-12-31T00:00:00"/>
    <n v="0"/>
    <n v="25"/>
    <s v="AP"/>
    <s v="CASH"/>
    <s v="123115"/>
    <d v="2015-12-31T00:00:00"/>
    <x v="2"/>
  </r>
  <r>
    <n v="2015"/>
    <s v="10000000"/>
    <s v="00000000"/>
    <s v="43000000"/>
    <x v="0"/>
    <d v="2015-12-31T00:00:00"/>
    <n v="1"/>
    <n v="35169.42"/>
    <s v="BA"/>
    <s v="BDIFS Fuel Rev/Exp"/>
    <m/>
    <d v="2015-12-31T00:00:00"/>
    <x v="2"/>
  </r>
  <r>
    <n v="2015"/>
    <s v="10000000"/>
    <s v="00000000"/>
    <s v="43000000"/>
    <x v="0"/>
    <d v="2015-12-31T00:00:00"/>
    <n v="2"/>
    <n v="360.28"/>
    <s v="CO"/>
    <s v="21 Allocate Cross-Co Expe"/>
    <m/>
    <d v="2015-12-31T00:00:00"/>
    <x v="2"/>
  </r>
  <r>
    <n v="2015"/>
    <s v="10000000"/>
    <s v="00000000"/>
    <s v="43000000"/>
    <x v="1"/>
    <d v="2015-10-06T00:00:00"/>
    <n v="0"/>
    <n v="23138.76"/>
    <s v="AP"/>
    <s v="SUN PACIFIC ENERGY INC"/>
    <s v="44802"/>
    <d v="2015-10-31T00:00:00"/>
    <x v="0"/>
  </r>
  <r>
    <n v="2015"/>
    <s v="10000000"/>
    <s v="00000000"/>
    <s v="43000000"/>
    <x v="1"/>
    <d v="2015-10-14T00:00:00"/>
    <n v="0"/>
    <n v="22825.87"/>
    <s v="AP"/>
    <s v="SUN PACIFIC ENERGY INC"/>
    <s v="45077"/>
    <d v="2015-10-31T00:00:00"/>
    <x v="0"/>
  </r>
  <r>
    <n v="2015"/>
    <s v="10000000"/>
    <s v="00000000"/>
    <s v="43000000"/>
    <x v="1"/>
    <d v="2015-10-22T00:00:00"/>
    <n v="0"/>
    <n v="22402.61"/>
    <s v="AP"/>
    <s v="SUN PACIFIC ENERGY INC"/>
    <s v="45383"/>
    <d v="2015-10-31T00:00:00"/>
    <x v="0"/>
  </r>
  <r>
    <n v="2015"/>
    <s v="10000000"/>
    <s v="00000000"/>
    <s v="43000000"/>
    <x v="1"/>
    <d v="2015-10-29T00:00:00"/>
    <n v="0"/>
    <n v="23011.57"/>
    <s v="AP"/>
    <s v="SUN PACIFIC ENERGY INC"/>
    <s v="45591"/>
    <d v="2015-10-31T00:00:00"/>
    <x v="0"/>
  </r>
  <r>
    <n v="2015"/>
    <s v="10000000"/>
    <s v="00000000"/>
    <s v="43000000"/>
    <x v="1"/>
    <d v="2015-10-30T00:00:00"/>
    <n v="0"/>
    <n v="965.71"/>
    <s v="BA"/>
    <s v="BDI Fuel Inv Adjustment"/>
    <m/>
    <d v="2015-10-31T00:00:00"/>
    <x v="0"/>
  </r>
  <r>
    <n v="2015"/>
    <s v="10000000"/>
    <s v="00000000"/>
    <s v="43000000"/>
    <x v="1"/>
    <d v="2015-11-01T00:00:00"/>
    <n v="0"/>
    <n v="10"/>
    <s v="AP"/>
    <s v="SUN PACIFIC ENERGY INC"/>
    <s v="44190"/>
    <d v="2015-11-30T00:00:00"/>
    <x v="1"/>
  </r>
  <r>
    <n v="2015"/>
    <s v="10000000"/>
    <s v="00000000"/>
    <s v="43000000"/>
    <x v="1"/>
    <d v="2015-11-05T00:00:00"/>
    <n v="0"/>
    <n v="23444.67"/>
    <s v="AP"/>
    <s v="SUN PACIFIC ENERGY INC"/>
    <s v="45801"/>
    <d v="2015-11-30T00:00:00"/>
    <x v="1"/>
  </r>
  <r>
    <n v="2015"/>
    <s v="10000000"/>
    <s v="00000000"/>
    <s v="43000000"/>
    <x v="1"/>
    <d v="2015-11-13T00:00:00"/>
    <n v="0"/>
    <n v="21842.85"/>
    <s v="AP"/>
    <s v="SUN PACIFIC ENERGY INC"/>
    <s v="46095"/>
    <d v="2015-11-30T00:00:00"/>
    <x v="1"/>
  </r>
  <r>
    <n v="2015"/>
    <s v="10000000"/>
    <s v="00000000"/>
    <s v="43000000"/>
    <x v="1"/>
    <d v="2015-11-16T00:00:00"/>
    <n v="0"/>
    <n v="-646.91"/>
    <s v="AP"/>
    <s v="SUN PACIFIC ENERGY INC"/>
    <s v="46091"/>
    <d v="2015-11-30T00:00:00"/>
    <x v="1"/>
  </r>
  <r>
    <n v="2015"/>
    <s v="10000000"/>
    <s v="00000000"/>
    <s v="43000000"/>
    <x v="1"/>
    <d v="2015-11-16T00:00:00"/>
    <n v="1"/>
    <n v="3255.42"/>
    <s v="AP"/>
    <s v="SUN PACIFIC ENERGY INC"/>
    <s v="46083"/>
    <d v="2015-11-30T00:00:00"/>
    <x v="1"/>
  </r>
  <r>
    <n v="2015"/>
    <s v="10000000"/>
    <s v="00000000"/>
    <s v="43000000"/>
    <x v="1"/>
    <d v="2015-11-20T00:00:00"/>
    <n v="0"/>
    <n v="20840.63"/>
    <s v="AP"/>
    <s v="SUN PACIFIC ENERGY INC"/>
    <s v="46292"/>
    <d v="2015-11-30T00:00:00"/>
    <x v="1"/>
  </r>
  <r>
    <n v="2015"/>
    <s v="10000000"/>
    <s v="00000000"/>
    <s v="43000000"/>
    <x v="1"/>
    <d v="2015-11-30T00:00:00"/>
    <n v="0"/>
    <n v="-5108.4399999999996"/>
    <s v="BA"/>
    <s v="BDI Fuel Inv Adjustment"/>
    <m/>
    <d v="2015-11-30T00:00:00"/>
    <x v="1"/>
  </r>
  <r>
    <n v="2015"/>
    <s v="10000000"/>
    <s v="00000000"/>
    <s v="43000000"/>
    <x v="1"/>
    <d v="2015-11-30T00:00:00"/>
    <n v="1"/>
    <n v="20876.330000000002"/>
    <s v="AP"/>
    <s v="SUN PACIFIC ENERGY INC"/>
    <s v="46656"/>
    <d v="2015-11-30T00:00:00"/>
    <x v="1"/>
  </r>
  <r>
    <n v="2015"/>
    <s v="10000000"/>
    <s v="00000000"/>
    <s v="43000000"/>
    <x v="1"/>
    <d v="2015-12-16T00:00:00"/>
    <n v="0"/>
    <n v="18882.46"/>
    <s v="AP"/>
    <s v="SUN PACIFIC ENERGY INC"/>
    <s v="47138"/>
    <d v="2015-12-31T00:00:00"/>
    <x v="2"/>
  </r>
  <r>
    <n v="2015"/>
    <s v="10000000"/>
    <s v="00000000"/>
    <s v="43000000"/>
    <x v="1"/>
    <d v="2015-12-16T00:00:00"/>
    <n v="1"/>
    <n v="20266.79"/>
    <s v="AP"/>
    <s v="SUN PACIFIC ENERGY INC"/>
    <s v="46871"/>
    <d v="2015-12-31T00:00:00"/>
    <x v="2"/>
  </r>
  <r>
    <n v="2015"/>
    <s v="10000000"/>
    <s v="00000000"/>
    <s v="43000000"/>
    <x v="1"/>
    <d v="2015-12-23T00:00:00"/>
    <n v="0"/>
    <n v="18553.97"/>
    <s v="AP"/>
    <s v="SUN PACIFIC ENERGY INC"/>
    <s v="47404"/>
    <d v="2015-12-31T00:00:00"/>
    <x v="2"/>
  </r>
  <r>
    <n v="2015"/>
    <s v="10000000"/>
    <s v="00000000"/>
    <s v="43000000"/>
    <x v="1"/>
    <d v="2015-12-30T00:00:00"/>
    <n v="0"/>
    <n v="12004.16"/>
    <s v="AP"/>
    <s v="SUN PACIFIC ENERGY INC"/>
    <s v="47651"/>
    <d v="2015-12-31T00:00:00"/>
    <x v="2"/>
  </r>
  <r>
    <n v="2015"/>
    <s v="10000000"/>
    <s v="00000000"/>
    <s v="43000000"/>
    <x v="1"/>
    <d v="2015-12-31T00:00:00"/>
    <n v="0"/>
    <n v="7251.64"/>
    <s v="BA"/>
    <s v="BDI Fuel Inv Adjustment"/>
    <m/>
    <d v="2015-12-31T00:00:00"/>
    <x v="2"/>
  </r>
  <r>
    <n v="2015"/>
    <s v="10000000"/>
    <s v="00000000"/>
    <s v="43000000"/>
    <x v="2"/>
    <d v="2015-10-12T00:00:00"/>
    <n v="0"/>
    <n v="17398.55"/>
    <s v="AP"/>
    <s v="COMMERCIAL FUEL LLC"/>
    <s v="1034"/>
    <d v="2015-10-31T00:00:00"/>
    <x v="0"/>
  </r>
  <r>
    <n v="2015"/>
    <s v="10000000"/>
    <s v="00000000"/>
    <s v="43000000"/>
    <x v="2"/>
    <d v="2015-10-30T00:00:00"/>
    <n v="0"/>
    <n v="17986.990000000002"/>
    <m/>
    <s v="38 CF Natural Gas Exp"/>
    <s v="Gen Jrnl"/>
    <d v="2015-10-31T00:00:00"/>
    <x v="0"/>
  </r>
  <r>
    <n v="2015"/>
    <s v="10000000"/>
    <s v="00000000"/>
    <s v="43000000"/>
    <x v="2"/>
    <d v="2015-11-01T00:00:00"/>
    <n v="1"/>
    <n v="-17986.990000000002"/>
    <m/>
    <s v="38 CF Natural Gas Exp"/>
    <s v="Gen Jrnl"/>
    <d v="2015-10-31T00:00:00"/>
    <x v="1"/>
  </r>
  <r>
    <n v="2015"/>
    <s v="10000000"/>
    <s v="00000000"/>
    <s v="43000000"/>
    <x v="2"/>
    <d v="2015-11-10T00:00:00"/>
    <n v="0"/>
    <n v="17986.990000000002"/>
    <s v="AP"/>
    <s v="COMMERCIAL FUEL LLC"/>
    <s v="1036"/>
    <d v="2015-11-30T00:00:00"/>
    <x v="1"/>
  </r>
  <r>
    <n v="2015"/>
    <s v="10000000"/>
    <s v="00000000"/>
    <s v="43000000"/>
    <x v="2"/>
    <d v="2015-11-30T00:00:00"/>
    <n v="0"/>
    <n v="17094.71"/>
    <m/>
    <s v="38 CF Natural Gas Exp"/>
    <s v="Gen Jrnl"/>
    <d v="2015-11-30T00:00:00"/>
    <x v="1"/>
  </r>
  <r>
    <n v="2015"/>
    <s v="10000000"/>
    <s v="00000000"/>
    <s v="43000000"/>
    <x v="2"/>
    <d v="2015-12-01T00:00:00"/>
    <n v="1"/>
    <n v="-17094.71"/>
    <m/>
    <s v="38 CF Natural Gas Exp"/>
    <s v="Gen Jrnl"/>
    <d v="2015-11-30T00:00:00"/>
    <x v="2"/>
  </r>
  <r>
    <n v="2015"/>
    <s v="10000000"/>
    <s v="00000000"/>
    <s v="43000000"/>
    <x v="2"/>
    <d v="2015-12-16T00:00:00"/>
    <n v="0"/>
    <n v="17094.71"/>
    <s v="AP"/>
    <s v="COMMERCIAL FUEL LLC"/>
    <s v="1038"/>
    <d v="2015-12-31T00:00:00"/>
    <x v="2"/>
  </r>
  <r>
    <n v="2015"/>
    <s v="10000000"/>
    <s v="00000000"/>
    <s v="43000000"/>
    <x v="2"/>
    <d v="2015-12-31T00:00:00"/>
    <n v="0"/>
    <n v="18218.09"/>
    <m/>
    <s v="38 CF Natural Gas"/>
    <s v="Gen Jrnl"/>
    <d v="2015-12-31T00:00:00"/>
    <x v="2"/>
  </r>
  <r>
    <n v="2016"/>
    <s v="10000000"/>
    <s v="00000000"/>
    <s v="43000000"/>
    <x v="0"/>
    <d v="2016-01-01T00:00:00"/>
    <n v="0"/>
    <n v="1432.81"/>
    <s v="AP"/>
    <s v="EXXONMOBIL UNIVERSAL CARD"/>
    <s v="43504314"/>
    <d v="2016-01-31T00:00:00"/>
    <x v="3"/>
  </r>
  <r>
    <n v="2016"/>
    <s v="10000000"/>
    <s v="00000000"/>
    <s v="43000000"/>
    <x v="0"/>
    <d v="2016-01-18T00:00:00"/>
    <n v="0"/>
    <n v="143.94999999999999"/>
    <s v="AP"/>
    <s v="SUN PACIFIC ENERGY INC"/>
    <s v="48066"/>
    <d v="2016-01-31T00:00:00"/>
    <x v="3"/>
  </r>
  <r>
    <n v="2016"/>
    <s v="10000000"/>
    <s v="00000000"/>
    <s v="43000000"/>
    <x v="0"/>
    <d v="2016-01-29T00:00:00"/>
    <n v="0"/>
    <n v="24"/>
    <s v="AP"/>
    <s v="CASH"/>
    <s v="12916"/>
    <d v="2016-01-31T00:00:00"/>
    <x v="3"/>
  </r>
  <r>
    <n v="2016"/>
    <s v="10000000"/>
    <s v="00000000"/>
    <s v="43000000"/>
    <x v="0"/>
    <d v="2016-01-31T00:00:00"/>
    <n v="0"/>
    <n v="26919.47"/>
    <s v="BA"/>
    <s v="38 BDIFS Fuel Rev/Exp"/>
    <m/>
    <d v="2016-01-31T00:00:00"/>
    <x v="3"/>
  </r>
  <r>
    <n v="2016"/>
    <s v="10000000"/>
    <s v="00000000"/>
    <s v="43000000"/>
    <x v="0"/>
    <d v="2016-01-31T00:00:00"/>
    <n v="1"/>
    <n v="342.15"/>
    <s v="CO"/>
    <s v="21 Allocate Cross-Co Expe"/>
    <m/>
    <d v="2016-01-31T00:00:00"/>
    <x v="3"/>
  </r>
  <r>
    <n v="2016"/>
    <s v="10000000"/>
    <s v="00000000"/>
    <s v="43000000"/>
    <x v="0"/>
    <d v="2016-02-01T00:00:00"/>
    <n v="0"/>
    <n v="1485.18"/>
    <s v="AP"/>
    <s v="EXXONMOBIL UNIVERSAL CARD"/>
    <s v="43862765"/>
    <d v="2016-02-29T00:00:00"/>
    <x v="4"/>
  </r>
  <r>
    <n v="2016"/>
    <s v="10000000"/>
    <s v="00000000"/>
    <s v="43000000"/>
    <x v="0"/>
    <d v="2016-02-05T00:00:00"/>
    <n v="0"/>
    <n v="143.94999999999999"/>
    <s v="AP"/>
    <s v="SUN PACIFIC ENERGY INC"/>
    <s v="48753"/>
    <d v="2016-02-29T00:00:00"/>
    <x v="4"/>
  </r>
  <r>
    <n v="2016"/>
    <s v="10000000"/>
    <s v="00000000"/>
    <s v="43000000"/>
    <x v="0"/>
    <d v="2016-02-29T00:00:00"/>
    <n v="0"/>
    <n v="26327.82"/>
    <s v="BA"/>
    <s v="38 BDIFS Fuel Rev/Exp"/>
    <m/>
    <d v="2016-02-29T00:00:00"/>
    <x v="4"/>
  </r>
  <r>
    <n v="2016"/>
    <s v="10000000"/>
    <s v="00000000"/>
    <s v="43000000"/>
    <x v="0"/>
    <d v="2016-02-29T00:00:00"/>
    <n v="1"/>
    <n v="-26.7"/>
    <s v="CO"/>
    <s v=" 03 FUEL TAX REFUND"/>
    <m/>
    <d v="2016-02-29T00:00:00"/>
    <x v="4"/>
  </r>
  <r>
    <n v="2016"/>
    <s v="10000000"/>
    <s v="00000000"/>
    <s v="43000000"/>
    <x v="0"/>
    <d v="2016-02-29T00:00:00"/>
    <n v="2"/>
    <n v="380.22"/>
    <s v="CO"/>
    <s v="21 Allocate Cross-Co Expe"/>
    <m/>
    <d v="2016-02-29T00:00:00"/>
    <x v="4"/>
  </r>
  <r>
    <n v="2016"/>
    <s v="10000000"/>
    <s v="00000000"/>
    <s v="43000000"/>
    <x v="0"/>
    <d v="2016-03-01T00:00:00"/>
    <n v="0"/>
    <n v="1338.17"/>
    <s v="AP"/>
    <s v="EXXONMOBIL UNIVERSAL CARD"/>
    <s v="44221736"/>
    <d v="2016-03-31T00:00:00"/>
    <x v="5"/>
  </r>
  <r>
    <n v="2016"/>
    <s v="10000000"/>
    <s v="00000000"/>
    <s v="43000000"/>
    <x v="0"/>
    <d v="2016-03-21T00:00:00"/>
    <n v="0"/>
    <n v="-1214.45"/>
    <s v="CO"/>
    <s v=" 03 FUEL TAX REFUND"/>
    <m/>
    <d v="2016-03-31T00:00:00"/>
    <x v="5"/>
  </r>
  <r>
    <n v="2016"/>
    <s v="10000000"/>
    <s v="00000000"/>
    <s v="43000000"/>
    <x v="0"/>
    <d v="2016-03-24T00:00:00"/>
    <n v="0"/>
    <n v="287.89999999999998"/>
    <s v="AP"/>
    <s v="SUN PACIFIC ENERGY INC"/>
    <s v="50218"/>
    <d v="2016-03-31T00:00:00"/>
    <x v="5"/>
  </r>
  <r>
    <n v="2016"/>
    <s v="10000000"/>
    <s v="00000000"/>
    <s v="43000000"/>
    <x v="0"/>
    <d v="2016-03-28T00:00:00"/>
    <n v="0"/>
    <n v="28"/>
    <s v="AP"/>
    <s v="CASH"/>
    <s v="32816"/>
    <d v="2016-03-31T00:00:00"/>
    <x v="5"/>
  </r>
  <r>
    <n v="2016"/>
    <s v="10000000"/>
    <s v="00000000"/>
    <s v="43000000"/>
    <x v="0"/>
    <d v="2016-03-31T00:00:00"/>
    <n v="0"/>
    <n v="31548.31"/>
    <s v="BA"/>
    <s v="38 BDIFS Fuel Rev/Exp"/>
    <m/>
    <d v="2016-03-31T00:00:00"/>
    <x v="5"/>
  </r>
  <r>
    <n v="2016"/>
    <s v="10000000"/>
    <s v="00000000"/>
    <s v="43000000"/>
    <x v="0"/>
    <d v="2016-03-31T00:00:00"/>
    <n v="1"/>
    <n v="285.10000000000002"/>
    <s v="CO"/>
    <s v="21 Allocate Cross-Co Expe"/>
    <m/>
    <d v="2016-03-31T00:00:00"/>
    <x v="5"/>
  </r>
  <r>
    <n v="2016"/>
    <s v="10000000"/>
    <s v="00000000"/>
    <s v="43000000"/>
    <x v="0"/>
    <d v="2016-04-01T00:00:00"/>
    <n v="0"/>
    <n v="1675.25"/>
    <s v="AP"/>
    <s v="EXXONMOBIL UNIVERSAL CARD"/>
    <s v="44569772"/>
    <d v="2016-04-30T00:00:00"/>
    <x v="6"/>
  </r>
  <r>
    <n v="2016"/>
    <s v="10000000"/>
    <s v="00000000"/>
    <s v="43000000"/>
    <x v="0"/>
    <d v="2016-04-12T00:00:00"/>
    <n v="0"/>
    <n v="-2699.2"/>
    <s v="CO"/>
    <s v=" 03 FUEL TAX REFUND"/>
    <m/>
    <d v="2016-04-30T00:00:00"/>
    <x v="6"/>
  </r>
  <r>
    <n v="2016"/>
    <s v="10000000"/>
    <s v="00000000"/>
    <s v="43000000"/>
    <x v="0"/>
    <d v="2016-04-13T00:00:00"/>
    <n v="0"/>
    <n v="143.94999999999999"/>
    <s v="AP"/>
    <s v="SUN PACIFIC ENERGY INC"/>
    <s v="51001"/>
    <d v="2016-04-30T00:00:00"/>
    <x v="6"/>
  </r>
  <r>
    <n v="2016"/>
    <s v="10000000"/>
    <s v="00000000"/>
    <s v="43000000"/>
    <x v="0"/>
    <d v="2016-04-30T00:00:00"/>
    <n v="0"/>
    <n v="33648.39"/>
    <s v="BA"/>
    <s v="38 BDIFS Fuel Rev/Exp"/>
    <m/>
    <d v="2016-04-30T00:00:00"/>
    <x v="6"/>
  </r>
  <r>
    <n v="2016"/>
    <s v="10000000"/>
    <s v="00000000"/>
    <s v="43000000"/>
    <x v="0"/>
    <d v="2016-04-30T00:00:00"/>
    <n v="1"/>
    <n v="209.04"/>
    <s v="CO"/>
    <s v="21 Allocate Cross-Co Expe"/>
    <m/>
    <d v="2016-04-30T00:00:00"/>
    <x v="6"/>
  </r>
  <r>
    <n v="2016"/>
    <s v="10000000"/>
    <s v="00000000"/>
    <s v="43000000"/>
    <x v="0"/>
    <d v="2016-05-01T00:00:00"/>
    <n v="0"/>
    <n v="1578.25"/>
    <s v="AP"/>
    <s v="EXXONMOBIL UNIVERSAL CARD"/>
    <s v="44919342"/>
    <d v="2016-05-31T00:00:00"/>
    <x v="7"/>
  </r>
  <r>
    <n v="2016"/>
    <s v="10000000"/>
    <s v="00000000"/>
    <s v="43000000"/>
    <x v="0"/>
    <d v="2016-05-12T00:00:00"/>
    <n v="0"/>
    <n v="130.81"/>
    <s v="AP"/>
    <s v="SUN PACIFIC ENERGY INC"/>
    <s v="51965"/>
    <d v="2016-05-31T00:00:00"/>
    <x v="7"/>
  </r>
  <r>
    <n v="2016"/>
    <s v="10000000"/>
    <s v="00000000"/>
    <s v="43000000"/>
    <x v="0"/>
    <d v="2016-05-31T00:00:00"/>
    <n v="0"/>
    <n v="36391.69"/>
    <s v="BA"/>
    <s v="38 BDIFS Fuel Rev/Exp"/>
    <m/>
    <d v="2016-05-31T00:00:00"/>
    <x v="7"/>
  </r>
  <r>
    <n v="2016"/>
    <s v="10000000"/>
    <s v="00000000"/>
    <s v="43000000"/>
    <x v="0"/>
    <d v="2016-05-31T00:00:00"/>
    <n v="1"/>
    <n v="365.59"/>
    <s v="CO"/>
    <s v="21 Allocate Cross-Co Expe"/>
    <m/>
    <d v="2016-05-31T00:00:00"/>
    <x v="7"/>
  </r>
  <r>
    <n v="2016"/>
    <s v="10000000"/>
    <s v="00000000"/>
    <s v="43000000"/>
    <x v="0"/>
    <d v="2016-06-01T00:00:00"/>
    <n v="0"/>
    <n v="1990.68"/>
    <s v="AP"/>
    <s v="EXXONMOBIL UNIVERSAL CARD"/>
    <s v="45612238"/>
    <d v="2016-06-30T00:00:00"/>
    <x v="8"/>
  </r>
  <r>
    <n v="2016"/>
    <s v="10000000"/>
    <s v="00000000"/>
    <s v="43000000"/>
    <x v="0"/>
    <d v="2016-06-02T00:00:00"/>
    <n v="0"/>
    <n v="130.81"/>
    <s v="AP"/>
    <s v="SUN PACIFIC ENERGY INC"/>
    <s v="52814"/>
    <d v="2016-06-30T00:00:00"/>
    <x v="8"/>
  </r>
  <r>
    <n v="2016"/>
    <s v="10000000"/>
    <s v="00000000"/>
    <s v="43000000"/>
    <x v="0"/>
    <d v="2016-06-30T00:00:00"/>
    <n v="0"/>
    <n v="43493.02"/>
    <s v="BA"/>
    <s v="38 BDIFS Fuel Rev/Exp"/>
    <m/>
    <d v="2016-06-30T00:00:00"/>
    <x v="8"/>
  </r>
  <r>
    <n v="2016"/>
    <s v="10000000"/>
    <s v="00000000"/>
    <s v="43000000"/>
    <x v="0"/>
    <d v="2016-06-30T00:00:00"/>
    <n v="1"/>
    <n v="480.64"/>
    <s v="CO"/>
    <s v="21 Allocate Cross-Co Expe"/>
    <m/>
    <d v="2016-06-30T00:00:00"/>
    <x v="8"/>
  </r>
  <r>
    <n v="2016"/>
    <s v="10000000"/>
    <s v="00000000"/>
    <s v="43000000"/>
    <x v="0"/>
    <d v="2016-07-01T00:00:00"/>
    <n v="0"/>
    <n v="1682.29"/>
    <s v="AP"/>
    <s v="EXXONMOBIL UNIVERSAL CARD"/>
    <s v="45984210"/>
    <d v="2016-07-31T00:00:00"/>
    <x v="9"/>
  </r>
  <r>
    <n v="2016"/>
    <s v="10000000"/>
    <s v="00000000"/>
    <s v="43000000"/>
    <x v="0"/>
    <d v="2016-07-14T00:00:00"/>
    <n v="0"/>
    <n v="41.45"/>
    <s v="AP"/>
    <s v="A-L COMPRESSED GASES"/>
    <s v="1674038"/>
    <d v="2016-07-31T00:00:00"/>
    <x v="9"/>
  </r>
  <r>
    <n v="2016"/>
    <s v="10000000"/>
    <s v="00000000"/>
    <s v="43000000"/>
    <x v="0"/>
    <d v="2016-07-31T00:00:00"/>
    <n v="0"/>
    <n v="37340.559999999998"/>
    <s v="BA"/>
    <s v="38 BDIFS Fuel Rev/Exp"/>
    <m/>
    <d v="2016-07-31T00:00:00"/>
    <x v="9"/>
  </r>
  <r>
    <n v="2016"/>
    <s v="10000000"/>
    <s v="00000000"/>
    <s v="43000000"/>
    <x v="0"/>
    <d v="2016-07-31T00:00:00"/>
    <n v="1"/>
    <n v="302.76"/>
    <s v="CO"/>
    <s v="21 Allocate Cross-Co Expe"/>
    <m/>
    <d v="2016-07-31T00:00:00"/>
    <x v="9"/>
  </r>
  <r>
    <n v="2016"/>
    <s v="10000000"/>
    <s v="00000000"/>
    <s v="43000000"/>
    <x v="0"/>
    <d v="2016-08-01T00:00:00"/>
    <n v="0"/>
    <n v="130.81"/>
    <s v="AP"/>
    <s v="SUN PACIFIC ENERGY INC"/>
    <s v="53043"/>
    <d v="2016-07-31T00:00:00"/>
    <x v="10"/>
  </r>
  <r>
    <n v="2016"/>
    <s v="10000000"/>
    <s v="00000000"/>
    <s v="43000000"/>
    <x v="0"/>
    <d v="2016-08-01T00:00:00"/>
    <n v="1"/>
    <n v="261.62"/>
    <s v="AP"/>
    <s v="SUN PACIFIC ENERGY INC"/>
    <s v="53994"/>
    <d v="2016-07-31T00:00:00"/>
    <x v="10"/>
  </r>
  <r>
    <n v="2016"/>
    <s v="10000000"/>
    <s v="00000000"/>
    <s v="43000000"/>
    <x v="0"/>
    <d v="2016-08-01T00:00:00"/>
    <n v="2"/>
    <n v="1118.54"/>
    <s v="AP"/>
    <s v="EXXONMOBIL UNIVERSAL CARD"/>
    <s v="46323816"/>
    <d v="2016-07-31T00:00:00"/>
    <x v="10"/>
  </r>
  <r>
    <n v="2016"/>
    <s v="10000000"/>
    <s v="00000000"/>
    <s v="43000000"/>
    <x v="0"/>
    <d v="2016-08-04T00:00:00"/>
    <n v="0"/>
    <n v="261.62"/>
    <s v="AP"/>
    <s v="SUN PACIFIC ENERGY INC"/>
    <s v="55212"/>
    <d v="2016-07-31T00:00:00"/>
    <x v="10"/>
  </r>
  <r>
    <n v="2016"/>
    <s v="10000000"/>
    <s v="00000000"/>
    <s v="43000000"/>
    <x v="0"/>
    <d v="2016-08-11T00:00:00"/>
    <n v="0"/>
    <n v="-36.049999999999997"/>
    <s v="CO"/>
    <s v=" 03 FUEL TAX REFUND"/>
    <m/>
    <d v="2016-08-31T00:00:00"/>
    <x v="10"/>
  </r>
  <r>
    <n v="2016"/>
    <s v="10000000"/>
    <s v="00000000"/>
    <s v="43000000"/>
    <x v="0"/>
    <d v="2016-08-29T00:00:00"/>
    <n v="0"/>
    <n v="261.62"/>
    <s v="AP"/>
    <s v="SUN PACIFIC ENERGY INC"/>
    <s v="56098"/>
    <d v="2016-08-31T00:00:00"/>
    <x v="10"/>
  </r>
  <r>
    <n v="2016"/>
    <s v="10000000"/>
    <s v="00000000"/>
    <s v="43000000"/>
    <x v="0"/>
    <d v="2016-08-30T00:00:00"/>
    <n v="0"/>
    <n v="130.81"/>
    <s v="AP"/>
    <s v="SUN PACIFIC ENERGY INC"/>
    <s v="56192"/>
    <d v="2016-08-31T00:00:00"/>
    <x v="10"/>
  </r>
  <r>
    <n v="2016"/>
    <s v="10000000"/>
    <s v="00000000"/>
    <s v="43000000"/>
    <x v="0"/>
    <d v="2016-08-31T00:00:00"/>
    <n v="0"/>
    <n v="40959.57"/>
    <s v="BA"/>
    <s v="38 BDIFS Fuel Rev/Exp"/>
    <m/>
    <d v="2016-08-31T00:00:00"/>
    <x v="10"/>
  </r>
  <r>
    <n v="2016"/>
    <s v="10000000"/>
    <s v="00000000"/>
    <s v="43000000"/>
    <x v="0"/>
    <d v="2016-08-31T00:00:00"/>
    <n v="1"/>
    <n v="193.81"/>
    <s v="CO"/>
    <s v="21 Allocate Cross-Co Expe"/>
    <m/>
    <d v="2016-08-31T00:00:00"/>
    <x v="10"/>
  </r>
  <r>
    <n v="2016"/>
    <s v="10000000"/>
    <s v="00000000"/>
    <s v="43000000"/>
    <x v="0"/>
    <d v="2016-09-01T00:00:00"/>
    <n v="0"/>
    <n v="1824.54"/>
    <s v="AP"/>
    <s v="EXXONMOBIL UNIVERSAL CARD"/>
    <s v="46757396"/>
    <d v="2016-09-30T00:00:00"/>
    <x v="11"/>
  </r>
  <r>
    <n v="2016"/>
    <s v="10000000"/>
    <s v="00000000"/>
    <s v="43000000"/>
    <x v="0"/>
    <d v="2016-09-30T00:00:00"/>
    <n v="0"/>
    <n v="37538.9"/>
    <s v="BA"/>
    <s v="38 BDIFS Fuel Rev/Exp"/>
    <m/>
    <d v="2016-09-30T00:00:00"/>
    <x v="11"/>
  </r>
  <r>
    <n v="2016"/>
    <s v="10000000"/>
    <s v="00000000"/>
    <s v="43000000"/>
    <x v="0"/>
    <d v="2016-09-30T00:00:00"/>
    <n v="1"/>
    <n v="0"/>
    <s v="21"/>
    <s v="21 Allocate Cross-Co Expe"/>
    <m/>
    <d v="2016-09-30T00:00:00"/>
    <x v="11"/>
  </r>
  <r>
    <n v="2016"/>
    <s v="10000000"/>
    <s v="00000000"/>
    <s v="43000000"/>
    <x v="0"/>
    <d v="2016-10-01T00:00:00"/>
    <n v="0"/>
    <n v="4130.8599999999997"/>
    <s v="AP"/>
    <s v="EXXONMOBIL UNIVERSAL CARD"/>
    <s v="47055591"/>
    <d v="2016-10-31T00:00:00"/>
    <x v="12"/>
  </r>
  <r>
    <n v="2016"/>
    <s v="10000000"/>
    <s v="00000000"/>
    <s v="43000000"/>
    <x v="0"/>
    <d v="2016-10-21T00:00:00"/>
    <n v="0"/>
    <n v="74.7"/>
    <s v="AP"/>
    <s v="CASH"/>
    <s v="102116"/>
    <d v="2016-10-31T00:00:00"/>
    <x v="12"/>
  </r>
  <r>
    <n v="2016"/>
    <s v="10000000"/>
    <s v="00000000"/>
    <s v="43000000"/>
    <x v="0"/>
    <d v="2016-10-31T00:00:00"/>
    <n v="0"/>
    <n v="36718.550000000003"/>
    <s v="BA"/>
    <s v="38 BDIFS Fuel Rev/Exp"/>
    <m/>
    <d v="2016-10-31T00:00:00"/>
    <x v="12"/>
  </r>
  <r>
    <n v="2016"/>
    <s v="10000000"/>
    <s v="00000000"/>
    <s v="43000000"/>
    <x v="0"/>
    <d v="2016-10-31T00:00:00"/>
    <n v="1"/>
    <n v="-74.7"/>
    <s v="21"/>
    <s v="21 Allocate Cross-Co Expe"/>
    <m/>
    <d v="2016-10-31T00:00:00"/>
    <x v="12"/>
  </r>
  <r>
    <n v="2016"/>
    <s v="10000000"/>
    <s v="00000000"/>
    <s v="43000000"/>
    <x v="0"/>
    <d v="2016-11-01T00:00:00"/>
    <n v="0"/>
    <n v="4883.83"/>
    <s v="AP"/>
    <s v="EXXONMOBIL UNIVERSAL CARD"/>
    <s v="47405601"/>
    <d v="2016-11-30T00:00:00"/>
    <x v="13"/>
  </r>
  <r>
    <n v="2016"/>
    <s v="10000000"/>
    <s v="00000000"/>
    <s v="43000000"/>
    <x v="0"/>
    <d v="2016-11-30T00:00:00"/>
    <n v="0"/>
    <n v="38042.36"/>
    <s v="BA"/>
    <s v="38 BDIFS Fuel Rev/Exp"/>
    <m/>
    <d v="2016-11-30T00:00:00"/>
    <x v="13"/>
  </r>
  <r>
    <n v="2016"/>
    <s v="10000000"/>
    <s v="00000000"/>
    <s v="43000000"/>
    <x v="0"/>
    <d v="2016-11-30T00:00:00"/>
    <n v="1"/>
    <n v="0"/>
    <s v="21"/>
    <s v="21 Allocate Cross-Co Expe"/>
    <m/>
    <d v="2016-11-30T00:00:00"/>
    <x v="13"/>
  </r>
  <r>
    <n v="2016"/>
    <s v="10000000"/>
    <s v="00000000"/>
    <s v="43000000"/>
    <x v="0"/>
    <d v="2016-12-01T00:00:00"/>
    <n v="0"/>
    <n v="2262.54"/>
    <s v="AP"/>
    <s v="EXXONMOBIL UNIVERSAL CARD"/>
    <s v="47763971"/>
    <d v="2016-11-30T00:00:00"/>
    <x v="14"/>
  </r>
  <r>
    <n v="2016"/>
    <s v="10000000"/>
    <s v="00000000"/>
    <s v="43000000"/>
    <x v="0"/>
    <d v="2016-12-31T00:00:00"/>
    <n v="0"/>
    <n v="36571.730000000003"/>
    <s v="BA"/>
    <s v="38 BDIFS Fuel Rev/Exp"/>
    <m/>
    <d v="2016-12-31T00:00:00"/>
    <x v="14"/>
  </r>
  <r>
    <n v="2016"/>
    <s v="10000000"/>
    <s v="00000000"/>
    <s v="43000000"/>
    <x v="0"/>
    <d v="2016-12-31T00:00:00"/>
    <n v="1"/>
    <n v="1127.4000000000001"/>
    <s v="21"/>
    <s v="21 Allocate Cross-Co Expe"/>
    <m/>
    <d v="2016-12-31T00:00:00"/>
    <x v="14"/>
  </r>
  <r>
    <n v="2016"/>
    <s v="10000000"/>
    <s v="00000000"/>
    <s v="43000000"/>
    <x v="3"/>
    <d v="2016-03-25T00:00:00"/>
    <n v="0"/>
    <n v="-29569"/>
    <s v="DI"/>
    <s v="99 Rclss Fed CNG Tx Crdt"/>
    <m/>
    <d v="2016-03-31T00:00:00"/>
    <x v="5"/>
  </r>
  <r>
    <n v="2016"/>
    <s v="10000000"/>
    <s v="00000000"/>
    <s v="43000000"/>
    <x v="3"/>
    <d v="2016-03-25T00:00:00"/>
    <n v="1"/>
    <n v="-9662"/>
    <s v="DI"/>
    <s v="99 Rclss Fed Diesel Tx Cr"/>
    <m/>
    <d v="2016-03-31T00:00:00"/>
    <x v="5"/>
  </r>
  <r>
    <n v="2016"/>
    <s v="10000000"/>
    <s v="00000000"/>
    <s v="43000000"/>
    <x v="3"/>
    <d v="2016-10-24T00:00:00"/>
    <n v="0"/>
    <n v="-32.11"/>
    <s v="CO"/>
    <s v=" 03 IFTA REFUND"/>
    <m/>
    <d v="2016-10-31T00:00:00"/>
    <x v="12"/>
  </r>
  <r>
    <n v="2016"/>
    <s v="10000000"/>
    <s v="00000000"/>
    <s v="43000000"/>
    <x v="3"/>
    <d v="2016-11-28T00:00:00"/>
    <n v="0"/>
    <n v="-2768.67"/>
    <s v="CO"/>
    <s v=" 03 FUEL REFUND Q4 2015"/>
    <m/>
    <d v="2016-11-30T00:00:00"/>
    <x v="13"/>
  </r>
  <r>
    <n v="2016"/>
    <s v="10000000"/>
    <s v="00000000"/>
    <s v="43000000"/>
    <x v="3"/>
    <d v="2016-11-28T00:00:00"/>
    <n v="1"/>
    <n v="-5041.1899999999996"/>
    <s v="CO"/>
    <s v=" 03 FUEL REFUND Q1 &amp; Q2"/>
    <m/>
    <d v="2016-11-30T00:00:00"/>
    <x v="13"/>
  </r>
  <r>
    <n v="2016"/>
    <s v="10000000"/>
    <s v="00000000"/>
    <s v="43000000"/>
    <x v="3"/>
    <d v="2016-12-06T00:00:00"/>
    <n v="0"/>
    <n v="-3784.32"/>
    <s v="CO"/>
    <s v="03 FUEL REFUND Q3"/>
    <m/>
    <d v="2016-12-31T00:00:00"/>
    <x v="14"/>
  </r>
  <r>
    <n v="2016"/>
    <s v="10000000"/>
    <s v="00000000"/>
    <s v="43000000"/>
    <x v="1"/>
    <d v="2016-01-08T00:00:00"/>
    <n v="0"/>
    <n v="1926.29"/>
    <s v="AP"/>
    <s v="SUN PACIFIC ENERGY INC"/>
    <s v="47614"/>
    <d v="2016-01-31T00:00:00"/>
    <x v="3"/>
  </r>
  <r>
    <n v="2016"/>
    <s v="10000000"/>
    <s v="00000000"/>
    <s v="43000000"/>
    <x v="1"/>
    <d v="2016-01-08T00:00:00"/>
    <n v="1"/>
    <n v="17665.580000000002"/>
    <s v="AP"/>
    <s v="SUN PACIFIC ENERGY INC"/>
    <s v="47895"/>
    <d v="2016-01-31T00:00:00"/>
    <x v="3"/>
  </r>
  <r>
    <n v="2016"/>
    <s v="10000000"/>
    <s v="00000000"/>
    <s v="43000000"/>
    <x v="1"/>
    <d v="2016-01-18T00:00:00"/>
    <n v="0"/>
    <n v="16400.16"/>
    <s v="AP"/>
    <s v="SUN PACIFIC ENERGY INC"/>
    <s v="48157"/>
    <d v="2016-01-31T00:00:00"/>
    <x v="3"/>
  </r>
  <r>
    <n v="2016"/>
    <s v="10000000"/>
    <s v="00000000"/>
    <s v="43000000"/>
    <x v="1"/>
    <d v="2016-01-26T00:00:00"/>
    <n v="0"/>
    <n v="16722.11"/>
    <s v="AP"/>
    <s v="SUN PACIFIC ENERGY INC"/>
    <s v="48351"/>
    <d v="2016-01-31T00:00:00"/>
    <x v="3"/>
  </r>
  <r>
    <n v="2016"/>
    <s v="10000000"/>
    <s v="00000000"/>
    <s v="43000000"/>
    <x v="1"/>
    <d v="2016-01-31T00:00:00"/>
    <n v="0"/>
    <n v="12073.87"/>
    <s v="BA"/>
    <s v="38 BDI Fuel Inv Adjustmen"/>
    <m/>
    <d v="2016-01-31T00:00:00"/>
    <x v="3"/>
  </r>
  <r>
    <n v="2016"/>
    <s v="10000000"/>
    <s v="00000000"/>
    <s v="43000000"/>
    <x v="1"/>
    <d v="2016-01-31T00:00:00"/>
    <n v="1"/>
    <n v="17116.189999999999"/>
    <m/>
    <s v="50 Accrued Sun Pacif Inv"/>
    <s v="Gen Jrnl"/>
    <d v="2016-01-31T00:00:00"/>
    <x v="3"/>
  </r>
  <r>
    <n v="2016"/>
    <s v="10000000"/>
    <s v="00000000"/>
    <s v="43000000"/>
    <x v="1"/>
    <d v="2016-01-31T00:00:00"/>
    <n v="2"/>
    <n v="-17116.189999999999"/>
    <m/>
    <s v="50 Reverse Sun Pacific"/>
    <s v="Gen Jrnl"/>
    <d v="2016-01-31T00:00:00"/>
    <x v="3"/>
  </r>
  <r>
    <n v="2016"/>
    <s v="10000000"/>
    <s v="00000000"/>
    <s v="43000000"/>
    <x v="1"/>
    <d v="2016-01-31T00:00:00"/>
    <n v="3"/>
    <n v="-6802.29"/>
    <m/>
    <s v="38 Fuel Inv Adustjment"/>
    <s v="Gen Jrnl"/>
    <d v="2016-01-31T00:00:00"/>
    <x v="3"/>
  </r>
  <r>
    <n v="2016"/>
    <s v="10000000"/>
    <s v="00000000"/>
    <s v="43000000"/>
    <x v="1"/>
    <d v="2016-02-01T00:00:00"/>
    <n v="2"/>
    <n v="-17116.189999999999"/>
    <m/>
    <s v="50 Accrued Sun Pacif Inv"/>
    <s v="Gen Jrnl"/>
    <d v="2016-01-31T00:00:00"/>
    <x v="4"/>
  </r>
  <r>
    <n v="2016"/>
    <s v="10000000"/>
    <s v="00000000"/>
    <s v="43000000"/>
    <x v="1"/>
    <d v="2016-02-01T00:00:00"/>
    <n v="3"/>
    <n v="17116.189999999999"/>
    <m/>
    <s v="50 Reverse Sun Pacific"/>
    <s v="Gen Jrnl"/>
    <d v="2016-01-31T00:00:00"/>
    <x v="4"/>
  </r>
  <r>
    <n v="2016"/>
    <s v="10000000"/>
    <s v="00000000"/>
    <s v="43000000"/>
    <x v="1"/>
    <d v="2016-02-03T00:00:00"/>
    <n v="0"/>
    <n v="17116.189999999999"/>
    <s v="AP"/>
    <s v="SUN PACIFIC ENERGY INC"/>
    <s v="48733"/>
    <d v="2016-02-29T00:00:00"/>
    <x v="4"/>
  </r>
  <r>
    <n v="2016"/>
    <s v="10000000"/>
    <s v="00000000"/>
    <s v="43000000"/>
    <x v="1"/>
    <d v="2016-02-11T00:00:00"/>
    <n v="0"/>
    <n v="17045.62"/>
    <s v="AP"/>
    <s v="SUN PACIFIC ENERGY INC"/>
    <s v="48932"/>
    <d v="2016-02-29T00:00:00"/>
    <x v="4"/>
  </r>
  <r>
    <n v="2016"/>
    <s v="10000000"/>
    <s v="00000000"/>
    <s v="43000000"/>
    <x v="1"/>
    <d v="2016-02-12T00:00:00"/>
    <n v="0"/>
    <n v="3637.39"/>
    <s v="AP"/>
    <s v="SUN PACIFIC ENERGY INC"/>
    <s v="48908"/>
    <d v="2016-02-29T00:00:00"/>
    <x v="4"/>
  </r>
  <r>
    <n v="2016"/>
    <s v="10000000"/>
    <s v="00000000"/>
    <s v="43000000"/>
    <x v="1"/>
    <d v="2016-02-19T00:00:00"/>
    <n v="0"/>
    <n v="17465.349999999999"/>
    <s v="AP"/>
    <s v="SUN PACIFIC ENERGY INC"/>
    <s v="49148"/>
    <d v="2016-02-29T00:00:00"/>
    <x v="4"/>
  </r>
  <r>
    <n v="2016"/>
    <s v="10000000"/>
    <s v="00000000"/>
    <s v="43000000"/>
    <x v="1"/>
    <d v="2016-02-29T00:00:00"/>
    <n v="0"/>
    <n v="17711.73"/>
    <s v="AP"/>
    <s v="SUN PACIFIC ENERGY INC"/>
    <s v="49498"/>
    <d v="2016-02-29T00:00:00"/>
    <x v="4"/>
  </r>
  <r>
    <n v="2016"/>
    <s v="10000000"/>
    <s v="00000000"/>
    <s v="43000000"/>
    <x v="1"/>
    <d v="2016-02-29T00:00:00"/>
    <n v="1"/>
    <n v="-9238.33"/>
    <s v="BA"/>
    <s v="38 BDI Fuel Inv Adjustmen"/>
    <m/>
    <d v="2016-02-29T00:00:00"/>
    <x v="4"/>
  </r>
  <r>
    <n v="2016"/>
    <s v="10000000"/>
    <s v="00000000"/>
    <s v="43000000"/>
    <x v="1"/>
    <d v="2016-03-01T00:00:00"/>
    <n v="0"/>
    <n v="-1656.48"/>
    <s v="AP"/>
    <s v="SUN PACIFIC ENERGY INC"/>
    <s v="47825 CR"/>
    <d v="2016-03-31T00:00:00"/>
    <x v="5"/>
  </r>
  <r>
    <n v="2016"/>
    <s v="10000000"/>
    <s v="00000000"/>
    <s v="43000000"/>
    <x v="1"/>
    <d v="2016-03-01T00:00:00"/>
    <n v="1"/>
    <n v="50"/>
    <s v="AP"/>
    <s v="SUN PACIFIC ENERGY INC"/>
    <s v="48351."/>
    <d v="2016-03-31T00:00:00"/>
    <x v="5"/>
  </r>
  <r>
    <n v="2016"/>
    <s v="10000000"/>
    <s v="00000000"/>
    <s v="43000000"/>
    <x v="1"/>
    <d v="2016-03-08T00:00:00"/>
    <n v="0"/>
    <n v="19088.060000000001"/>
    <s v="AP"/>
    <s v="SUN PACIFIC ENERGY INC"/>
    <s v="49726"/>
    <d v="2016-03-31T00:00:00"/>
    <x v="5"/>
  </r>
  <r>
    <n v="2016"/>
    <s v="10000000"/>
    <s v="00000000"/>
    <s v="43000000"/>
    <x v="1"/>
    <d v="2016-03-16T00:00:00"/>
    <n v="0"/>
    <n v="1181.46"/>
    <s v="AP"/>
    <s v="SUN PACIFIC ENERGY INC"/>
    <s v="49985"/>
    <d v="2016-03-31T00:00:00"/>
    <x v="5"/>
  </r>
  <r>
    <n v="2016"/>
    <s v="10000000"/>
    <s v="00000000"/>
    <s v="43000000"/>
    <x v="1"/>
    <d v="2016-03-16T00:00:00"/>
    <n v="1"/>
    <n v="19049.03"/>
    <s v="AP"/>
    <s v="SUN PACIFIC ENERGY INC"/>
    <s v="50023"/>
    <d v="2016-03-31T00:00:00"/>
    <x v="5"/>
  </r>
  <r>
    <n v="2016"/>
    <s v="10000000"/>
    <s v="00000000"/>
    <s v="43000000"/>
    <x v="1"/>
    <d v="2016-03-24T00:00:00"/>
    <n v="0"/>
    <n v="19137.03"/>
    <s v="AP"/>
    <s v="SUN PACIFIC ENERGY INC"/>
    <s v="50344"/>
    <d v="2016-03-31T00:00:00"/>
    <x v="5"/>
  </r>
  <r>
    <n v="2016"/>
    <s v="10000000"/>
    <s v="00000000"/>
    <s v="43000000"/>
    <x v="1"/>
    <d v="2016-03-31T00:00:00"/>
    <n v="0"/>
    <n v="-1266.6199999999999"/>
    <s v="BA"/>
    <s v="38 BDI Fuel Inv Adjustmen"/>
    <m/>
    <d v="2016-03-31T00:00:00"/>
    <x v="5"/>
  </r>
  <r>
    <n v="2016"/>
    <s v="10000000"/>
    <s v="00000000"/>
    <s v="43000000"/>
    <x v="1"/>
    <d v="2016-03-31T00:00:00"/>
    <n v="1"/>
    <n v="18695.64"/>
    <s v="AP"/>
    <s v="SUN PACIFIC ENERGY INC"/>
    <s v="50561"/>
    <d v="2016-03-31T00:00:00"/>
    <x v="5"/>
  </r>
  <r>
    <n v="2016"/>
    <s v="10000000"/>
    <s v="00000000"/>
    <s v="43000000"/>
    <x v="1"/>
    <d v="2016-04-08T00:00:00"/>
    <n v="0"/>
    <n v="18737.14"/>
    <s v="AP"/>
    <s v="SUN PACIFIC ENERGY INC"/>
    <s v="50802"/>
    <d v="2016-04-30T00:00:00"/>
    <x v="6"/>
  </r>
  <r>
    <n v="2016"/>
    <s v="10000000"/>
    <s v="00000000"/>
    <s v="43000000"/>
    <x v="1"/>
    <d v="2016-04-15T00:00:00"/>
    <n v="0"/>
    <n v="19584.25"/>
    <s v="AP"/>
    <s v="SUN PACIFIC ENERGY INC"/>
    <s v="51075"/>
    <d v="2016-04-30T00:00:00"/>
    <x v="6"/>
  </r>
  <r>
    <n v="2016"/>
    <s v="10000000"/>
    <s v="00000000"/>
    <s v="43000000"/>
    <x v="1"/>
    <d v="2016-04-22T00:00:00"/>
    <n v="0"/>
    <n v="20379.37"/>
    <s v="AP"/>
    <s v="SUN PACIFIC ENERGY INC"/>
    <s v="51267"/>
    <d v="2016-04-30T00:00:00"/>
    <x v="6"/>
  </r>
  <r>
    <n v="2016"/>
    <s v="10000000"/>
    <s v="00000000"/>
    <s v="43000000"/>
    <x v="1"/>
    <d v="2016-04-29T00:00:00"/>
    <n v="0"/>
    <n v="21517.14"/>
    <s v="AP"/>
    <s v="SUN PACIFIC ENERGY INC"/>
    <s v="51588"/>
    <d v="2016-04-30T00:00:00"/>
    <x v="6"/>
  </r>
  <r>
    <n v="2016"/>
    <s v="10000000"/>
    <s v="00000000"/>
    <s v="43000000"/>
    <x v="1"/>
    <d v="2016-04-30T00:00:00"/>
    <n v="0"/>
    <n v="312.86"/>
    <s v="BA"/>
    <s v="38 BDI Fuel Inv Adjustmen"/>
    <m/>
    <d v="2016-04-30T00:00:00"/>
    <x v="6"/>
  </r>
  <r>
    <n v="2016"/>
    <s v="10000000"/>
    <s v="00000000"/>
    <s v="43000000"/>
    <x v="1"/>
    <d v="2016-05-01T00:00:00"/>
    <n v="0"/>
    <n v="143.94999999999999"/>
    <s v="AP"/>
    <s v="SUN PACIFIC ENERGY INC"/>
    <s v="49430"/>
    <d v="2016-05-31T00:00:00"/>
    <x v="7"/>
  </r>
  <r>
    <n v="2016"/>
    <s v="10000000"/>
    <s v="00000000"/>
    <s v="43000000"/>
    <x v="1"/>
    <d v="2016-05-06T00:00:00"/>
    <n v="0"/>
    <n v="21319.96"/>
    <s v="AP"/>
    <s v="SUN PACIFIC ENERGY INC"/>
    <s v="51810"/>
    <d v="2016-05-31T00:00:00"/>
    <x v="7"/>
  </r>
  <r>
    <n v="2016"/>
    <s v="10000000"/>
    <s v="00000000"/>
    <s v="43000000"/>
    <x v="1"/>
    <d v="2016-05-16T00:00:00"/>
    <n v="0"/>
    <n v="22498.080000000002"/>
    <s v="AP"/>
    <s v="SUN PACIFIC ENERGY INC"/>
    <s v="52147"/>
    <d v="2016-05-31T00:00:00"/>
    <x v="7"/>
  </r>
  <r>
    <n v="2016"/>
    <s v="10000000"/>
    <s v="00000000"/>
    <s v="43000000"/>
    <x v="1"/>
    <d v="2016-05-23T00:00:00"/>
    <n v="0"/>
    <n v="23297.68"/>
    <s v="AP"/>
    <s v="SUN PACIFIC ENERGY INC"/>
    <s v="52519"/>
    <d v="2016-05-31T00:00:00"/>
    <x v="7"/>
  </r>
  <r>
    <n v="2016"/>
    <s v="10000000"/>
    <s v="00000000"/>
    <s v="43000000"/>
    <x v="1"/>
    <d v="2016-05-28T00:00:00"/>
    <n v="0"/>
    <n v="23818.28"/>
    <s v="AP"/>
    <s v="SUN PACIFIC ENERGY INC"/>
    <s v="52707"/>
    <d v="2016-05-31T00:00:00"/>
    <x v="7"/>
  </r>
  <r>
    <n v="2016"/>
    <s v="10000000"/>
    <s v="00000000"/>
    <s v="43000000"/>
    <x v="1"/>
    <d v="2016-05-31T00:00:00"/>
    <n v="0"/>
    <n v="1295.24"/>
    <s v="BA"/>
    <s v="38 BDI Fuel Inv Adjustmen"/>
    <m/>
    <d v="2016-05-31T00:00:00"/>
    <x v="7"/>
  </r>
  <r>
    <n v="2016"/>
    <s v="10000000"/>
    <s v="00000000"/>
    <s v="43000000"/>
    <x v="1"/>
    <d v="2016-06-06T00:00:00"/>
    <n v="0"/>
    <n v="23810.04"/>
    <s v="AP"/>
    <s v="SUN PACIFIC ENERGY INC"/>
    <s v="52937"/>
    <d v="2016-06-30T00:00:00"/>
    <x v="8"/>
  </r>
  <r>
    <n v="2016"/>
    <s v="10000000"/>
    <s v="00000000"/>
    <s v="43000000"/>
    <x v="1"/>
    <d v="2016-06-13T00:00:00"/>
    <n v="0"/>
    <n v="24144.3"/>
    <s v="AP"/>
    <s v="SUN PACIFIC ENERGY INC"/>
    <s v="53209"/>
    <d v="2016-06-30T00:00:00"/>
    <x v="8"/>
  </r>
  <r>
    <n v="2016"/>
    <s v="10000000"/>
    <s v="00000000"/>
    <s v="43000000"/>
    <x v="1"/>
    <d v="2016-06-20T00:00:00"/>
    <n v="0"/>
    <n v="23582.36"/>
    <s v="AP"/>
    <s v="SUN PACIFIC ENERGY INC"/>
    <s v="53440"/>
    <d v="2016-06-30T00:00:00"/>
    <x v="8"/>
  </r>
  <r>
    <n v="2016"/>
    <s v="10000000"/>
    <s v="00000000"/>
    <s v="43000000"/>
    <x v="1"/>
    <d v="2016-06-27T00:00:00"/>
    <n v="0"/>
    <n v="22773.1"/>
    <s v="AP"/>
    <s v="SUN PACIFIC ENERGY INC"/>
    <s v="53720"/>
    <d v="2016-06-30T00:00:00"/>
    <x v="8"/>
  </r>
  <r>
    <n v="2016"/>
    <s v="10000000"/>
    <s v="00000000"/>
    <s v="43000000"/>
    <x v="1"/>
    <d v="2016-06-30T00:00:00"/>
    <n v="0"/>
    <n v="6552.71"/>
    <s v="BA"/>
    <s v="38 BDI Fuel Inv Adjustmen"/>
    <m/>
    <d v="2016-06-30T00:00:00"/>
    <x v="8"/>
  </r>
  <r>
    <n v="2016"/>
    <s v="10000000"/>
    <s v="00000000"/>
    <s v="43000000"/>
    <x v="1"/>
    <d v="2016-07-03T00:00:00"/>
    <n v="0"/>
    <n v="23335.040000000001"/>
    <s v="AP"/>
    <s v="SUN PACIFIC ENERGY INC"/>
    <s v="53940"/>
    <d v="2016-07-31T00:00:00"/>
    <x v="9"/>
  </r>
  <r>
    <n v="2016"/>
    <s v="10000000"/>
    <s v="00000000"/>
    <s v="43000000"/>
    <x v="1"/>
    <d v="2016-07-13T00:00:00"/>
    <n v="0"/>
    <n v="23285.57"/>
    <s v="AP"/>
    <s v="SUN PACIFIC ENERGY INC"/>
    <s v="54296"/>
    <d v="2016-07-31T00:00:00"/>
    <x v="9"/>
  </r>
  <r>
    <n v="2016"/>
    <s v="10000000"/>
    <s v="00000000"/>
    <s v="43000000"/>
    <x v="1"/>
    <d v="2016-07-20T00:00:00"/>
    <n v="0"/>
    <n v="22112.39"/>
    <s v="AP"/>
    <s v="SUN PACIFIC ENERGY INC"/>
    <s v="54623"/>
    <d v="2016-07-31T00:00:00"/>
    <x v="9"/>
  </r>
  <r>
    <n v="2016"/>
    <s v="10000000"/>
    <s v="00000000"/>
    <s v="43000000"/>
    <x v="1"/>
    <d v="2016-07-27T00:00:00"/>
    <n v="0"/>
    <n v="21499.759999999998"/>
    <s v="AP"/>
    <s v="SUN PACIFIC ENERGY INC"/>
    <s v="55006"/>
    <d v="2016-07-31T00:00:00"/>
    <x v="9"/>
  </r>
  <r>
    <n v="2016"/>
    <s v="10000000"/>
    <s v="00000000"/>
    <s v="43000000"/>
    <x v="1"/>
    <d v="2016-07-31T00:00:00"/>
    <n v="0"/>
    <n v="708.83"/>
    <s v="BA"/>
    <s v="38 BDI Fuel Inv Adjustmen"/>
    <m/>
    <d v="2016-07-31T00:00:00"/>
    <x v="9"/>
  </r>
  <r>
    <n v="2016"/>
    <s v="10000000"/>
    <s v="00000000"/>
    <s v="43000000"/>
    <x v="1"/>
    <d v="2016-08-03T00:00:00"/>
    <n v="0"/>
    <n v="21122.98"/>
    <s v="AP"/>
    <s v="SUN PACIFIC ENERGY INC"/>
    <s v="55206"/>
    <d v="2016-07-31T00:00:00"/>
    <x v="10"/>
  </r>
  <r>
    <n v="2016"/>
    <s v="10000000"/>
    <s v="00000000"/>
    <s v="43000000"/>
    <x v="1"/>
    <d v="2016-08-05T00:00:00"/>
    <n v="0"/>
    <n v="465.89"/>
    <s v="AP"/>
    <s v="SUN PACIFIC ENERGY INC"/>
    <s v="1678886"/>
    <d v="2016-08-31T00:00:00"/>
    <x v="10"/>
  </r>
  <r>
    <n v="2016"/>
    <s v="10000000"/>
    <s v="00000000"/>
    <s v="43000000"/>
    <x v="1"/>
    <d v="2016-08-05T00:00:00"/>
    <n v="1"/>
    <n v="-465.89"/>
    <s v="AP"/>
    <s v="SUN PACIFIC ENERGY INC"/>
    <s v="1678886"/>
    <d v="2016-08-31T00:00:00"/>
    <x v="10"/>
  </r>
  <r>
    <n v="2016"/>
    <s v="10000000"/>
    <s v="00000000"/>
    <s v="43000000"/>
    <x v="1"/>
    <d v="2016-08-09T00:00:00"/>
    <n v="0"/>
    <n v="21672.49"/>
    <s v="AP"/>
    <s v="SUN PACIFIC ENERGY INC"/>
    <s v="55476"/>
    <d v="2016-07-31T00:00:00"/>
    <x v="10"/>
  </r>
  <r>
    <n v="2016"/>
    <s v="10000000"/>
    <s v="00000000"/>
    <s v="43000000"/>
    <x v="1"/>
    <d v="2016-08-18T00:00:00"/>
    <n v="0"/>
    <n v="23086.13"/>
    <s v="AP"/>
    <s v="SUN PACIFIC ENERGY INC"/>
    <s v="55779"/>
    <d v="2016-08-31T00:00:00"/>
    <x v="10"/>
  </r>
  <r>
    <n v="2016"/>
    <s v="10000000"/>
    <s v="00000000"/>
    <s v="43000000"/>
    <x v="1"/>
    <d v="2016-08-25T00:00:00"/>
    <n v="0"/>
    <n v="24093.47"/>
    <s v="AP"/>
    <s v="SUN PACIFIC ENERGY INC"/>
    <s v="56007"/>
    <d v="2016-08-31T00:00:00"/>
    <x v="10"/>
  </r>
  <r>
    <n v="2016"/>
    <s v="10000000"/>
    <s v="00000000"/>
    <s v="43000000"/>
    <x v="1"/>
    <d v="2016-08-31T00:00:00"/>
    <n v="0"/>
    <n v="9792.15"/>
    <s v="BA"/>
    <s v="38 BDI Fuel Inv Adjustmen"/>
    <m/>
    <d v="2016-08-31T00:00:00"/>
    <x v="10"/>
  </r>
  <r>
    <n v="2016"/>
    <s v="10000000"/>
    <s v="00000000"/>
    <s v="43000000"/>
    <x v="1"/>
    <d v="2016-09-01T00:00:00"/>
    <n v="0"/>
    <n v="23816.27"/>
    <s v="AP"/>
    <s v="SUN PACIFIC ENERGY INC"/>
    <s v="56197"/>
    <d v="2016-09-30T00:00:00"/>
    <x v="11"/>
  </r>
  <r>
    <n v="2016"/>
    <s v="10000000"/>
    <s v="00000000"/>
    <s v="43000000"/>
    <x v="1"/>
    <d v="2016-09-08T00:00:00"/>
    <n v="0"/>
    <n v="23056.26"/>
    <s v="AP"/>
    <s v="SUN PACIFIC ENERGY INC"/>
    <s v="56409"/>
    <d v="2016-09-30T00:00:00"/>
    <x v="11"/>
  </r>
  <r>
    <n v="2016"/>
    <s v="10000000"/>
    <s v="00000000"/>
    <s v="43000000"/>
    <x v="1"/>
    <d v="2016-09-15T00:00:00"/>
    <n v="0"/>
    <n v="21969.01"/>
    <s v="AP"/>
    <s v="SUN PACIFIC ENERGY INC"/>
    <s v="56735"/>
    <d v="2016-09-30T00:00:00"/>
    <x v="11"/>
  </r>
  <r>
    <n v="2016"/>
    <s v="10000000"/>
    <s v="00000000"/>
    <s v="43000000"/>
    <x v="1"/>
    <d v="2016-09-22T00:00:00"/>
    <n v="0"/>
    <n v="22164.080000000002"/>
    <s v="AP"/>
    <s v="SUN PACIFIC ENERGY INC"/>
    <s v="57051"/>
    <d v="2016-09-30T00:00:00"/>
    <x v="11"/>
  </r>
  <r>
    <n v="2016"/>
    <s v="10000000"/>
    <s v="00000000"/>
    <s v="43000000"/>
    <x v="1"/>
    <d v="2016-09-29T00:00:00"/>
    <n v="0"/>
    <n v="22679.07"/>
    <s v="AP"/>
    <s v="SUN PACIFIC ENERGY INC"/>
    <s v="57342"/>
    <d v="2016-09-30T00:00:00"/>
    <x v="11"/>
  </r>
  <r>
    <n v="2016"/>
    <s v="10000000"/>
    <s v="00000000"/>
    <s v="43000000"/>
    <x v="1"/>
    <d v="2016-09-30T00:00:00"/>
    <n v="0"/>
    <n v="-20393.88"/>
    <s v="BA"/>
    <s v="38 BDI Fuel Inv Adjustmen"/>
    <m/>
    <d v="2016-09-30T00:00:00"/>
    <x v="11"/>
  </r>
  <r>
    <n v="2016"/>
    <s v="10000000"/>
    <s v="00000000"/>
    <s v="43000000"/>
    <x v="1"/>
    <d v="2016-10-07T00:00:00"/>
    <n v="0"/>
    <n v="23575.13"/>
    <s v="AP"/>
    <s v="SUN PACIFIC ENERGY INC"/>
    <s v="57605"/>
    <d v="2016-10-31T00:00:00"/>
    <x v="12"/>
  </r>
  <r>
    <n v="2016"/>
    <s v="10000000"/>
    <s v="00000000"/>
    <s v="43000000"/>
    <x v="1"/>
    <d v="2016-10-14T00:00:00"/>
    <n v="0"/>
    <n v="23648.16"/>
    <s v="AP"/>
    <s v="SUN PACIFIC ENERGY INC"/>
    <s v="57843"/>
    <d v="2016-10-31T00:00:00"/>
    <x v="12"/>
  </r>
  <r>
    <n v="2016"/>
    <s v="10000000"/>
    <s v="00000000"/>
    <s v="43000000"/>
    <x v="1"/>
    <d v="2016-10-17T00:00:00"/>
    <n v="0"/>
    <n v="637.32000000000005"/>
    <s v="AP"/>
    <s v="SUN PACIFIC ENERGY INC"/>
    <s v="57836"/>
    <d v="2016-10-31T00:00:00"/>
    <x v="12"/>
  </r>
  <r>
    <n v="2016"/>
    <s v="10000000"/>
    <s v="00000000"/>
    <s v="43000000"/>
    <x v="1"/>
    <d v="2016-10-21T00:00:00"/>
    <n v="0"/>
    <n v="23554.080000000002"/>
    <s v="AP"/>
    <s v="SUN PACIFIC ENERGY INC"/>
    <s v="58151"/>
    <d v="2016-10-31T00:00:00"/>
    <x v="12"/>
  </r>
  <r>
    <n v="2016"/>
    <s v="10000000"/>
    <s v="00000000"/>
    <s v="43000000"/>
    <x v="1"/>
    <d v="2016-10-24T00:00:00"/>
    <n v="0"/>
    <n v="1367.36"/>
    <s v="AP"/>
    <s v="SUN PACIFIC ENERGY INC"/>
    <s v="58147"/>
    <d v="2016-10-31T00:00:00"/>
    <x v="12"/>
  </r>
  <r>
    <n v="2016"/>
    <s v="10000000"/>
    <s v="00000000"/>
    <s v="43000000"/>
    <x v="1"/>
    <d v="2016-10-28T00:00:00"/>
    <n v="0"/>
    <n v="24379.86"/>
    <s v="AP"/>
    <s v="SUN PACIFIC ENERGY INC"/>
    <s v="58439"/>
    <d v="2016-10-31T00:00:00"/>
    <x v="12"/>
  </r>
  <r>
    <n v="2016"/>
    <s v="10000000"/>
    <s v="00000000"/>
    <s v="43000000"/>
    <x v="1"/>
    <d v="2016-10-31T00:00:00"/>
    <n v="0"/>
    <n v="1748.6"/>
    <s v="BA"/>
    <s v="38 BDI Fuel Inv Adjustmen"/>
    <m/>
    <d v="2016-10-31T00:00:00"/>
    <x v="12"/>
  </r>
  <r>
    <n v="2016"/>
    <s v="10000000"/>
    <s v="00000000"/>
    <s v="43000000"/>
    <x v="1"/>
    <d v="2016-11-04T00:00:00"/>
    <n v="0"/>
    <n v="23585.040000000001"/>
    <s v="AP"/>
    <s v="SUN PACIFIC ENERGY INC"/>
    <s v="58642"/>
    <d v="2016-11-30T00:00:00"/>
    <x v="13"/>
  </r>
  <r>
    <n v="2016"/>
    <s v="10000000"/>
    <s v="00000000"/>
    <s v="43000000"/>
    <x v="1"/>
    <d v="2016-11-11T00:00:00"/>
    <n v="0"/>
    <n v="22923.87"/>
    <s v="AP"/>
    <s v="SUN PACIFIC ENERGY INC"/>
    <s v="58861"/>
    <d v="2016-11-30T00:00:00"/>
    <x v="13"/>
  </r>
  <r>
    <n v="2016"/>
    <s v="10000000"/>
    <s v="00000000"/>
    <s v="43000000"/>
    <x v="1"/>
    <d v="2016-11-30T00:00:00"/>
    <n v="0"/>
    <n v="5207.68"/>
    <s v="BA"/>
    <s v="38 BDI Fuel Inv Adjustmen"/>
    <m/>
    <d v="2016-11-30T00:00:00"/>
    <x v="13"/>
  </r>
  <r>
    <n v="2016"/>
    <s v="10000000"/>
    <s v="00000000"/>
    <s v="43000000"/>
    <x v="1"/>
    <d v="2016-11-30T00:00:00"/>
    <n v="1"/>
    <n v="45838.1"/>
    <m/>
    <s v="50 Accrue Fuel Purchases"/>
    <s v="Gen Jrnl"/>
    <d v="2016-11-30T00:00:00"/>
    <x v="13"/>
  </r>
  <r>
    <n v="2016"/>
    <s v="10000000"/>
    <s v="00000000"/>
    <s v="43000000"/>
    <x v="1"/>
    <d v="2016-12-01T00:00:00"/>
    <n v="2"/>
    <n v="-45838.1"/>
    <m/>
    <s v="50 Accrue Fuel Purchases"/>
    <s v="Gen Jrnl"/>
    <d v="2016-11-30T00:00:00"/>
    <x v="14"/>
  </r>
  <r>
    <n v="2016"/>
    <s v="10000000"/>
    <s v="00000000"/>
    <s v="43000000"/>
    <x v="1"/>
    <d v="2016-12-05T00:00:00"/>
    <n v="0"/>
    <n v="22919.05"/>
    <s v="AP"/>
    <s v="SUN PACIFIC ENERGY INC"/>
    <s v="59139"/>
    <d v="2016-12-31T00:00:00"/>
    <x v="14"/>
  </r>
  <r>
    <n v="2016"/>
    <s v="10000000"/>
    <s v="00000000"/>
    <s v="43000000"/>
    <x v="1"/>
    <d v="2016-12-14T00:00:00"/>
    <n v="0"/>
    <n v="24184.03"/>
    <s v="AP"/>
    <s v="SUN PACIFIC ENERGY INC"/>
    <s v="59654"/>
    <d v="2016-11-30T00:00:00"/>
    <x v="14"/>
  </r>
  <r>
    <n v="2016"/>
    <s v="10000000"/>
    <s v="00000000"/>
    <s v="43000000"/>
    <x v="1"/>
    <d v="2016-12-14T00:00:00"/>
    <n v="1"/>
    <n v="23812.81"/>
    <s v="AP"/>
    <s v="SUN PACIFIC ENERGY INC"/>
    <s v="59464"/>
    <d v="2016-11-30T00:00:00"/>
    <x v="14"/>
  </r>
  <r>
    <n v="2016"/>
    <s v="10000000"/>
    <s v="00000000"/>
    <s v="43000000"/>
    <x v="1"/>
    <d v="2016-12-29T00:00:00"/>
    <n v="0"/>
    <n v="25221.35"/>
    <s v="AP"/>
    <s v="SUN PACIFIC ENERGY INC"/>
    <s v="60512"/>
    <d v="2016-12-31T00:00:00"/>
    <x v="14"/>
  </r>
  <r>
    <n v="2016"/>
    <s v="10000000"/>
    <s v="00000000"/>
    <s v="43000000"/>
    <x v="1"/>
    <d v="2016-12-31T00:00:00"/>
    <n v="0"/>
    <n v="-4115.9799999999996"/>
    <s v="BA"/>
    <s v="38 BDI Fuel Inv Adjustmen"/>
    <m/>
    <d v="2016-12-31T00:00:00"/>
    <x v="14"/>
  </r>
  <r>
    <n v="2016"/>
    <s v="10000000"/>
    <s v="00000000"/>
    <s v="43000000"/>
    <x v="1"/>
    <d v="2016-12-31T00:00:00"/>
    <n v="1"/>
    <n v="-662.34"/>
    <m/>
    <s v="38a Adjust Fuel Inv"/>
    <s v="Gen Jrnl"/>
    <d v="2016-12-31T00:00:00"/>
    <x v="14"/>
  </r>
  <r>
    <n v="2016"/>
    <s v="10000000"/>
    <s v="00000000"/>
    <s v="43000000"/>
    <x v="2"/>
    <d v="2016-01-01T00:00:00"/>
    <n v="1"/>
    <n v="-18218.09"/>
    <m/>
    <s v="38 CF Natural Gas"/>
    <s v="Gen Jrnl"/>
    <d v="2015-12-31T00:00:00"/>
    <x v="3"/>
  </r>
  <r>
    <n v="2016"/>
    <s v="10000000"/>
    <s v="00000000"/>
    <s v="43000000"/>
    <x v="2"/>
    <d v="2016-01-12T00:00:00"/>
    <n v="0"/>
    <n v="18218.09"/>
    <s v="AP"/>
    <s v="COMMERCIAL FUEL LLC"/>
    <s v="1037"/>
    <d v="2016-01-31T00:00:00"/>
    <x v="3"/>
  </r>
  <r>
    <n v="2016"/>
    <s v="10000000"/>
    <s v="00000000"/>
    <s v="43000000"/>
    <x v="2"/>
    <d v="2016-01-12T00:00:00"/>
    <n v="1"/>
    <n v="-18218.09"/>
    <s v="AP"/>
    <s v="COMMERCIAL FUEL LLC"/>
    <s v="1037"/>
    <d v="2016-01-31T00:00:00"/>
    <x v="3"/>
  </r>
  <r>
    <n v="2016"/>
    <s v="10000000"/>
    <s v="00000000"/>
    <s v="43000000"/>
    <x v="2"/>
    <d v="2016-01-12T00:00:00"/>
    <n v="2"/>
    <n v="18218.09"/>
    <s v="AP"/>
    <s v="COMMERCIAL FUEL LLC"/>
    <s v="1040"/>
    <d v="2016-01-31T00:00:00"/>
    <x v="3"/>
  </r>
  <r>
    <n v="2016"/>
    <s v="10000000"/>
    <s v="00000000"/>
    <s v="43000000"/>
    <x v="2"/>
    <d v="2016-01-31T00:00:00"/>
    <n v="0"/>
    <n v="17383.580000000002"/>
    <m/>
    <s v="38a CF Natural Gas"/>
    <s v="Gen Jrnl"/>
    <d v="2016-01-31T00:00:00"/>
    <x v="3"/>
  </r>
  <r>
    <n v="2016"/>
    <s v="10000000"/>
    <s v="00000000"/>
    <s v="43000000"/>
    <x v="2"/>
    <d v="2016-02-01T00:00:00"/>
    <n v="1"/>
    <n v="-17383.580000000002"/>
    <m/>
    <s v="38a CF Natural Gas"/>
    <s v="Gen Jrnl"/>
    <d v="2016-01-31T00:00:00"/>
    <x v="4"/>
  </r>
  <r>
    <n v="2016"/>
    <s v="10000000"/>
    <s v="00000000"/>
    <s v="43000000"/>
    <x v="2"/>
    <d v="2016-02-09T00:00:00"/>
    <n v="0"/>
    <n v="17383.580000000002"/>
    <s v="AP"/>
    <s v="COMMERCIAL FUEL LLC"/>
    <s v="1042"/>
    <d v="2016-02-29T00:00:00"/>
    <x v="4"/>
  </r>
  <r>
    <n v="2016"/>
    <s v="10000000"/>
    <s v="00000000"/>
    <s v="43000000"/>
    <x v="2"/>
    <d v="2016-02-29T00:00:00"/>
    <n v="0"/>
    <n v="17000"/>
    <s v="ACCRUE"/>
    <s v="38 Accrue NG Expense"/>
    <m/>
    <d v="2016-02-29T00:00:00"/>
    <x v="4"/>
  </r>
  <r>
    <n v="2016"/>
    <s v="10000000"/>
    <s v="00000000"/>
    <s v="43000000"/>
    <x v="2"/>
    <d v="2016-02-29T00:00:00"/>
    <n v="1"/>
    <n v="3000"/>
    <s v="ACCRUE"/>
    <s v="38 Accrue NG Expense"/>
    <m/>
    <d v="2016-02-29T00:00:00"/>
    <x v="4"/>
  </r>
  <r>
    <n v="2016"/>
    <s v="10000000"/>
    <s v="00000000"/>
    <s v="43000000"/>
    <x v="2"/>
    <d v="2016-03-01T00:00:00"/>
    <n v="0"/>
    <n v="-17000"/>
    <s v="ACCRUE"/>
    <s v="38 Accrue NG Expense"/>
    <m/>
    <d v="2016-02-29T00:00:00"/>
    <x v="5"/>
  </r>
  <r>
    <n v="2016"/>
    <s v="10000000"/>
    <s v="00000000"/>
    <s v="43000000"/>
    <x v="2"/>
    <d v="2016-03-01T00:00:00"/>
    <n v="1"/>
    <n v="-3000"/>
    <s v="ACCRUE"/>
    <s v="38 Accrue NG Expense"/>
    <m/>
    <d v="2016-02-29T00:00:00"/>
    <x v="5"/>
  </r>
  <r>
    <n v="2016"/>
    <s v="10000000"/>
    <s v="00000000"/>
    <s v="43000000"/>
    <x v="2"/>
    <d v="2016-03-09T00:00:00"/>
    <n v="0"/>
    <n v="20077.560000000001"/>
    <s v="AP"/>
    <s v="COMMERCIAL FUEL LLC"/>
    <s v="1044"/>
    <d v="2016-03-31T00:00:00"/>
    <x v="5"/>
  </r>
  <r>
    <n v="2016"/>
    <s v="10000000"/>
    <s v="00000000"/>
    <s v="43000000"/>
    <x v="2"/>
    <d v="2016-03-31T00:00:00"/>
    <n v="0"/>
    <n v="20000"/>
    <s v="ACCRUE"/>
    <s v="38 Accrue NG Expense"/>
    <m/>
    <d v="2016-03-31T00:00:00"/>
    <x v="5"/>
  </r>
  <r>
    <n v="2016"/>
    <s v="10000000"/>
    <s v="00000000"/>
    <s v="43000000"/>
    <x v="2"/>
    <d v="2016-04-01T00:00:00"/>
    <n v="0"/>
    <n v="-20000"/>
    <s v="ACCRUE"/>
    <s v="38 Accrue NG Expense"/>
    <m/>
    <d v="2016-03-31T00:00:00"/>
    <x v="6"/>
  </r>
  <r>
    <n v="2016"/>
    <s v="10000000"/>
    <s v="00000000"/>
    <s v="43000000"/>
    <x v="2"/>
    <d v="2016-04-12T00:00:00"/>
    <n v="0"/>
    <n v="23188.799999999999"/>
    <s v="AP"/>
    <s v="COMMERCIAL FUEL LLC"/>
    <s v="1046"/>
    <d v="2016-04-30T00:00:00"/>
    <x v="6"/>
  </r>
  <r>
    <n v="2016"/>
    <s v="10000000"/>
    <s v="00000000"/>
    <s v="43000000"/>
    <x v="2"/>
    <d v="2016-04-30T00:00:00"/>
    <n v="0"/>
    <n v="21000"/>
    <s v="ACCRUE"/>
    <s v="38 Accrue NG Expense"/>
    <m/>
    <d v="2016-04-30T00:00:00"/>
    <x v="6"/>
  </r>
  <r>
    <n v="2016"/>
    <s v="10000000"/>
    <s v="00000000"/>
    <s v="43000000"/>
    <x v="2"/>
    <d v="2016-05-01T00:00:00"/>
    <n v="0"/>
    <n v="-21000"/>
    <s v="ACCRUE"/>
    <s v="38 Accrue NG Expense"/>
    <m/>
    <d v="2016-04-30T00:00:00"/>
    <x v="7"/>
  </r>
  <r>
    <n v="2016"/>
    <s v="10000000"/>
    <s v="00000000"/>
    <s v="43000000"/>
    <x v="2"/>
    <d v="2016-05-12T00:00:00"/>
    <n v="0"/>
    <n v="22745.87"/>
    <s v="AP"/>
    <s v="COMMERCIAL FUEL LLC"/>
    <s v="1048"/>
    <d v="2016-05-31T00:00:00"/>
    <x v="7"/>
  </r>
  <r>
    <n v="2016"/>
    <s v="10000000"/>
    <s v="00000000"/>
    <s v="43000000"/>
    <x v="2"/>
    <d v="2016-05-31T00:00:00"/>
    <n v="0"/>
    <n v="22722.33"/>
    <s v="ACCRUE"/>
    <s v="38 Accrue NG Expense"/>
    <m/>
    <d v="2016-05-31T00:00:00"/>
    <x v="7"/>
  </r>
  <r>
    <n v="2016"/>
    <s v="10000000"/>
    <s v="00000000"/>
    <s v="43000000"/>
    <x v="2"/>
    <d v="2016-06-01T00:00:00"/>
    <n v="0"/>
    <n v="-22722.33"/>
    <s v="ACCRUE"/>
    <s v="38 Accrue NG Expense"/>
    <m/>
    <d v="2016-05-31T00:00:00"/>
    <x v="8"/>
  </r>
  <r>
    <n v="2016"/>
    <s v="10000000"/>
    <s v="00000000"/>
    <s v="43000000"/>
    <x v="2"/>
    <d v="2016-06-12T00:00:00"/>
    <n v="0"/>
    <n v="22722.33"/>
    <s v="AP"/>
    <s v="COMMERCIAL FUEL LLC"/>
    <s v="1050"/>
    <d v="2016-06-30T00:00:00"/>
    <x v="8"/>
  </r>
  <r>
    <n v="2016"/>
    <s v="10000000"/>
    <s v="00000000"/>
    <s v="43000000"/>
    <x v="2"/>
    <d v="2016-06-30T00:00:00"/>
    <n v="0"/>
    <n v="25213.34"/>
    <s v="ACCRUE"/>
    <s v="38a Accrue NG Expense"/>
    <m/>
    <d v="2016-06-30T00:00:00"/>
    <x v="8"/>
  </r>
  <r>
    <n v="2016"/>
    <s v="10000000"/>
    <s v="00000000"/>
    <s v="43000000"/>
    <x v="2"/>
    <d v="2016-07-01T00:00:00"/>
    <n v="0"/>
    <n v="-25213.34"/>
    <s v="ACCRUE"/>
    <s v="38a Accrue NG Expense"/>
    <m/>
    <d v="2016-06-30T00:00:00"/>
    <x v="9"/>
  </r>
  <r>
    <n v="2016"/>
    <s v="10000000"/>
    <s v="00000000"/>
    <s v="43000000"/>
    <x v="2"/>
    <d v="2016-07-15T00:00:00"/>
    <n v="0"/>
    <n v="25213.34"/>
    <s v="AP"/>
    <s v="COMMERCIAL FUEL LLC"/>
    <s v="1051"/>
    <d v="2016-07-31T00:00:00"/>
    <x v="9"/>
  </r>
  <r>
    <n v="2016"/>
    <s v="10000000"/>
    <s v="00000000"/>
    <s v="43000000"/>
    <x v="2"/>
    <d v="2016-07-31T00:00:00"/>
    <n v="0"/>
    <n v="25344.54"/>
    <s v="ACCRUE"/>
    <s v="38a Accrue NG Expense"/>
    <m/>
    <d v="2016-07-31T00:00:00"/>
    <x v="9"/>
  </r>
  <r>
    <n v="2016"/>
    <s v="10000000"/>
    <s v="00000000"/>
    <s v="43000000"/>
    <x v="2"/>
    <d v="2016-08-01T00:00:00"/>
    <n v="0"/>
    <n v="-25344.54"/>
    <s v="ACCRUE"/>
    <s v="38a Accrue NG Expense"/>
    <m/>
    <d v="2016-07-31T00:00:00"/>
    <x v="10"/>
  </r>
  <r>
    <n v="2016"/>
    <s v="10000000"/>
    <s v="00000000"/>
    <s v="43000000"/>
    <x v="2"/>
    <d v="2016-08-10T00:00:00"/>
    <n v="0"/>
    <n v="25344.54"/>
    <s v="AP"/>
    <s v="COMMERCIAL FUEL LLC"/>
    <s v="1052"/>
    <d v="2016-07-31T00:00:00"/>
    <x v="10"/>
  </r>
  <r>
    <n v="2016"/>
    <s v="10000000"/>
    <s v="00000000"/>
    <s v="43000000"/>
    <x v="2"/>
    <d v="2016-08-31T00:00:00"/>
    <n v="0"/>
    <n v="27896.48"/>
    <s v="ACCRUE"/>
    <s v="38a Accrue NG Expense"/>
    <m/>
    <d v="2016-09-30T00:00:00"/>
    <x v="10"/>
  </r>
  <r>
    <n v="2016"/>
    <s v="10000000"/>
    <s v="00000000"/>
    <s v="43000000"/>
    <x v="2"/>
    <d v="2016-09-01T00:00:00"/>
    <n v="0"/>
    <n v="-27896.48"/>
    <s v="ACCRUE"/>
    <s v="38a Accrue NG Expense"/>
    <m/>
    <d v="2016-09-30T00:00:00"/>
    <x v="11"/>
  </r>
  <r>
    <n v="2016"/>
    <s v="10000000"/>
    <s v="00000000"/>
    <s v="43000000"/>
    <x v="2"/>
    <d v="2016-09-15T00:00:00"/>
    <n v="0"/>
    <n v="27896.48"/>
    <s v="AP"/>
    <s v="COMMERCIAL FUEL LLC"/>
    <s v="1053"/>
    <d v="2016-09-30T00:00:00"/>
    <x v="11"/>
  </r>
  <r>
    <n v="2016"/>
    <s v="10000000"/>
    <s v="00000000"/>
    <s v="43000000"/>
    <x v="2"/>
    <d v="2016-09-30T00:00:00"/>
    <n v="0"/>
    <n v="26928.51"/>
    <s v="ACCRUE"/>
    <s v="38a Accrue NG Expense"/>
    <m/>
    <d v="2016-09-30T00:00:00"/>
    <x v="11"/>
  </r>
  <r>
    <n v="2016"/>
    <s v="10000000"/>
    <s v="00000000"/>
    <s v="43000000"/>
    <x v="2"/>
    <d v="2016-10-01T00:00:00"/>
    <n v="0"/>
    <n v="-26928.51"/>
    <s v="ACCRUE"/>
    <s v="38a Accrue NG Expense"/>
    <m/>
    <d v="2016-09-30T00:00:00"/>
    <x v="12"/>
  </r>
  <r>
    <n v="2016"/>
    <s v="10000000"/>
    <s v="00000000"/>
    <s v="43000000"/>
    <x v="2"/>
    <d v="2016-10-15T00:00:00"/>
    <n v="0"/>
    <n v="26928.51"/>
    <s v="AP"/>
    <s v="COMMERCIAL FUEL LLC"/>
    <s v="1054"/>
    <d v="2016-10-31T00:00:00"/>
    <x v="12"/>
  </r>
  <r>
    <n v="2016"/>
    <s v="10000000"/>
    <s v="00000000"/>
    <s v="43000000"/>
    <x v="2"/>
    <d v="2016-10-31T00:00:00"/>
    <n v="0"/>
    <n v="25347.83"/>
    <s v="ACCRUE"/>
    <s v="38a Accrue NG Expense"/>
    <m/>
    <d v="2016-10-31T00:00:00"/>
    <x v="12"/>
  </r>
  <r>
    <n v="2016"/>
    <s v="10000000"/>
    <s v="00000000"/>
    <s v="43000000"/>
    <x v="2"/>
    <d v="2016-11-01T00:00:00"/>
    <n v="0"/>
    <n v="-25347.83"/>
    <s v="ACCRUE"/>
    <s v="38a Accrue NG Expense"/>
    <m/>
    <d v="2016-10-31T00:00:00"/>
    <x v="13"/>
  </r>
  <r>
    <n v="2016"/>
    <s v="10000000"/>
    <s v="00000000"/>
    <s v="43000000"/>
    <x v="2"/>
    <d v="2016-11-23T00:00:00"/>
    <n v="0"/>
    <n v="25347.83"/>
    <s v="AP"/>
    <s v="COMMERCIAL FUEL LLC"/>
    <s v="1055"/>
    <d v="2016-11-30T00:00:00"/>
    <x v="13"/>
  </r>
  <r>
    <n v="2016"/>
    <s v="10000000"/>
    <s v="00000000"/>
    <s v="43000000"/>
    <x v="2"/>
    <d v="2016-11-30T00:00:00"/>
    <n v="0"/>
    <n v="23750.25"/>
    <s v="ACCRUE"/>
    <s v="38a Accrue NG Expense"/>
    <m/>
    <d v="2016-11-30T00:00:00"/>
    <x v="13"/>
  </r>
  <r>
    <n v="2016"/>
    <s v="10000000"/>
    <s v="00000000"/>
    <s v="43000000"/>
    <x v="2"/>
    <d v="2016-12-01T00:00:00"/>
    <n v="0"/>
    <n v="-23750.25"/>
    <s v="ACCRUE"/>
    <s v="38a Accrue NG Expense"/>
    <m/>
    <d v="2016-11-30T00:00:00"/>
    <x v="14"/>
  </r>
  <r>
    <n v="2016"/>
    <s v="10000000"/>
    <s v="00000000"/>
    <s v="43000000"/>
    <x v="2"/>
    <d v="2016-12-15T00:00:00"/>
    <n v="0"/>
    <n v="23750.25"/>
    <s v="AP"/>
    <s v="COMMERCIAL FUEL LLC"/>
    <s v="1057"/>
    <d v="2016-11-30T00:00:00"/>
    <x v="14"/>
  </r>
  <r>
    <n v="2016"/>
    <s v="10000000"/>
    <s v="00000000"/>
    <s v="43000000"/>
    <x v="2"/>
    <d v="2016-12-31T00:00:00"/>
    <n v="0"/>
    <n v="30653.66"/>
    <s v="ACCRUE"/>
    <s v="38a Accrue NG Expense"/>
    <m/>
    <d v="2016-12-31T00:00:00"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7" cacheId="1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3:C46" firstHeaderRow="2" firstDataRow="2" firstDataCol="2"/>
  <pivotFields count="13"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5">
        <item x="0"/>
        <item x="3"/>
        <item x="1"/>
        <item x="2"/>
        <item t="default"/>
      </items>
    </pivotField>
    <pivotField compact="0" numFmtId="22" outline="0" showAll="0"/>
    <pivotField compact="0" outline="0" showAll="0"/>
    <pivotField dataField="1" compact="0" numFmtId="43" outline="0" showAll="0"/>
    <pivotField compact="0" outline="0" showAll="0"/>
    <pivotField compact="0" outline="0" showAll="0"/>
    <pivotField compact="0" outline="0" showAll="0"/>
    <pivotField compact="0" numFmtId="22" outline="0" showAll="0"/>
    <pivotField axis="axisRow" compact="0" outline="0" showAll="0" defaultSubtotal="0">
      <items count="15">
        <item x="0"/>
        <item h="1" x="12"/>
        <item x="1"/>
        <item h="1" x="13"/>
        <item x="3"/>
        <item x="2"/>
        <item h="1" x="14"/>
        <item x="4"/>
        <item x="5"/>
        <item x="6"/>
        <item x="7"/>
        <item x="8"/>
        <item x="9"/>
        <item x="10"/>
        <item x="11"/>
      </items>
    </pivotField>
  </pivotFields>
  <rowFields count="2">
    <field x="4"/>
    <field x="12"/>
  </rowFields>
  <rowItems count="42">
    <i>
      <x/>
      <x/>
    </i>
    <i r="1">
      <x v="2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t="default">
      <x/>
    </i>
    <i>
      <x v="1"/>
      <x v="8"/>
    </i>
    <i t="default">
      <x v="1"/>
    </i>
    <i>
      <x v="2"/>
      <x/>
    </i>
    <i r="1">
      <x v="2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t="default">
      <x v="2"/>
    </i>
    <i>
      <x v="3"/>
      <x/>
    </i>
    <i r="1">
      <x v="2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t="default">
      <x v="3"/>
    </i>
    <i t="grand">
      <x/>
    </i>
  </rowItems>
  <colItems count="1">
    <i/>
  </colItems>
  <dataFields count="1">
    <dataField name="Sum of trx_amt" fld="7" baseField="12" baseItem="0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Query from PBSBDI_1" connectionId="3" autoFormatId="16" applyNumberFormats="0" applyBorderFormats="0" applyFontFormats="0" applyPatternFormats="0" applyAlignmentFormats="0" applyWidthHeightFormats="0">
  <queryTableRefresh nextId="14">
    <queryTableFields count="13">
      <queryTableField id="1" name="fiscal_yr" tableColumnId="1"/>
      <queryTableField id="2" name="chrt_acct_pc1" tableColumnId="2"/>
      <queryTableField id="3" name="chrt_acct_pc2" tableColumnId="3"/>
      <queryTableField id="4" name="chrt_acct_main" tableColumnId="4"/>
      <queryTableField id="5" name="chrt_acct_sub" tableColumnId="5"/>
      <queryTableField id="6" name="trx_dat" tableColumnId="6"/>
      <queryTableField id="7" name="seq_no" tableColumnId="7"/>
      <queryTableField id="8" name="trx_amt" tableColumnId="8"/>
      <queryTableField id="9" name="trx_source" tableColumnId="9"/>
      <queryTableField id="10" name="ref" tableColumnId="10"/>
      <queryTableField id="11" name="doc_no" tableColumnId="11"/>
      <queryTableField id="12" name="jrnl_no" tableColumnId="12"/>
      <queryTableField id="13" name="date_posted" tableColumnId="13"/>
    </queryTableFields>
  </queryTableRefresh>
</queryTable>
</file>

<file path=xl/queryTables/queryTable2.xml><?xml version="1.0" encoding="utf-8"?>
<queryTable xmlns="http://schemas.openxmlformats.org/spreadsheetml/2006/main" name="Query from BDI PBS" connectionId="1" autoFormatId="16" applyNumberFormats="0" applyBorderFormats="0" applyFontFormats="0" applyPatternFormats="0" applyAlignmentFormats="0" applyWidthHeightFormats="0">
  <queryTableRefresh nextId="17" unboundColumnsRight="1">
    <queryTableFields count="13">
      <queryTableField id="1" name="fiscal_yr" tableColumnId="1"/>
      <queryTableField id="2" name="chrt_acct_pc1" tableColumnId="2"/>
      <queryTableField id="3" name="chrt_acct_pc2" tableColumnId="3"/>
      <queryTableField id="4" name="chrt_acct_main" tableColumnId="4"/>
      <queryTableField id="5" name="chrt_acct_sub" tableColumnId="5"/>
      <queryTableField id="6" name="trx_dat" tableColumnId="6"/>
      <queryTableField id="7" name="seq_no" tableColumnId="7"/>
      <queryTableField id="8" name="trx_amt" tableColumnId="8"/>
      <queryTableField id="9" name="trx_source" tableColumnId="9"/>
      <queryTableField id="10" name="ref" tableColumnId="10"/>
      <queryTableField id="11" name="doc_no" tableColumnId="11"/>
      <queryTableField id="12" name="date_posted" tableColumnId="12"/>
      <queryTableField id="16" dataBound="0" tableColumnId="13"/>
    </queryTableFields>
  </queryTableRefresh>
</queryTable>
</file>

<file path=xl/queryTables/queryTable3.xml><?xml version="1.0" encoding="utf-8"?>
<queryTable xmlns="http://schemas.openxmlformats.org/spreadsheetml/2006/main" name="Query from BDI PBS" connectionId="2" autoFormatId="16" applyNumberFormats="0" applyBorderFormats="0" applyFontFormats="0" applyPatternFormats="0" applyAlignmentFormats="0" applyWidthHeightFormats="0">
  <queryTableRefresh nextId="22" unboundColumnsRight="1">
    <queryTableFields count="21">
      <queryTableField id="1" name="fiscal_yr" tableColumnId="1"/>
      <queryTableField id="2" name="chrt_acct_pc1" tableColumnId="2"/>
      <queryTableField id="3" name="chrt_acct_pc2" tableColumnId="3"/>
      <queryTableField id="4" name="chrt_acct_main" tableColumnId="4"/>
      <queryTableField id="5" name="chrt_acct_sub" tableColumnId="5"/>
      <queryTableField id="6" name="trx_dat" tableColumnId="6"/>
      <queryTableField id="7" name="seq_no" tableColumnId="7"/>
      <queryTableField id="8" name="trx_amt" tableColumnId="8"/>
      <queryTableField id="20" dataBound="0" tableColumnId="20"/>
      <queryTableField id="15" dataBound="0" tableColumnId="13"/>
      <queryTableField id="17" dataBound="0" tableColumnId="14"/>
      <queryTableField id="13" dataBound="0" tableColumnId="15"/>
      <queryTableField id="14" dataBound="0" tableColumnId="17"/>
      <queryTableField id="21" dataBound="0" tableColumnId="21"/>
      <queryTableField id="18" dataBound="0" tableColumnId="18"/>
      <queryTableField id="19" dataBound="0" tableColumnId="19"/>
      <queryTableField id="9" name="trx_source" tableColumnId="9"/>
      <queryTableField id="10" name="ref" tableColumnId="10"/>
      <queryTableField id="11" name="doc_no" tableColumnId="11"/>
      <queryTableField id="12" name="date_posted" tableColumnId="12"/>
      <queryTableField id="16" dataBound="0" tableColumnId="1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5" name="Table_Query_from_PBSBDI_1" displayName="Table_Query_from_PBSBDI_1" ref="A1:M2700" tableType="queryTable" totalsRowShown="0">
  <autoFilter ref="A1:M2700">
    <filterColumn colId="9">
      <filters>
        <filter val="DOUG SUNDAY"/>
        <filter val="SUN PACIFIC ENERGY INC"/>
      </filters>
    </filterColumn>
  </autoFilter>
  <tableColumns count="13">
    <tableColumn id="1" uniqueName="1" name="fiscal_yr" queryTableFieldId="1"/>
    <tableColumn id="2" uniqueName="2" name="chrt_acct_pc1" queryTableFieldId="2"/>
    <tableColumn id="3" uniqueName="3" name="chrt_acct_pc2" queryTableFieldId="3"/>
    <tableColumn id="4" uniqueName="4" name="chrt_acct_main" queryTableFieldId="4"/>
    <tableColumn id="5" uniqueName="5" name="chrt_acct_sub" queryTableFieldId="5"/>
    <tableColumn id="6" uniqueName="6" name="trx_dat" queryTableFieldId="6" dataDxfId="17"/>
    <tableColumn id="7" uniqueName="7" name="seq_no" queryTableFieldId="7"/>
    <tableColumn id="8" uniqueName="8" name="trx_amt" queryTableFieldId="8"/>
    <tableColumn id="9" uniqueName="9" name="trx_source" queryTableFieldId="9"/>
    <tableColumn id="10" uniqueName="10" name="ref" queryTableFieldId="10"/>
    <tableColumn id="11" uniqueName="11" name="doc_no" queryTableFieldId="11"/>
    <tableColumn id="12" uniqueName="12" name="jrnl_no" queryTableFieldId="12"/>
    <tableColumn id="13" uniqueName="13" name="date_posted" queryTableFieldId="13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_Query_from_BDI_PBS" displayName="Table_Query_from_BDI_PBS" ref="A2:M224" tableType="queryTable" totalsRowShown="0">
  <autoFilter ref="A2:M224">
    <filterColumn colId="4">
      <filters>
        <filter val="40000000"/>
      </filters>
    </filterColumn>
    <filterColumn colId="8">
      <filters>
        <filter val="AP"/>
      </filters>
    </filterColumn>
    <filterColumn colId="10">
      <filters>
        <filter val="1034"/>
        <filter val="1036"/>
        <filter val="1037"/>
        <filter val="1038"/>
        <filter val="1040"/>
        <filter val="1042"/>
        <filter val="1044"/>
        <filter val="1046"/>
        <filter val="1048"/>
        <filter val="1050"/>
        <filter val="1051"/>
        <filter val="1052"/>
        <filter val="1053"/>
        <filter val="1054"/>
        <filter val="1055"/>
        <filter val="1057"/>
      </filters>
    </filterColumn>
  </autoFilter>
  <tableColumns count="13">
    <tableColumn id="1" uniqueName="1" name="fiscal_yr" queryTableFieldId="1"/>
    <tableColumn id="2" uniqueName="2" name="chrt_acct_pc1" queryTableFieldId="2"/>
    <tableColumn id="3" uniqueName="3" name="chrt_acct_pc2" queryTableFieldId="3"/>
    <tableColumn id="4" uniqueName="4" name="chrt_acct_main" queryTableFieldId="4"/>
    <tableColumn id="5" uniqueName="5" name="chrt_acct_sub" queryTableFieldId="5"/>
    <tableColumn id="6" uniqueName="6" name="trx_dat" queryTableFieldId="6" dataDxfId="15"/>
    <tableColumn id="7" uniqueName="7" name="seq_no" queryTableFieldId="7"/>
    <tableColumn id="8" uniqueName="8" name="trx_amt" queryTableFieldId="8" dataDxfId="14" dataCellStyle="Comma"/>
    <tableColumn id="9" uniqueName="9" name="trx_source" queryTableFieldId="9"/>
    <tableColumn id="10" uniqueName="10" name="ref" queryTableFieldId="10"/>
    <tableColumn id="11" uniqueName="11" name="doc_no" queryTableFieldId="11"/>
    <tableColumn id="12" uniqueName="12" name="date_posted" queryTableFieldId="12" dataDxfId="13"/>
    <tableColumn id="13" uniqueName="13" name="Trx MY" queryTableFieldId="16" dataDxfId="12">
      <calculatedColumnFormula>MONTH(F3)&amp;"-"&amp;YEAR(F3)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_Query_from_BDI_PBS3" displayName="Table_Query_from_BDI_PBS3" ref="A5:U227" tableType="queryTable" totalsRowShown="0">
  <autoFilter ref="A5:U227">
    <filterColumn colId="11">
      <customFilters>
        <customFilter operator="notEqual" val=" "/>
      </customFilters>
    </filterColumn>
    <filterColumn colId="17">
      <filters>
        <filter val="CASH"/>
        <filter val="EXXONMOBIL UNIVERSAL CARD"/>
      </filters>
    </filterColumn>
  </autoFilter>
  <tableColumns count="21">
    <tableColumn id="1" uniqueName="1" name="fiscal_yr" queryTableFieldId="1"/>
    <tableColumn id="2" uniqueName="2" name="chrt_acct_pc1" queryTableFieldId="2"/>
    <tableColumn id="3" uniqueName="3" name="chrt_acct_pc2" queryTableFieldId="3"/>
    <tableColumn id="4" uniqueName="4" name="chrt_acct_main" queryTableFieldId="4"/>
    <tableColumn id="5" uniqueName="5" name="chrt_acct_sub" queryTableFieldId="5"/>
    <tableColumn id="6" uniqueName="6" name="trx_dat" queryTableFieldId="6" dataDxfId="11"/>
    <tableColumn id="7" uniqueName="7" name="seq_no" queryTableFieldId="7"/>
    <tableColumn id="8" uniqueName="8" name="Amt Paid" queryTableFieldId="8" dataDxfId="10" dataCellStyle="Comma"/>
    <tableColumn id="20" uniqueName="20" name="$ Per Gallon" queryTableFieldId="20" dataDxfId="9" dataCellStyle="Comma">
      <calculatedColumnFormula>+K6/J6</calculatedColumnFormula>
    </tableColumn>
    <tableColumn id="13" uniqueName="13" name="Gallons" queryTableFieldId="15" dataDxfId="8" dataCellStyle="Comma">
      <calculatedColumnFormula>5156.774+8739.348</calculatedColumnFormula>
    </tableColumn>
    <tableColumn id="14" uniqueName="14" name="Fuel" queryTableFieldId="17" dataDxfId="7" dataCellStyle="Comma">
      <calculatedColumnFormula>+L6+M6+11519.46+6798.31</calculatedColumnFormula>
    </tableColumn>
    <tableColumn id="15" uniqueName="15" name="Fed Tax" queryTableFieldId="13" dataDxfId="6" dataCellStyle="Comma"/>
    <tableColumn id="17" uniqueName="17" name="WA Tax" queryTableFieldId="14" dataDxfId="5" dataCellStyle="Comma"/>
    <tableColumn id="21" uniqueName="21" name="Calc Total" queryTableFieldId="21" dataDxfId="4" dataCellStyle="Comma">
      <calculatedColumnFormula>+K6+L6+M6</calculatedColumnFormula>
    </tableColumn>
    <tableColumn id="18" uniqueName="18" name="Variance" queryTableFieldId="18" dataDxfId="3" dataCellStyle="Comma">
      <calculatedColumnFormula>+K6-H6</calculatedColumnFormula>
    </tableColumn>
    <tableColumn id="19" uniqueName="19" name="Check#2" queryTableFieldId="19" dataDxfId="2" dataCellStyle="Comma"/>
    <tableColumn id="9" uniqueName="9" name="trx_source" queryTableFieldId="9"/>
    <tableColumn id="10" uniqueName="10" name="ref" queryTableFieldId="10"/>
    <tableColumn id="11" uniqueName="11" name="doc_no" queryTableFieldId="11"/>
    <tableColumn id="12" uniqueName="12" name="date_posted" queryTableFieldId="12" dataDxfId="1"/>
    <tableColumn id="16" uniqueName="16" name="Note" queryTableFieldId="16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22"/>
  <sheetViews>
    <sheetView workbookViewId="0">
      <selection activeCell="C30" sqref="C30"/>
    </sheetView>
  </sheetViews>
  <sheetFormatPr defaultRowHeight="15" x14ac:dyDescent="0.25"/>
  <cols>
    <col min="1" max="1" width="10.5703125" bestFit="1" customWidth="1"/>
    <col min="2" max="3" width="15.140625" bestFit="1" customWidth="1"/>
    <col min="4" max="4" width="16.7109375" bestFit="1" customWidth="1"/>
    <col min="5" max="5" width="15.42578125" customWidth="1"/>
    <col min="6" max="6" width="14.85546875" customWidth="1"/>
    <col min="7" max="7" width="9.7109375" customWidth="1"/>
    <col min="8" max="8" width="11" customWidth="1"/>
    <col min="9" max="9" width="12.5703125" customWidth="1"/>
    <col min="10" max="10" width="31.140625" customWidth="1"/>
    <col min="11" max="11" width="15.28515625" bestFit="1" customWidth="1"/>
    <col min="12" max="12" width="10.5703125" customWidth="1"/>
    <col min="13" max="13" width="14.85546875" customWidth="1"/>
    <col min="14" max="14" width="5.85546875" customWidth="1"/>
    <col min="15" max="15" width="9.7109375" customWidth="1"/>
    <col min="16" max="16" width="9.5703125" customWidth="1"/>
    <col min="17" max="17" width="14.4257812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185</v>
      </c>
      <c r="M1" t="s">
        <v>182</v>
      </c>
    </row>
    <row r="2" spans="1:17" hidden="1" x14ac:dyDescent="0.25">
      <c r="A2">
        <v>2015</v>
      </c>
      <c r="B2" t="s">
        <v>11</v>
      </c>
      <c r="C2" t="s">
        <v>12</v>
      </c>
      <c r="D2" t="s">
        <v>186</v>
      </c>
      <c r="E2" t="s">
        <v>187</v>
      </c>
      <c r="F2" s="1">
        <v>42279</v>
      </c>
      <c r="G2">
        <v>0</v>
      </c>
      <c r="H2">
        <v>-15914.56</v>
      </c>
      <c r="I2" t="s">
        <v>21</v>
      </c>
      <c r="J2" t="s">
        <v>188</v>
      </c>
      <c r="L2" t="s">
        <v>233</v>
      </c>
      <c r="M2" s="1">
        <v>42308</v>
      </c>
    </row>
    <row r="3" spans="1:17" hidden="1" x14ac:dyDescent="0.25">
      <c r="A3">
        <v>2015</v>
      </c>
      <c r="B3" t="s">
        <v>11</v>
      </c>
      <c r="C3" t="s">
        <v>12</v>
      </c>
      <c r="D3" t="s">
        <v>186</v>
      </c>
      <c r="E3" t="s">
        <v>187</v>
      </c>
      <c r="F3" s="1">
        <v>42279</v>
      </c>
      <c r="G3">
        <v>1</v>
      </c>
      <c r="H3">
        <v>-64174.94</v>
      </c>
      <c r="I3" t="s">
        <v>21</v>
      </c>
      <c r="J3" t="s">
        <v>189</v>
      </c>
      <c r="L3" t="s">
        <v>233</v>
      </c>
      <c r="M3" s="1">
        <v>42308</v>
      </c>
    </row>
    <row r="4" spans="1:17" hidden="1" x14ac:dyDescent="0.25">
      <c r="A4">
        <v>2015</v>
      </c>
      <c r="B4" t="s">
        <v>11</v>
      </c>
      <c r="C4" t="s">
        <v>12</v>
      </c>
      <c r="D4" t="s">
        <v>186</v>
      </c>
      <c r="E4" t="s">
        <v>187</v>
      </c>
      <c r="F4" s="1">
        <v>42279</v>
      </c>
      <c r="G4">
        <v>2</v>
      </c>
      <c r="H4">
        <v>-40042.730000000003</v>
      </c>
      <c r="I4" t="s">
        <v>21</v>
      </c>
      <c r="J4" t="s">
        <v>190</v>
      </c>
      <c r="L4" t="s">
        <v>233</v>
      </c>
      <c r="M4" s="1">
        <v>42308</v>
      </c>
    </row>
    <row r="5" spans="1:17" hidden="1" x14ac:dyDescent="0.25">
      <c r="A5">
        <v>2015</v>
      </c>
      <c r="B5" t="s">
        <v>11</v>
      </c>
      <c r="C5" t="s">
        <v>12</v>
      </c>
      <c r="D5" t="s">
        <v>186</v>
      </c>
      <c r="E5" t="s">
        <v>187</v>
      </c>
      <c r="F5" s="1">
        <v>42279</v>
      </c>
      <c r="G5">
        <v>3</v>
      </c>
      <c r="H5">
        <v>-1483.2</v>
      </c>
      <c r="I5" t="s">
        <v>21</v>
      </c>
      <c r="J5" t="s">
        <v>191</v>
      </c>
      <c r="L5" t="s">
        <v>233</v>
      </c>
      <c r="M5" s="1">
        <v>42308</v>
      </c>
    </row>
    <row r="6" spans="1:17" hidden="1" x14ac:dyDescent="0.25">
      <c r="A6">
        <v>2015</v>
      </c>
      <c r="B6" t="s">
        <v>11</v>
      </c>
      <c r="C6" t="s">
        <v>12</v>
      </c>
      <c r="D6" t="s">
        <v>186</v>
      </c>
      <c r="E6" t="s">
        <v>187</v>
      </c>
      <c r="F6" s="1">
        <v>42279</v>
      </c>
      <c r="G6">
        <v>4</v>
      </c>
      <c r="H6">
        <v>-800.82</v>
      </c>
      <c r="I6" t="s">
        <v>21</v>
      </c>
      <c r="J6" t="s">
        <v>234</v>
      </c>
      <c r="L6" t="s">
        <v>235</v>
      </c>
      <c r="M6" s="1">
        <v>42308</v>
      </c>
    </row>
    <row r="7" spans="1:17" hidden="1" x14ac:dyDescent="0.25">
      <c r="A7">
        <v>2015</v>
      </c>
      <c r="B7" t="s">
        <v>11</v>
      </c>
      <c r="C7" t="s">
        <v>12</v>
      </c>
      <c r="D7" t="s">
        <v>186</v>
      </c>
      <c r="E7" t="s">
        <v>187</v>
      </c>
      <c r="F7" s="1">
        <v>42279</v>
      </c>
      <c r="G7">
        <v>5</v>
      </c>
      <c r="H7">
        <v>-7504.78</v>
      </c>
      <c r="I7" t="s">
        <v>21</v>
      </c>
      <c r="J7" t="s">
        <v>192</v>
      </c>
      <c r="L7" t="s">
        <v>235</v>
      </c>
      <c r="M7" s="1">
        <v>42308</v>
      </c>
    </row>
    <row r="8" spans="1:17" hidden="1" x14ac:dyDescent="0.25">
      <c r="A8">
        <v>2015</v>
      </c>
      <c r="B8" t="s">
        <v>11</v>
      </c>
      <c r="C8" t="s">
        <v>12</v>
      </c>
      <c r="D8" t="s">
        <v>186</v>
      </c>
      <c r="E8" t="s">
        <v>187</v>
      </c>
      <c r="F8" s="1">
        <v>42279</v>
      </c>
      <c r="G8">
        <v>6</v>
      </c>
      <c r="H8">
        <v>-3802.59</v>
      </c>
      <c r="I8" t="s">
        <v>21</v>
      </c>
      <c r="J8" t="s">
        <v>236</v>
      </c>
      <c r="L8" t="s">
        <v>237</v>
      </c>
      <c r="M8" s="1">
        <v>42308</v>
      </c>
    </row>
    <row r="9" spans="1:17" hidden="1" x14ac:dyDescent="0.25">
      <c r="A9">
        <v>2015</v>
      </c>
      <c r="B9" t="s">
        <v>11</v>
      </c>
      <c r="C9" t="s">
        <v>12</v>
      </c>
      <c r="D9" t="s">
        <v>186</v>
      </c>
      <c r="E9" t="s">
        <v>187</v>
      </c>
      <c r="F9" s="1">
        <v>42291</v>
      </c>
      <c r="G9">
        <v>0</v>
      </c>
      <c r="H9">
        <v>-8.9700000000000006</v>
      </c>
      <c r="I9" t="s">
        <v>15</v>
      </c>
      <c r="J9" t="s">
        <v>238</v>
      </c>
      <c r="K9" t="s">
        <v>239</v>
      </c>
      <c r="L9" t="s">
        <v>240</v>
      </c>
      <c r="M9" s="1">
        <v>42308</v>
      </c>
    </row>
    <row r="10" spans="1:17" hidden="1" x14ac:dyDescent="0.25">
      <c r="A10">
        <v>2015</v>
      </c>
      <c r="B10" t="s">
        <v>11</v>
      </c>
      <c r="C10" t="s">
        <v>12</v>
      </c>
      <c r="D10" t="s">
        <v>186</v>
      </c>
      <c r="E10" t="s">
        <v>187</v>
      </c>
      <c r="F10" s="1">
        <v>42291</v>
      </c>
      <c r="G10">
        <v>1</v>
      </c>
      <c r="H10">
        <v>-31.08</v>
      </c>
      <c r="I10" t="s">
        <v>15</v>
      </c>
      <c r="J10" t="s">
        <v>241</v>
      </c>
      <c r="K10" t="s">
        <v>242</v>
      </c>
      <c r="L10" t="s">
        <v>240</v>
      </c>
      <c r="M10" s="1">
        <v>42308</v>
      </c>
    </row>
    <row r="11" spans="1:17" hidden="1" x14ac:dyDescent="0.25">
      <c r="A11">
        <v>2015</v>
      </c>
      <c r="B11" t="s">
        <v>11</v>
      </c>
      <c r="C11" t="s">
        <v>12</v>
      </c>
      <c r="D11" t="s">
        <v>186</v>
      </c>
      <c r="E11" t="s">
        <v>187</v>
      </c>
      <c r="F11" s="1">
        <v>42291</v>
      </c>
      <c r="G11">
        <v>2</v>
      </c>
      <c r="H11">
        <v>-17.57</v>
      </c>
      <c r="I11" t="s">
        <v>15</v>
      </c>
      <c r="J11" t="s">
        <v>243</v>
      </c>
      <c r="K11" t="s">
        <v>244</v>
      </c>
      <c r="L11" t="s">
        <v>240</v>
      </c>
      <c r="M11" s="1">
        <v>42308</v>
      </c>
      <c r="Q11" s="1"/>
    </row>
    <row r="12" spans="1:17" hidden="1" x14ac:dyDescent="0.25">
      <c r="A12">
        <v>2015</v>
      </c>
      <c r="B12" t="s">
        <v>11</v>
      </c>
      <c r="C12" t="s">
        <v>12</v>
      </c>
      <c r="D12" t="s">
        <v>186</v>
      </c>
      <c r="E12" t="s">
        <v>187</v>
      </c>
      <c r="F12" s="1">
        <v>42291</v>
      </c>
      <c r="G12">
        <v>3</v>
      </c>
      <c r="H12">
        <v>-21.76</v>
      </c>
      <c r="I12" t="s">
        <v>15</v>
      </c>
      <c r="J12" t="s">
        <v>245</v>
      </c>
      <c r="K12" t="s">
        <v>246</v>
      </c>
      <c r="L12" t="s">
        <v>240</v>
      </c>
      <c r="M12" s="1">
        <v>42308</v>
      </c>
      <c r="Q12" s="1"/>
    </row>
    <row r="13" spans="1:17" hidden="1" x14ac:dyDescent="0.25">
      <c r="A13">
        <v>2015</v>
      </c>
      <c r="B13" t="s">
        <v>11</v>
      </c>
      <c r="C13" t="s">
        <v>12</v>
      </c>
      <c r="D13" t="s">
        <v>186</v>
      </c>
      <c r="E13" t="s">
        <v>187</v>
      </c>
      <c r="F13" s="1">
        <v>42291</v>
      </c>
      <c r="G13">
        <v>4</v>
      </c>
      <c r="H13">
        <v>-35</v>
      </c>
      <c r="I13" t="s">
        <v>15</v>
      </c>
      <c r="J13" t="s">
        <v>247</v>
      </c>
      <c r="K13" t="s">
        <v>248</v>
      </c>
      <c r="L13" t="s">
        <v>240</v>
      </c>
      <c r="M13" s="1">
        <v>42308</v>
      </c>
    </row>
    <row r="14" spans="1:17" hidden="1" x14ac:dyDescent="0.25">
      <c r="A14">
        <v>2015</v>
      </c>
      <c r="B14" t="s">
        <v>11</v>
      </c>
      <c r="C14" t="s">
        <v>12</v>
      </c>
      <c r="D14" t="s">
        <v>186</v>
      </c>
      <c r="E14" t="s">
        <v>187</v>
      </c>
      <c r="F14" s="1">
        <v>42291</v>
      </c>
      <c r="G14">
        <v>5</v>
      </c>
      <c r="H14">
        <v>-14.03</v>
      </c>
      <c r="I14" t="s">
        <v>15</v>
      </c>
      <c r="J14" t="s">
        <v>249</v>
      </c>
      <c r="K14" t="s">
        <v>250</v>
      </c>
      <c r="L14" t="s">
        <v>240</v>
      </c>
      <c r="M14" s="1">
        <v>42308</v>
      </c>
    </row>
    <row r="15" spans="1:17" hidden="1" x14ac:dyDescent="0.25">
      <c r="A15">
        <v>2015</v>
      </c>
      <c r="B15" t="s">
        <v>11</v>
      </c>
      <c r="C15" t="s">
        <v>12</v>
      </c>
      <c r="D15" t="s">
        <v>186</v>
      </c>
      <c r="E15" t="s">
        <v>187</v>
      </c>
      <c r="F15" s="1">
        <v>42291</v>
      </c>
      <c r="G15">
        <v>6</v>
      </c>
      <c r="H15">
        <v>-8.76</v>
      </c>
      <c r="I15" t="s">
        <v>15</v>
      </c>
      <c r="J15" t="s">
        <v>251</v>
      </c>
      <c r="K15" t="s">
        <v>252</v>
      </c>
      <c r="L15" t="s">
        <v>240</v>
      </c>
      <c r="M15" s="1">
        <v>42308</v>
      </c>
    </row>
    <row r="16" spans="1:17" hidden="1" x14ac:dyDescent="0.25">
      <c r="A16">
        <v>2015</v>
      </c>
      <c r="B16" t="s">
        <v>11</v>
      </c>
      <c r="C16" t="s">
        <v>12</v>
      </c>
      <c r="D16" t="s">
        <v>186</v>
      </c>
      <c r="E16" t="s">
        <v>187</v>
      </c>
      <c r="F16" s="1">
        <v>42291</v>
      </c>
      <c r="G16">
        <v>7</v>
      </c>
      <c r="H16">
        <v>-26.29</v>
      </c>
      <c r="I16" t="s">
        <v>15</v>
      </c>
      <c r="J16" t="s">
        <v>253</v>
      </c>
      <c r="K16" t="s">
        <v>254</v>
      </c>
      <c r="L16" t="s">
        <v>240</v>
      </c>
      <c r="M16" s="1">
        <v>42308</v>
      </c>
    </row>
    <row r="17" spans="1:13" hidden="1" x14ac:dyDescent="0.25">
      <c r="A17">
        <v>2015</v>
      </c>
      <c r="B17" t="s">
        <v>11</v>
      </c>
      <c r="C17" t="s">
        <v>12</v>
      </c>
      <c r="D17" t="s">
        <v>186</v>
      </c>
      <c r="E17" t="s">
        <v>187</v>
      </c>
      <c r="F17" s="1">
        <v>42291</v>
      </c>
      <c r="G17">
        <v>8</v>
      </c>
      <c r="H17">
        <v>-5.26</v>
      </c>
      <c r="I17" t="s">
        <v>15</v>
      </c>
      <c r="J17" t="s">
        <v>255</v>
      </c>
      <c r="K17" t="s">
        <v>256</v>
      </c>
      <c r="L17" t="s">
        <v>240</v>
      </c>
      <c r="M17" s="1">
        <v>42308</v>
      </c>
    </row>
    <row r="18" spans="1:13" hidden="1" x14ac:dyDescent="0.25">
      <c r="A18">
        <v>2015</v>
      </c>
      <c r="B18" t="s">
        <v>11</v>
      </c>
      <c r="C18" t="s">
        <v>12</v>
      </c>
      <c r="D18" t="s">
        <v>186</v>
      </c>
      <c r="E18" t="s">
        <v>187</v>
      </c>
      <c r="F18" s="1">
        <v>42291</v>
      </c>
      <c r="G18">
        <v>9</v>
      </c>
      <c r="H18">
        <v>-14.41</v>
      </c>
      <c r="I18" t="s">
        <v>15</v>
      </c>
      <c r="J18" t="s">
        <v>257</v>
      </c>
      <c r="K18" t="s">
        <v>258</v>
      </c>
      <c r="L18" t="s">
        <v>240</v>
      </c>
      <c r="M18" s="1">
        <v>42308</v>
      </c>
    </row>
    <row r="19" spans="1:13" hidden="1" x14ac:dyDescent="0.25">
      <c r="A19">
        <v>2015</v>
      </c>
      <c r="B19" t="s">
        <v>11</v>
      </c>
      <c r="C19" t="s">
        <v>12</v>
      </c>
      <c r="D19" t="s">
        <v>186</v>
      </c>
      <c r="E19" t="s">
        <v>187</v>
      </c>
      <c r="F19" s="1">
        <v>42291</v>
      </c>
      <c r="G19">
        <v>10</v>
      </c>
      <c r="H19">
        <v>-23.38</v>
      </c>
      <c r="I19" t="s">
        <v>15</v>
      </c>
      <c r="J19" t="s">
        <v>259</v>
      </c>
      <c r="K19" t="s">
        <v>260</v>
      </c>
      <c r="L19" t="s">
        <v>240</v>
      </c>
      <c r="M19" s="1">
        <v>42308</v>
      </c>
    </row>
    <row r="20" spans="1:13" hidden="1" x14ac:dyDescent="0.25">
      <c r="A20">
        <v>2015</v>
      </c>
      <c r="B20" t="s">
        <v>11</v>
      </c>
      <c r="C20" t="s">
        <v>12</v>
      </c>
      <c r="D20" t="s">
        <v>186</v>
      </c>
      <c r="E20" t="s">
        <v>187</v>
      </c>
      <c r="F20" s="1">
        <v>42291</v>
      </c>
      <c r="G20">
        <v>11</v>
      </c>
      <c r="H20">
        <v>-15.54</v>
      </c>
      <c r="I20" t="s">
        <v>15</v>
      </c>
      <c r="J20" t="s">
        <v>261</v>
      </c>
      <c r="K20" t="s">
        <v>262</v>
      </c>
      <c r="L20" t="s">
        <v>240</v>
      </c>
      <c r="M20" s="1">
        <v>42308</v>
      </c>
    </row>
    <row r="21" spans="1:13" hidden="1" x14ac:dyDescent="0.25">
      <c r="A21">
        <v>2015</v>
      </c>
      <c r="B21" t="s">
        <v>11</v>
      </c>
      <c r="C21" t="s">
        <v>12</v>
      </c>
      <c r="D21" t="s">
        <v>186</v>
      </c>
      <c r="E21" t="s">
        <v>187</v>
      </c>
      <c r="F21" s="1">
        <v>42291</v>
      </c>
      <c r="G21">
        <v>12</v>
      </c>
      <c r="H21">
        <v>-33.229999999999997</v>
      </c>
      <c r="I21" t="s">
        <v>15</v>
      </c>
      <c r="J21" t="s">
        <v>263</v>
      </c>
      <c r="K21" t="s">
        <v>264</v>
      </c>
      <c r="L21" t="s">
        <v>240</v>
      </c>
      <c r="M21" s="1">
        <v>42308</v>
      </c>
    </row>
    <row r="22" spans="1:13" hidden="1" x14ac:dyDescent="0.25">
      <c r="A22">
        <v>2015</v>
      </c>
      <c r="B22" t="s">
        <v>11</v>
      </c>
      <c r="C22" t="s">
        <v>12</v>
      </c>
      <c r="D22" t="s">
        <v>186</v>
      </c>
      <c r="E22" t="s">
        <v>187</v>
      </c>
      <c r="F22" s="1">
        <v>42291</v>
      </c>
      <c r="G22">
        <v>13</v>
      </c>
      <c r="H22">
        <v>-8.3699999999999992</v>
      </c>
      <c r="I22" t="s">
        <v>15</v>
      </c>
      <c r="J22" t="s">
        <v>265</v>
      </c>
      <c r="K22" t="s">
        <v>266</v>
      </c>
      <c r="L22" t="s">
        <v>240</v>
      </c>
      <c r="M22" s="1">
        <v>42308</v>
      </c>
    </row>
    <row r="23" spans="1:13" hidden="1" x14ac:dyDescent="0.25">
      <c r="A23">
        <v>2015</v>
      </c>
      <c r="B23" t="s">
        <v>11</v>
      </c>
      <c r="C23" t="s">
        <v>12</v>
      </c>
      <c r="D23" t="s">
        <v>186</v>
      </c>
      <c r="E23" t="s">
        <v>187</v>
      </c>
      <c r="F23" s="1">
        <v>42291</v>
      </c>
      <c r="G23">
        <v>14</v>
      </c>
      <c r="H23">
        <v>-15.54</v>
      </c>
      <c r="I23" t="s">
        <v>15</v>
      </c>
      <c r="J23" t="s">
        <v>267</v>
      </c>
      <c r="K23" t="s">
        <v>268</v>
      </c>
      <c r="L23" t="s">
        <v>240</v>
      </c>
      <c r="M23" s="1">
        <v>42308</v>
      </c>
    </row>
    <row r="24" spans="1:13" hidden="1" x14ac:dyDescent="0.25">
      <c r="A24">
        <v>2015</v>
      </c>
      <c r="B24" t="s">
        <v>11</v>
      </c>
      <c r="C24" t="s">
        <v>12</v>
      </c>
      <c r="D24" t="s">
        <v>186</v>
      </c>
      <c r="E24" t="s">
        <v>187</v>
      </c>
      <c r="F24" s="1">
        <v>42291</v>
      </c>
      <c r="G24">
        <v>15</v>
      </c>
      <c r="H24">
        <v>-38.11</v>
      </c>
      <c r="I24" t="s">
        <v>15</v>
      </c>
      <c r="J24" t="s">
        <v>269</v>
      </c>
      <c r="K24" t="s">
        <v>270</v>
      </c>
      <c r="L24" t="s">
        <v>240</v>
      </c>
      <c r="M24" s="1">
        <v>42308</v>
      </c>
    </row>
    <row r="25" spans="1:13" hidden="1" x14ac:dyDescent="0.25">
      <c r="A25">
        <v>2015</v>
      </c>
      <c r="B25" t="s">
        <v>11</v>
      </c>
      <c r="C25" t="s">
        <v>12</v>
      </c>
      <c r="D25" t="s">
        <v>186</v>
      </c>
      <c r="E25" t="s">
        <v>187</v>
      </c>
      <c r="F25" s="1">
        <v>42291</v>
      </c>
      <c r="G25">
        <v>16</v>
      </c>
      <c r="H25">
        <v>-12.43</v>
      </c>
      <c r="I25" t="s">
        <v>15</v>
      </c>
      <c r="J25" t="s">
        <v>271</v>
      </c>
      <c r="K25" t="s">
        <v>272</v>
      </c>
      <c r="L25" t="s">
        <v>240</v>
      </c>
      <c r="M25" s="1">
        <v>42308</v>
      </c>
    </row>
    <row r="26" spans="1:13" hidden="1" x14ac:dyDescent="0.25">
      <c r="A26">
        <v>2015</v>
      </c>
      <c r="B26" t="s">
        <v>11</v>
      </c>
      <c r="C26" t="s">
        <v>12</v>
      </c>
      <c r="D26" t="s">
        <v>186</v>
      </c>
      <c r="E26" t="s">
        <v>187</v>
      </c>
      <c r="F26" s="1">
        <v>42291</v>
      </c>
      <c r="G26">
        <v>17</v>
      </c>
      <c r="H26">
        <v>-8.76</v>
      </c>
      <c r="I26" t="s">
        <v>15</v>
      </c>
      <c r="J26" t="s">
        <v>273</v>
      </c>
      <c r="K26" t="s">
        <v>274</v>
      </c>
      <c r="L26" t="s">
        <v>240</v>
      </c>
      <c r="M26" s="1">
        <v>42308</v>
      </c>
    </row>
    <row r="27" spans="1:13" hidden="1" x14ac:dyDescent="0.25">
      <c r="A27">
        <v>2015</v>
      </c>
      <c r="B27" t="s">
        <v>11</v>
      </c>
      <c r="C27" t="s">
        <v>12</v>
      </c>
      <c r="D27" t="s">
        <v>186</v>
      </c>
      <c r="E27" t="s">
        <v>187</v>
      </c>
      <c r="F27" s="1">
        <v>42291</v>
      </c>
      <c r="G27">
        <v>18</v>
      </c>
      <c r="H27">
        <v>-11.66</v>
      </c>
      <c r="I27" t="s">
        <v>15</v>
      </c>
      <c r="J27" t="s">
        <v>275</v>
      </c>
      <c r="K27" t="s">
        <v>276</v>
      </c>
      <c r="L27" t="s">
        <v>240</v>
      </c>
      <c r="M27" s="1">
        <v>42308</v>
      </c>
    </row>
    <row r="28" spans="1:13" hidden="1" x14ac:dyDescent="0.25">
      <c r="A28">
        <v>2015</v>
      </c>
      <c r="B28" t="s">
        <v>11</v>
      </c>
      <c r="C28" t="s">
        <v>12</v>
      </c>
      <c r="D28" t="s">
        <v>186</v>
      </c>
      <c r="E28" t="s">
        <v>187</v>
      </c>
      <c r="F28" s="1">
        <v>42291</v>
      </c>
      <c r="G28">
        <v>19</v>
      </c>
      <c r="H28">
        <v>-6.22</v>
      </c>
      <c r="I28" t="s">
        <v>15</v>
      </c>
      <c r="J28" t="s">
        <v>277</v>
      </c>
      <c r="K28" t="s">
        <v>278</v>
      </c>
      <c r="L28" t="s">
        <v>240</v>
      </c>
      <c r="M28" s="1">
        <v>42308</v>
      </c>
    </row>
    <row r="29" spans="1:13" hidden="1" x14ac:dyDescent="0.25">
      <c r="A29">
        <v>2015</v>
      </c>
      <c r="B29" t="s">
        <v>11</v>
      </c>
      <c r="C29" t="s">
        <v>12</v>
      </c>
      <c r="D29" t="s">
        <v>186</v>
      </c>
      <c r="E29" t="s">
        <v>187</v>
      </c>
      <c r="F29" s="1">
        <v>42291</v>
      </c>
      <c r="G29">
        <v>20</v>
      </c>
      <c r="H29">
        <v>-7.77</v>
      </c>
      <c r="I29" t="s">
        <v>15</v>
      </c>
      <c r="J29" t="s">
        <v>279</v>
      </c>
      <c r="K29" t="s">
        <v>280</v>
      </c>
      <c r="L29" t="s">
        <v>240</v>
      </c>
      <c r="M29" s="1">
        <v>42308</v>
      </c>
    </row>
    <row r="30" spans="1:13" hidden="1" x14ac:dyDescent="0.25">
      <c r="A30">
        <v>2015</v>
      </c>
      <c r="B30" t="s">
        <v>11</v>
      </c>
      <c r="C30" t="s">
        <v>12</v>
      </c>
      <c r="D30" t="s">
        <v>186</v>
      </c>
      <c r="E30" t="s">
        <v>187</v>
      </c>
      <c r="F30" s="1">
        <v>42291</v>
      </c>
      <c r="G30">
        <v>21</v>
      </c>
      <c r="H30">
        <v>-13.21</v>
      </c>
      <c r="I30" t="s">
        <v>15</v>
      </c>
      <c r="J30" t="s">
        <v>281</v>
      </c>
      <c r="K30" t="s">
        <v>282</v>
      </c>
      <c r="L30" t="s">
        <v>240</v>
      </c>
      <c r="M30" s="1">
        <v>42308</v>
      </c>
    </row>
    <row r="31" spans="1:13" hidden="1" x14ac:dyDescent="0.25">
      <c r="A31">
        <v>2015</v>
      </c>
      <c r="B31" t="s">
        <v>11</v>
      </c>
      <c r="C31" t="s">
        <v>12</v>
      </c>
      <c r="D31" t="s">
        <v>186</v>
      </c>
      <c r="E31" t="s">
        <v>187</v>
      </c>
      <c r="F31" s="1">
        <v>42291</v>
      </c>
      <c r="G31">
        <v>22</v>
      </c>
      <c r="H31">
        <v>-17.82</v>
      </c>
      <c r="I31" t="s">
        <v>15</v>
      </c>
      <c r="J31" t="s">
        <v>283</v>
      </c>
      <c r="K31" t="s">
        <v>284</v>
      </c>
      <c r="L31" t="s">
        <v>240</v>
      </c>
      <c r="M31" s="1">
        <v>42308</v>
      </c>
    </row>
    <row r="32" spans="1:13" hidden="1" x14ac:dyDescent="0.25">
      <c r="A32">
        <v>2015</v>
      </c>
      <c r="B32" t="s">
        <v>11</v>
      </c>
      <c r="C32" t="s">
        <v>12</v>
      </c>
      <c r="D32" t="s">
        <v>186</v>
      </c>
      <c r="E32" t="s">
        <v>187</v>
      </c>
      <c r="F32" s="1">
        <v>42291</v>
      </c>
      <c r="G32">
        <v>23</v>
      </c>
      <c r="H32">
        <v>-17.61</v>
      </c>
      <c r="I32" t="s">
        <v>15</v>
      </c>
      <c r="J32" t="s">
        <v>285</v>
      </c>
      <c r="K32" t="s">
        <v>286</v>
      </c>
      <c r="L32" t="s">
        <v>240</v>
      </c>
      <c r="M32" s="1">
        <v>42308</v>
      </c>
    </row>
    <row r="33" spans="1:13" hidden="1" x14ac:dyDescent="0.25">
      <c r="A33">
        <v>2015</v>
      </c>
      <c r="B33" t="s">
        <v>11</v>
      </c>
      <c r="C33" t="s">
        <v>12</v>
      </c>
      <c r="D33" t="s">
        <v>186</v>
      </c>
      <c r="E33" t="s">
        <v>187</v>
      </c>
      <c r="F33" s="1">
        <v>42291</v>
      </c>
      <c r="G33">
        <v>24</v>
      </c>
      <c r="H33">
        <v>-28.04</v>
      </c>
      <c r="I33" t="s">
        <v>15</v>
      </c>
      <c r="J33" t="s">
        <v>287</v>
      </c>
      <c r="K33" t="s">
        <v>288</v>
      </c>
      <c r="L33" t="s">
        <v>240</v>
      </c>
      <c r="M33" s="1">
        <v>42308</v>
      </c>
    </row>
    <row r="34" spans="1:13" hidden="1" x14ac:dyDescent="0.25">
      <c r="A34">
        <v>2015</v>
      </c>
      <c r="B34" t="s">
        <v>11</v>
      </c>
      <c r="C34" t="s">
        <v>12</v>
      </c>
      <c r="D34" t="s">
        <v>186</v>
      </c>
      <c r="E34" t="s">
        <v>187</v>
      </c>
      <c r="F34" s="1">
        <v>42291</v>
      </c>
      <c r="G34">
        <v>25</v>
      </c>
      <c r="H34">
        <v>-13.15</v>
      </c>
      <c r="I34" t="s">
        <v>15</v>
      </c>
      <c r="J34" t="s">
        <v>289</v>
      </c>
      <c r="K34" t="s">
        <v>290</v>
      </c>
      <c r="L34" t="s">
        <v>240</v>
      </c>
      <c r="M34" s="1">
        <v>42308</v>
      </c>
    </row>
    <row r="35" spans="1:13" hidden="1" x14ac:dyDescent="0.25">
      <c r="A35">
        <v>2015</v>
      </c>
      <c r="B35" t="s">
        <v>11</v>
      </c>
      <c r="C35" t="s">
        <v>12</v>
      </c>
      <c r="D35" t="s">
        <v>186</v>
      </c>
      <c r="E35" t="s">
        <v>187</v>
      </c>
      <c r="F35" s="1">
        <v>42291</v>
      </c>
      <c r="G35">
        <v>26</v>
      </c>
      <c r="H35">
        <v>-19.46</v>
      </c>
      <c r="I35" t="s">
        <v>15</v>
      </c>
      <c r="J35" t="s">
        <v>291</v>
      </c>
      <c r="K35" t="s">
        <v>292</v>
      </c>
      <c r="L35" t="s">
        <v>240</v>
      </c>
      <c r="M35" s="1">
        <v>42308</v>
      </c>
    </row>
    <row r="36" spans="1:13" hidden="1" x14ac:dyDescent="0.25">
      <c r="A36">
        <v>2015</v>
      </c>
      <c r="B36" t="s">
        <v>11</v>
      </c>
      <c r="C36" t="s">
        <v>12</v>
      </c>
      <c r="D36" t="s">
        <v>186</v>
      </c>
      <c r="E36" t="s">
        <v>187</v>
      </c>
      <c r="F36" s="1">
        <v>42291</v>
      </c>
      <c r="G36">
        <v>27</v>
      </c>
      <c r="H36">
        <v>-12.43</v>
      </c>
      <c r="I36" t="s">
        <v>15</v>
      </c>
      <c r="J36" t="s">
        <v>293</v>
      </c>
      <c r="K36" t="s">
        <v>294</v>
      </c>
      <c r="L36" t="s">
        <v>240</v>
      </c>
      <c r="M36" s="1">
        <v>42308</v>
      </c>
    </row>
    <row r="37" spans="1:13" hidden="1" x14ac:dyDescent="0.25">
      <c r="A37">
        <v>2015</v>
      </c>
      <c r="B37" t="s">
        <v>11</v>
      </c>
      <c r="C37" t="s">
        <v>12</v>
      </c>
      <c r="D37" t="s">
        <v>186</v>
      </c>
      <c r="E37" t="s">
        <v>187</v>
      </c>
      <c r="F37" s="1">
        <v>42291</v>
      </c>
      <c r="G37">
        <v>28</v>
      </c>
      <c r="H37">
        <v>-312.83999999999997</v>
      </c>
      <c r="I37" t="s">
        <v>15</v>
      </c>
      <c r="J37" t="s">
        <v>295</v>
      </c>
      <c r="K37" t="s">
        <v>296</v>
      </c>
      <c r="L37" t="s">
        <v>240</v>
      </c>
      <c r="M37" s="1">
        <v>42308</v>
      </c>
    </row>
    <row r="38" spans="1:13" hidden="1" x14ac:dyDescent="0.25">
      <c r="A38">
        <v>2015</v>
      </c>
      <c r="B38" t="s">
        <v>11</v>
      </c>
      <c r="C38" t="s">
        <v>12</v>
      </c>
      <c r="D38" t="s">
        <v>186</v>
      </c>
      <c r="E38" t="s">
        <v>187</v>
      </c>
      <c r="F38" s="1">
        <v>42291</v>
      </c>
      <c r="G38">
        <v>29</v>
      </c>
      <c r="H38">
        <v>-200.97</v>
      </c>
      <c r="I38" t="s">
        <v>15</v>
      </c>
      <c r="J38" t="s">
        <v>297</v>
      </c>
      <c r="K38" t="s">
        <v>298</v>
      </c>
      <c r="L38" t="s">
        <v>240</v>
      </c>
      <c r="M38" s="1">
        <v>42308</v>
      </c>
    </row>
    <row r="39" spans="1:13" hidden="1" x14ac:dyDescent="0.25">
      <c r="A39">
        <v>2015</v>
      </c>
      <c r="B39" t="s">
        <v>11</v>
      </c>
      <c r="C39" t="s">
        <v>12</v>
      </c>
      <c r="D39" t="s">
        <v>186</v>
      </c>
      <c r="E39" t="s">
        <v>187</v>
      </c>
      <c r="F39" s="1">
        <v>42291</v>
      </c>
      <c r="G39">
        <v>30</v>
      </c>
      <c r="H39">
        <v>-6.52</v>
      </c>
      <c r="I39" t="s">
        <v>15</v>
      </c>
      <c r="J39" t="s">
        <v>299</v>
      </c>
      <c r="K39" t="s">
        <v>300</v>
      </c>
      <c r="L39" t="s">
        <v>240</v>
      </c>
      <c r="M39" s="1">
        <v>42308</v>
      </c>
    </row>
    <row r="40" spans="1:13" hidden="1" x14ac:dyDescent="0.25">
      <c r="A40">
        <v>2015</v>
      </c>
      <c r="B40" t="s">
        <v>11</v>
      </c>
      <c r="C40" t="s">
        <v>12</v>
      </c>
      <c r="D40" t="s">
        <v>186</v>
      </c>
      <c r="E40" t="s">
        <v>187</v>
      </c>
      <c r="F40" s="1">
        <v>42291</v>
      </c>
      <c r="G40">
        <v>31</v>
      </c>
      <c r="H40">
        <v>-451.34</v>
      </c>
      <c r="I40" t="s">
        <v>15</v>
      </c>
      <c r="J40" t="s">
        <v>224</v>
      </c>
      <c r="K40" t="s">
        <v>301</v>
      </c>
      <c r="L40" t="s">
        <v>240</v>
      </c>
      <c r="M40" s="1">
        <v>42308</v>
      </c>
    </row>
    <row r="41" spans="1:13" hidden="1" x14ac:dyDescent="0.25">
      <c r="A41">
        <v>2015</v>
      </c>
      <c r="B41" t="s">
        <v>11</v>
      </c>
      <c r="C41" t="s">
        <v>12</v>
      </c>
      <c r="D41" t="s">
        <v>186</v>
      </c>
      <c r="E41" t="s">
        <v>187</v>
      </c>
      <c r="F41" s="1">
        <v>42291</v>
      </c>
      <c r="G41">
        <v>32</v>
      </c>
      <c r="H41">
        <v>-400</v>
      </c>
      <c r="I41" t="s">
        <v>15</v>
      </c>
      <c r="J41" t="s">
        <v>302</v>
      </c>
      <c r="K41" t="s">
        <v>303</v>
      </c>
      <c r="L41" t="s">
        <v>240</v>
      </c>
      <c r="M41" s="1">
        <v>42308</v>
      </c>
    </row>
    <row r="42" spans="1:13" hidden="1" x14ac:dyDescent="0.25">
      <c r="A42">
        <v>2015</v>
      </c>
      <c r="B42" t="s">
        <v>11</v>
      </c>
      <c r="C42" t="s">
        <v>12</v>
      </c>
      <c r="D42" t="s">
        <v>186</v>
      </c>
      <c r="E42" t="s">
        <v>187</v>
      </c>
      <c r="F42" s="1">
        <v>42291</v>
      </c>
      <c r="G42">
        <v>33</v>
      </c>
      <c r="H42">
        <v>-47.77</v>
      </c>
      <c r="I42" t="s">
        <v>15</v>
      </c>
      <c r="J42" t="s">
        <v>17</v>
      </c>
      <c r="K42" t="s">
        <v>304</v>
      </c>
      <c r="L42" t="s">
        <v>240</v>
      </c>
      <c r="M42" s="1">
        <v>42308</v>
      </c>
    </row>
    <row r="43" spans="1:13" hidden="1" x14ac:dyDescent="0.25">
      <c r="A43">
        <v>2015</v>
      </c>
      <c r="B43" t="s">
        <v>11</v>
      </c>
      <c r="C43" t="s">
        <v>12</v>
      </c>
      <c r="D43" t="s">
        <v>186</v>
      </c>
      <c r="E43" t="s">
        <v>187</v>
      </c>
      <c r="F43" s="1">
        <v>42291</v>
      </c>
      <c r="G43">
        <v>34</v>
      </c>
      <c r="H43">
        <v>-3067.58</v>
      </c>
      <c r="I43" t="s">
        <v>15</v>
      </c>
      <c r="J43" t="s">
        <v>305</v>
      </c>
      <c r="K43" t="s">
        <v>306</v>
      </c>
      <c r="L43" t="s">
        <v>240</v>
      </c>
      <c r="M43" s="1">
        <v>42308</v>
      </c>
    </row>
    <row r="44" spans="1:13" hidden="1" x14ac:dyDescent="0.25">
      <c r="A44">
        <v>2015</v>
      </c>
      <c r="B44" t="s">
        <v>11</v>
      </c>
      <c r="C44" t="s">
        <v>12</v>
      </c>
      <c r="D44" t="s">
        <v>186</v>
      </c>
      <c r="E44" t="s">
        <v>187</v>
      </c>
      <c r="F44" s="1">
        <v>42291</v>
      </c>
      <c r="G44">
        <v>35</v>
      </c>
      <c r="H44">
        <v>-1790</v>
      </c>
      <c r="I44" t="s">
        <v>15</v>
      </c>
      <c r="J44" t="s">
        <v>201</v>
      </c>
      <c r="K44" t="s">
        <v>307</v>
      </c>
      <c r="L44" t="s">
        <v>240</v>
      </c>
      <c r="M44" s="1">
        <v>42308</v>
      </c>
    </row>
    <row r="45" spans="1:13" hidden="1" x14ac:dyDescent="0.25">
      <c r="A45">
        <v>2015</v>
      </c>
      <c r="B45" t="s">
        <v>11</v>
      </c>
      <c r="C45" t="s">
        <v>12</v>
      </c>
      <c r="D45" t="s">
        <v>186</v>
      </c>
      <c r="E45" t="s">
        <v>187</v>
      </c>
      <c r="F45" s="1">
        <v>42291</v>
      </c>
      <c r="G45">
        <v>36</v>
      </c>
      <c r="H45">
        <v>-551</v>
      </c>
      <c r="I45" t="s">
        <v>15</v>
      </c>
      <c r="J45" t="s">
        <v>308</v>
      </c>
      <c r="K45" t="s">
        <v>309</v>
      </c>
      <c r="L45" t="s">
        <v>240</v>
      </c>
      <c r="M45" s="1">
        <v>42308</v>
      </c>
    </row>
    <row r="46" spans="1:13" hidden="1" x14ac:dyDescent="0.25">
      <c r="A46">
        <v>2015</v>
      </c>
      <c r="B46" t="s">
        <v>11</v>
      </c>
      <c r="C46" t="s">
        <v>12</v>
      </c>
      <c r="D46" t="s">
        <v>186</v>
      </c>
      <c r="E46" t="s">
        <v>187</v>
      </c>
      <c r="F46" s="1">
        <v>42291</v>
      </c>
      <c r="G46">
        <v>37</v>
      </c>
      <c r="H46">
        <v>-186.62</v>
      </c>
      <c r="I46" t="s">
        <v>15</v>
      </c>
      <c r="J46" t="s">
        <v>212</v>
      </c>
      <c r="K46" t="s">
        <v>310</v>
      </c>
      <c r="L46" t="s">
        <v>240</v>
      </c>
      <c r="M46" s="1">
        <v>42308</v>
      </c>
    </row>
    <row r="47" spans="1:13" hidden="1" x14ac:dyDescent="0.25">
      <c r="A47">
        <v>2015</v>
      </c>
      <c r="B47" t="s">
        <v>11</v>
      </c>
      <c r="C47" t="s">
        <v>12</v>
      </c>
      <c r="D47" t="s">
        <v>186</v>
      </c>
      <c r="E47" t="s">
        <v>187</v>
      </c>
      <c r="F47" s="1">
        <v>42291</v>
      </c>
      <c r="G47">
        <v>38</v>
      </c>
      <c r="H47">
        <v>-521.5</v>
      </c>
      <c r="I47" t="s">
        <v>15</v>
      </c>
      <c r="J47" t="s">
        <v>311</v>
      </c>
      <c r="K47" t="s">
        <v>312</v>
      </c>
      <c r="L47" t="s">
        <v>240</v>
      </c>
      <c r="M47" s="1">
        <v>42308</v>
      </c>
    </row>
    <row r="48" spans="1:13" hidden="1" x14ac:dyDescent="0.25">
      <c r="A48">
        <v>2015</v>
      </c>
      <c r="B48" t="s">
        <v>11</v>
      </c>
      <c r="C48" t="s">
        <v>12</v>
      </c>
      <c r="D48" t="s">
        <v>186</v>
      </c>
      <c r="E48" t="s">
        <v>187</v>
      </c>
      <c r="F48" s="1">
        <v>42291</v>
      </c>
      <c r="G48">
        <v>39</v>
      </c>
      <c r="H48">
        <v>-1903.63</v>
      </c>
      <c r="I48" t="s">
        <v>15</v>
      </c>
      <c r="J48" t="s">
        <v>313</v>
      </c>
      <c r="K48" t="s">
        <v>314</v>
      </c>
      <c r="L48" t="s">
        <v>240</v>
      </c>
      <c r="M48" s="1">
        <v>42308</v>
      </c>
    </row>
    <row r="49" spans="1:13" hidden="1" x14ac:dyDescent="0.25">
      <c r="A49">
        <v>2015</v>
      </c>
      <c r="B49" t="s">
        <v>11</v>
      </c>
      <c r="C49" t="s">
        <v>12</v>
      </c>
      <c r="D49" t="s">
        <v>186</v>
      </c>
      <c r="E49" t="s">
        <v>187</v>
      </c>
      <c r="F49" s="1">
        <v>42291</v>
      </c>
      <c r="G49">
        <v>40</v>
      </c>
      <c r="H49">
        <v>-172.56</v>
      </c>
      <c r="I49" t="s">
        <v>15</v>
      </c>
      <c r="J49" t="s">
        <v>315</v>
      </c>
      <c r="K49" t="s">
        <v>316</v>
      </c>
      <c r="L49" t="s">
        <v>240</v>
      </c>
      <c r="M49" s="1">
        <v>42308</v>
      </c>
    </row>
    <row r="50" spans="1:13" hidden="1" x14ac:dyDescent="0.25">
      <c r="A50">
        <v>2015</v>
      </c>
      <c r="B50" t="s">
        <v>11</v>
      </c>
      <c r="C50" t="s">
        <v>12</v>
      </c>
      <c r="D50" t="s">
        <v>186</v>
      </c>
      <c r="E50" t="s">
        <v>187</v>
      </c>
      <c r="F50" s="1">
        <v>42291</v>
      </c>
      <c r="G50">
        <v>41</v>
      </c>
      <c r="H50">
        <v>-329.44</v>
      </c>
      <c r="I50" t="s">
        <v>15</v>
      </c>
      <c r="J50" t="s">
        <v>317</v>
      </c>
      <c r="K50" t="s">
        <v>318</v>
      </c>
      <c r="L50" t="s">
        <v>240</v>
      </c>
      <c r="M50" s="1">
        <v>42308</v>
      </c>
    </row>
    <row r="51" spans="1:13" hidden="1" x14ac:dyDescent="0.25">
      <c r="A51">
        <v>2015</v>
      </c>
      <c r="B51" t="s">
        <v>11</v>
      </c>
      <c r="C51" t="s">
        <v>12</v>
      </c>
      <c r="D51" t="s">
        <v>186</v>
      </c>
      <c r="E51" t="s">
        <v>187</v>
      </c>
      <c r="F51" s="1">
        <v>42291</v>
      </c>
      <c r="G51">
        <v>42</v>
      </c>
      <c r="H51">
        <v>-73</v>
      </c>
      <c r="I51" t="s">
        <v>15</v>
      </c>
      <c r="J51" t="s">
        <v>217</v>
      </c>
      <c r="K51" t="s">
        <v>319</v>
      </c>
      <c r="L51" t="s">
        <v>240</v>
      </c>
      <c r="M51" s="1">
        <v>42308</v>
      </c>
    </row>
    <row r="52" spans="1:13" hidden="1" x14ac:dyDescent="0.25">
      <c r="A52">
        <v>2015</v>
      </c>
      <c r="B52" t="s">
        <v>11</v>
      </c>
      <c r="C52" t="s">
        <v>12</v>
      </c>
      <c r="D52" t="s">
        <v>186</v>
      </c>
      <c r="E52" t="s">
        <v>187</v>
      </c>
      <c r="F52" s="1">
        <v>42291</v>
      </c>
      <c r="G52">
        <v>43</v>
      </c>
      <c r="H52">
        <v>-2662.32</v>
      </c>
      <c r="I52" t="s">
        <v>15</v>
      </c>
      <c r="J52" t="s">
        <v>320</v>
      </c>
      <c r="K52" t="s">
        <v>321</v>
      </c>
      <c r="L52" t="s">
        <v>240</v>
      </c>
      <c r="M52" s="1">
        <v>42308</v>
      </c>
    </row>
    <row r="53" spans="1:13" hidden="1" x14ac:dyDescent="0.25">
      <c r="A53">
        <v>2015</v>
      </c>
      <c r="B53" t="s">
        <v>11</v>
      </c>
      <c r="C53" t="s">
        <v>12</v>
      </c>
      <c r="D53" t="s">
        <v>186</v>
      </c>
      <c r="E53" t="s">
        <v>187</v>
      </c>
      <c r="F53" s="1">
        <v>42291</v>
      </c>
      <c r="G53">
        <v>44</v>
      </c>
      <c r="H53">
        <v>-2800.15</v>
      </c>
      <c r="I53" t="s">
        <v>15</v>
      </c>
      <c r="J53" t="s">
        <v>194</v>
      </c>
      <c r="K53" t="s">
        <v>322</v>
      </c>
      <c r="L53" t="s">
        <v>240</v>
      </c>
      <c r="M53" s="1">
        <v>42308</v>
      </c>
    </row>
    <row r="54" spans="1:13" x14ac:dyDescent="0.25">
      <c r="A54">
        <v>2015</v>
      </c>
      <c r="B54" t="s">
        <v>11</v>
      </c>
      <c r="C54" t="s">
        <v>12</v>
      </c>
      <c r="D54" t="s">
        <v>186</v>
      </c>
      <c r="E54" t="s">
        <v>187</v>
      </c>
      <c r="F54" s="1">
        <v>42291</v>
      </c>
      <c r="G54">
        <v>45</v>
      </c>
      <c r="H54">
        <v>-49672.5</v>
      </c>
      <c r="I54" t="s">
        <v>15</v>
      </c>
      <c r="J54" t="s">
        <v>20</v>
      </c>
      <c r="K54" t="s">
        <v>323</v>
      </c>
      <c r="L54" t="s">
        <v>240</v>
      </c>
      <c r="M54" s="1">
        <v>42308</v>
      </c>
    </row>
    <row r="55" spans="1:13" hidden="1" x14ac:dyDescent="0.25">
      <c r="A55">
        <v>2015</v>
      </c>
      <c r="B55" t="s">
        <v>11</v>
      </c>
      <c r="C55" t="s">
        <v>12</v>
      </c>
      <c r="D55" t="s">
        <v>186</v>
      </c>
      <c r="E55" t="s">
        <v>187</v>
      </c>
      <c r="F55" s="1">
        <v>42291</v>
      </c>
      <c r="G55">
        <v>46</v>
      </c>
      <c r="H55">
        <v>-1375.76</v>
      </c>
      <c r="I55" t="s">
        <v>15</v>
      </c>
      <c r="J55" t="s">
        <v>324</v>
      </c>
      <c r="K55" t="s">
        <v>325</v>
      </c>
      <c r="L55" t="s">
        <v>240</v>
      </c>
      <c r="M55" s="1">
        <v>42308</v>
      </c>
    </row>
    <row r="56" spans="1:13" hidden="1" x14ac:dyDescent="0.25">
      <c r="A56">
        <v>2015</v>
      </c>
      <c r="B56" t="s">
        <v>11</v>
      </c>
      <c r="C56" t="s">
        <v>12</v>
      </c>
      <c r="D56" t="s">
        <v>186</v>
      </c>
      <c r="E56" t="s">
        <v>187</v>
      </c>
      <c r="F56" s="1">
        <v>42291</v>
      </c>
      <c r="G56">
        <v>47</v>
      </c>
      <c r="H56">
        <v>-104.26</v>
      </c>
      <c r="I56" t="s">
        <v>15</v>
      </c>
      <c r="J56" t="s">
        <v>83</v>
      </c>
      <c r="K56" t="s">
        <v>326</v>
      </c>
      <c r="L56" t="s">
        <v>240</v>
      </c>
      <c r="M56" s="1">
        <v>42308</v>
      </c>
    </row>
    <row r="57" spans="1:13" hidden="1" x14ac:dyDescent="0.25">
      <c r="A57">
        <v>2015</v>
      </c>
      <c r="B57" t="s">
        <v>11</v>
      </c>
      <c r="C57" t="s">
        <v>12</v>
      </c>
      <c r="D57" t="s">
        <v>186</v>
      </c>
      <c r="E57" t="s">
        <v>187</v>
      </c>
      <c r="F57" s="1">
        <v>42291</v>
      </c>
      <c r="G57">
        <v>48</v>
      </c>
      <c r="H57">
        <v>-164.57</v>
      </c>
      <c r="I57" t="s">
        <v>15</v>
      </c>
      <c r="J57" t="s">
        <v>206</v>
      </c>
      <c r="K57" t="s">
        <v>327</v>
      </c>
      <c r="L57" t="s">
        <v>240</v>
      </c>
      <c r="M57" s="1">
        <v>42308</v>
      </c>
    </row>
    <row r="58" spans="1:13" hidden="1" x14ac:dyDescent="0.25">
      <c r="A58">
        <v>2015</v>
      </c>
      <c r="B58" t="s">
        <v>11</v>
      </c>
      <c r="C58" t="s">
        <v>12</v>
      </c>
      <c r="D58" t="s">
        <v>186</v>
      </c>
      <c r="E58" t="s">
        <v>187</v>
      </c>
      <c r="F58" s="1">
        <v>42291</v>
      </c>
      <c r="G58">
        <v>49</v>
      </c>
      <c r="H58">
        <v>-9.73</v>
      </c>
      <c r="I58" t="s">
        <v>15</v>
      </c>
      <c r="J58" t="s">
        <v>328</v>
      </c>
      <c r="K58" t="s">
        <v>329</v>
      </c>
      <c r="L58" t="s">
        <v>240</v>
      </c>
      <c r="M58" s="1">
        <v>42308</v>
      </c>
    </row>
    <row r="59" spans="1:13" hidden="1" x14ac:dyDescent="0.25">
      <c r="A59">
        <v>2015</v>
      </c>
      <c r="B59" t="s">
        <v>11</v>
      </c>
      <c r="C59" t="s">
        <v>12</v>
      </c>
      <c r="D59" t="s">
        <v>186</v>
      </c>
      <c r="E59" t="s">
        <v>187</v>
      </c>
      <c r="F59" s="1">
        <v>42291</v>
      </c>
      <c r="G59">
        <v>50</v>
      </c>
      <c r="H59">
        <v>-35695.339999999997</v>
      </c>
      <c r="I59" t="s">
        <v>15</v>
      </c>
      <c r="J59" t="s">
        <v>330</v>
      </c>
      <c r="K59" t="s">
        <v>331</v>
      </c>
      <c r="L59" t="s">
        <v>240</v>
      </c>
      <c r="M59" s="1">
        <v>42308</v>
      </c>
    </row>
    <row r="60" spans="1:13" hidden="1" x14ac:dyDescent="0.25">
      <c r="A60">
        <v>2015</v>
      </c>
      <c r="B60" t="s">
        <v>11</v>
      </c>
      <c r="C60" t="s">
        <v>12</v>
      </c>
      <c r="D60" t="s">
        <v>186</v>
      </c>
      <c r="E60" t="s">
        <v>187</v>
      </c>
      <c r="F60" s="1">
        <v>42291</v>
      </c>
      <c r="G60">
        <v>51</v>
      </c>
      <c r="H60">
        <v>-840</v>
      </c>
      <c r="I60" t="s">
        <v>15</v>
      </c>
      <c r="J60" t="s">
        <v>332</v>
      </c>
      <c r="K60" t="s">
        <v>333</v>
      </c>
      <c r="L60" t="s">
        <v>240</v>
      </c>
      <c r="M60" s="1">
        <v>42308</v>
      </c>
    </row>
    <row r="61" spans="1:13" hidden="1" x14ac:dyDescent="0.25">
      <c r="A61">
        <v>2015</v>
      </c>
      <c r="B61" t="s">
        <v>11</v>
      </c>
      <c r="C61" t="s">
        <v>12</v>
      </c>
      <c r="D61" t="s">
        <v>186</v>
      </c>
      <c r="E61" t="s">
        <v>187</v>
      </c>
      <c r="F61" s="1">
        <v>42291</v>
      </c>
      <c r="G61">
        <v>52</v>
      </c>
      <c r="H61">
        <v>-280.2</v>
      </c>
      <c r="I61" t="s">
        <v>15</v>
      </c>
      <c r="J61" t="s">
        <v>334</v>
      </c>
      <c r="K61" t="s">
        <v>335</v>
      </c>
      <c r="L61" t="s">
        <v>240</v>
      </c>
      <c r="M61" s="1">
        <v>42308</v>
      </c>
    </row>
    <row r="62" spans="1:13" hidden="1" x14ac:dyDescent="0.25">
      <c r="A62">
        <v>2015</v>
      </c>
      <c r="B62" t="s">
        <v>11</v>
      </c>
      <c r="C62" t="s">
        <v>12</v>
      </c>
      <c r="D62" t="s">
        <v>186</v>
      </c>
      <c r="E62" t="s">
        <v>187</v>
      </c>
      <c r="F62" s="1">
        <v>42291</v>
      </c>
      <c r="G62">
        <v>53</v>
      </c>
      <c r="H62">
        <v>-2500</v>
      </c>
      <c r="I62" t="s">
        <v>15</v>
      </c>
      <c r="J62" t="s">
        <v>336</v>
      </c>
      <c r="K62" t="s">
        <v>337</v>
      </c>
      <c r="L62" t="s">
        <v>240</v>
      </c>
      <c r="M62" s="1">
        <v>42308</v>
      </c>
    </row>
    <row r="63" spans="1:13" hidden="1" x14ac:dyDescent="0.25">
      <c r="A63">
        <v>2015</v>
      </c>
      <c r="B63" t="s">
        <v>11</v>
      </c>
      <c r="C63" t="s">
        <v>12</v>
      </c>
      <c r="D63" t="s">
        <v>186</v>
      </c>
      <c r="E63" t="s">
        <v>187</v>
      </c>
      <c r="F63" s="1">
        <v>42291</v>
      </c>
      <c r="G63">
        <v>54</v>
      </c>
      <c r="H63">
        <v>-60.73</v>
      </c>
      <c r="I63" t="s">
        <v>15</v>
      </c>
      <c r="J63" t="s">
        <v>338</v>
      </c>
      <c r="K63" t="s">
        <v>339</v>
      </c>
      <c r="L63" t="s">
        <v>240</v>
      </c>
      <c r="M63" s="1">
        <v>42308</v>
      </c>
    </row>
    <row r="64" spans="1:13" hidden="1" x14ac:dyDescent="0.25">
      <c r="A64">
        <v>2015</v>
      </c>
      <c r="B64" t="s">
        <v>11</v>
      </c>
      <c r="C64" t="s">
        <v>12</v>
      </c>
      <c r="D64" t="s">
        <v>186</v>
      </c>
      <c r="E64" t="s">
        <v>187</v>
      </c>
      <c r="F64" s="1">
        <v>42291</v>
      </c>
      <c r="G64">
        <v>55</v>
      </c>
      <c r="H64">
        <v>-200</v>
      </c>
      <c r="I64" t="s">
        <v>15</v>
      </c>
      <c r="J64" t="s">
        <v>340</v>
      </c>
      <c r="K64" t="s">
        <v>341</v>
      </c>
      <c r="L64" t="s">
        <v>240</v>
      </c>
      <c r="M64" s="1">
        <v>42308</v>
      </c>
    </row>
    <row r="65" spans="1:13" hidden="1" x14ac:dyDescent="0.25">
      <c r="A65">
        <v>2015</v>
      </c>
      <c r="B65" t="s">
        <v>11</v>
      </c>
      <c r="C65" t="s">
        <v>12</v>
      </c>
      <c r="D65" t="s">
        <v>186</v>
      </c>
      <c r="E65" t="s">
        <v>187</v>
      </c>
      <c r="F65" s="1">
        <v>42291</v>
      </c>
      <c r="G65">
        <v>56</v>
      </c>
      <c r="H65">
        <v>-407653.92</v>
      </c>
      <c r="I65" t="s">
        <v>15</v>
      </c>
      <c r="J65" t="s">
        <v>202</v>
      </c>
      <c r="K65" t="s">
        <v>342</v>
      </c>
      <c r="L65" t="s">
        <v>240</v>
      </c>
      <c r="M65" s="1">
        <v>42308</v>
      </c>
    </row>
    <row r="66" spans="1:13" hidden="1" x14ac:dyDescent="0.25">
      <c r="A66">
        <v>2015</v>
      </c>
      <c r="B66" t="s">
        <v>11</v>
      </c>
      <c r="C66" t="s">
        <v>12</v>
      </c>
      <c r="D66" t="s">
        <v>186</v>
      </c>
      <c r="E66" t="s">
        <v>187</v>
      </c>
      <c r="F66" s="1">
        <v>42291</v>
      </c>
      <c r="G66">
        <v>57</v>
      </c>
      <c r="H66">
        <v>-10516.22</v>
      </c>
      <c r="I66" t="s">
        <v>15</v>
      </c>
      <c r="J66" t="s">
        <v>195</v>
      </c>
      <c r="K66" t="s">
        <v>343</v>
      </c>
      <c r="L66" t="s">
        <v>240</v>
      </c>
      <c r="M66" s="1">
        <v>42308</v>
      </c>
    </row>
    <row r="67" spans="1:13" hidden="1" x14ac:dyDescent="0.25">
      <c r="A67">
        <v>2015</v>
      </c>
      <c r="B67" t="s">
        <v>11</v>
      </c>
      <c r="C67" t="s">
        <v>12</v>
      </c>
      <c r="D67" t="s">
        <v>186</v>
      </c>
      <c r="E67" t="s">
        <v>187</v>
      </c>
      <c r="F67" s="1">
        <v>42291</v>
      </c>
      <c r="G67">
        <v>58</v>
      </c>
      <c r="H67">
        <v>-482.37</v>
      </c>
      <c r="I67" t="s">
        <v>15</v>
      </c>
      <c r="J67" t="s">
        <v>344</v>
      </c>
      <c r="K67" t="s">
        <v>345</v>
      </c>
      <c r="L67" t="s">
        <v>240</v>
      </c>
      <c r="M67" s="1">
        <v>42308</v>
      </c>
    </row>
    <row r="68" spans="1:13" hidden="1" x14ac:dyDescent="0.25">
      <c r="A68">
        <v>2015</v>
      </c>
      <c r="B68" t="s">
        <v>11</v>
      </c>
      <c r="C68" t="s">
        <v>12</v>
      </c>
      <c r="D68" t="s">
        <v>186</v>
      </c>
      <c r="E68" t="s">
        <v>187</v>
      </c>
      <c r="F68" s="1">
        <v>42291</v>
      </c>
      <c r="G68">
        <v>59</v>
      </c>
      <c r="H68">
        <v>-17398.55</v>
      </c>
      <c r="I68" t="s">
        <v>15</v>
      </c>
      <c r="J68" t="s">
        <v>61</v>
      </c>
      <c r="K68" t="s">
        <v>346</v>
      </c>
      <c r="L68" t="s">
        <v>240</v>
      </c>
      <c r="M68" s="1">
        <v>42308</v>
      </c>
    </row>
    <row r="69" spans="1:13" hidden="1" x14ac:dyDescent="0.25">
      <c r="A69">
        <v>2015</v>
      </c>
      <c r="B69" t="s">
        <v>11</v>
      </c>
      <c r="C69" t="s">
        <v>12</v>
      </c>
      <c r="D69" t="s">
        <v>186</v>
      </c>
      <c r="E69" t="s">
        <v>187</v>
      </c>
      <c r="F69" s="1">
        <v>42291</v>
      </c>
      <c r="G69">
        <v>60</v>
      </c>
      <c r="H69">
        <v>-50202.66</v>
      </c>
      <c r="I69" t="s">
        <v>15</v>
      </c>
      <c r="J69" t="s">
        <v>347</v>
      </c>
      <c r="K69" t="s">
        <v>348</v>
      </c>
      <c r="L69" t="s">
        <v>240</v>
      </c>
      <c r="M69" s="1">
        <v>42308</v>
      </c>
    </row>
    <row r="70" spans="1:13" hidden="1" x14ac:dyDescent="0.25">
      <c r="A70">
        <v>2015</v>
      </c>
      <c r="B70" t="s">
        <v>11</v>
      </c>
      <c r="C70" t="s">
        <v>12</v>
      </c>
      <c r="D70" t="s">
        <v>186</v>
      </c>
      <c r="E70" t="s">
        <v>187</v>
      </c>
      <c r="F70" s="1">
        <v>42291</v>
      </c>
      <c r="G70">
        <v>61</v>
      </c>
      <c r="H70">
        <v>-638.77</v>
      </c>
      <c r="I70" t="s">
        <v>15</v>
      </c>
      <c r="J70" t="s">
        <v>349</v>
      </c>
      <c r="K70" t="s">
        <v>350</v>
      </c>
      <c r="L70" t="s">
        <v>240</v>
      </c>
      <c r="M70" s="1">
        <v>42308</v>
      </c>
    </row>
    <row r="71" spans="1:13" hidden="1" x14ac:dyDescent="0.25">
      <c r="A71">
        <v>2015</v>
      </c>
      <c r="B71" t="s">
        <v>11</v>
      </c>
      <c r="C71" t="s">
        <v>12</v>
      </c>
      <c r="D71" t="s">
        <v>186</v>
      </c>
      <c r="E71" t="s">
        <v>187</v>
      </c>
      <c r="F71" s="1">
        <v>42291</v>
      </c>
      <c r="G71">
        <v>62</v>
      </c>
      <c r="H71">
        <v>-4554.4799999999996</v>
      </c>
      <c r="I71" t="s">
        <v>15</v>
      </c>
      <c r="J71" t="s">
        <v>351</v>
      </c>
      <c r="K71" t="s">
        <v>352</v>
      </c>
      <c r="L71" t="s">
        <v>240</v>
      </c>
      <c r="M71" s="1">
        <v>42308</v>
      </c>
    </row>
    <row r="72" spans="1:13" hidden="1" x14ac:dyDescent="0.25">
      <c r="A72">
        <v>2015</v>
      </c>
      <c r="B72" t="s">
        <v>11</v>
      </c>
      <c r="C72" t="s">
        <v>12</v>
      </c>
      <c r="D72" t="s">
        <v>186</v>
      </c>
      <c r="E72" t="s">
        <v>187</v>
      </c>
      <c r="F72" s="1">
        <v>42291</v>
      </c>
      <c r="G72">
        <v>63</v>
      </c>
      <c r="H72">
        <v>-12000</v>
      </c>
      <c r="I72" t="s">
        <v>15</v>
      </c>
      <c r="J72" t="s">
        <v>196</v>
      </c>
      <c r="K72" t="s">
        <v>353</v>
      </c>
      <c r="L72" t="s">
        <v>240</v>
      </c>
      <c r="M72" s="1">
        <v>42308</v>
      </c>
    </row>
    <row r="73" spans="1:13" hidden="1" x14ac:dyDescent="0.25">
      <c r="A73">
        <v>2015</v>
      </c>
      <c r="B73" t="s">
        <v>11</v>
      </c>
      <c r="C73" t="s">
        <v>12</v>
      </c>
      <c r="D73" t="s">
        <v>186</v>
      </c>
      <c r="E73" t="s">
        <v>187</v>
      </c>
      <c r="F73" s="1">
        <v>42291</v>
      </c>
      <c r="G73">
        <v>64</v>
      </c>
      <c r="H73">
        <v>-37500</v>
      </c>
      <c r="I73" t="s">
        <v>15</v>
      </c>
      <c r="J73" t="s">
        <v>196</v>
      </c>
      <c r="K73" t="s">
        <v>354</v>
      </c>
      <c r="L73" t="s">
        <v>240</v>
      </c>
      <c r="M73" s="1">
        <v>42308</v>
      </c>
    </row>
    <row r="74" spans="1:13" hidden="1" x14ac:dyDescent="0.25">
      <c r="A74">
        <v>2015</v>
      </c>
      <c r="B74" t="s">
        <v>11</v>
      </c>
      <c r="C74" t="s">
        <v>12</v>
      </c>
      <c r="D74" t="s">
        <v>186</v>
      </c>
      <c r="E74" t="s">
        <v>187</v>
      </c>
      <c r="F74" s="1">
        <v>42291</v>
      </c>
      <c r="G74">
        <v>65</v>
      </c>
      <c r="H74">
        <v>-3000</v>
      </c>
      <c r="I74" t="s">
        <v>15</v>
      </c>
      <c r="J74" t="s">
        <v>355</v>
      </c>
      <c r="K74" t="s">
        <v>356</v>
      </c>
      <c r="L74" t="s">
        <v>240</v>
      </c>
      <c r="M74" s="1">
        <v>42308</v>
      </c>
    </row>
    <row r="75" spans="1:13" hidden="1" x14ac:dyDescent="0.25">
      <c r="A75">
        <v>2015</v>
      </c>
      <c r="B75" t="s">
        <v>11</v>
      </c>
      <c r="C75" t="s">
        <v>12</v>
      </c>
      <c r="D75" t="s">
        <v>186</v>
      </c>
      <c r="E75" t="s">
        <v>187</v>
      </c>
      <c r="F75" s="1">
        <v>42291</v>
      </c>
      <c r="G75">
        <v>66</v>
      </c>
      <c r="H75">
        <v>-936.46</v>
      </c>
      <c r="I75" t="s">
        <v>15</v>
      </c>
      <c r="J75" t="s">
        <v>18</v>
      </c>
      <c r="K75" t="s">
        <v>357</v>
      </c>
      <c r="L75" t="s">
        <v>240</v>
      </c>
      <c r="M75" s="1">
        <v>42308</v>
      </c>
    </row>
    <row r="76" spans="1:13" hidden="1" x14ac:dyDescent="0.25">
      <c r="A76">
        <v>2015</v>
      </c>
      <c r="B76" t="s">
        <v>11</v>
      </c>
      <c r="C76" t="s">
        <v>12</v>
      </c>
      <c r="D76" t="s">
        <v>186</v>
      </c>
      <c r="E76" t="s">
        <v>187</v>
      </c>
      <c r="F76" s="1">
        <v>42291</v>
      </c>
      <c r="G76">
        <v>67</v>
      </c>
      <c r="H76">
        <v>-7540</v>
      </c>
      <c r="I76" t="s">
        <v>15</v>
      </c>
      <c r="J76" t="s">
        <v>358</v>
      </c>
      <c r="K76" t="s">
        <v>359</v>
      </c>
      <c r="L76" t="s">
        <v>240</v>
      </c>
      <c r="M76" s="1">
        <v>42308</v>
      </c>
    </row>
    <row r="77" spans="1:13" hidden="1" x14ac:dyDescent="0.25">
      <c r="A77">
        <v>2015</v>
      </c>
      <c r="B77" t="s">
        <v>11</v>
      </c>
      <c r="C77" t="s">
        <v>12</v>
      </c>
      <c r="D77" t="s">
        <v>186</v>
      </c>
      <c r="E77" t="s">
        <v>187</v>
      </c>
      <c r="F77" s="1">
        <v>42291</v>
      </c>
      <c r="G77">
        <v>68</v>
      </c>
      <c r="H77">
        <v>-14789.5</v>
      </c>
      <c r="I77" t="s">
        <v>15</v>
      </c>
      <c r="J77" t="s">
        <v>360</v>
      </c>
      <c r="K77" t="s">
        <v>361</v>
      </c>
      <c r="L77" t="s">
        <v>240</v>
      </c>
      <c r="M77" s="1">
        <v>42308</v>
      </c>
    </row>
    <row r="78" spans="1:13" hidden="1" x14ac:dyDescent="0.25">
      <c r="A78">
        <v>2015</v>
      </c>
      <c r="B78" t="s">
        <v>11</v>
      </c>
      <c r="C78" t="s">
        <v>12</v>
      </c>
      <c r="D78" t="s">
        <v>186</v>
      </c>
      <c r="E78" t="s">
        <v>187</v>
      </c>
      <c r="F78" s="1">
        <v>42291</v>
      </c>
      <c r="G78">
        <v>69</v>
      </c>
      <c r="H78">
        <v>-1184.1199999999999</v>
      </c>
      <c r="I78" t="s">
        <v>15</v>
      </c>
      <c r="J78" t="s">
        <v>362</v>
      </c>
      <c r="K78" t="s">
        <v>363</v>
      </c>
      <c r="L78" t="s">
        <v>240</v>
      </c>
      <c r="M78" s="1">
        <v>42308</v>
      </c>
    </row>
    <row r="79" spans="1:13" hidden="1" x14ac:dyDescent="0.25">
      <c r="A79">
        <v>2015</v>
      </c>
      <c r="B79" t="s">
        <v>11</v>
      </c>
      <c r="C79" t="s">
        <v>12</v>
      </c>
      <c r="D79" t="s">
        <v>186</v>
      </c>
      <c r="E79" t="s">
        <v>187</v>
      </c>
      <c r="F79" s="1">
        <v>42291</v>
      </c>
      <c r="G79">
        <v>70</v>
      </c>
      <c r="H79">
        <v>-15.76</v>
      </c>
      <c r="I79" t="s">
        <v>15</v>
      </c>
      <c r="J79" t="s">
        <v>34</v>
      </c>
      <c r="K79" t="s">
        <v>364</v>
      </c>
      <c r="L79" t="s">
        <v>240</v>
      </c>
      <c r="M79" s="1">
        <v>42308</v>
      </c>
    </row>
    <row r="80" spans="1:13" hidden="1" x14ac:dyDescent="0.25">
      <c r="A80">
        <v>2015</v>
      </c>
      <c r="B80" t="s">
        <v>11</v>
      </c>
      <c r="C80" t="s">
        <v>12</v>
      </c>
      <c r="D80" t="s">
        <v>186</v>
      </c>
      <c r="E80" t="s">
        <v>187</v>
      </c>
      <c r="F80" s="1">
        <v>42291</v>
      </c>
      <c r="G80">
        <v>71</v>
      </c>
      <c r="H80">
        <v>-4053.28</v>
      </c>
      <c r="I80" t="s">
        <v>15</v>
      </c>
      <c r="J80" t="s">
        <v>365</v>
      </c>
      <c r="K80" t="s">
        <v>366</v>
      </c>
      <c r="L80" t="s">
        <v>240</v>
      </c>
      <c r="M80" s="1">
        <v>42308</v>
      </c>
    </row>
    <row r="81" spans="1:13" hidden="1" x14ac:dyDescent="0.25">
      <c r="A81">
        <v>2015</v>
      </c>
      <c r="B81" t="s">
        <v>11</v>
      </c>
      <c r="C81" t="s">
        <v>12</v>
      </c>
      <c r="D81" t="s">
        <v>186</v>
      </c>
      <c r="E81" t="s">
        <v>187</v>
      </c>
      <c r="F81" s="1">
        <v>42291</v>
      </c>
      <c r="G81">
        <v>72</v>
      </c>
      <c r="H81">
        <v>-141.5</v>
      </c>
      <c r="I81" t="s">
        <v>15</v>
      </c>
      <c r="J81" t="s">
        <v>367</v>
      </c>
      <c r="K81" t="s">
        <v>368</v>
      </c>
      <c r="L81" t="s">
        <v>240</v>
      </c>
      <c r="M81" s="1">
        <v>42308</v>
      </c>
    </row>
    <row r="82" spans="1:13" hidden="1" x14ac:dyDescent="0.25">
      <c r="A82">
        <v>2015</v>
      </c>
      <c r="B82" t="s">
        <v>11</v>
      </c>
      <c r="C82" t="s">
        <v>12</v>
      </c>
      <c r="D82" t="s">
        <v>186</v>
      </c>
      <c r="E82" t="s">
        <v>187</v>
      </c>
      <c r="F82" s="1">
        <v>42291</v>
      </c>
      <c r="G82">
        <v>73</v>
      </c>
      <c r="H82">
        <v>-17135.75</v>
      </c>
      <c r="I82" t="s">
        <v>15</v>
      </c>
      <c r="J82" t="s">
        <v>369</v>
      </c>
      <c r="K82" t="s">
        <v>370</v>
      </c>
      <c r="L82" t="s">
        <v>240</v>
      </c>
      <c r="M82" s="1">
        <v>42308</v>
      </c>
    </row>
    <row r="83" spans="1:13" hidden="1" x14ac:dyDescent="0.25">
      <c r="A83">
        <v>2015</v>
      </c>
      <c r="B83" t="s">
        <v>11</v>
      </c>
      <c r="C83" t="s">
        <v>12</v>
      </c>
      <c r="D83" t="s">
        <v>186</v>
      </c>
      <c r="E83" t="s">
        <v>187</v>
      </c>
      <c r="F83" s="1">
        <v>42291</v>
      </c>
      <c r="G83">
        <v>74</v>
      </c>
      <c r="H83">
        <v>-901.5</v>
      </c>
      <c r="I83" t="s">
        <v>15</v>
      </c>
      <c r="J83" t="s">
        <v>197</v>
      </c>
      <c r="K83" t="s">
        <v>371</v>
      </c>
      <c r="L83" t="s">
        <v>240</v>
      </c>
      <c r="M83" s="1">
        <v>42308</v>
      </c>
    </row>
    <row r="84" spans="1:13" hidden="1" x14ac:dyDescent="0.25">
      <c r="A84">
        <v>2015</v>
      </c>
      <c r="B84" t="s">
        <v>11</v>
      </c>
      <c r="C84" t="s">
        <v>12</v>
      </c>
      <c r="D84" t="s">
        <v>186</v>
      </c>
      <c r="E84" t="s">
        <v>187</v>
      </c>
      <c r="F84" s="1">
        <v>42291</v>
      </c>
      <c r="G84">
        <v>75</v>
      </c>
      <c r="H84">
        <v>-1168.48</v>
      </c>
      <c r="I84" t="s">
        <v>15</v>
      </c>
      <c r="J84" t="s">
        <v>372</v>
      </c>
      <c r="K84" t="s">
        <v>373</v>
      </c>
      <c r="L84" t="s">
        <v>240</v>
      </c>
      <c r="M84" s="1">
        <v>42308</v>
      </c>
    </row>
    <row r="85" spans="1:13" hidden="1" x14ac:dyDescent="0.25">
      <c r="A85">
        <v>2015</v>
      </c>
      <c r="B85" t="s">
        <v>11</v>
      </c>
      <c r="C85" t="s">
        <v>12</v>
      </c>
      <c r="D85" t="s">
        <v>186</v>
      </c>
      <c r="E85" t="s">
        <v>187</v>
      </c>
      <c r="F85" s="1">
        <v>42291</v>
      </c>
      <c r="G85">
        <v>76</v>
      </c>
      <c r="H85">
        <v>-4365.7</v>
      </c>
      <c r="I85" t="s">
        <v>15</v>
      </c>
      <c r="J85" t="s">
        <v>199</v>
      </c>
      <c r="K85" t="s">
        <v>374</v>
      </c>
      <c r="L85" t="s">
        <v>240</v>
      </c>
      <c r="M85" s="1">
        <v>42308</v>
      </c>
    </row>
    <row r="86" spans="1:13" hidden="1" x14ac:dyDescent="0.25">
      <c r="A86">
        <v>2015</v>
      </c>
      <c r="B86" t="s">
        <v>11</v>
      </c>
      <c r="C86" t="s">
        <v>12</v>
      </c>
      <c r="D86" t="s">
        <v>186</v>
      </c>
      <c r="E86" t="s">
        <v>187</v>
      </c>
      <c r="F86" s="1">
        <v>42291</v>
      </c>
      <c r="G86">
        <v>77</v>
      </c>
      <c r="H86">
        <v>-2917.96</v>
      </c>
      <c r="I86" t="s">
        <v>15</v>
      </c>
      <c r="J86" t="s">
        <v>375</v>
      </c>
      <c r="K86" t="s">
        <v>376</v>
      </c>
      <c r="L86" t="s">
        <v>240</v>
      </c>
      <c r="M86" s="1">
        <v>42308</v>
      </c>
    </row>
    <row r="87" spans="1:13" hidden="1" x14ac:dyDescent="0.25">
      <c r="A87">
        <v>2015</v>
      </c>
      <c r="B87" t="s">
        <v>11</v>
      </c>
      <c r="C87" t="s">
        <v>12</v>
      </c>
      <c r="D87" t="s">
        <v>186</v>
      </c>
      <c r="E87" t="s">
        <v>187</v>
      </c>
      <c r="F87" s="1">
        <v>42291</v>
      </c>
      <c r="G87">
        <v>78</v>
      </c>
      <c r="H87">
        <v>-173.38</v>
      </c>
      <c r="I87" t="s">
        <v>15</v>
      </c>
      <c r="J87" t="s">
        <v>377</v>
      </c>
      <c r="K87" t="s">
        <v>378</v>
      </c>
      <c r="L87" t="s">
        <v>240</v>
      </c>
      <c r="M87" s="1">
        <v>42308</v>
      </c>
    </row>
    <row r="88" spans="1:13" hidden="1" x14ac:dyDescent="0.25">
      <c r="A88">
        <v>2015</v>
      </c>
      <c r="B88" t="s">
        <v>11</v>
      </c>
      <c r="C88" t="s">
        <v>12</v>
      </c>
      <c r="D88" t="s">
        <v>186</v>
      </c>
      <c r="E88" t="s">
        <v>187</v>
      </c>
      <c r="F88" s="1">
        <v>42291</v>
      </c>
      <c r="G88">
        <v>79</v>
      </c>
      <c r="H88">
        <v>-7977.95</v>
      </c>
      <c r="I88" t="s">
        <v>15</v>
      </c>
      <c r="J88" t="s">
        <v>379</v>
      </c>
      <c r="K88" t="s">
        <v>380</v>
      </c>
      <c r="L88" t="s">
        <v>240</v>
      </c>
      <c r="M88" s="1">
        <v>42308</v>
      </c>
    </row>
    <row r="89" spans="1:13" hidden="1" x14ac:dyDescent="0.25">
      <c r="A89">
        <v>2015</v>
      </c>
      <c r="B89" t="s">
        <v>11</v>
      </c>
      <c r="C89" t="s">
        <v>12</v>
      </c>
      <c r="D89" t="s">
        <v>186</v>
      </c>
      <c r="E89" t="s">
        <v>187</v>
      </c>
      <c r="F89" s="1">
        <v>42291</v>
      </c>
      <c r="G89">
        <v>80</v>
      </c>
      <c r="H89">
        <v>-135</v>
      </c>
      <c r="I89" t="s">
        <v>15</v>
      </c>
      <c r="J89" t="s">
        <v>381</v>
      </c>
      <c r="K89" t="s">
        <v>382</v>
      </c>
      <c r="L89" t="s">
        <v>240</v>
      </c>
      <c r="M89" s="1">
        <v>42308</v>
      </c>
    </row>
    <row r="90" spans="1:13" hidden="1" x14ac:dyDescent="0.25">
      <c r="A90">
        <v>2015</v>
      </c>
      <c r="B90" t="s">
        <v>11</v>
      </c>
      <c r="C90" t="s">
        <v>12</v>
      </c>
      <c r="D90" t="s">
        <v>186</v>
      </c>
      <c r="E90" t="s">
        <v>187</v>
      </c>
      <c r="F90" s="1">
        <v>42291</v>
      </c>
      <c r="G90">
        <v>81</v>
      </c>
      <c r="H90">
        <v>-312.76</v>
      </c>
      <c r="I90" t="s">
        <v>15</v>
      </c>
      <c r="J90" t="s">
        <v>40</v>
      </c>
      <c r="K90" t="s">
        <v>383</v>
      </c>
      <c r="L90" t="s">
        <v>240</v>
      </c>
      <c r="M90" s="1">
        <v>42308</v>
      </c>
    </row>
    <row r="91" spans="1:13" hidden="1" x14ac:dyDescent="0.25">
      <c r="A91">
        <v>2015</v>
      </c>
      <c r="B91" t="s">
        <v>11</v>
      </c>
      <c r="C91" t="s">
        <v>12</v>
      </c>
      <c r="D91" t="s">
        <v>186</v>
      </c>
      <c r="E91" t="s">
        <v>187</v>
      </c>
      <c r="F91" s="1">
        <v>42291</v>
      </c>
      <c r="G91">
        <v>82</v>
      </c>
      <c r="H91">
        <v>-298.64999999999998</v>
      </c>
      <c r="I91" t="s">
        <v>15</v>
      </c>
      <c r="J91" t="s">
        <v>384</v>
      </c>
      <c r="K91" t="s">
        <v>385</v>
      </c>
      <c r="L91" t="s">
        <v>240</v>
      </c>
      <c r="M91" s="1">
        <v>42308</v>
      </c>
    </row>
    <row r="92" spans="1:13" hidden="1" x14ac:dyDescent="0.25">
      <c r="A92">
        <v>2015</v>
      </c>
      <c r="B92" t="s">
        <v>11</v>
      </c>
      <c r="C92" t="s">
        <v>12</v>
      </c>
      <c r="D92" t="s">
        <v>186</v>
      </c>
      <c r="E92" t="s">
        <v>187</v>
      </c>
      <c r="F92" s="1">
        <v>42291</v>
      </c>
      <c r="G92">
        <v>83</v>
      </c>
      <c r="H92">
        <v>-1813.51</v>
      </c>
      <c r="I92" t="s">
        <v>15</v>
      </c>
      <c r="J92" t="s">
        <v>386</v>
      </c>
      <c r="K92" t="s">
        <v>387</v>
      </c>
      <c r="L92" t="s">
        <v>240</v>
      </c>
      <c r="M92" s="1">
        <v>42308</v>
      </c>
    </row>
    <row r="93" spans="1:13" hidden="1" x14ac:dyDescent="0.25">
      <c r="A93">
        <v>2015</v>
      </c>
      <c r="B93" t="s">
        <v>11</v>
      </c>
      <c r="C93" t="s">
        <v>12</v>
      </c>
      <c r="D93" t="s">
        <v>186</v>
      </c>
      <c r="E93" t="s">
        <v>187</v>
      </c>
      <c r="F93" s="1">
        <v>42291</v>
      </c>
      <c r="G93">
        <v>84</v>
      </c>
      <c r="H93">
        <v>-61591.25</v>
      </c>
      <c r="I93" t="s">
        <v>15</v>
      </c>
      <c r="J93" t="s">
        <v>388</v>
      </c>
      <c r="K93" t="s">
        <v>389</v>
      </c>
      <c r="L93" t="s">
        <v>240</v>
      </c>
      <c r="M93" s="1">
        <v>42308</v>
      </c>
    </row>
    <row r="94" spans="1:13" hidden="1" x14ac:dyDescent="0.25">
      <c r="A94">
        <v>2015</v>
      </c>
      <c r="B94" t="s">
        <v>11</v>
      </c>
      <c r="C94" t="s">
        <v>12</v>
      </c>
      <c r="D94" t="s">
        <v>186</v>
      </c>
      <c r="E94" t="s">
        <v>187</v>
      </c>
      <c r="F94" s="1">
        <v>42291</v>
      </c>
      <c r="G94">
        <v>85</v>
      </c>
      <c r="H94">
        <v>-2400</v>
      </c>
      <c r="I94" t="s">
        <v>15</v>
      </c>
      <c r="J94" t="s">
        <v>390</v>
      </c>
      <c r="K94" t="s">
        <v>391</v>
      </c>
      <c r="L94" t="s">
        <v>240</v>
      </c>
      <c r="M94" s="1">
        <v>42308</v>
      </c>
    </row>
    <row r="95" spans="1:13" hidden="1" x14ac:dyDescent="0.25">
      <c r="A95">
        <v>2015</v>
      </c>
      <c r="B95" t="s">
        <v>11</v>
      </c>
      <c r="C95" t="s">
        <v>12</v>
      </c>
      <c r="D95" t="s">
        <v>186</v>
      </c>
      <c r="E95" t="s">
        <v>187</v>
      </c>
      <c r="F95" s="1">
        <v>42291</v>
      </c>
      <c r="G95">
        <v>86</v>
      </c>
      <c r="H95">
        <v>-120.48</v>
      </c>
      <c r="I95" t="s">
        <v>15</v>
      </c>
      <c r="J95" t="s">
        <v>392</v>
      </c>
      <c r="K95" t="s">
        <v>393</v>
      </c>
      <c r="L95" t="s">
        <v>240</v>
      </c>
      <c r="M95" s="1">
        <v>42308</v>
      </c>
    </row>
    <row r="96" spans="1:13" hidden="1" x14ac:dyDescent="0.25">
      <c r="A96">
        <v>2015</v>
      </c>
      <c r="B96" t="s">
        <v>11</v>
      </c>
      <c r="C96" t="s">
        <v>12</v>
      </c>
      <c r="D96" t="s">
        <v>186</v>
      </c>
      <c r="E96" t="s">
        <v>187</v>
      </c>
      <c r="F96" s="1">
        <v>42291</v>
      </c>
      <c r="G96">
        <v>87</v>
      </c>
      <c r="H96">
        <v>-278.77999999999997</v>
      </c>
      <c r="I96" t="s">
        <v>15</v>
      </c>
      <c r="J96" t="s">
        <v>347</v>
      </c>
      <c r="K96" t="s">
        <v>394</v>
      </c>
      <c r="L96" t="s">
        <v>240</v>
      </c>
      <c r="M96" s="1">
        <v>42308</v>
      </c>
    </row>
    <row r="97" spans="1:13" hidden="1" x14ac:dyDescent="0.25">
      <c r="A97">
        <v>2015</v>
      </c>
      <c r="B97" t="s">
        <v>11</v>
      </c>
      <c r="C97" t="s">
        <v>12</v>
      </c>
      <c r="D97" t="s">
        <v>186</v>
      </c>
      <c r="E97" t="s">
        <v>187</v>
      </c>
      <c r="F97" s="1">
        <v>42291</v>
      </c>
      <c r="G97">
        <v>88</v>
      </c>
      <c r="H97">
        <v>-13274.65</v>
      </c>
      <c r="I97" t="s">
        <v>15</v>
      </c>
      <c r="J97" t="s">
        <v>395</v>
      </c>
      <c r="K97" t="s">
        <v>396</v>
      </c>
      <c r="L97" t="s">
        <v>240</v>
      </c>
      <c r="M97" s="1">
        <v>42308</v>
      </c>
    </row>
    <row r="98" spans="1:13" hidden="1" x14ac:dyDescent="0.25">
      <c r="A98">
        <v>2015</v>
      </c>
      <c r="B98" t="s">
        <v>11</v>
      </c>
      <c r="C98" t="s">
        <v>12</v>
      </c>
      <c r="D98" t="s">
        <v>186</v>
      </c>
      <c r="E98" t="s">
        <v>187</v>
      </c>
      <c r="F98" s="1">
        <v>42291</v>
      </c>
      <c r="G98">
        <v>89</v>
      </c>
      <c r="H98">
        <v>-52120.47</v>
      </c>
      <c r="I98" t="s">
        <v>15</v>
      </c>
      <c r="J98" t="s">
        <v>397</v>
      </c>
      <c r="K98" t="s">
        <v>398</v>
      </c>
      <c r="L98" t="s">
        <v>399</v>
      </c>
      <c r="M98" s="1">
        <v>42308</v>
      </c>
    </row>
    <row r="99" spans="1:13" hidden="1" x14ac:dyDescent="0.25">
      <c r="A99">
        <v>2015</v>
      </c>
      <c r="B99" t="s">
        <v>11</v>
      </c>
      <c r="C99" t="s">
        <v>12</v>
      </c>
      <c r="D99" t="s">
        <v>186</v>
      </c>
      <c r="E99" t="s">
        <v>187</v>
      </c>
      <c r="F99" s="1">
        <v>42291</v>
      </c>
      <c r="G99">
        <v>90</v>
      </c>
      <c r="H99">
        <v>4.3899999999999997</v>
      </c>
      <c r="I99" t="s">
        <v>15</v>
      </c>
      <c r="J99" t="s">
        <v>400</v>
      </c>
      <c r="K99" t="s">
        <v>401</v>
      </c>
      <c r="L99" t="s">
        <v>402</v>
      </c>
      <c r="M99" s="1">
        <v>42308</v>
      </c>
    </row>
    <row r="100" spans="1:13" hidden="1" x14ac:dyDescent="0.25">
      <c r="A100">
        <v>2015</v>
      </c>
      <c r="B100" t="s">
        <v>11</v>
      </c>
      <c r="C100" t="s">
        <v>12</v>
      </c>
      <c r="D100" t="s">
        <v>186</v>
      </c>
      <c r="E100" t="s">
        <v>187</v>
      </c>
      <c r="F100" s="1">
        <v>42291</v>
      </c>
      <c r="G100">
        <v>91</v>
      </c>
      <c r="H100">
        <v>1184.1199999999999</v>
      </c>
      <c r="I100" t="s">
        <v>15</v>
      </c>
      <c r="J100" t="s">
        <v>362</v>
      </c>
      <c r="K100" t="s">
        <v>363</v>
      </c>
      <c r="L100" t="s">
        <v>403</v>
      </c>
      <c r="M100" s="1">
        <v>42308</v>
      </c>
    </row>
    <row r="101" spans="1:13" hidden="1" x14ac:dyDescent="0.25">
      <c r="A101">
        <v>2015</v>
      </c>
      <c r="B101" t="s">
        <v>11</v>
      </c>
      <c r="C101" t="s">
        <v>12</v>
      </c>
      <c r="D101" t="s">
        <v>186</v>
      </c>
      <c r="E101" t="s">
        <v>187</v>
      </c>
      <c r="F101" s="1">
        <v>42293</v>
      </c>
      <c r="G101">
        <v>0</v>
      </c>
      <c r="H101">
        <v>-15930.26</v>
      </c>
      <c r="I101" t="s">
        <v>21</v>
      </c>
      <c r="J101" t="s">
        <v>188</v>
      </c>
      <c r="L101" t="s">
        <v>404</v>
      </c>
      <c r="M101" s="1">
        <v>42308</v>
      </c>
    </row>
    <row r="102" spans="1:13" hidden="1" x14ac:dyDescent="0.25">
      <c r="A102">
        <v>2015</v>
      </c>
      <c r="B102" t="s">
        <v>11</v>
      </c>
      <c r="C102" t="s">
        <v>12</v>
      </c>
      <c r="D102" t="s">
        <v>186</v>
      </c>
      <c r="E102" t="s">
        <v>187</v>
      </c>
      <c r="F102" s="1">
        <v>42293</v>
      </c>
      <c r="G102">
        <v>1</v>
      </c>
      <c r="H102">
        <v>-65388.34</v>
      </c>
      <c r="I102" t="s">
        <v>21</v>
      </c>
      <c r="J102" t="s">
        <v>189</v>
      </c>
      <c r="L102" t="s">
        <v>404</v>
      </c>
      <c r="M102" s="1">
        <v>42308</v>
      </c>
    </row>
    <row r="103" spans="1:13" hidden="1" x14ac:dyDescent="0.25">
      <c r="A103">
        <v>2015</v>
      </c>
      <c r="B103" t="s">
        <v>11</v>
      </c>
      <c r="C103" t="s">
        <v>12</v>
      </c>
      <c r="D103" t="s">
        <v>186</v>
      </c>
      <c r="E103" t="s">
        <v>187</v>
      </c>
      <c r="F103" s="1">
        <v>42293</v>
      </c>
      <c r="G103">
        <v>2</v>
      </c>
      <c r="H103">
        <v>-40471.32</v>
      </c>
      <c r="I103" t="s">
        <v>21</v>
      </c>
      <c r="J103" t="s">
        <v>190</v>
      </c>
      <c r="L103" t="s">
        <v>404</v>
      </c>
      <c r="M103" s="1">
        <v>42308</v>
      </c>
    </row>
    <row r="104" spans="1:13" hidden="1" x14ac:dyDescent="0.25">
      <c r="A104">
        <v>2015</v>
      </c>
      <c r="B104" t="s">
        <v>11</v>
      </c>
      <c r="C104" t="s">
        <v>12</v>
      </c>
      <c r="D104" t="s">
        <v>186</v>
      </c>
      <c r="E104" t="s">
        <v>187</v>
      </c>
      <c r="F104" s="1">
        <v>42293</v>
      </c>
      <c r="G104">
        <v>3</v>
      </c>
      <c r="H104">
        <v>-1483.2</v>
      </c>
      <c r="I104" t="s">
        <v>21</v>
      </c>
      <c r="J104" t="s">
        <v>191</v>
      </c>
      <c r="L104" t="s">
        <v>404</v>
      </c>
      <c r="M104" s="1">
        <v>42308</v>
      </c>
    </row>
    <row r="105" spans="1:13" hidden="1" x14ac:dyDescent="0.25">
      <c r="A105">
        <v>2015</v>
      </c>
      <c r="B105" t="s">
        <v>11</v>
      </c>
      <c r="C105" t="s">
        <v>12</v>
      </c>
      <c r="D105" t="s">
        <v>186</v>
      </c>
      <c r="E105" t="s">
        <v>187</v>
      </c>
      <c r="F105" s="1">
        <v>42293</v>
      </c>
      <c r="G105">
        <v>4</v>
      </c>
      <c r="H105">
        <v>-128.5</v>
      </c>
      <c r="I105" t="s">
        <v>21</v>
      </c>
      <c r="J105" t="s">
        <v>234</v>
      </c>
      <c r="L105" t="s">
        <v>405</v>
      </c>
      <c r="M105" s="1">
        <v>42308</v>
      </c>
    </row>
    <row r="106" spans="1:13" hidden="1" x14ac:dyDescent="0.25">
      <c r="A106">
        <v>2015</v>
      </c>
      <c r="B106" t="s">
        <v>11</v>
      </c>
      <c r="C106" t="s">
        <v>12</v>
      </c>
      <c r="D106" t="s">
        <v>186</v>
      </c>
      <c r="E106" t="s">
        <v>187</v>
      </c>
      <c r="F106" s="1">
        <v>42293</v>
      </c>
      <c r="G106">
        <v>5</v>
      </c>
      <c r="H106">
        <v>-7333.42</v>
      </c>
      <c r="I106" t="s">
        <v>21</v>
      </c>
      <c r="J106" t="s">
        <v>192</v>
      </c>
      <c r="L106" t="s">
        <v>405</v>
      </c>
      <c r="M106" s="1">
        <v>42308</v>
      </c>
    </row>
    <row r="107" spans="1:13" hidden="1" x14ac:dyDescent="0.25">
      <c r="A107">
        <v>2015</v>
      </c>
      <c r="B107" t="s">
        <v>11</v>
      </c>
      <c r="C107" t="s">
        <v>12</v>
      </c>
      <c r="D107" t="s">
        <v>186</v>
      </c>
      <c r="E107" t="s">
        <v>187</v>
      </c>
      <c r="F107" s="1">
        <v>42294</v>
      </c>
      <c r="G107">
        <v>0</v>
      </c>
      <c r="H107">
        <v>-2936.34</v>
      </c>
      <c r="I107" t="s">
        <v>15</v>
      </c>
      <c r="J107" t="s">
        <v>397</v>
      </c>
      <c r="K107" t="s">
        <v>406</v>
      </c>
      <c r="L107" t="s">
        <v>407</v>
      </c>
      <c r="M107" s="1">
        <v>42308</v>
      </c>
    </row>
    <row r="108" spans="1:13" hidden="1" x14ac:dyDescent="0.25">
      <c r="A108">
        <v>2015</v>
      </c>
      <c r="B108" t="s">
        <v>11</v>
      </c>
      <c r="C108" t="s">
        <v>12</v>
      </c>
      <c r="D108" t="s">
        <v>186</v>
      </c>
      <c r="E108" t="s">
        <v>187</v>
      </c>
      <c r="F108" s="1">
        <v>42297</v>
      </c>
      <c r="G108">
        <v>0</v>
      </c>
      <c r="H108">
        <v>-1775.6</v>
      </c>
      <c r="I108" t="s">
        <v>21</v>
      </c>
      <c r="J108" t="s">
        <v>408</v>
      </c>
      <c r="L108" t="s">
        <v>237</v>
      </c>
      <c r="M108" s="1">
        <v>42308</v>
      </c>
    </row>
    <row r="109" spans="1:13" hidden="1" x14ac:dyDescent="0.25">
      <c r="A109">
        <v>2015</v>
      </c>
      <c r="B109" t="s">
        <v>11</v>
      </c>
      <c r="C109" t="s">
        <v>12</v>
      </c>
      <c r="D109" t="s">
        <v>186</v>
      </c>
      <c r="E109" t="s">
        <v>187</v>
      </c>
      <c r="F109" s="1">
        <v>42298</v>
      </c>
      <c r="G109">
        <v>0</v>
      </c>
      <c r="H109">
        <v>-1794.2</v>
      </c>
      <c r="I109" t="s">
        <v>23</v>
      </c>
      <c r="J109" t="s">
        <v>409</v>
      </c>
      <c r="L109" t="s">
        <v>410</v>
      </c>
      <c r="M109" s="1">
        <v>42308</v>
      </c>
    </row>
    <row r="110" spans="1:13" hidden="1" x14ac:dyDescent="0.25">
      <c r="A110">
        <v>2015</v>
      </c>
      <c r="B110" t="s">
        <v>11</v>
      </c>
      <c r="C110" t="s">
        <v>12</v>
      </c>
      <c r="D110" t="s">
        <v>186</v>
      </c>
      <c r="E110" t="s">
        <v>187</v>
      </c>
      <c r="F110" s="1">
        <v>42298</v>
      </c>
      <c r="G110">
        <v>1</v>
      </c>
      <c r="H110">
        <v>-692.23</v>
      </c>
      <c r="I110" t="s">
        <v>21</v>
      </c>
      <c r="J110" t="s">
        <v>411</v>
      </c>
      <c r="L110" t="s">
        <v>412</v>
      </c>
      <c r="M110" s="1">
        <v>42308</v>
      </c>
    </row>
    <row r="111" spans="1:13" hidden="1" x14ac:dyDescent="0.25">
      <c r="A111">
        <v>2015</v>
      </c>
      <c r="B111" t="s">
        <v>11</v>
      </c>
      <c r="C111" t="s">
        <v>12</v>
      </c>
      <c r="D111" t="s">
        <v>186</v>
      </c>
      <c r="E111" t="s">
        <v>187</v>
      </c>
      <c r="F111" s="1">
        <v>42299</v>
      </c>
      <c r="G111">
        <v>0</v>
      </c>
      <c r="H111">
        <v>-1.08</v>
      </c>
      <c r="I111" t="s">
        <v>21</v>
      </c>
      <c r="J111" t="s">
        <v>413</v>
      </c>
      <c r="L111" t="s">
        <v>237</v>
      </c>
      <c r="M111" s="1">
        <v>42308</v>
      </c>
    </row>
    <row r="112" spans="1:13" hidden="1" x14ac:dyDescent="0.25">
      <c r="A112">
        <v>2015</v>
      </c>
      <c r="B112" t="s">
        <v>11</v>
      </c>
      <c r="C112" t="s">
        <v>12</v>
      </c>
      <c r="D112" t="s">
        <v>186</v>
      </c>
      <c r="E112" t="s">
        <v>187</v>
      </c>
      <c r="F112" s="1">
        <v>42305</v>
      </c>
      <c r="G112">
        <v>0</v>
      </c>
      <c r="H112">
        <v>-276.77999999999997</v>
      </c>
      <c r="I112" t="s">
        <v>15</v>
      </c>
      <c r="J112" t="s">
        <v>16</v>
      </c>
      <c r="K112" t="s">
        <v>414</v>
      </c>
      <c r="L112" t="s">
        <v>415</v>
      </c>
      <c r="M112" s="1">
        <v>42308</v>
      </c>
    </row>
    <row r="113" spans="1:13" hidden="1" x14ac:dyDescent="0.25">
      <c r="A113">
        <v>2015</v>
      </c>
      <c r="B113" t="s">
        <v>11</v>
      </c>
      <c r="C113" t="s">
        <v>12</v>
      </c>
      <c r="D113" t="s">
        <v>186</v>
      </c>
      <c r="E113" t="s">
        <v>187</v>
      </c>
      <c r="F113" s="1">
        <v>42305</v>
      </c>
      <c r="G113">
        <v>1</v>
      </c>
      <c r="H113">
        <v>-3.89</v>
      </c>
      <c r="I113" t="s">
        <v>15</v>
      </c>
      <c r="J113" t="s">
        <v>416</v>
      </c>
      <c r="K113" t="s">
        <v>417</v>
      </c>
      <c r="L113" t="s">
        <v>415</v>
      </c>
      <c r="M113" s="1">
        <v>42308</v>
      </c>
    </row>
    <row r="114" spans="1:13" hidden="1" x14ac:dyDescent="0.25">
      <c r="A114">
        <v>2015</v>
      </c>
      <c r="B114" t="s">
        <v>11</v>
      </c>
      <c r="C114" t="s">
        <v>12</v>
      </c>
      <c r="D114" t="s">
        <v>186</v>
      </c>
      <c r="E114" t="s">
        <v>187</v>
      </c>
      <c r="F114" s="1">
        <v>42305</v>
      </c>
      <c r="G114">
        <v>2</v>
      </c>
      <c r="H114">
        <v>-13.15</v>
      </c>
      <c r="I114" t="s">
        <v>15</v>
      </c>
      <c r="J114" t="s">
        <v>418</v>
      </c>
      <c r="K114" t="s">
        <v>419</v>
      </c>
      <c r="L114" t="s">
        <v>415</v>
      </c>
      <c r="M114" s="1">
        <v>42308</v>
      </c>
    </row>
    <row r="115" spans="1:13" hidden="1" x14ac:dyDescent="0.25">
      <c r="A115">
        <v>2015</v>
      </c>
      <c r="B115" t="s">
        <v>11</v>
      </c>
      <c r="C115" t="s">
        <v>12</v>
      </c>
      <c r="D115" t="s">
        <v>186</v>
      </c>
      <c r="E115" t="s">
        <v>187</v>
      </c>
      <c r="F115" s="1">
        <v>42305</v>
      </c>
      <c r="G115">
        <v>3</v>
      </c>
      <c r="H115">
        <v>-17.690000000000001</v>
      </c>
      <c r="I115" t="s">
        <v>15</v>
      </c>
      <c r="J115" t="s">
        <v>420</v>
      </c>
      <c r="K115" t="s">
        <v>421</v>
      </c>
      <c r="L115" t="s">
        <v>415</v>
      </c>
      <c r="M115" s="1">
        <v>42308</v>
      </c>
    </row>
    <row r="116" spans="1:13" hidden="1" x14ac:dyDescent="0.25">
      <c r="A116">
        <v>2015</v>
      </c>
      <c r="B116" t="s">
        <v>11</v>
      </c>
      <c r="C116" t="s">
        <v>12</v>
      </c>
      <c r="D116" t="s">
        <v>186</v>
      </c>
      <c r="E116" t="s">
        <v>187</v>
      </c>
      <c r="F116" s="1">
        <v>42305</v>
      </c>
      <c r="G116">
        <v>4</v>
      </c>
      <c r="H116">
        <v>-35</v>
      </c>
      <c r="I116" t="s">
        <v>15</v>
      </c>
      <c r="J116" t="s">
        <v>422</v>
      </c>
      <c r="K116" t="s">
        <v>423</v>
      </c>
      <c r="L116" t="s">
        <v>415</v>
      </c>
      <c r="M116" s="1">
        <v>42308</v>
      </c>
    </row>
    <row r="117" spans="1:13" hidden="1" x14ac:dyDescent="0.25">
      <c r="A117">
        <v>2015</v>
      </c>
      <c r="B117" t="s">
        <v>11</v>
      </c>
      <c r="C117" t="s">
        <v>12</v>
      </c>
      <c r="D117" t="s">
        <v>186</v>
      </c>
      <c r="E117" t="s">
        <v>187</v>
      </c>
      <c r="F117" s="1">
        <v>42305</v>
      </c>
      <c r="G117">
        <v>5</v>
      </c>
      <c r="H117">
        <v>-30</v>
      </c>
      <c r="I117" t="s">
        <v>15</v>
      </c>
      <c r="J117" t="s">
        <v>424</v>
      </c>
      <c r="K117" t="s">
        <v>425</v>
      </c>
      <c r="L117" t="s">
        <v>415</v>
      </c>
      <c r="M117" s="1">
        <v>42308</v>
      </c>
    </row>
    <row r="118" spans="1:13" hidden="1" x14ac:dyDescent="0.25">
      <c r="A118">
        <v>2015</v>
      </c>
      <c r="B118" t="s">
        <v>11</v>
      </c>
      <c r="C118" t="s">
        <v>12</v>
      </c>
      <c r="D118" t="s">
        <v>186</v>
      </c>
      <c r="E118" t="s">
        <v>187</v>
      </c>
      <c r="F118" s="1">
        <v>42305</v>
      </c>
      <c r="G118">
        <v>6</v>
      </c>
      <c r="H118">
        <v>-962.86</v>
      </c>
      <c r="I118" t="s">
        <v>15</v>
      </c>
      <c r="J118" t="s">
        <v>426</v>
      </c>
      <c r="K118" t="s">
        <v>427</v>
      </c>
      <c r="L118" t="s">
        <v>415</v>
      </c>
      <c r="M118" s="1">
        <v>42308</v>
      </c>
    </row>
    <row r="119" spans="1:13" hidden="1" x14ac:dyDescent="0.25">
      <c r="A119">
        <v>2015</v>
      </c>
      <c r="B119" t="s">
        <v>11</v>
      </c>
      <c r="C119" t="s">
        <v>12</v>
      </c>
      <c r="D119" t="s">
        <v>186</v>
      </c>
      <c r="E119" t="s">
        <v>187</v>
      </c>
      <c r="F119" s="1">
        <v>42305</v>
      </c>
      <c r="G119">
        <v>7</v>
      </c>
      <c r="H119">
        <v>-50.54</v>
      </c>
      <c r="I119" t="s">
        <v>15</v>
      </c>
      <c r="J119" t="s">
        <v>428</v>
      </c>
      <c r="K119" t="s">
        <v>429</v>
      </c>
      <c r="L119" t="s">
        <v>415</v>
      </c>
      <c r="M119" s="1">
        <v>42308</v>
      </c>
    </row>
    <row r="120" spans="1:13" hidden="1" x14ac:dyDescent="0.25">
      <c r="A120">
        <v>2015</v>
      </c>
      <c r="B120" t="s">
        <v>11</v>
      </c>
      <c r="C120" t="s">
        <v>12</v>
      </c>
      <c r="D120" t="s">
        <v>186</v>
      </c>
      <c r="E120" t="s">
        <v>187</v>
      </c>
      <c r="F120" s="1">
        <v>42305</v>
      </c>
      <c r="G120">
        <v>8</v>
      </c>
      <c r="H120">
        <v>-152.57</v>
      </c>
      <c r="I120" t="s">
        <v>15</v>
      </c>
      <c r="J120" t="s">
        <v>430</v>
      </c>
      <c r="K120" t="s">
        <v>431</v>
      </c>
      <c r="L120" t="s">
        <v>415</v>
      </c>
      <c r="M120" s="1">
        <v>42308</v>
      </c>
    </row>
    <row r="121" spans="1:13" hidden="1" x14ac:dyDescent="0.25">
      <c r="A121">
        <v>2015</v>
      </c>
      <c r="B121" t="s">
        <v>11</v>
      </c>
      <c r="C121" t="s">
        <v>12</v>
      </c>
      <c r="D121" t="s">
        <v>186</v>
      </c>
      <c r="E121" t="s">
        <v>187</v>
      </c>
      <c r="F121" s="1">
        <v>42305</v>
      </c>
      <c r="G121">
        <v>9</v>
      </c>
      <c r="H121">
        <v>-47.56</v>
      </c>
      <c r="I121" t="s">
        <v>15</v>
      </c>
      <c r="J121" t="s">
        <v>432</v>
      </c>
      <c r="K121" t="s">
        <v>433</v>
      </c>
      <c r="L121" t="s">
        <v>415</v>
      </c>
      <c r="M121" s="1">
        <v>42308</v>
      </c>
    </row>
    <row r="122" spans="1:13" hidden="1" x14ac:dyDescent="0.25">
      <c r="A122">
        <v>2015</v>
      </c>
      <c r="B122" t="s">
        <v>11</v>
      </c>
      <c r="C122" t="s">
        <v>12</v>
      </c>
      <c r="D122" t="s">
        <v>186</v>
      </c>
      <c r="E122" t="s">
        <v>187</v>
      </c>
      <c r="F122" s="1">
        <v>42305</v>
      </c>
      <c r="G122">
        <v>10</v>
      </c>
      <c r="H122">
        <v>-5.66</v>
      </c>
      <c r="I122" t="s">
        <v>15</v>
      </c>
      <c r="J122" t="s">
        <v>434</v>
      </c>
      <c r="K122" t="s">
        <v>435</v>
      </c>
      <c r="L122" t="s">
        <v>415</v>
      </c>
      <c r="M122" s="1">
        <v>42308</v>
      </c>
    </row>
    <row r="123" spans="1:13" hidden="1" x14ac:dyDescent="0.25">
      <c r="A123">
        <v>2015</v>
      </c>
      <c r="B123" t="s">
        <v>11</v>
      </c>
      <c r="C123" t="s">
        <v>12</v>
      </c>
      <c r="D123" t="s">
        <v>186</v>
      </c>
      <c r="E123" t="s">
        <v>187</v>
      </c>
      <c r="F123" s="1">
        <v>42305</v>
      </c>
      <c r="G123">
        <v>11</v>
      </c>
      <c r="H123">
        <v>-46.97</v>
      </c>
      <c r="I123" t="s">
        <v>15</v>
      </c>
      <c r="J123" t="s">
        <v>436</v>
      </c>
      <c r="K123" t="s">
        <v>437</v>
      </c>
      <c r="L123" t="s">
        <v>415</v>
      </c>
      <c r="M123" s="1">
        <v>42308</v>
      </c>
    </row>
    <row r="124" spans="1:13" hidden="1" x14ac:dyDescent="0.25">
      <c r="A124">
        <v>2015</v>
      </c>
      <c r="B124" t="s">
        <v>11</v>
      </c>
      <c r="C124" t="s">
        <v>12</v>
      </c>
      <c r="D124" t="s">
        <v>186</v>
      </c>
      <c r="E124" t="s">
        <v>187</v>
      </c>
      <c r="F124" s="1">
        <v>42305</v>
      </c>
      <c r="G124">
        <v>12</v>
      </c>
      <c r="H124">
        <v>-15.54</v>
      </c>
      <c r="I124" t="s">
        <v>15</v>
      </c>
      <c r="J124" t="s">
        <v>438</v>
      </c>
      <c r="K124" t="s">
        <v>439</v>
      </c>
      <c r="L124" t="s">
        <v>415</v>
      </c>
      <c r="M124" s="1">
        <v>42308</v>
      </c>
    </row>
    <row r="125" spans="1:13" hidden="1" x14ac:dyDescent="0.25">
      <c r="A125">
        <v>2015</v>
      </c>
      <c r="B125" t="s">
        <v>11</v>
      </c>
      <c r="C125" t="s">
        <v>12</v>
      </c>
      <c r="D125" t="s">
        <v>186</v>
      </c>
      <c r="E125" t="s">
        <v>187</v>
      </c>
      <c r="F125" s="1">
        <v>42305</v>
      </c>
      <c r="G125">
        <v>13</v>
      </c>
      <c r="H125">
        <v>-38.11</v>
      </c>
      <c r="I125" t="s">
        <v>15</v>
      </c>
      <c r="J125" t="s">
        <v>440</v>
      </c>
      <c r="K125" t="s">
        <v>441</v>
      </c>
      <c r="L125" t="s">
        <v>415</v>
      </c>
      <c r="M125" s="1">
        <v>42308</v>
      </c>
    </row>
    <row r="126" spans="1:13" hidden="1" x14ac:dyDescent="0.25">
      <c r="A126">
        <v>2015</v>
      </c>
      <c r="B126" t="s">
        <v>11</v>
      </c>
      <c r="C126" t="s">
        <v>12</v>
      </c>
      <c r="D126" t="s">
        <v>186</v>
      </c>
      <c r="E126" t="s">
        <v>187</v>
      </c>
      <c r="F126" s="1">
        <v>42305</v>
      </c>
      <c r="G126">
        <v>14</v>
      </c>
      <c r="H126">
        <v>-11.01</v>
      </c>
      <c r="I126" t="s">
        <v>15</v>
      </c>
      <c r="J126" t="s">
        <v>442</v>
      </c>
      <c r="K126" t="s">
        <v>443</v>
      </c>
      <c r="L126" t="s">
        <v>415</v>
      </c>
      <c r="M126" s="1">
        <v>42308</v>
      </c>
    </row>
    <row r="127" spans="1:13" hidden="1" x14ac:dyDescent="0.25">
      <c r="A127">
        <v>2015</v>
      </c>
      <c r="B127" t="s">
        <v>11</v>
      </c>
      <c r="C127" t="s">
        <v>12</v>
      </c>
      <c r="D127" t="s">
        <v>186</v>
      </c>
      <c r="E127" t="s">
        <v>187</v>
      </c>
      <c r="F127" s="1">
        <v>42305</v>
      </c>
      <c r="G127">
        <v>15</v>
      </c>
      <c r="H127">
        <v>-2.48</v>
      </c>
      <c r="I127" t="s">
        <v>15</v>
      </c>
      <c r="J127" t="s">
        <v>444</v>
      </c>
      <c r="K127" t="s">
        <v>445</v>
      </c>
      <c r="L127" t="s">
        <v>415</v>
      </c>
      <c r="M127" s="1">
        <v>42308</v>
      </c>
    </row>
    <row r="128" spans="1:13" hidden="1" x14ac:dyDescent="0.25">
      <c r="A128">
        <v>2015</v>
      </c>
      <c r="B128" t="s">
        <v>11</v>
      </c>
      <c r="C128" t="s">
        <v>12</v>
      </c>
      <c r="D128" t="s">
        <v>186</v>
      </c>
      <c r="E128" t="s">
        <v>187</v>
      </c>
      <c r="F128" s="1">
        <v>42305</v>
      </c>
      <c r="G128">
        <v>16</v>
      </c>
      <c r="H128">
        <v>-31.89</v>
      </c>
      <c r="I128" t="s">
        <v>15</v>
      </c>
      <c r="J128" t="s">
        <v>446</v>
      </c>
      <c r="K128" t="s">
        <v>447</v>
      </c>
      <c r="L128" t="s">
        <v>415</v>
      </c>
      <c r="M128" s="1">
        <v>42308</v>
      </c>
    </row>
    <row r="129" spans="1:13" hidden="1" x14ac:dyDescent="0.25">
      <c r="A129">
        <v>2015</v>
      </c>
      <c r="B129" t="s">
        <v>11</v>
      </c>
      <c r="C129" t="s">
        <v>12</v>
      </c>
      <c r="D129" t="s">
        <v>186</v>
      </c>
      <c r="E129" t="s">
        <v>187</v>
      </c>
      <c r="F129" s="1">
        <v>42305</v>
      </c>
      <c r="G129">
        <v>17</v>
      </c>
      <c r="H129">
        <v>-50.54</v>
      </c>
      <c r="I129" t="s">
        <v>15</v>
      </c>
      <c r="J129" t="s">
        <v>448</v>
      </c>
      <c r="K129" t="s">
        <v>449</v>
      </c>
      <c r="L129" t="s">
        <v>415</v>
      </c>
      <c r="M129" s="1">
        <v>42308</v>
      </c>
    </row>
    <row r="130" spans="1:13" hidden="1" x14ac:dyDescent="0.25">
      <c r="A130">
        <v>2015</v>
      </c>
      <c r="B130" t="s">
        <v>11</v>
      </c>
      <c r="C130" t="s">
        <v>12</v>
      </c>
      <c r="D130" t="s">
        <v>186</v>
      </c>
      <c r="E130" t="s">
        <v>187</v>
      </c>
      <c r="F130" s="1">
        <v>42305</v>
      </c>
      <c r="G130">
        <v>18</v>
      </c>
      <c r="H130">
        <v>-29.84</v>
      </c>
      <c r="I130" t="s">
        <v>15</v>
      </c>
      <c r="J130" t="s">
        <v>450</v>
      </c>
      <c r="K130" t="s">
        <v>451</v>
      </c>
      <c r="L130" t="s">
        <v>415</v>
      </c>
      <c r="M130" s="1">
        <v>42308</v>
      </c>
    </row>
    <row r="131" spans="1:13" hidden="1" x14ac:dyDescent="0.25">
      <c r="A131">
        <v>2015</v>
      </c>
      <c r="B131" t="s">
        <v>11</v>
      </c>
      <c r="C131" t="s">
        <v>12</v>
      </c>
      <c r="D131" t="s">
        <v>186</v>
      </c>
      <c r="E131" t="s">
        <v>187</v>
      </c>
      <c r="F131" s="1">
        <v>42305</v>
      </c>
      <c r="G131">
        <v>19</v>
      </c>
      <c r="H131">
        <v>-70.63</v>
      </c>
      <c r="I131" t="s">
        <v>15</v>
      </c>
      <c r="J131" t="s">
        <v>452</v>
      </c>
      <c r="K131" t="s">
        <v>453</v>
      </c>
      <c r="L131" t="s">
        <v>415</v>
      </c>
      <c r="M131" s="1">
        <v>42308</v>
      </c>
    </row>
    <row r="132" spans="1:13" hidden="1" x14ac:dyDescent="0.25">
      <c r="A132">
        <v>2015</v>
      </c>
      <c r="B132" t="s">
        <v>11</v>
      </c>
      <c r="C132" t="s">
        <v>12</v>
      </c>
      <c r="D132" t="s">
        <v>186</v>
      </c>
      <c r="E132" t="s">
        <v>187</v>
      </c>
      <c r="F132" s="1">
        <v>42305</v>
      </c>
      <c r="G132">
        <v>20</v>
      </c>
      <c r="H132">
        <v>-7.77</v>
      </c>
      <c r="I132" t="s">
        <v>15</v>
      </c>
      <c r="J132" t="s">
        <v>454</v>
      </c>
      <c r="K132" t="s">
        <v>455</v>
      </c>
      <c r="L132" t="s">
        <v>415</v>
      </c>
      <c r="M132" s="1">
        <v>42308</v>
      </c>
    </row>
    <row r="133" spans="1:13" hidden="1" x14ac:dyDescent="0.25">
      <c r="A133">
        <v>2015</v>
      </c>
      <c r="B133" t="s">
        <v>11</v>
      </c>
      <c r="C133" t="s">
        <v>12</v>
      </c>
      <c r="D133" t="s">
        <v>186</v>
      </c>
      <c r="E133" t="s">
        <v>187</v>
      </c>
      <c r="F133" s="1">
        <v>42305</v>
      </c>
      <c r="G133">
        <v>21</v>
      </c>
      <c r="H133">
        <v>-16.350000000000001</v>
      </c>
      <c r="I133" t="s">
        <v>15</v>
      </c>
      <c r="J133" t="s">
        <v>456</v>
      </c>
      <c r="K133" t="s">
        <v>457</v>
      </c>
      <c r="L133" t="s">
        <v>415</v>
      </c>
      <c r="M133" s="1">
        <v>42308</v>
      </c>
    </row>
    <row r="134" spans="1:13" hidden="1" x14ac:dyDescent="0.25">
      <c r="A134">
        <v>2015</v>
      </c>
      <c r="B134" t="s">
        <v>11</v>
      </c>
      <c r="C134" t="s">
        <v>12</v>
      </c>
      <c r="D134" t="s">
        <v>186</v>
      </c>
      <c r="E134" t="s">
        <v>187</v>
      </c>
      <c r="F134" s="1">
        <v>42305</v>
      </c>
      <c r="G134">
        <v>22</v>
      </c>
      <c r="H134">
        <v>-26.72</v>
      </c>
      <c r="I134" t="s">
        <v>15</v>
      </c>
      <c r="J134" t="s">
        <v>458</v>
      </c>
      <c r="K134" t="s">
        <v>459</v>
      </c>
      <c r="L134" t="s">
        <v>415</v>
      </c>
      <c r="M134" s="1">
        <v>42308</v>
      </c>
    </row>
    <row r="135" spans="1:13" hidden="1" x14ac:dyDescent="0.25">
      <c r="A135">
        <v>2015</v>
      </c>
      <c r="B135" t="s">
        <v>11</v>
      </c>
      <c r="C135" t="s">
        <v>12</v>
      </c>
      <c r="D135" t="s">
        <v>186</v>
      </c>
      <c r="E135" t="s">
        <v>187</v>
      </c>
      <c r="F135" s="1">
        <v>42305</v>
      </c>
      <c r="G135">
        <v>23</v>
      </c>
      <c r="H135">
        <v>-21.92</v>
      </c>
      <c r="I135" t="s">
        <v>15</v>
      </c>
      <c r="J135" t="s">
        <v>460</v>
      </c>
      <c r="K135" t="s">
        <v>461</v>
      </c>
      <c r="L135" t="s">
        <v>415</v>
      </c>
      <c r="M135" s="1">
        <v>42308</v>
      </c>
    </row>
    <row r="136" spans="1:13" hidden="1" x14ac:dyDescent="0.25">
      <c r="A136">
        <v>2015</v>
      </c>
      <c r="B136" t="s">
        <v>11</v>
      </c>
      <c r="C136" t="s">
        <v>12</v>
      </c>
      <c r="D136" t="s">
        <v>186</v>
      </c>
      <c r="E136" t="s">
        <v>187</v>
      </c>
      <c r="F136" s="1">
        <v>42305</v>
      </c>
      <c r="G136">
        <v>24</v>
      </c>
      <c r="H136">
        <v>-591.33000000000004</v>
      </c>
      <c r="I136" t="s">
        <v>15</v>
      </c>
      <c r="J136" t="s">
        <v>462</v>
      </c>
      <c r="K136" t="s">
        <v>463</v>
      </c>
      <c r="L136" t="s">
        <v>415</v>
      </c>
      <c r="M136" s="1">
        <v>42308</v>
      </c>
    </row>
    <row r="137" spans="1:13" hidden="1" x14ac:dyDescent="0.25">
      <c r="A137">
        <v>2015</v>
      </c>
      <c r="B137" t="s">
        <v>11</v>
      </c>
      <c r="C137" t="s">
        <v>12</v>
      </c>
      <c r="D137" t="s">
        <v>186</v>
      </c>
      <c r="E137" t="s">
        <v>187</v>
      </c>
      <c r="F137" s="1">
        <v>42305</v>
      </c>
      <c r="G137">
        <v>25</v>
      </c>
      <c r="H137">
        <v>-237.51</v>
      </c>
      <c r="I137" t="s">
        <v>15</v>
      </c>
      <c r="J137" t="s">
        <v>295</v>
      </c>
      <c r="K137" t="s">
        <v>464</v>
      </c>
      <c r="L137" t="s">
        <v>415</v>
      </c>
      <c r="M137" s="1">
        <v>42308</v>
      </c>
    </row>
    <row r="138" spans="1:13" hidden="1" x14ac:dyDescent="0.25">
      <c r="A138">
        <v>2015</v>
      </c>
      <c r="B138" t="s">
        <v>11</v>
      </c>
      <c r="C138" t="s">
        <v>12</v>
      </c>
      <c r="D138" t="s">
        <v>186</v>
      </c>
      <c r="E138" t="s">
        <v>187</v>
      </c>
      <c r="F138" s="1">
        <v>42305</v>
      </c>
      <c r="G138">
        <v>26</v>
      </c>
      <c r="H138">
        <v>-364.05</v>
      </c>
      <c r="I138" t="s">
        <v>15</v>
      </c>
      <c r="J138" t="s">
        <v>297</v>
      </c>
      <c r="K138" t="s">
        <v>465</v>
      </c>
      <c r="L138" t="s">
        <v>415</v>
      </c>
      <c r="M138" s="1">
        <v>42308</v>
      </c>
    </row>
    <row r="139" spans="1:13" hidden="1" x14ac:dyDescent="0.25">
      <c r="A139">
        <v>2015</v>
      </c>
      <c r="B139" t="s">
        <v>11</v>
      </c>
      <c r="C139" t="s">
        <v>12</v>
      </c>
      <c r="D139" t="s">
        <v>186</v>
      </c>
      <c r="E139" t="s">
        <v>187</v>
      </c>
      <c r="F139" s="1">
        <v>42305</v>
      </c>
      <c r="G139">
        <v>27</v>
      </c>
      <c r="H139">
        <v>-278.04000000000002</v>
      </c>
      <c r="I139" t="s">
        <v>15</v>
      </c>
      <c r="J139" t="s">
        <v>466</v>
      </c>
      <c r="K139" t="s">
        <v>467</v>
      </c>
      <c r="L139" t="s">
        <v>415</v>
      </c>
      <c r="M139" s="1">
        <v>42308</v>
      </c>
    </row>
    <row r="140" spans="1:13" hidden="1" x14ac:dyDescent="0.25">
      <c r="A140">
        <v>2015</v>
      </c>
      <c r="B140" t="s">
        <v>11</v>
      </c>
      <c r="C140" t="s">
        <v>12</v>
      </c>
      <c r="D140" t="s">
        <v>186</v>
      </c>
      <c r="E140" t="s">
        <v>187</v>
      </c>
      <c r="F140" s="1">
        <v>42305</v>
      </c>
      <c r="G140">
        <v>28</v>
      </c>
      <c r="H140">
        <v>-350</v>
      </c>
      <c r="I140" t="s">
        <v>15</v>
      </c>
      <c r="J140" t="s">
        <v>201</v>
      </c>
      <c r="K140" t="s">
        <v>468</v>
      </c>
      <c r="L140" t="s">
        <v>415</v>
      </c>
      <c r="M140" s="1">
        <v>42308</v>
      </c>
    </row>
    <row r="141" spans="1:13" hidden="1" x14ac:dyDescent="0.25">
      <c r="A141">
        <v>2015</v>
      </c>
      <c r="B141" t="s">
        <v>11</v>
      </c>
      <c r="C141" t="s">
        <v>12</v>
      </c>
      <c r="D141" t="s">
        <v>186</v>
      </c>
      <c r="E141" t="s">
        <v>187</v>
      </c>
      <c r="F141" s="1">
        <v>42305</v>
      </c>
      <c r="G141">
        <v>29</v>
      </c>
      <c r="H141">
        <v>-372.46</v>
      </c>
      <c r="I141" t="s">
        <v>15</v>
      </c>
      <c r="J141" t="s">
        <v>308</v>
      </c>
      <c r="K141" t="s">
        <v>469</v>
      </c>
      <c r="L141" t="s">
        <v>415</v>
      </c>
      <c r="M141" s="1">
        <v>42308</v>
      </c>
    </row>
    <row r="142" spans="1:13" hidden="1" x14ac:dyDescent="0.25">
      <c r="A142">
        <v>2015</v>
      </c>
      <c r="B142" t="s">
        <v>11</v>
      </c>
      <c r="C142" t="s">
        <v>12</v>
      </c>
      <c r="D142" t="s">
        <v>186</v>
      </c>
      <c r="E142" t="s">
        <v>187</v>
      </c>
      <c r="F142" s="1">
        <v>42305</v>
      </c>
      <c r="G142">
        <v>30</v>
      </c>
      <c r="H142">
        <v>-18599.490000000002</v>
      </c>
      <c r="I142" t="s">
        <v>15</v>
      </c>
      <c r="J142" t="s">
        <v>313</v>
      </c>
      <c r="K142" t="s">
        <v>470</v>
      </c>
      <c r="L142" t="s">
        <v>415</v>
      </c>
      <c r="M142" s="1">
        <v>42308</v>
      </c>
    </row>
    <row r="143" spans="1:13" hidden="1" x14ac:dyDescent="0.25">
      <c r="A143">
        <v>2015</v>
      </c>
      <c r="B143" t="s">
        <v>11</v>
      </c>
      <c r="C143" t="s">
        <v>12</v>
      </c>
      <c r="D143" t="s">
        <v>186</v>
      </c>
      <c r="E143" t="s">
        <v>187</v>
      </c>
      <c r="F143" s="1">
        <v>42305</v>
      </c>
      <c r="G143">
        <v>31</v>
      </c>
      <c r="H143">
        <v>-331.01</v>
      </c>
      <c r="I143" t="s">
        <v>15</v>
      </c>
      <c r="J143" t="s">
        <v>315</v>
      </c>
      <c r="K143" t="s">
        <v>471</v>
      </c>
      <c r="L143" t="s">
        <v>415</v>
      </c>
      <c r="M143" s="1">
        <v>42308</v>
      </c>
    </row>
    <row r="144" spans="1:13" hidden="1" x14ac:dyDescent="0.25">
      <c r="A144">
        <v>2015</v>
      </c>
      <c r="B144" t="s">
        <v>11</v>
      </c>
      <c r="C144" t="s">
        <v>12</v>
      </c>
      <c r="D144" t="s">
        <v>186</v>
      </c>
      <c r="E144" t="s">
        <v>187</v>
      </c>
      <c r="F144" s="1">
        <v>42305</v>
      </c>
      <c r="G144">
        <v>32</v>
      </c>
      <c r="H144">
        <v>-682.23</v>
      </c>
      <c r="I144" t="s">
        <v>15</v>
      </c>
      <c r="J144" t="s">
        <v>472</v>
      </c>
      <c r="K144" t="s">
        <v>473</v>
      </c>
      <c r="L144" t="s">
        <v>415</v>
      </c>
      <c r="M144" s="1">
        <v>42308</v>
      </c>
    </row>
    <row r="145" spans="1:13" hidden="1" x14ac:dyDescent="0.25">
      <c r="A145">
        <v>2015</v>
      </c>
      <c r="B145" t="s">
        <v>11</v>
      </c>
      <c r="C145" t="s">
        <v>12</v>
      </c>
      <c r="D145" t="s">
        <v>186</v>
      </c>
      <c r="E145" t="s">
        <v>187</v>
      </c>
      <c r="F145" s="1">
        <v>42305</v>
      </c>
      <c r="G145">
        <v>33</v>
      </c>
      <c r="H145">
        <v>-317</v>
      </c>
      <c r="I145" t="s">
        <v>15</v>
      </c>
      <c r="J145" t="s">
        <v>198</v>
      </c>
      <c r="K145" t="s">
        <v>474</v>
      </c>
      <c r="L145" t="s">
        <v>415</v>
      </c>
      <c r="M145" s="1">
        <v>42308</v>
      </c>
    </row>
    <row r="146" spans="1:13" hidden="1" x14ac:dyDescent="0.25">
      <c r="A146">
        <v>2015</v>
      </c>
      <c r="B146" t="s">
        <v>11</v>
      </c>
      <c r="C146" t="s">
        <v>12</v>
      </c>
      <c r="D146" t="s">
        <v>186</v>
      </c>
      <c r="E146" t="s">
        <v>187</v>
      </c>
      <c r="F146" s="1">
        <v>42305</v>
      </c>
      <c r="G146">
        <v>34</v>
      </c>
      <c r="H146">
        <v>-290.52</v>
      </c>
      <c r="I146" t="s">
        <v>15</v>
      </c>
      <c r="J146" t="s">
        <v>317</v>
      </c>
      <c r="K146" t="s">
        <v>475</v>
      </c>
      <c r="L146" t="s">
        <v>415</v>
      </c>
      <c r="M146" s="1">
        <v>42308</v>
      </c>
    </row>
    <row r="147" spans="1:13" hidden="1" x14ac:dyDescent="0.25">
      <c r="A147">
        <v>2015</v>
      </c>
      <c r="B147" t="s">
        <v>11</v>
      </c>
      <c r="C147" t="s">
        <v>12</v>
      </c>
      <c r="D147" t="s">
        <v>186</v>
      </c>
      <c r="E147" t="s">
        <v>187</v>
      </c>
      <c r="F147" s="1">
        <v>42305</v>
      </c>
      <c r="G147">
        <v>35</v>
      </c>
      <c r="H147">
        <v>-3862.65</v>
      </c>
      <c r="I147" t="s">
        <v>15</v>
      </c>
      <c r="J147" t="s">
        <v>320</v>
      </c>
      <c r="K147" t="s">
        <v>476</v>
      </c>
      <c r="L147" t="s">
        <v>415</v>
      </c>
      <c r="M147" s="1">
        <v>42308</v>
      </c>
    </row>
    <row r="148" spans="1:13" hidden="1" x14ac:dyDescent="0.25">
      <c r="A148">
        <v>2015</v>
      </c>
      <c r="B148" t="s">
        <v>11</v>
      </c>
      <c r="C148" t="s">
        <v>12</v>
      </c>
      <c r="D148" t="s">
        <v>186</v>
      </c>
      <c r="E148" t="s">
        <v>187</v>
      </c>
      <c r="F148" s="1">
        <v>42305</v>
      </c>
      <c r="G148">
        <v>36</v>
      </c>
      <c r="H148">
        <v>-1336.44</v>
      </c>
      <c r="I148" t="s">
        <v>15</v>
      </c>
      <c r="J148" t="s">
        <v>194</v>
      </c>
      <c r="K148" t="s">
        <v>477</v>
      </c>
      <c r="L148" t="s">
        <v>415</v>
      </c>
      <c r="M148" s="1">
        <v>42308</v>
      </c>
    </row>
    <row r="149" spans="1:13" x14ac:dyDescent="0.25">
      <c r="A149">
        <v>2015</v>
      </c>
      <c r="B149" t="s">
        <v>11</v>
      </c>
      <c r="C149" t="s">
        <v>12</v>
      </c>
      <c r="D149" t="s">
        <v>186</v>
      </c>
      <c r="E149" t="s">
        <v>187</v>
      </c>
      <c r="F149" s="1">
        <v>42305</v>
      </c>
      <c r="G149">
        <v>37</v>
      </c>
      <c r="H149">
        <v>-51800.47</v>
      </c>
      <c r="I149" t="s">
        <v>15</v>
      </c>
      <c r="J149" t="s">
        <v>20</v>
      </c>
      <c r="K149" t="s">
        <v>478</v>
      </c>
      <c r="L149" t="s">
        <v>415</v>
      </c>
      <c r="M149" s="1">
        <v>42308</v>
      </c>
    </row>
    <row r="150" spans="1:13" hidden="1" x14ac:dyDescent="0.25">
      <c r="A150">
        <v>2015</v>
      </c>
      <c r="B150" t="s">
        <v>11</v>
      </c>
      <c r="C150" t="s">
        <v>12</v>
      </c>
      <c r="D150" t="s">
        <v>186</v>
      </c>
      <c r="E150" t="s">
        <v>187</v>
      </c>
      <c r="F150" s="1">
        <v>42305</v>
      </c>
      <c r="G150">
        <v>38</v>
      </c>
      <c r="H150">
        <v>-620.49</v>
      </c>
      <c r="I150" t="s">
        <v>15</v>
      </c>
      <c r="J150" t="s">
        <v>324</v>
      </c>
      <c r="K150" t="s">
        <v>479</v>
      </c>
      <c r="L150" t="s">
        <v>415</v>
      </c>
      <c r="M150" s="1">
        <v>42308</v>
      </c>
    </row>
    <row r="151" spans="1:13" hidden="1" x14ac:dyDescent="0.25">
      <c r="A151">
        <v>2015</v>
      </c>
      <c r="B151" t="s">
        <v>11</v>
      </c>
      <c r="C151" t="s">
        <v>12</v>
      </c>
      <c r="D151" t="s">
        <v>186</v>
      </c>
      <c r="E151" t="s">
        <v>187</v>
      </c>
      <c r="F151" s="1">
        <v>42305</v>
      </c>
      <c r="G151">
        <v>39</v>
      </c>
      <c r="H151">
        <v>-98.17</v>
      </c>
      <c r="I151" t="s">
        <v>15</v>
      </c>
      <c r="J151" t="s">
        <v>83</v>
      </c>
      <c r="K151" t="s">
        <v>480</v>
      </c>
      <c r="L151" t="s">
        <v>415</v>
      </c>
      <c r="M151" s="1">
        <v>42308</v>
      </c>
    </row>
    <row r="152" spans="1:13" hidden="1" x14ac:dyDescent="0.25">
      <c r="A152">
        <v>2015</v>
      </c>
      <c r="B152" t="s">
        <v>11</v>
      </c>
      <c r="C152" t="s">
        <v>12</v>
      </c>
      <c r="D152" t="s">
        <v>186</v>
      </c>
      <c r="E152" t="s">
        <v>187</v>
      </c>
      <c r="F152" s="1">
        <v>42305</v>
      </c>
      <c r="G152">
        <v>40</v>
      </c>
      <c r="H152">
        <v>-1049.1099999999999</v>
      </c>
      <c r="I152" t="s">
        <v>15</v>
      </c>
      <c r="J152" t="s">
        <v>206</v>
      </c>
      <c r="K152" t="s">
        <v>481</v>
      </c>
      <c r="L152" t="s">
        <v>415</v>
      </c>
      <c r="M152" s="1">
        <v>42308</v>
      </c>
    </row>
    <row r="153" spans="1:13" hidden="1" x14ac:dyDescent="0.25">
      <c r="A153">
        <v>2015</v>
      </c>
      <c r="B153" t="s">
        <v>11</v>
      </c>
      <c r="C153" t="s">
        <v>12</v>
      </c>
      <c r="D153" t="s">
        <v>186</v>
      </c>
      <c r="E153" t="s">
        <v>187</v>
      </c>
      <c r="F153" s="1">
        <v>42305</v>
      </c>
      <c r="G153">
        <v>41</v>
      </c>
      <c r="H153">
        <v>-127.88</v>
      </c>
      <c r="I153" t="s">
        <v>15</v>
      </c>
      <c r="J153" t="s">
        <v>482</v>
      </c>
      <c r="K153" t="s">
        <v>483</v>
      </c>
      <c r="L153" t="s">
        <v>415</v>
      </c>
      <c r="M153" s="1">
        <v>42308</v>
      </c>
    </row>
    <row r="154" spans="1:13" hidden="1" x14ac:dyDescent="0.25">
      <c r="A154">
        <v>2015</v>
      </c>
      <c r="B154" t="s">
        <v>11</v>
      </c>
      <c r="C154" t="s">
        <v>12</v>
      </c>
      <c r="D154" t="s">
        <v>186</v>
      </c>
      <c r="E154" t="s">
        <v>187</v>
      </c>
      <c r="F154" s="1">
        <v>42305</v>
      </c>
      <c r="G154">
        <v>42</v>
      </c>
      <c r="H154">
        <v>-21.67</v>
      </c>
      <c r="I154" t="s">
        <v>15</v>
      </c>
      <c r="J154" t="s">
        <v>484</v>
      </c>
      <c r="K154" t="s">
        <v>485</v>
      </c>
      <c r="L154" t="s">
        <v>415</v>
      </c>
      <c r="M154" s="1">
        <v>42308</v>
      </c>
    </row>
    <row r="155" spans="1:13" hidden="1" x14ac:dyDescent="0.25">
      <c r="A155">
        <v>2015</v>
      </c>
      <c r="B155" t="s">
        <v>11</v>
      </c>
      <c r="C155" t="s">
        <v>12</v>
      </c>
      <c r="D155" t="s">
        <v>186</v>
      </c>
      <c r="E155" t="s">
        <v>187</v>
      </c>
      <c r="F155" s="1">
        <v>42305</v>
      </c>
      <c r="G155">
        <v>43</v>
      </c>
      <c r="H155">
        <v>-1844.41</v>
      </c>
      <c r="I155" t="s">
        <v>15</v>
      </c>
      <c r="J155" t="s">
        <v>486</v>
      </c>
      <c r="K155" t="s">
        <v>487</v>
      </c>
      <c r="L155" t="s">
        <v>415</v>
      </c>
      <c r="M155" s="1">
        <v>42308</v>
      </c>
    </row>
    <row r="156" spans="1:13" hidden="1" x14ac:dyDescent="0.25">
      <c r="A156">
        <v>2015</v>
      </c>
      <c r="B156" t="s">
        <v>11</v>
      </c>
      <c r="C156" t="s">
        <v>12</v>
      </c>
      <c r="D156" t="s">
        <v>186</v>
      </c>
      <c r="E156" t="s">
        <v>187</v>
      </c>
      <c r="F156" s="1">
        <v>42305</v>
      </c>
      <c r="G156">
        <v>44</v>
      </c>
      <c r="H156">
        <v>-229.9</v>
      </c>
      <c r="I156" t="s">
        <v>15</v>
      </c>
      <c r="J156" t="s">
        <v>488</v>
      </c>
      <c r="K156" t="s">
        <v>489</v>
      </c>
      <c r="L156" t="s">
        <v>415</v>
      </c>
      <c r="M156" s="1">
        <v>42308</v>
      </c>
    </row>
    <row r="157" spans="1:13" hidden="1" x14ac:dyDescent="0.25">
      <c r="A157">
        <v>2015</v>
      </c>
      <c r="B157" t="s">
        <v>11</v>
      </c>
      <c r="C157" t="s">
        <v>12</v>
      </c>
      <c r="D157" t="s">
        <v>186</v>
      </c>
      <c r="E157" t="s">
        <v>187</v>
      </c>
      <c r="F157" s="1">
        <v>42305</v>
      </c>
      <c r="G157">
        <v>45</v>
      </c>
      <c r="H157">
        <v>-13488.12</v>
      </c>
      <c r="I157" t="s">
        <v>15</v>
      </c>
      <c r="J157" t="s">
        <v>222</v>
      </c>
      <c r="K157" t="s">
        <v>490</v>
      </c>
      <c r="L157" t="s">
        <v>415</v>
      </c>
      <c r="M157" s="1">
        <v>42308</v>
      </c>
    </row>
    <row r="158" spans="1:13" hidden="1" x14ac:dyDescent="0.25">
      <c r="A158">
        <v>2015</v>
      </c>
      <c r="B158" t="s">
        <v>11</v>
      </c>
      <c r="C158" t="s">
        <v>12</v>
      </c>
      <c r="D158" t="s">
        <v>186</v>
      </c>
      <c r="E158" t="s">
        <v>187</v>
      </c>
      <c r="F158" s="1">
        <v>42305</v>
      </c>
      <c r="G158">
        <v>46</v>
      </c>
      <c r="H158">
        <v>-495.38</v>
      </c>
      <c r="I158" t="s">
        <v>15</v>
      </c>
      <c r="J158" t="s">
        <v>491</v>
      </c>
      <c r="K158" t="s">
        <v>492</v>
      </c>
      <c r="L158" t="s">
        <v>415</v>
      </c>
      <c r="M158" s="1">
        <v>42308</v>
      </c>
    </row>
    <row r="159" spans="1:13" hidden="1" x14ac:dyDescent="0.25">
      <c r="A159">
        <v>2015</v>
      </c>
      <c r="B159" t="s">
        <v>11</v>
      </c>
      <c r="C159" t="s">
        <v>12</v>
      </c>
      <c r="D159" t="s">
        <v>186</v>
      </c>
      <c r="E159" t="s">
        <v>187</v>
      </c>
      <c r="F159" s="1">
        <v>42305</v>
      </c>
      <c r="G159">
        <v>47</v>
      </c>
      <c r="H159">
        <v>-2386</v>
      </c>
      <c r="I159" t="s">
        <v>15</v>
      </c>
      <c r="J159" t="s">
        <v>336</v>
      </c>
      <c r="K159" t="s">
        <v>493</v>
      </c>
      <c r="L159" t="s">
        <v>415</v>
      </c>
      <c r="M159" s="1">
        <v>42308</v>
      </c>
    </row>
    <row r="160" spans="1:13" hidden="1" x14ac:dyDescent="0.25">
      <c r="A160">
        <v>2015</v>
      </c>
      <c r="B160" t="s">
        <v>11</v>
      </c>
      <c r="C160" t="s">
        <v>12</v>
      </c>
      <c r="D160" t="s">
        <v>186</v>
      </c>
      <c r="E160" t="s">
        <v>187</v>
      </c>
      <c r="F160" s="1">
        <v>42305</v>
      </c>
      <c r="G160">
        <v>48</v>
      </c>
      <c r="H160">
        <v>-538.48</v>
      </c>
      <c r="I160" t="s">
        <v>15</v>
      </c>
      <c r="J160" t="s">
        <v>494</v>
      </c>
      <c r="K160" t="s">
        <v>495</v>
      </c>
      <c r="L160" t="s">
        <v>415</v>
      </c>
      <c r="M160" s="1">
        <v>42308</v>
      </c>
    </row>
    <row r="161" spans="1:13" hidden="1" x14ac:dyDescent="0.25">
      <c r="A161">
        <v>2015</v>
      </c>
      <c r="B161" t="s">
        <v>11</v>
      </c>
      <c r="C161" t="s">
        <v>12</v>
      </c>
      <c r="D161" t="s">
        <v>186</v>
      </c>
      <c r="E161" t="s">
        <v>187</v>
      </c>
      <c r="F161" s="1">
        <v>42305</v>
      </c>
      <c r="G161">
        <v>49</v>
      </c>
      <c r="H161">
        <v>-610.87</v>
      </c>
      <c r="I161" t="s">
        <v>15</v>
      </c>
      <c r="J161" t="s">
        <v>496</v>
      </c>
      <c r="K161" t="s">
        <v>497</v>
      </c>
      <c r="L161" t="s">
        <v>415</v>
      </c>
      <c r="M161" s="1">
        <v>42308</v>
      </c>
    </row>
    <row r="162" spans="1:13" hidden="1" x14ac:dyDescent="0.25">
      <c r="A162">
        <v>2015</v>
      </c>
      <c r="B162" t="s">
        <v>11</v>
      </c>
      <c r="C162" t="s">
        <v>12</v>
      </c>
      <c r="D162" t="s">
        <v>186</v>
      </c>
      <c r="E162" t="s">
        <v>187</v>
      </c>
      <c r="F162" s="1">
        <v>42305</v>
      </c>
      <c r="G162">
        <v>50</v>
      </c>
      <c r="H162">
        <v>-2618.61</v>
      </c>
      <c r="I162" t="s">
        <v>15</v>
      </c>
      <c r="J162" t="s">
        <v>498</v>
      </c>
      <c r="K162" t="s">
        <v>499</v>
      </c>
      <c r="L162" t="s">
        <v>415</v>
      </c>
      <c r="M162" s="1">
        <v>42308</v>
      </c>
    </row>
    <row r="163" spans="1:13" hidden="1" x14ac:dyDescent="0.25">
      <c r="A163">
        <v>2015</v>
      </c>
      <c r="B163" t="s">
        <v>11</v>
      </c>
      <c r="C163" t="s">
        <v>12</v>
      </c>
      <c r="D163" t="s">
        <v>186</v>
      </c>
      <c r="E163" t="s">
        <v>187</v>
      </c>
      <c r="F163" s="1">
        <v>42305</v>
      </c>
      <c r="G163">
        <v>51</v>
      </c>
      <c r="H163">
        <v>-29.46</v>
      </c>
      <c r="I163" t="s">
        <v>15</v>
      </c>
      <c r="J163" t="s">
        <v>205</v>
      </c>
      <c r="K163" t="s">
        <v>500</v>
      </c>
      <c r="L163" t="s">
        <v>415</v>
      </c>
      <c r="M163" s="1">
        <v>42308</v>
      </c>
    </row>
    <row r="164" spans="1:13" hidden="1" x14ac:dyDescent="0.25">
      <c r="A164">
        <v>2015</v>
      </c>
      <c r="B164" t="s">
        <v>11</v>
      </c>
      <c r="C164" t="s">
        <v>12</v>
      </c>
      <c r="D164" t="s">
        <v>186</v>
      </c>
      <c r="E164" t="s">
        <v>187</v>
      </c>
      <c r="F164" s="1">
        <v>42305</v>
      </c>
      <c r="G164">
        <v>52</v>
      </c>
      <c r="H164">
        <v>-516.20000000000005</v>
      </c>
      <c r="I164" t="s">
        <v>15</v>
      </c>
      <c r="J164" t="s">
        <v>501</v>
      </c>
      <c r="K164" t="s">
        <v>502</v>
      </c>
      <c r="L164" t="s">
        <v>415</v>
      </c>
      <c r="M164" s="1">
        <v>42308</v>
      </c>
    </row>
    <row r="165" spans="1:13" hidden="1" x14ac:dyDescent="0.25">
      <c r="A165">
        <v>2015</v>
      </c>
      <c r="B165" t="s">
        <v>11</v>
      </c>
      <c r="C165" t="s">
        <v>12</v>
      </c>
      <c r="D165" t="s">
        <v>186</v>
      </c>
      <c r="E165" t="s">
        <v>187</v>
      </c>
      <c r="F165" s="1">
        <v>42305</v>
      </c>
      <c r="G165">
        <v>53</v>
      </c>
      <c r="H165">
        <v>-683.6</v>
      </c>
      <c r="I165" t="s">
        <v>15</v>
      </c>
      <c r="J165" t="s">
        <v>349</v>
      </c>
      <c r="K165" t="s">
        <v>503</v>
      </c>
      <c r="L165" t="s">
        <v>415</v>
      </c>
      <c r="M165" s="1">
        <v>42308</v>
      </c>
    </row>
    <row r="166" spans="1:13" hidden="1" x14ac:dyDescent="0.25">
      <c r="A166">
        <v>2015</v>
      </c>
      <c r="B166" t="s">
        <v>11</v>
      </c>
      <c r="C166" t="s">
        <v>12</v>
      </c>
      <c r="D166" t="s">
        <v>186</v>
      </c>
      <c r="E166" t="s">
        <v>187</v>
      </c>
      <c r="F166" s="1">
        <v>42305</v>
      </c>
      <c r="G166">
        <v>54</v>
      </c>
      <c r="H166">
        <v>-29.29</v>
      </c>
      <c r="I166" t="s">
        <v>15</v>
      </c>
      <c r="J166" t="s">
        <v>203</v>
      </c>
      <c r="K166" t="s">
        <v>504</v>
      </c>
      <c r="L166" t="s">
        <v>415</v>
      </c>
      <c r="M166" s="1">
        <v>42308</v>
      </c>
    </row>
    <row r="167" spans="1:13" hidden="1" x14ac:dyDescent="0.25">
      <c r="A167">
        <v>2015</v>
      </c>
      <c r="B167" t="s">
        <v>11</v>
      </c>
      <c r="C167" t="s">
        <v>12</v>
      </c>
      <c r="D167" t="s">
        <v>186</v>
      </c>
      <c r="E167" t="s">
        <v>187</v>
      </c>
      <c r="F167" s="1">
        <v>42305</v>
      </c>
      <c r="G167">
        <v>55</v>
      </c>
      <c r="H167">
        <v>-487.78</v>
      </c>
      <c r="I167" t="s">
        <v>15</v>
      </c>
      <c r="J167" t="s">
        <v>204</v>
      </c>
      <c r="K167" t="s">
        <v>505</v>
      </c>
      <c r="L167" t="s">
        <v>415</v>
      </c>
      <c r="M167" s="1">
        <v>42308</v>
      </c>
    </row>
    <row r="168" spans="1:13" hidden="1" x14ac:dyDescent="0.25">
      <c r="A168">
        <v>2015</v>
      </c>
      <c r="B168" t="s">
        <v>11</v>
      </c>
      <c r="C168" t="s">
        <v>12</v>
      </c>
      <c r="D168" t="s">
        <v>186</v>
      </c>
      <c r="E168" t="s">
        <v>187</v>
      </c>
      <c r="F168" s="1">
        <v>42305</v>
      </c>
      <c r="G168">
        <v>56</v>
      </c>
      <c r="H168">
        <v>-337.71</v>
      </c>
      <c r="I168" t="s">
        <v>15</v>
      </c>
      <c r="J168" t="s">
        <v>506</v>
      </c>
      <c r="K168" t="s">
        <v>507</v>
      </c>
      <c r="L168" t="s">
        <v>415</v>
      </c>
      <c r="M168" s="1">
        <v>42308</v>
      </c>
    </row>
    <row r="169" spans="1:13" hidden="1" x14ac:dyDescent="0.25">
      <c r="A169">
        <v>2015</v>
      </c>
      <c r="B169" t="s">
        <v>11</v>
      </c>
      <c r="C169" t="s">
        <v>12</v>
      </c>
      <c r="D169" t="s">
        <v>186</v>
      </c>
      <c r="E169" t="s">
        <v>187</v>
      </c>
      <c r="F169" s="1">
        <v>42305</v>
      </c>
      <c r="G169">
        <v>57</v>
      </c>
      <c r="H169">
        <v>-285.08</v>
      </c>
      <c r="I169" t="s">
        <v>15</v>
      </c>
      <c r="J169" t="s">
        <v>362</v>
      </c>
      <c r="K169" t="s">
        <v>508</v>
      </c>
      <c r="L169" t="s">
        <v>415</v>
      </c>
      <c r="M169" s="1">
        <v>42308</v>
      </c>
    </row>
    <row r="170" spans="1:13" hidden="1" x14ac:dyDescent="0.25">
      <c r="A170">
        <v>2015</v>
      </c>
      <c r="B170" t="s">
        <v>11</v>
      </c>
      <c r="C170" t="s">
        <v>12</v>
      </c>
      <c r="D170" t="s">
        <v>186</v>
      </c>
      <c r="E170" t="s">
        <v>187</v>
      </c>
      <c r="F170" s="1">
        <v>42305</v>
      </c>
      <c r="G170">
        <v>58</v>
      </c>
      <c r="H170">
        <v>-20.079999999999998</v>
      </c>
      <c r="I170" t="s">
        <v>15</v>
      </c>
      <c r="J170" t="s">
        <v>34</v>
      </c>
      <c r="K170" t="s">
        <v>509</v>
      </c>
      <c r="L170" t="s">
        <v>415</v>
      </c>
      <c r="M170" s="1">
        <v>42308</v>
      </c>
    </row>
    <row r="171" spans="1:13" hidden="1" x14ac:dyDescent="0.25">
      <c r="A171">
        <v>2015</v>
      </c>
      <c r="B171" t="s">
        <v>11</v>
      </c>
      <c r="C171" t="s">
        <v>12</v>
      </c>
      <c r="D171" t="s">
        <v>186</v>
      </c>
      <c r="E171" t="s">
        <v>187</v>
      </c>
      <c r="F171" s="1">
        <v>42305</v>
      </c>
      <c r="G171">
        <v>59</v>
      </c>
      <c r="H171">
        <v>-374.67</v>
      </c>
      <c r="I171" t="s">
        <v>15</v>
      </c>
      <c r="J171" t="s">
        <v>510</v>
      </c>
      <c r="K171" t="s">
        <v>511</v>
      </c>
      <c r="L171" t="s">
        <v>415</v>
      </c>
      <c r="M171" s="1">
        <v>42308</v>
      </c>
    </row>
    <row r="172" spans="1:13" hidden="1" x14ac:dyDescent="0.25">
      <c r="A172">
        <v>2015</v>
      </c>
      <c r="B172" t="s">
        <v>11</v>
      </c>
      <c r="C172" t="s">
        <v>12</v>
      </c>
      <c r="D172" t="s">
        <v>186</v>
      </c>
      <c r="E172" t="s">
        <v>187</v>
      </c>
      <c r="F172" s="1">
        <v>42305</v>
      </c>
      <c r="G172">
        <v>60</v>
      </c>
      <c r="H172">
        <v>-7811.2</v>
      </c>
      <c r="I172" t="s">
        <v>15</v>
      </c>
      <c r="J172" t="s">
        <v>512</v>
      </c>
      <c r="K172" t="s">
        <v>513</v>
      </c>
      <c r="L172" t="s">
        <v>415</v>
      </c>
      <c r="M172" s="1">
        <v>42308</v>
      </c>
    </row>
    <row r="173" spans="1:13" hidden="1" x14ac:dyDescent="0.25">
      <c r="A173">
        <v>2015</v>
      </c>
      <c r="B173" t="s">
        <v>11</v>
      </c>
      <c r="C173" t="s">
        <v>12</v>
      </c>
      <c r="D173" t="s">
        <v>186</v>
      </c>
      <c r="E173" t="s">
        <v>187</v>
      </c>
      <c r="F173" s="1">
        <v>42305</v>
      </c>
      <c r="G173">
        <v>61</v>
      </c>
      <c r="H173">
        <v>-28.69</v>
      </c>
      <c r="I173" t="s">
        <v>15</v>
      </c>
      <c r="J173" t="s">
        <v>514</v>
      </c>
      <c r="K173" t="s">
        <v>515</v>
      </c>
      <c r="L173" t="s">
        <v>415</v>
      </c>
      <c r="M173" s="1">
        <v>42308</v>
      </c>
    </row>
    <row r="174" spans="1:13" hidden="1" x14ac:dyDescent="0.25">
      <c r="A174">
        <v>2015</v>
      </c>
      <c r="B174" t="s">
        <v>11</v>
      </c>
      <c r="C174" t="s">
        <v>12</v>
      </c>
      <c r="D174" t="s">
        <v>186</v>
      </c>
      <c r="E174" t="s">
        <v>187</v>
      </c>
      <c r="F174" s="1">
        <v>42305</v>
      </c>
      <c r="G174">
        <v>62</v>
      </c>
      <c r="H174">
        <v>-1958.51</v>
      </c>
      <c r="I174" t="s">
        <v>15</v>
      </c>
      <c r="J174" t="s">
        <v>197</v>
      </c>
      <c r="K174" t="s">
        <v>516</v>
      </c>
      <c r="L174" t="s">
        <v>415</v>
      </c>
      <c r="M174" s="1">
        <v>42308</v>
      </c>
    </row>
    <row r="175" spans="1:13" hidden="1" x14ac:dyDescent="0.25">
      <c r="A175">
        <v>2015</v>
      </c>
      <c r="B175" t="s">
        <v>11</v>
      </c>
      <c r="C175" t="s">
        <v>12</v>
      </c>
      <c r="D175" t="s">
        <v>186</v>
      </c>
      <c r="E175" t="s">
        <v>187</v>
      </c>
      <c r="F175" s="1">
        <v>42305</v>
      </c>
      <c r="G175">
        <v>63</v>
      </c>
      <c r="H175">
        <v>-116.31</v>
      </c>
      <c r="I175" t="s">
        <v>15</v>
      </c>
      <c r="J175" t="s">
        <v>517</v>
      </c>
      <c r="K175" t="s">
        <v>518</v>
      </c>
      <c r="L175" t="s">
        <v>415</v>
      </c>
      <c r="M175" s="1">
        <v>42308</v>
      </c>
    </row>
    <row r="176" spans="1:13" hidden="1" x14ac:dyDescent="0.25">
      <c r="A176">
        <v>2015</v>
      </c>
      <c r="B176" t="s">
        <v>11</v>
      </c>
      <c r="C176" t="s">
        <v>12</v>
      </c>
      <c r="D176" t="s">
        <v>186</v>
      </c>
      <c r="E176" t="s">
        <v>187</v>
      </c>
      <c r="F176" s="1">
        <v>42305</v>
      </c>
      <c r="G176">
        <v>64</v>
      </c>
      <c r="H176">
        <v>-187.29</v>
      </c>
      <c r="I176" t="s">
        <v>15</v>
      </c>
      <c r="J176" t="s">
        <v>519</v>
      </c>
      <c r="K176" t="s">
        <v>520</v>
      </c>
      <c r="L176" t="s">
        <v>415</v>
      </c>
      <c r="M176" s="1">
        <v>42308</v>
      </c>
    </row>
    <row r="177" spans="1:13" hidden="1" x14ac:dyDescent="0.25">
      <c r="A177">
        <v>2015</v>
      </c>
      <c r="B177" t="s">
        <v>11</v>
      </c>
      <c r="C177" t="s">
        <v>12</v>
      </c>
      <c r="D177" t="s">
        <v>186</v>
      </c>
      <c r="E177" t="s">
        <v>187</v>
      </c>
      <c r="F177" s="1">
        <v>42305</v>
      </c>
      <c r="G177">
        <v>65</v>
      </c>
      <c r="H177">
        <v>-55</v>
      </c>
      <c r="I177" t="s">
        <v>15</v>
      </c>
      <c r="J177" t="s">
        <v>377</v>
      </c>
      <c r="K177" t="s">
        <v>521</v>
      </c>
      <c r="L177" t="s">
        <v>415</v>
      </c>
      <c r="M177" s="1">
        <v>42308</v>
      </c>
    </row>
    <row r="178" spans="1:13" hidden="1" x14ac:dyDescent="0.25">
      <c r="A178">
        <v>2015</v>
      </c>
      <c r="B178" t="s">
        <v>11</v>
      </c>
      <c r="C178" t="s">
        <v>12</v>
      </c>
      <c r="D178" t="s">
        <v>186</v>
      </c>
      <c r="E178" t="s">
        <v>187</v>
      </c>
      <c r="F178" s="1">
        <v>42305</v>
      </c>
      <c r="G178">
        <v>66</v>
      </c>
      <c r="H178">
        <v>-40</v>
      </c>
      <c r="I178" t="s">
        <v>15</v>
      </c>
      <c r="J178" t="s">
        <v>522</v>
      </c>
      <c r="K178" t="s">
        <v>523</v>
      </c>
      <c r="L178" t="s">
        <v>415</v>
      </c>
      <c r="M178" s="1">
        <v>42308</v>
      </c>
    </row>
    <row r="179" spans="1:13" hidden="1" x14ac:dyDescent="0.25">
      <c r="A179">
        <v>2015</v>
      </c>
      <c r="B179" t="s">
        <v>11</v>
      </c>
      <c r="C179" t="s">
        <v>12</v>
      </c>
      <c r="D179" t="s">
        <v>186</v>
      </c>
      <c r="E179" t="s">
        <v>187</v>
      </c>
      <c r="F179" s="1">
        <v>42305</v>
      </c>
      <c r="G179">
        <v>67</v>
      </c>
      <c r="H179">
        <v>-571.55999999999995</v>
      </c>
      <c r="I179" t="s">
        <v>15</v>
      </c>
      <c r="J179" t="s">
        <v>524</v>
      </c>
      <c r="K179" t="s">
        <v>525</v>
      </c>
      <c r="L179" t="s">
        <v>415</v>
      </c>
      <c r="M179" s="1">
        <v>42308</v>
      </c>
    </row>
    <row r="180" spans="1:13" hidden="1" x14ac:dyDescent="0.25">
      <c r="A180">
        <v>2015</v>
      </c>
      <c r="B180" t="s">
        <v>11</v>
      </c>
      <c r="C180" t="s">
        <v>12</v>
      </c>
      <c r="D180" t="s">
        <v>186</v>
      </c>
      <c r="E180" t="s">
        <v>187</v>
      </c>
      <c r="F180" s="1">
        <v>42305</v>
      </c>
      <c r="G180">
        <v>68</v>
      </c>
      <c r="H180">
        <v>-543</v>
      </c>
      <c r="I180" t="s">
        <v>15</v>
      </c>
      <c r="J180" t="s">
        <v>202</v>
      </c>
      <c r="K180" t="s">
        <v>526</v>
      </c>
      <c r="L180" t="s">
        <v>415</v>
      </c>
      <c r="M180" s="1">
        <v>42308</v>
      </c>
    </row>
    <row r="181" spans="1:13" hidden="1" x14ac:dyDescent="0.25">
      <c r="A181">
        <v>2015</v>
      </c>
      <c r="B181" t="s">
        <v>11</v>
      </c>
      <c r="C181" t="s">
        <v>12</v>
      </c>
      <c r="D181" t="s">
        <v>186</v>
      </c>
      <c r="E181" t="s">
        <v>187</v>
      </c>
      <c r="F181" s="1">
        <v>42305</v>
      </c>
      <c r="G181">
        <v>69</v>
      </c>
      <c r="H181">
        <v>-81.45</v>
      </c>
      <c r="I181" t="s">
        <v>15</v>
      </c>
      <c r="J181" t="s">
        <v>216</v>
      </c>
      <c r="K181" t="s">
        <v>527</v>
      </c>
      <c r="L181" t="s">
        <v>415</v>
      </c>
      <c r="M181" s="1">
        <v>42308</v>
      </c>
    </row>
    <row r="182" spans="1:13" hidden="1" x14ac:dyDescent="0.25">
      <c r="A182">
        <v>2015</v>
      </c>
      <c r="B182" t="s">
        <v>11</v>
      </c>
      <c r="C182" t="s">
        <v>12</v>
      </c>
      <c r="D182" t="s">
        <v>186</v>
      </c>
      <c r="E182" t="s">
        <v>187</v>
      </c>
      <c r="F182" s="1">
        <v>42305</v>
      </c>
      <c r="G182">
        <v>70</v>
      </c>
      <c r="H182">
        <v>-658</v>
      </c>
      <c r="I182" t="s">
        <v>15</v>
      </c>
      <c r="J182" t="s">
        <v>218</v>
      </c>
      <c r="K182" t="s">
        <v>528</v>
      </c>
      <c r="L182" t="s">
        <v>415</v>
      </c>
      <c r="M182" s="1">
        <v>42308</v>
      </c>
    </row>
    <row r="183" spans="1:13" hidden="1" x14ac:dyDescent="0.25">
      <c r="A183">
        <v>2015</v>
      </c>
      <c r="B183" t="s">
        <v>11</v>
      </c>
      <c r="C183" t="s">
        <v>12</v>
      </c>
      <c r="D183" t="s">
        <v>186</v>
      </c>
      <c r="E183" t="s">
        <v>187</v>
      </c>
      <c r="F183" s="1">
        <v>42305</v>
      </c>
      <c r="G183">
        <v>71</v>
      </c>
      <c r="H183">
        <v>-875</v>
      </c>
      <c r="I183" t="s">
        <v>15</v>
      </c>
      <c r="J183" t="s">
        <v>529</v>
      </c>
      <c r="K183" t="s">
        <v>530</v>
      </c>
      <c r="L183" t="s">
        <v>415</v>
      </c>
      <c r="M183" s="1">
        <v>42308</v>
      </c>
    </row>
    <row r="184" spans="1:13" hidden="1" x14ac:dyDescent="0.25">
      <c r="A184">
        <v>2015</v>
      </c>
      <c r="B184" t="s">
        <v>11</v>
      </c>
      <c r="C184" t="s">
        <v>12</v>
      </c>
      <c r="D184" t="s">
        <v>186</v>
      </c>
      <c r="E184" t="s">
        <v>187</v>
      </c>
      <c r="F184" s="1">
        <v>42305</v>
      </c>
      <c r="G184">
        <v>72</v>
      </c>
      <c r="H184">
        <v>-90</v>
      </c>
      <c r="I184" t="s">
        <v>15</v>
      </c>
      <c r="J184" t="s">
        <v>381</v>
      </c>
      <c r="K184" t="s">
        <v>531</v>
      </c>
      <c r="L184" t="s">
        <v>415</v>
      </c>
      <c r="M184" s="1">
        <v>42308</v>
      </c>
    </row>
    <row r="185" spans="1:13" hidden="1" x14ac:dyDescent="0.25">
      <c r="A185">
        <v>2015</v>
      </c>
      <c r="B185" t="s">
        <v>11</v>
      </c>
      <c r="C185" t="s">
        <v>12</v>
      </c>
      <c r="D185" t="s">
        <v>186</v>
      </c>
      <c r="E185" t="s">
        <v>187</v>
      </c>
      <c r="F185" s="1">
        <v>42305</v>
      </c>
      <c r="G185">
        <v>73</v>
      </c>
      <c r="H185">
        <v>-267.45999999999998</v>
      </c>
      <c r="I185" t="s">
        <v>15</v>
      </c>
      <c r="J185" t="s">
        <v>532</v>
      </c>
      <c r="K185" t="s">
        <v>533</v>
      </c>
      <c r="L185" t="s">
        <v>415</v>
      </c>
      <c r="M185" s="1">
        <v>42308</v>
      </c>
    </row>
    <row r="186" spans="1:13" hidden="1" x14ac:dyDescent="0.25">
      <c r="A186">
        <v>2015</v>
      </c>
      <c r="B186" t="s">
        <v>11</v>
      </c>
      <c r="C186" t="s">
        <v>12</v>
      </c>
      <c r="D186" t="s">
        <v>186</v>
      </c>
      <c r="E186" t="s">
        <v>187</v>
      </c>
      <c r="F186" s="1">
        <v>42305</v>
      </c>
      <c r="G186">
        <v>74</v>
      </c>
      <c r="H186">
        <v>-6658.79</v>
      </c>
      <c r="I186" t="s">
        <v>15</v>
      </c>
      <c r="J186" t="s">
        <v>534</v>
      </c>
      <c r="K186" t="s">
        <v>535</v>
      </c>
      <c r="L186" t="s">
        <v>415</v>
      </c>
      <c r="M186" s="1">
        <v>42308</v>
      </c>
    </row>
    <row r="187" spans="1:13" hidden="1" x14ac:dyDescent="0.25">
      <c r="A187">
        <v>2015</v>
      </c>
      <c r="B187" t="s">
        <v>11</v>
      </c>
      <c r="C187" t="s">
        <v>12</v>
      </c>
      <c r="D187" t="s">
        <v>186</v>
      </c>
      <c r="E187" t="s">
        <v>187</v>
      </c>
      <c r="F187" s="1">
        <v>42305</v>
      </c>
      <c r="G187">
        <v>75</v>
      </c>
      <c r="H187">
        <v>-952.51</v>
      </c>
      <c r="I187" t="s">
        <v>15</v>
      </c>
      <c r="J187" t="s">
        <v>536</v>
      </c>
      <c r="K187" t="s">
        <v>537</v>
      </c>
      <c r="L187" t="s">
        <v>415</v>
      </c>
      <c r="M187" s="1">
        <v>42308</v>
      </c>
    </row>
    <row r="188" spans="1:13" hidden="1" x14ac:dyDescent="0.25">
      <c r="A188">
        <v>2015</v>
      </c>
      <c r="B188" t="s">
        <v>11</v>
      </c>
      <c r="C188" t="s">
        <v>12</v>
      </c>
      <c r="D188" t="s">
        <v>186</v>
      </c>
      <c r="E188" t="s">
        <v>187</v>
      </c>
      <c r="F188" s="1">
        <v>42305</v>
      </c>
      <c r="G188">
        <v>76</v>
      </c>
      <c r="H188">
        <v>-133.66999999999999</v>
      </c>
      <c r="I188" t="s">
        <v>15</v>
      </c>
      <c r="J188" t="s">
        <v>538</v>
      </c>
      <c r="K188" t="s">
        <v>539</v>
      </c>
      <c r="L188" t="s">
        <v>415</v>
      </c>
      <c r="M188" s="1">
        <v>42308</v>
      </c>
    </row>
    <row r="189" spans="1:13" hidden="1" x14ac:dyDescent="0.25">
      <c r="A189">
        <v>2015</v>
      </c>
      <c r="B189" t="s">
        <v>11</v>
      </c>
      <c r="C189" t="s">
        <v>12</v>
      </c>
      <c r="D189" t="s">
        <v>186</v>
      </c>
      <c r="E189" t="s">
        <v>187</v>
      </c>
      <c r="F189" s="1">
        <v>42305</v>
      </c>
      <c r="G189">
        <v>77</v>
      </c>
      <c r="H189">
        <v>-682.11</v>
      </c>
      <c r="I189" t="s">
        <v>15</v>
      </c>
      <c r="J189" t="s">
        <v>540</v>
      </c>
      <c r="K189" t="s">
        <v>541</v>
      </c>
      <c r="L189" t="s">
        <v>415</v>
      </c>
      <c r="M189" s="1">
        <v>42308</v>
      </c>
    </row>
    <row r="190" spans="1:13" hidden="1" x14ac:dyDescent="0.25">
      <c r="A190">
        <v>2015</v>
      </c>
      <c r="B190" t="s">
        <v>11</v>
      </c>
      <c r="C190" t="s">
        <v>12</v>
      </c>
      <c r="D190" t="s">
        <v>186</v>
      </c>
      <c r="E190" t="s">
        <v>187</v>
      </c>
      <c r="F190" s="1">
        <v>42305</v>
      </c>
      <c r="G190">
        <v>78</v>
      </c>
      <c r="H190">
        <v>-31782.33</v>
      </c>
      <c r="I190" t="s">
        <v>15</v>
      </c>
      <c r="J190" t="s">
        <v>542</v>
      </c>
      <c r="K190" t="s">
        <v>543</v>
      </c>
      <c r="L190" t="s">
        <v>415</v>
      </c>
      <c r="M190" s="1">
        <v>42308</v>
      </c>
    </row>
    <row r="191" spans="1:13" hidden="1" x14ac:dyDescent="0.25">
      <c r="A191">
        <v>2015</v>
      </c>
      <c r="B191" t="s">
        <v>11</v>
      </c>
      <c r="C191" t="s">
        <v>12</v>
      </c>
      <c r="D191" t="s">
        <v>186</v>
      </c>
      <c r="E191" t="s">
        <v>187</v>
      </c>
      <c r="F191" s="1">
        <v>42305</v>
      </c>
      <c r="G191">
        <v>79</v>
      </c>
      <c r="H191">
        <v>-175</v>
      </c>
      <c r="I191" t="s">
        <v>15</v>
      </c>
      <c r="J191" t="s">
        <v>544</v>
      </c>
      <c r="K191" t="s">
        <v>545</v>
      </c>
      <c r="L191" t="s">
        <v>415</v>
      </c>
      <c r="M191" s="1">
        <v>42308</v>
      </c>
    </row>
    <row r="192" spans="1:13" hidden="1" x14ac:dyDescent="0.25">
      <c r="A192">
        <v>2015</v>
      </c>
      <c r="B192" t="s">
        <v>11</v>
      </c>
      <c r="C192" t="s">
        <v>12</v>
      </c>
      <c r="D192" t="s">
        <v>186</v>
      </c>
      <c r="E192" t="s">
        <v>187</v>
      </c>
      <c r="F192" s="1">
        <v>42305</v>
      </c>
      <c r="G192">
        <v>80</v>
      </c>
      <c r="H192">
        <v>-2976</v>
      </c>
      <c r="I192" t="s">
        <v>15</v>
      </c>
      <c r="J192" t="s">
        <v>546</v>
      </c>
      <c r="K192" t="s">
        <v>547</v>
      </c>
      <c r="L192" t="s">
        <v>415</v>
      </c>
      <c r="M192" s="1">
        <v>42308</v>
      </c>
    </row>
    <row r="193" spans="1:13" hidden="1" x14ac:dyDescent="0.25">
      <c r="A193">
        <v>2015</v>
      </c>
      <c r="B193" t="s">
        <v>11</v>
      </c>
      <c r="C193" t="s">
        <v>12</v>
      </c>
      <c r="D193" t="s">
        <v>186</v>
      </c>
      <c r="E193" t="s">
        <v>187</v>
      </c>
      <c r="F193" s="1">
        <v>42305</v>
      </c>
      <c r="G193">
        <v>81</v>
      </c>
      <c r="H193">
        <v>-120.48</v>
      </c>
      <c r="I193" t="s">
        <v>15</v>
      </c>
      <c r="J193" t="s">
        <v>392</v>
      </c>
      <c r="K193" t="s">
        <v>548</v>
      </c>
      <c r="L193" t="s">
        <v>415</v>
      </c>
      <c r="M193" s="1">
        <v>42308</v>
      </c>
    </row>
    <row r="194" spans="1:13" hidden="1" x14ac:dyDescent="0.25">
      <c r="A194">
        <v>2015</v>
      </c>
      <c r="B194" t="s">
        <v>11</v>
      </c>
      <c r="C194" t="s">
        <v>12</v>
      </c>
      <c r="D194" t="s">
        <v>186</v>
      </c>
      <c r="E194" t="s">
        <v>187</v>
      </c>
      <c r="F194" s="1">
        <v>42305</v>
      </c>
      <c r="G194">
        <v>82</v>
      </c>
      <c r="H194">
        <v>-175.7</v>
      </c>
      <c r="I194" t="s">
        <v>15</v>
      </c>
      <c r="J194" t="s">
        <v>549</v>
      </c>
      <c r="K194" t="s">
        <v>550</v>
      </c>
      <c r="L194" t="s">
        <v>415</v>
      </c>
      <c r="M194" s="1">
        <v>42308</v>
      </c>
    </row>
    <row r="195" spans="1:13" hidden="1" x14ac:dyDescent="0.25">
      <c r="A195">
        <v>2015</v>
      </c>
      <c r="B195" t="s">
        <v>11</v>
      </c>
      <c r="C195" t="s">
        <v>12</v>
      </c>
      <c r="D195" t="s">
        <v>186</v>
      </c>
      <c r="E195" t="s">
        <v>187</v>
      </c>
      <c r="F195" s="1">
        <v>42305</v>
      </c>
      <c r="G195">
        <v>83</v>
      </c>
      <c r="H195">
        <v>-32</v>
      </c>
      <c r="I195" t="s">
        <v>15</v>
      </c>
      <c r="J195" t="s">
        <v>551</v>
      </c>
      <c r="K195" t="s">
        <v>552</v>
      </c>
      <c r="L195" t="s">
        <v>415</v>
      </c>
      <c r="M195" s="1">
        <v>42308</v>
      </c>
    </row>
    <row r="196" spans="1:13" hidden="1" x14ac:dyDescent="0.25">
      <c r="A196">
        <v>2015</v>
      </c>
      <c r="B196" t="s">
        <v>11</v>
      </c>
      <c r="C196" t="s">
        <v>12</v>
      </c>
      <c r="D196" t="s">
        <v>186</v>
      </c>
      <c r="E196" t="s">
        <v>187</v>
      </c>
      <c r="F196" s="1">
        <v>42305</v>
      </c>
      <c r="G196">
        <v>84</v>
      </c>
      <c r="H196">
        <v>-8959.33</v>
      </c>
      <c r="I196" t="s">
        <v>15</v>
      </c>
      <c r="J196" t="s">
        <v>395</v>
      </c>
      <c r="K196" t="s">
        <v>553</v>
      </c>
      <c r="L196" t="s">
        <v>415</v>
      </c>
      <c r="M196" s="1">
        <v>42308</v>
      </c>
    </row>
    <row r="197" spans="1:13" hidden="1" x14ac:dyDescent="0.25">
      <c r="A197">
        <v>2015</v>
      </c>
      <c r="B197" t="s">
        <v>11</v>
      </c>
      <c r="C197" t="s">
        <v>12</v>
      </c>
      <c r="D197" t="s">
        <v>186</v>
      </c>
      <c r="E197" t="s">
        <v>187</v>
      </c>
      <c r="F197" s="1">
        <v>42307</v>
      </c>
      <c r="G197">
        <v>0</v>
      </c>
      <c r="H197">
        <v>-16958.43</v>
      </c>
      <c r="I197" t="s">
        <v>21</v>
      </c>
      <c r="J197" t="s">
        <v>188</v>
      </c>
      <c r="L197" t="s">
        <v>554</v>
      </c>
      <c r="M197" s="1">
        <v>42308</v>
      </c>
    </row>
    <row r="198" spans="1:13" hidden="1" x14ac:dyDescent="0.25">
      <c r="A198">
        <v>2015</v>
      </c>
      <c r="B198" t="s">
        <v>11</v>
      </c>
      <c r="C198" t="s">
        <v>12</v>
      </c>
      <c r="D198" t="s">
        <v>186</v>
      </c>
      <c r="E198" t="s">
        <v>187</v>
      </c>
      <c r="F198" s="1">
        <v>42307</v>
      </c>
      <c r="G198">
        <v>1</v>
      </c>
      <c r="H198">
        <v>-65196.3</v>
      </c>
      <c r="I198" t="s">
        <v>21</v>
      </c>
      <c r="J198" t="s">
        <v>189</v>
      </c>
      <c r="L198" t="s">
        <v>554</v>
      </c>
      <c r="M198" s="1">
        <v>42308</v>
      </c>
    </row>
    <row r="199" spans="1:13" hidden="1" x14ac:dyDescent="0.25">
      <c r="A199">
        <v>2015</v>
      </c>
      <c r="B199" t="s">
        <v>11</v>
      </c>
      <c r="C199" t="s">
        <v>12</v>
      </c>
      <c r="D199" t="s">
        <v>186</v>
      </c>
      <c r="E199" t="s">
        <v>187</v>
      </c>
      <c r="F199" s="1">
        <v>42307</v>
      </c>
      <c r="G199">
        <v>2</v>
      </c>
      <c r="H199">
        <v>-40098.620000000003</v>
      </c>
      <c r="I199" t="s">
        <v>21</v>
      </c>
      <c r="J199" t="s">
        <v>190</v>
      </c>
      <c r="L199" t="s">
        <v>554</v>
      </c>
      <c r="M199" s="1">
        <v>42308</v>
      </c>
    </row>
    <row r="200" spans="1:13" hidden="1" x14ac:dyDescent="0.25">
      <c r="A200">
        <v>2015</v>
      </c>
      <c r="B200" t="s">
        <v>11</v>
      </c>
      <c r="C200" t="s">
        <v>12</v>
      </c>
      <c r="D200" t="s">
        <v>186</v>
      </c>
      <c r="E200" t="s">
        <v>187</v>
      </c>
      <c r="F200" s="1">
        <v>42307</v>
      </c>
      <c r="G200">
        <v>3</v>
      </c>
      <c r="H200">
        <v>-200.76</v>
      </c>
      <c r="I200" t="s">
        <v>21</v>
      </c>
      <c r="J200" t="s">
        <v>191</v>
      </c>
      <c r="L200" t="s">
        <v>554</v>
      </c>
      <c r="M200" s="1">
        <v>42308</v>
      </c>
    </row>
    <row r="201" spans="1:13" hidden="1" x14ac:dyDescent="0.25">
      <c r="A201">
        <v>2015</v>
      </c>
      <c r="B201" t="s">
        <v>11</v>
      </c>
      <c r="C201" t="s">
        <v>12</v>
      </c>
      <c r="D201" t="s">
        <v>186</v>
      </c>
      <c r="E201" t="s">
        <v>187</v>
      </c>
      <c r="F201" s="1">
        <v>42307</v>
      </c>
      <c r="G201">
        <v>4</v>
      </c>
      <c r="H201">
        <v>-139.52000000000001</v>
      </c>
      <c r="I201" t="s">
        <v>21</v>
      </c>
      <c r="J201" t="s">
        <v>234</v>
      </c>
      <c r="L201" t="s">
        <v>555</v>
      </c>
      <c r="M201" s="1">
        <v>42308</v>
      </c>
    </row>
    <row r="202" spans="1:13" hidden="1" x14ac:dyDescent="0.25">
      <c r="A202">
        <v>2015</v>
      </c>
      <c r="B202" t="s">
        <v>11</v>
      </c>
      <c r="C202" t="s">
        <v>12</v>
      </c>
      <c r="D202" t="s">
        <v>186</v>
      </c>
      <c r="E202" t="s">
        <v>187</v>
      </c>
      <c r="F202" s="1">
        <v>42307</v>
      </c>
      <c r="G202">
        <v>5</v>
      </c>
      <c r="H202">
        <v>-7363.32</v>
      </c>
      <c r="I202" t="s">
        <v>21</v>
      </c>
      <c r="J202" t="s">
        <v>192</v>
      </c>
      <c r="L202" t="s">
        <v>555</v>
      </c>
      <c r="M202" s="1">
        <v>42308</v>
      </c>
    </row>
    <row r="203" spans="1:13" hidden="1" x14ac:dyDescent="0.25">
      <c r="A203">
        <v>2015</v>
      </c>
      <c r="B203" t="s">
        <v>11</v>
      </c>
      <c r="C203" t="s">
        <v>12</v>
      </c>
      <c r="D203" t="s">
        <v>186</v>
      </c>
      <c r="E203" t="s">
        <v>187</v>
      </c>
      <c r="F203" s="1">
        <v>42307</v>
      </c>
      <c r="G203">
        <v>6</v>
      </c>
      <c r="H203">
        <v>-33.700000000000003</v>
      </c>
      <c r="I203" t="s">
        <v>15</v>
      </c>
      <c r="J203" t="s">
        <v>556</v>
      </c>
      <c r="K203" t="s">
        <v>557</v>
      </c>
      <c r="L203" t="s">
        <v>558</v>
      </c>
      <c r="M203" s="1">
        <v>42308</v>
      </c>
    </row>
    <row r="204" spans="1:13" hidden="1" x14ac:dyDescent="0.25">
      <c r="A204">
        <v>2015</v>
      </c>
      <c r="B204" t="s">
        <v>11</v>
      </c>
      <c r="C204" t="s">
        <v>12</v>
      </c>
      <c r="D204" t="s">
        <v>186</v>
      </c>
      <c r="E204" t="s">
        <v>187</v>
      </c>
      <c r="F204" s="1">
        <v>42308</v>
      </c>
      <c r="G204">
        <v>0</v>
      </c>
      <c r="H204">
        <v>1324564.8400000001</v>
      </c>
      <c r="I204" t="s">
        <v>24</v>
      </c>
      <c r="J204" t="s">
        <v>228</v>
      </c>
      <c r="L204" t="s">
        <v>226</v>
      </c>
      <c r="M204" s="1">
        <v>42308</v>
      </c>
    </row>
    <row r="205" spans="1:13" hidden="1" x14ac:dyDescent="0.25">
      <c r="A205">
        <v>2015</v>
      </c>
      <c r="B205" t="s">
        <v>11</v>
      </c>
      <c r="C205" t="s">
        <v>12</v>
      </c>
      <c r="D205" t="s">
        <v>186</v>
      </c>
      <c r="E205" t="s">
        <v>187</v>
      </c>
      <c r="F205" s="1">
        <v>42308</v>
      </c>
      <c r="G205">
        <v>1</v>
      </c>
      <c r="H205">
        <v>-666.27</v>
      </c>
      <c r="I205" t="s">
        <v>24</v>
      </c>
      <c r="J205" t="s">
        <v>229</v>
      </c>
      <c r="L205" t="s">
        <v>226</v>
      </c>
      <c r="M205" s="1">
        <v>42308</v>
      </c>
    </row>
    <row r="206" spans="1:13" hidden="1" x14ac:dyDescent="0.25">
      <c r="A206">
        <v>2015</v>
      </c>
      <c r="B206" t="s">
        <v>11</v>
      </c>
      <c r="C206" t="s">
        <v>12</v>
      </c>
      <c r="D206" t="s">
        <v>186</v>
      </c>
      <c r="E206" t="s">
        <v>187</v>
      </c>
      <c r="F206" s="1">
        <v>42310</v>
      </c>
      <c r="G206">
        <v>0</v>
      </c>
      <c r="H206">
        <v>-3894.27</v>
      </c>
      <c r="J206" t="s">
        <v>193</v>
      </c>
      <c r="K206" t="s">
        <v>19</v>
      </c>
      <c r="L206" t="s">
        <v>559</v>
      </c>
      <c r="M206" s="1">
        <v>42338</v>
      </c>
    </row>
    <row r="207" spans="1:13" hidden="1" x14ac:dyDescent="0.25">
      <c r="A207">
        <v>2015</v>
      </c>
      <c r="B207" t="s">
        <v>11</v>
      </c>
      <c r="C207" t="s">
        <v>12</v>
      </c>
      <c r="D207" t="s">
        <v>186</v>
      </c>
      <c r="E207" t="s">
        <v>187</v>
      </c>
      <c r="F207" s="1">
        <v>42312</v>
      </c>
      <c r="G207">
        <v>0</v>
      </c>
      <c r="H207">
        <v>-177.08</v>
      </c>
      <c r="I207" t="s">
        <v>23</v>
      </c>
      <c r="J207" t="s">
        <v>409</v>
      </c>
      <c r="L207" t="s">
        <v>560</v>
      </c>
      <c r="M207" s="1">
        <v>42338</v>
      </c>
    </row>
    <row r="208" spans="1:13" hidden="1" x14ac:dyDescent="0.25">
      <c r="A208">
        <v>2015</v>
      </c>
      <c r="B208" t="s">
        <v>11</v>
      </c>
      <c r="C208" t="s">
        <v>12</v>
      </c>
      <c r="D208" t="s">
        <v>186</v>
      </c>
      <c r="E208" t="s">
        <v>187</v>
      </c>
      <c r="F208" s="1">
        <v>42313</v>
      </c>
      <c r="G208">
        <v>0</v>
      </c>
      <c r="H208">
        <v>22.35</v>
      </c>
      <c r="I208" t="s">
        <v>15</v>
      </c>
      <c r="J208" t="s">
        <v>561</v>
      </c>
      <c r="K208" t="s">
        <v>562</v>
      </c>
      <c r="L208" t="s">
        <v>563</v>
      </c>
      <c r="M208" s="1">
        <v>42338</v>
      </c>
    </row>
    <row r="209" spans="1:13" hidden="1" x14ac:dyDescent="0.25">
      <c r="A209">
        <v>2015</v>
      </c>
      <c r="B209" t="s">
        <v>11</v>
      </c>
      <c r="C209" t="s">
        <v>12</v>
      </c>
      <c r="D209" t="s">
        <v>186</v>
      </c>
      <c r="E209" t="s">
        <v>187</v>
      </c>
      <c r="F209" s="1">
        <v>42313</v>
      </c>
      <c r="G209">
        <v>1</v>
      </c>
      <c r="H209">
        <v>-1000</v>
      </c>
      <c r="J209" t="s">
        <v>564</v>
      </c>
      <c r="K209" t="s">
        <v>19</v>
      </c>
      <c r="L209" t="s">
        <v>565</v>
      </c>
      <c r="M209" s="1">
        <v>42338</v>
      </c>
    </row>
    <row r="210" spans="1:13" hidden="1" x14ac:dyDescent="0.25">
      <c r="A210">
        <v>2015</v>
      </c>
      <c r="B210" t="s">
        <v>11</v>
      </c>
      <c r="C210" t="s">
        <v>12</v>
      </c>
      <c r="D210" t="s">
        <v>186</v>
      </c>
      <c r="E210" t="s">
        <v>187</v>
      </c>
      <c r="F210" s="1">
        <v>42317</v>
      </c>
      <c r="G210">
        <v>0</v>
      </c>
      <c r="H210">
        <v>-152970</v>
      </c>
      <c r="I210" t="s">
        <v>15</v>
      </c>
      <c r="J210" t="s">
        <v>200</v>
      </c>
      <c r="K210" t="s">
        <v>566</v>
      </c>
      <c r="L210" t="s">
        <v>567</v>
      </c>
      <c r="M210" s="1">
        <v>42338</v>
      </c>
    </row>
    <row r="211" spans="1:13" hidden="1" x14ac:dyDescent="0.25">
      <c r="A211">
        <v>2015</v>
      </c>
      <c r="B211" t="s">
        <v>11</v>
      </c>
      <c r="C211" t="s">
        <v>12</v>
      </c>
      <c r="D211" t="s">
        <v>186</v>
      </c>
      <c r="E211" t="s">
        <v>187</v>
      </c>
      <c r="F211" s="1">
        <v>42318</v>
      </c>
      <c r="G211">
        <v>0</v>
      </c>
      <c r="H211">
        <v>152970</v>
      </c>
      <c r="I211" t="s">
        <v>15</v>
      </c>
      <c r="J211" t="s">
        <v>200</v>
      </c>
      <c r="K211" t="s">
        <v>566</v>
      </c>
      <c r="L211" t="s">
        <v>568</v>
      </c>
      <c r="M211" s="1">
        <v>42338</v>
      </c>
    </row>
    <row r="212" spans="1:13" hidden="1" x14ac:dyDescent="0.25">
      <c r="A212">
        <v>2015</v>
      </c>
      <c r="B212" t="s">
        <v>11</v>
      </c>
      <c r="C212" t="s">
        <v>12</v>
      </c>
      <c r="D212" t="s">
        <v>186</v>
      </c>
      <c r="E212" t="s">
        <v>187</v>
      </c>
      <c r="F212" s="1">
        <v>42319</v>
      </c>
      <c r="G212">
        <v>0</v>
      </c>
      <c r="H212">
        <v>-2.48</v>
      </c>
      <c r="I212" t="s">
        <v>15</v>
      </c>
      <c r="J212" t="s">
        <v>569</v>
      </c>
      <c r="K212" t="s">
        <v>570</v>
      </c>
      <c r="L212" t="s">
        <v>571</v>
      </c>
      <c r="M212" s="1">
        <v>42338</v>
      </c>
    </row>
    <row r="213" spans="1:13" hidden="1" x14ac:dyDescent="0.25">
      <c r="A213">
        <v>2015</v>
      </c>
      <c r="B213" t="s">
        <v>11</v>
      </c>
      <c r="C213" t="s">
        <v>12</v>
      </c>
      <c r="D213" t="s">
        <v>186</v>
      </c>
      <c r="E213" t="s">
        <v>187</v>
      </c>
      <c r="F213" s="1">
        <v>42319</v>
      </c>
      <c r="G213">
        <v>1</v>
      </c>
      <c r="H213">
        <v>-1.42</v>
      </c>
      <c r="I213" t="s">
        <v>15</v>
      </c>
      <c r="J213" t="s">
        <v>572</v>
      </c>
      <c r="K213" t="s">
        <v>573</v>
      </c>
      <c r="L213" t="s">
        <v>571</v>
      </c>
      <c r="M213" s="1">
        <v>42338</v>
      </c>
    </row>
    <row r="214" spans="1:13" hidden="1" x14ac:dyDescent="0.25">
      <c r="A214">
        <v>2015</v>
      </c>
      <c r="B214" t="s">
        <v>11</v>
      </c>
      <c r="C214" t="s">
        <v>12</v>
      </c>
      <c r="D214" t="s">
        <v>186</v>
      </c>
      <c r="E214" t="s">
        <v>187</v>
      </c>
      <c r="F214" s="1">
        <v>42319</v>
      </c>
      <c r="G214">
        <v>2</v>
      </c>
      <c r="H214">
        <v>-34.9</v>
      </c>
      <c r="I214" t="s">
        <v>15</v>
      </c>
      <c r="J214" t="s">
        <v>574</v>
      </c>
      <c r="K214" t="s">
        <v>575</v>
      </c>
      <c r="L214" t="s">
        <v>571</v>
      </c>
      <c r="M214" s="1">
        <v>42338</v>
      </c>
    </row>
    <row r="215" spans="1:13" hidden="1" x14ac:dyDescent="0.25">
      <c r="A215">
        <v>2015</v>
      </c>
      <c r="B215" t="s">
        <v>11</v>
      </c>
      <c r="C215" t="s">
        <v>12</v>
      </c>
      <c r="D215" t="s">
        <v>186</v>
      </c>
      <c r="E215" t="s">
        <v>187</v>
      </c>
      <c r="F215" s="1">
        <v>42319</v>
      </c>
      <c r="G215">
        <v>3</v>
      </c>
      <c r="H215">
        <v>-14.85</v>
      </c>
      <c r="I215" t="s">
        <v>15</v>
      </c>
      <c r="J215" t="s">
        <v>576</v>
      </c>
      <c r="K215" t="s">
        <v>577</v>
      </c>
      <c r="L215" t="s">
        <v>571</v>
      </c>
      <c r="M215" s="1">
        <v>42338</v>
      </c>
    </row>
    <row r="216" spans="1:13" hidden="1" x14ac:dyDescent="0.25">
      <c r="A216">
        <v>2015</v>
      </c>
      <c r="B216" t="s">
        <v>11</v>
      </c>
      <c r="C216" t="s">
        <v>12</v>
      </c>
      <c r="D216" t="s">
        <v>186</v>
      </c>
      <c r="E216" t="s">
        <v>187</v>
      </c>
      <c r="F216" s="1">
        <v>42319</v>
      </c>
      <c r="G216">
        <v>4</v>
      </c>
      <c r="H216">
        <v>-597.05999999999995</v>
      </c>
      <c r="I216" t="s">
        <v>15</v>
      </c>
      <c r="J216" t="s">
        <v>578</v>
      </c>
      <c r="K216" t="s">
        <v>579</v>
      </c>
      <c r="L216" t="s">
        <v>571</v>
      </c>
      <c r="M216" s="1">
        <v>42338</v>
      </c>
    </row>
    <row r="217" spans="1:13" hidden="1" x14ac:dyDescent="0.25">
      <c r="A217">
        <v>2015</v>
      </c>
      <c r="B217" t="s">
        <v>11</v>
      </c>
      <c r="C217" t="s">
        <v>12</v>
      </c>
      <c r="D217" t="s">
        <v>186</v>
      </c>
      <c r="E217" t="s">
        <v>187</v>
      </c>
      <c r="F217" s="1">
        <v>42319</v>
      </c>
      <c r="G217">
        <v>5</v>
      </c>
      <c r="H217">
        <v>-30.32</v>
      </c>
      <c r="I217" t="s">
        <v>15</v>
      </c>
      <c r="J217" t="s">
        <v>580</v>
      </c>
      <c r="K217" t="s">
        <v>581</v>
      </c>
      <c r="L217" t="s">
        <v>571</v>
      </c>
      <c r="M217" s="1">
        <v>42338</v>
      </c>
    </row>
    <row r="218" spans="1:13" hidden="1" x14ac:dyDescent="0.25">
      <c r="A218">
        <v>2015</v>
      </c>
      <c r="B218" t="s">
        <v>11</v>
      </c>
      <c r="C218" t="s">
        <v>12</v>
      </c>
      <c r="D218" t="s">
        <v>186</v>
      </c>
      <c r="E218" t="s">
        <v>187</v>
      </c>
      <c r="F218" s="1">
        <v>42319</v>
      </c>
      <c r="G218">
        <v>6</v>
      </c>
      <c r="H218">
        <v>-9.32</v>
      </c>
      <c r="I218" t="s">
        <v>15</v>
      </c>
      <c r="J218" t="s">
        <v>582</v>
      </c>
      <c r="K218" t="s">
        <v>583</v>
      </c>
      <c r="L218" t="s">
        <v>571</v>
      </c>
      <c r="M218" s="1">
        <v>42338</v>
      </c>
    </row>
    <row r="219" spans="1:13" hidden="1" x14ac:dyDescent="0.25">
      <c r="A219">
        <v>2015</v>
      </c>
      <c r="B219" t="s">
        <v>11</v>
      </c>
      <c r="C219" t="s">
        <v>12</v>
      </c>
      <c r="D219" t="s">
        <v>186</v>
      </c>
      <c r="E219" t="s">
        <v>187</v>
      </c>
      <c r="F219" s="1">
        <v>42319</v>
      </c>
      <c r="G219">
        <v>7</v>
      </c>
      <c r="H219">
        <v>-21.92</v>
      </c>
      <c r="I219" t="s">
        <v>15</v>
      </c>
      <c r="J219" t="s">
        <v>584</v>
      </c>
      <c r="K219" t="s">
        <v>585</v>
      </c>
      <c r="L219" t="s">
        <v>571</v>
      </c>
      <c r="M219" s="1">
        <v>42338</v>
      </c>
    </row>
    <row r="220" spans="1:13" hidden="1" x14ac:dyDescent="0.25">
      <c r="A220">
        <v>2015</v>
      </c>
      <c r="B220" t="s">
        <v>11</v>
      </c>
      <c r="C220" t="s">
        <v>12</v>
      </c>
      <c r="D220" t="s">
        <v>186</v>
      </c>
      <c r="E220" t="s">
        <v>187</v>
      </c>
      <c r="F220" s="1">
        <v>42319</v>
      </c>
      <c r="G220">
        <v>8</v>
      </c>
      <c r="H220">
        <v>-17.579999999999998</v>
      </c>
      <c r="I220" t="s">
        <v>15</v>
      </c>
      <c r="J220" t="s">
        <v>586</v>
      </c>
      <c r="K220" t="s">
        <v>587</v>
      </c>
      <c r="L220" t="s">
        <v>571</v>
      </c>
      <c r="M220" s="1">
        <v>42338</v>
      </c>
    </row>
    <row r="221" spans="1:13" hidden="1" x14ac:dyDescent="0.25">
      <c r="A221">
        <v>2015</v>
      </c>
      <c r="B221" t="s">
        <v>11</v>
      </c>
      <c r="C221" t="s">
        <v>12</v>
      </c>
      <c r="D221" t="s">
        <v>186</v>
      </c>
      <c r="E221" t="s">
        <v>187</v>
      </c>
      <c r="F221" s="1">
        <v>42319</v>
      </c>
      <c r="G221">
        <v>9</v>
      </c>
      <c r="H221">
        <v>-23.31</v>
      </c>
      <c r="I221" t="s">
        <v>15</v>
      </c>
      <c r="J221" t="s">
        <v>588</v>
      </c>
      <c r="K221" t="s">
        <v>589</v>
      </c>
      <c r="L221" t="s">
        <v>571</v>
      </c>
      <c r="M221" s="1">
        <v>42338</v>
      </c>
    </row>
    <row r="222" spans="1:13" hidden="1" x14ac:dyDescent="0.25">
      <c r="A222">
        <v>2015</v>
      </c>
      <c r="B222" t="s">
        <v>11</v>
      </c>
      <c r="C222" t="s">
        <v>12</v>
      </c>
      <c r="D222" t="s">
        <v>186</v>
      </c>
      <c r="E222" t="s">
        <v>187</v>
      </c>
      <c r="F222" s="1">
        <v>42319</v>
      </c>
      <c r="G222">
        <v>10</v>
      </c>
      <c r="H222">
        <v>-45.51</v>
      </c>
      <c r="I222" t="s">
        <v>15</v>
      </c>
      <c r="J222" t="s">
        <v>590</v>
      </c>
      <c r="K222" t="s">
        <v>591</v>
      </c>
      <c r="L222" t="s">
        <v>571</v>
      </c>
      <c r="M222" s="1">
        <v>42338</v>
      </c>
    </row>
    <row r="223" spans="1:13" hidden="1" x14ac:dyDescent="0.25">
      <c r="A223">
        <v>2015</v>
      </c>
      <c r="B223" t="s">
        <v>11</v>
      </c>
      <c r="C223" t="s">
        <v>12</v>
      </c>
      <c r="D223" t="s">
        <v>186</v>
      </c>
      <c r="E223" t="s">
        <v>187</v>
      </c>
      <c r="F223" s="1">
        <v>42319</v>
      </c>
      <c r="G223">
        <v>11</v>
      </c>
      <c r="H223">
        <v>-42.77</v>
      </c>
      <c r="I223" t="s">
        <v>15</v>
      </c>
      <c r="J223" t="s">
        <v>592</v>
      </c>
      <c r="K223" t="s">
        <v>593</v>
      </c>
      <c r="L223" t="s">
        <v>571</v>
      </c>
      <c r="M223" s="1">
        <v>42338</v>
      </c>
    </row>
    <row r="224" spans="1:13" hidden="1" x14ac:dyDescent="0.25">
      <c r="A224">
        <v>2015</v>
      </c>
      <c r="B224" t="s">
        <v>11</v>
      </c>
      <c r="C224" t="s">
        <v>12</v>
      </c>
      <c r="D224" t="s">
        <v>186</v>
      </c>
      <c r="E224" t="s">
        <v>187</v>
      </c>
      <c r="F224" s="1">
        <v>42319</v>
      </c>
      <c r="G224">
        <v>12</v>
      </c>
      <c r="H224">
        <v>-12.43</v>
      </c>
      <c r="I224" t="s">
        <v>15</v>
      </c>
      <c r="J224" t="s">
        <v>594</v>
      </c>
      <c r="K224" t="s">
        <v>595</v>
      </c>
      <c r="L224" t="s">
        <v>571</v>
      </c>
      <c r="M224" s="1">
        <v>42338</v>
      </c>
    </row>
    <row r="225" spans="1:13" hidden="1" x14ac:dyDescent="0.25">
      <c r="A225">
        <v>2015</v>
      </c>
      <c r="B225" t="s">
        <v>11</v>
      </c>
      <c r="C225" t="s">
        <v>12</v>
      </c>
      <c r="D225" t="s">
        <v>186</v>
      </c>
      <c r="E225" t="s">
        <v>187</v>
      </c>
      <c r="F225" s="1">
        <v>42319</v>
      </c>
      <c r="G225">
        <v>13</v>
      </c>
      <c r="H225">
        <v>-19.43</v>
      </c>
      <c r="I225" t="s">
        <v>15</v>
      </c>
      <c r="J225" t="s">
        <v>596</v>
      </c>
      <c r="K225" t="s">
        <v>597</v>
      </c>
      <c r="L225" t="s">
        <v>571</v>
      </c>
      <c r="M225" s="1">
        <v>42338</v>
      </c>
    </row>
    <row r="226" spans="1:13" hidden="1" x14ac:dyDescent="0.25">
      <c r="A226">
        <v>2015</v>
      </c>
      <c r="B226" t="s">
        <v>11</v>
      </c>
      <c r="C226" t="s">
        <v>12</v>
      </c>
      <c r="D226" t="s">
        <v>186</v>
      </c>
      <c r="E226" t="s">
        <v>187</v>
      </c>
      <c r="F226" s="1">
        <v>42319</v>
      </c>
      <c r="G226">
        <v>14</v>
      </c>
      <c r="H226">
        <v>-22.02</v>
      </c>
      <c r="I226" t="s">
        <v>15</v>
      </c>
      <c r="J226" t="s">
        <v>598</v>
      </c>
      <c r="K226" t="s">
        <v>599</v>
      </c>
      <c r="L226" t="s">
        <v>571</v>
      </c>
      <c r="M226" s="1">
        <v>42338</v>
      </c>
    </row>
    <row r="227" spans="1:13" hidden="1" x14ac:dyDescent="0.25">
      <c r="A227">
        <v>2015</v>
      </c>
      <c r="B227" t="s">
        <v>11</v>
      </c>
      <c r="C227" t="s">
        <v>12</v>
      </c>
      <c r="D227" t="s">
        <v>186</v>
      </c>
      <c r="E227" t="s">
        <v>187</v>
      </c>
      <c r="F227" s="1">
        <v>42319</v>
      </c>
      <c r="G227">
        <v>15</v>
      </c>
      <c r="H227">
        <v>-29.67</v>
      </c>
      <c r="I227" t="s">
        <v>15</v>
      </c>
      <c r="J227" t="s">
        <v>600</v>
      </c>
      <c r="K227" t="s">
        <v>601</v>
      </c>
      <c r="L227" t="s">
        <v>571</v>
      </c>
      <c r="M227" s="1">
        <v>42338</v>
      </c>
    </row>
    <row r="228" spans="1:13" hidden="1" x14ac:dyDescent="0.25">
      <c r="A228">
        <v>2015</v>
      </c>
      <c r="B228" t="s">
        <v>11</v>
      </c>
      <c r="C228" t="s">
        <v>12</v>
      </c>
      <c r="D228" t="s">
        <v>186</v>
      </c>
      <c r="E228" t="s">
        <v>187</v>
      </c>
      <c r="F228" s="1">
        <v>42319</v>
      </c>
      <c r="G228">
        <v>16</v>
      </c>
      <c r="H228">
        <v>-2.2400000000000002</v>
      </c>
      <c r="I228" t="s">
        <v>15</v>
      </c>
      <c r="J228" t="s">
        <v>602</v>
      </c>
      <c r="K228" t="s">
        <v>603</v>
      </c>
      <c r="L228" t="s">
        <v>571</v>
      </c>
      <c r="M228" s="1">
        <v>42338</v>
      </c>
    </row>
    <row r="229" spans="1:13" hidden="1" x14ac:dyDescent="0.25">
      <c r="A229">
        <v>2015</v>
      </c>
      <c r="B229" t="s">
        <v>11</v>
      </c>
      <c r="C229" t="s">
        <v>12</v>
      </c>
      <c r="D229" t="s">
        <v>186</v>
      </c>
      <c r="E229" t="s">
        <v>187</v>
      </c>
      <c r="F229" s="1">
        <v>42319</v>
      </c>
      <c r="G229">
        <v>17</v>
      </c>
      <c r="H229">
        <v>-3.89</v>
      </c>
      <c r="I229" t="s">
        <v>15</v>
      </c>
      <c r="J229" t="s">
        <v>604</v>
      </c>
      <c r="K229" t="s">
        <v>605</v>
      </c>
      <c r="L229" t="s">
        <v>571</v>
      </c>
      <c r="M229" s="1">
        <v>42338</v>
      </c>
    </row>
    <row r="230" spans="1:13" hidden="1" x14ac:dyDescent="0.25">
      <c r="A230">
        <v>2015</v>
      </c>
      <c r="B230" t="s">
        <v>11</v>
      </c>
      <c r="C230" t="s">
        <v>12</v>
      </c>
      <c r="D230" t="s">
        <v>186</v>
      </c>
      <c r="E230" t="s">
        <v>187</v>
      </c>
      <c r="F230" s="1">
        <v>42319</v>
      </c>
      <c r="G230">
        <v>18</v>
      </c>
      <c r="H230">
        <v>-31.89</v>
      </c>
      <c r="I230" t="s">
        <v>15</v>
      </c>
      <c r="J230" t="s">
        <v>606</v>
      </c>
      <c r="K230" t="s">
        <v>607</v>
      </c>
      <c r="L230" t="s">
        <v>571</v>
      </c>
      <c r="M230" s="1">
        <v>42338</v>
      </c>
    </row>
    <row r="231" spans="1:13" hidden="1" x14ac:dyDescent="0.25">
      <c r="A231">
        <v>2015</v>
      </c>
      <c r="B231" t="s">
        <v>11</v>
      </c>
      <c r="C231" t="s">
        <v>12</v>
      </c>
      <c r="D231" t="s">
        <v>186</v>
      </c>
      <c r="E231" t="s">
        <v>187</v>
      </c>
      <c r="F231" s="1">
        <v>42319</v>
      </c>
      <c r="G231">
        <v>19</v>
      </c>
      <c r="H231">
        <v>-16.53</v>
      </c>
      <c r="I231" t="s">
        <v>15</v>
      </c>
      <c r="J231" t="s">
        <v>608</v>
      </c>
      <c r="K231" t="s">
        <v>609</v>
      </c>
      <c r="L231" t="s">
        <v>571</v>
      </c>
      <c r="M231" s="1">
        <v>42338</v>
      </c>
    </row>
    <row r="232" spans="1:13" hidden="1" x14ac:dyDescent="0.25">
      <c r="A232">
        <v>2015</v>
      </c>
      <c r="B232" t="s">
        <v>11</v>
      </c>
      <c r="C232" t="s">
        <v>12</v>
      </c>
      <c r="D232" t="s">
        <v>186</v>
      </c>
      <c r="E232" t="s">
        <v>187</v>
      </c>
      <c r="F232" s="1">
        <v>42319</v>
      </c>
      <c r="G232">
        <v>20</v>
      </c>
      <c r="H232">
        <v>-22.65</v>
      </c>
      <c r="I232" t="s">
        <v>15</v>
      </c>
      <c r="J232" t="s">
        <v>610</v>
      </c>
      <c r="K232" t="s">
        <v>611</v>
      </c>
      <c r="L232" t="s">
        <v>571</v>
      </c>
      <c r="M232" s="1">
        <v>42338</v>
      </c>
    </row>
    <row r="233" spans="1:13" hidden="1" x14ac:dyDescent="0.25">
      <c r="A233">
        <v>2015</v>
      </c>
      <c r="B233" t="s">
        <v>11</v>
      </c>
      <c r="C233" t="s">
        <v>12</v>
      </c>
      <c r="D233" t="s">
        <v>186</v>
      </c>
      <c r="E233" t="s">
        <v>187</v>
      </c>
      <c r="F233" s="1">
        <v>42319</v>
      </c>
      <c r="G233">
        <v>21</v>
      </c>
      <c r="H233">
        <v>-101.08</v>
      </c>
      <c r="I233" t="s">
        <v>15</v>
      </c>
      <c r="J233" t="s">
        <v>612</v>
      </c>
      <c r="K233" t="s">
        <v>613</v>
      </c>
      <c r="L233" t="s">
        <v>571</v>
      </c>
      <c r="M233" s="1">
        <v>42338</v>
      </c>
    </row>
    <row r="234" spans="1:13" hidden="1" x14ac:dyDescent="0.25">
      <c r="A234">
        <v>2015</v>
      </c>
      <c r="B234" t="s">
        <v>11</v>
      </c>
      <c r="C234" t="s">
        <v>12</v>
      </c>
      <c r="D234" t="s">
        <v>186</v>
      </c>
      <c r="E234" t="s">
        <v>187</v>
      </c>
      <c r="F234" s="1">
        <v>42319</v>
      </c>
      <c r="G234">
        <v>22</v>
      </c>
      <c r="H234">
        <v>-11.66</v>
      </c>
      <c r="I234" t="s">
        <v>15</v>
      </c>
      <c r="J234" t="s">
        <v>614</v>
      </c>
      <c r="K234" t="s">
        <v>615</v>
      </c>
      <c r="L234" t="s">
        <v>571</v>
      </c>
      <c r="M234" s="1">
        <v>42338</v>
      </c>
    </row>
    <row r="235" spans="1:13" hidden="1" x14ac:dyDescent="0.25">
      <c r="A235">
        <v>2015</v>
      </c>
      <c r="B235" t="s">
        <v>11</v>
      </c>
      <c r="C235" t="s">
        <v>12</v>
      </c>
      <c r="D235" t="s">
        <v>186</v>
      </c>
      <c r="E235" t="s">
        <v>187</v>
      </c>
      <c r="F235" s="1">
        <v>42319</v>
      </c>
      <c r="G235">
        <v>23</v>
      </c>
      <c r="H235">
        <v>-63.7</v>
      </c>
      <c r="I235" t="s">
        <v>15</v>
      </c>
      <c r="J235" t="s">
        <v>616</v>
      </c>
      <c r="K235" t="s">
        <v>617</v>
      </c>
      <c r="L235" t="s">
        <v>571</v>
      </c>
      <c r="M235" s="1">
        <v>42338</v>
      </c>
    </row>
    <row r="236" spans="1:13" hidden="1" x14ac:dyDescent="0.25">
      <c r="A236">
        <v>2015</v>
      </c>
      <c r="B236" t="s">
        <v>11</v>
      </c>
      <c r="C236" t="s">
        <v>12</v>
      </c>
      <c r="D236" t="s">
        <v>186</v>
      </c>
      <c r="E236" t="s">
        <v>187</v>
      </c>
      <c r="F236" s="1">
        <v>42319</v>
      </c>
      <c r="G236">
        <v>24</v>
      </c>
      <c r="H236">
        <v>-9.32</v>
      </c>
      <c r="I236" t="s">
        <v>15</v>
      </c>
      <c r="J236" t="s">
        <v>618</v>
      </c>
      <c r="K236" t="s">
        <v>619</v>
      </c>
      <c r="L236" t="s">
        <v>571</v>
      </c>
      <c r="M236" s="1">
        <v>42338</v>
      </c>
    </row>
    <row r="237" spans="1:13" hidden="1" x14ac:dyDescent="0.25">
      <c r="A237">
        <v>2015</v>
      </c>
      <c r="B237" t="s">
        <v>11</v>
      </c>
      <c r="C237" t="s">
        <v>12</v>
      </c>
      <c r="D237" t="s">
        <v>186</v>
      </c>
      <c r="E237" t="s">
        <v>187</v>
      </c>
      <c r="F237" s="1">
        <v>42319</v>
      </c>
      <c r="G237">
        <v>25</v>
      </c>
      <c r="H237">
        <v>-11.66</v>
      </c>
      <c r="I237" t="s">
        <v>15</v>
      </c>
      <c r="J237" t="s">
        <v>620</v>
      </c>
      <c r="K237" t="s">
        <v>621</v>
      </c>
      <c r="L237" t="s">
        <v>571</v>
      </c>
      <c r="M237" s="1">
        <v>42338</v>
      </c>
    </row>
    <row r="238" spans="1:13" hidden="1" x14ac:dyDescent="0.25">
      <c r="A238">
        <v>2015</v>
      </c>
      <c r="B238" t="s">
        <v>11</v>
      </c>
      <c r="C238" t="s">
        <v>12</v>
      </c>
      <c r="D238" t="s">
        <v>186</v>
      </c>
      <c r="E238" t="s">
        <v>187</v>
      </c>
      <c r="F238" s="1">
        <v>42319</v>
      </c>
      <c r="G238">
        <v>26</v>
      </c>
      <c r="H238">
        <v>-3.11</v>
      </c>
      <c r="I238" t="s">
        <v>15</v>
      </c>
      <c r="J238" t="s">
        <v>622</v>
      </c>
      <c r="K238" t="s">
        <v>623</v>
      </c>
      <c r="L238" t="s">
        <v>571</v>
      </c>
      <c r="M238" s="1">
        <v>42338</v>
      </c>
    </row>
    <row r="239" spans="1:13" hidden="1" x14ac:dyDescent="0.25">
      <c r="A239">
        <v>2015</v>
      </c>
      <c r="B239" t="s">
        <v>11</v>
      </c>
      <c r="C239" t="s">
        <v>12</v>
      </c>
      <c r="D239" t="s">
        <v>186</v>
      </c>
      <c r="E239" t="s">
        <v>187</v>
      </c>
      <c r="F239" s="1">
        <v>42319</v>
      </c>
      <c r="G239">
        <v>27</v>
      </c>
      <c r="H239">
        <v>-3.11</v>
      </c>
      <c r="I239" t="s">
        <v>15</v>
      </c>
      <c r="J239" t="s">
        <v>624</v>
      </c>
      <c r="K239" t="s">
        <v>625</v>
      </c>
      <c r="L239" t="s">
        <v>571</v>
      </c>
      <c r="M239" s="1">
        <v>42338</v>
      </c>
    </row>
    <row r="240" spans="1:13" hidden="1" x14ac:dyDescent="0.25">
      <c r="A240">
        <v>2015</v>
      </c>
      <c r="B240" t="s">
        <v>11</v>
      </c>
      <c r="C240" t="s">
        <v>12</v>
      </c>
      <c r="D240" t="s">
        <v>186</v>
      </c>
      <c r="E240" t="s">
        <v>187</v>
      </c>
      <c r="F240" s="1">
        <v>42319</v>
      </c>
      <c r="G240">
        <v>28</v>
      </c>
      <c r="H240">
        <v>-243.45</v>
      </c>
      <c r="I240" t="s">
        <v>15</v>
      </c>
      <c r="J240" t="s">
        <v>626</v>
      </c>
      <c r="K240" t="s">
        <v>627</v>
      </c>
      <c r="L240" t="s">
        <v>571</v>
      </c>
      <c r="M240" s="1">
        <v>42338</v>
      </c>
    </row>
    <row r="241" spans="1:13" hidden="1" x14ac:dyDescent="0.25">
      <c r="A241">
        <v>2015</v>
      </c>
      <c r="B241" t="s">
        <v>11</v>
      </c>
      <c r="C241" t="s">
        <v>12</v>
      </c>
      <c r="D241" t="s">
        <v>186</v>
      </c>
      <c r="E241" t="s">
        <v>187</v>
      </c>
      <c r="F241" s="1">
        <v>42319</v>
      </c>
      <c r="G241">
        <v>29</v>
      </c>
      <c r="H241">
        <v>-100.46</v>
      </c>
      <c r="I241" t="s">
        <v>15</v>
      </c>
      <c r="J241" t="s">
        <v>462</v>
      </c>
      <c r="K241" t="s">
        <v>628</v>
      </c>
      <c r="L241" t="s">
        <v>571</v>
      </c>
      <c r="M241" s="1">
        <v>42338</v>
      </c>
    </row>
    <row r="242" spans="1:13" hidden="1" x14ac:dyDescent="0.25">
      <c r="A242">
        <v>2015</v>
      </c>
      <c r="B242" t="s">
        <v>11</v>
      </c>
      <c r="C242" t="s">
        <v>12</v>
      </c>
      <c r="D242" t="s">
        <v>186</v>
      </c>
      <c r="E242" t="s">
        <v>187</v>
      </c>
      <c r="F242" s="1">
        <v>42319</v>
      </c>
      <c r="G242">
        <v>30</v>
      </c>
      <c r="H242">
        <v>-3086.05</v>
      </c>
      <c r="I242" t="s">
        <v>15</v>
      </c>
      <c r="J242" t="s">
        <v>224</v>
      </c>
      <c r="K242" t="s">
        <v>629</v>
      </c>
      <c r="L242" t="s">
        <v>571</v>
      </c>
      <c r="M242" s="1">
        <v>42338</v>
      </c>
    </row>
    <row r="243" spans="1:13" hidden="1" x14ac:dyDescent="0.25">
      <c r="A243">
        <v>2015</v>
      </c>
      <c r="B243" t="s">
        <v>11</v>
      </c>
      <c r="C243" t="s">
        <v>12</v>
      </c>
      <c r="D243" t="s">
        <v>186</v>
      </c>
      <c r="E243" t="s">
        <v>187</v>
      </c>
      <c r="F243" s="1">
        <v>42319</v>
      </c>
      <c r="G243">
        <v>31</v>
      </c>
      <c r="H243">
        <v>-98.92</v>
      </c>
      <c r="I243" t="s">
        <v>15</v>
      </c>
      <c r="J243" t="s">
        <v>466</v>
      </c>
      <c r="K243" t="s">
        <v>630</v>
      </c>
      <c r="L243" t="s">
        <v>571</v>
      </c>
      <c r="M243" s="1">
        <v>42338</v>
      </c>
    </row>
    <row r="244" spans="1:13" hidden="1" x14ac:dyDescent="0.25">
      <c r="A244">
        <v>2015</v>
      </c>
      <c r="B244" t="s">
        <v>11</v>
      </c>
      <c r="C244" t="s">
        <v>12</v>
      </c>
      <c r="D244" t="s">
        <v>186</v>
      </c>
      <c r="E244" t="s">
        <v>187</v>
      </c>
      <c r="F244" s="1">
        <v>42319</v>
      </c>
      <c r="G244">
        <v>32</v>
      </c>
      <c r="H244">
        <v>-336.77</v>
      </c>
      <c r="I244" t="s">
        <v>15</v>
      </c>
      <c r="J244" t="s">
        <v>631</v>
      </c>
      <c r="K244" t="s">
        <v>632</v>
      </c>
      <c r="L244" t="s">
        <v>571</v>
      </c>
      <c r="M244" s="1">
        <v>42338</v>
      </c>
    </row>
    <row r="245" spans="1:13" hidden="1" x14ac:dyDescent="0.25">
      <c r="A245">
        <v>2015</v>
      </c>
      <c r="B245" t="s">
        <v>11</v>
      </c>
      <c r="C245" t="s">
        <v>12</v>
      </c>
      <c r="D245" t="s">
        <v>186</v>
      </c>
      <c r="E245" t="s">
        <v>187</v>
      </c>
      <c r="F245" s="1">
        <v>42319</v>
      </c>
      <c r="G245">
        <v>33</v>
      </c>
      <c r="H245">
        <v>-4798.93</v>
      </c>
      <c r="I245" t="s">
        <v>15</v>
      </c>
      <c r="J245" t="s">
        <v>305</v>
      </c>
      <c r="K245" t="s">
        <v>633</v>
      </c>
      <c r="L245" t="s">
        <v>571</v>
      </c>
      <c r="M245" s="1">
        <v>42338</v>
      </c>
    </row>
    <row r="246" spans="1:13" hidden="1" x14ac:dyDescent="0.25">
      <c r="A246">
        <v>2015</v>
      </c>
      <c r="B246" t="s">
        <v>11</v>
      </c>
      <c r="C246" t="s">
        <v>12</v>
      </c>
      <c r="D246" t="s">
        <v>186</v>
      </c>
      <c r="E246" t="s">
        <v>187</v>
      </c>
      <c r="F246" s="1">
        <v>42319</v>
      </c>
      <c r="G246">
        <v>34</v>
      </c>
      <c r="H246">
        <v>-1790</v>
      </c>
      <c r="I246" t="s">
        <v>15</v>
      </c>
      <c r="J246" t="s">
        <v>201</v>
      </c>
      <c r="K246" t="s">
        <v>634</v>
      </c>
      <c r="L246" t="s">
        <v>571</v>
      </c>
      <c r="M246" s="1">
        <v>42338</v>
      </c>
    </row>
    <row r="247" spans="1:13" hidden="1" x14ac:dyDescent="0.25">
      <c r="A247">
        <v>2015</v>
      </c>
      <c r="B247" t="s">
        <v>11</v>
      </c>
      <c r="C247" t="s">
        <v>12</v>
      </c>
      <c r="D247" t="s">
        <v>186</v>
      </c>
      <c r="E247" t="s">
        <v>187</v>
      </c>
      <c r="F247" s="1">
        <v>42319</v>
      </c>
      <c r="G247">
        <v>35</v>
      </c>
      <c r="H247">
        <v>-521.5</v>
      </c>
      <c r="I247" t="s">
        <v>15</v>
      </c>
      <c r="J247" t="s">
        <v>311</v>
      </c>
      <c r="K247" t="s">
        <v>635</v>
      </c>
      <c r="L247" t="s">
        <v>571</v>
      </c>
      <c r="M247" s="1">
        <v>42338</v>
      </c>
    </row>
    <row r="248" spans="1:13" hidden="1" x14ac:dyDescent="0.25">
      <c r="A248">
        <v>2015</v>
      </c>
      <c r="B248" t="s">
        <v>11</v>
      </c>
      <c r="C248" t="s">
        <v>12</v>
      </c>
      <c r="D248" t="s">
        <v>186</v>
      </c>
      <c r="E248" t="s">
        <v>187</v>
      </c>
      <c r="F248" s="1">
        <v>42319</v>
      </c>
      <c r="G248">
        <v>36</v>
      </c>
      <c r="H248">
        <v>-6983.23</v>
      </c>
      <c r="I248" t="s">
        <v>15</v>
      </c>
      <c r="J248" t="s">
        <v>313</v>
      </c>
      <c r="K248" t="s">
        <v>636</v>
      </c>
      <c r="L248" t="s">
        <v>571</v>
      </c>
      <c r="M248" s="1">
        <v>42338</v>
      </c>
    </row>
    <row r="249" spans="1:13" hidden="1" x14ac:dyDescent="0.25">
      <c r="A249">
        <v>2015</v>
      </c>
      <c r="B249" t="s">
        <v>11</v>
      </c>
      <c r="C249" t="s">
        <v>12</v>
      </c>
      <c r="D249" t="s">
        <v>186</v>
      </c>
      <c r="E249" t="s">
        <v>187</v>
      </c>
      <c r="F249" s="1">
        <v>42319</v>
      </c>
      <c r="G249">
        <v>37</v>
      </c>
      <c r="H249">
        <v>-713.87</v>
      </c>
      <c r="I249" t="s">
        <v>15</v>
      </c>
      <c r="J249" t="s">
        <v>315</v>
      </c>
      <c r="K249" t="s">
        <v>637</v>
      </c>
      <c r="L249" t="s">
        <v>571</v>
      </c>
      <c r="M249" s="1">
        <v>42338</v>
      </c>
    </row>
    <row r="250" spans="1:13" hidden="1" x14ac:dyDescent="0.25">
      <c r="A250">
        <v>2015</v>
      </c>
      <c r="B250" t="s">
        <v>11</v>
      </c>
      <c r="C250" t="s">
        <v>12</v>
      </c>
      <c r="D250" t="s">
        <v>186</v>
      </c>
      <c r="E250" t="s">
        <v>187</v>
      </c>
      <c r="F250" s="1">
        <v>42319</v>
      </c>
      <c r="G250">
        <v>38</v>
      </c>
      <c r="H250">
        <v>-137.51</v>
      </c>
      <c r="I250" t="s">
        <v>15</v>
      </c>
      <c r="J250" t="s">
        <v>317</v>
      </c>
      <c r="K250" t="s">
        <v>638</v>
      </c>
      <c r="L250" t="s">
        <v>571</v>
      </c>
      <c r="M250" s="1">
        <v>42338</v>
      </c>
    </row>
    <row r="251" spans="1:13" hidden="1" x14ac:dyDescent="0.25">
      <c r="A251">
        <v>2015</v>
      </c>
      <c r="B251" t="s">
        <v>11</v>
      </c>
      <c r="C251" t="s">
        <v>12</v>
      </c>
      <c r="D251" t="s">
        <v>186</v>
      </c>
      <c r="E251" t="s">
        <v>187</v>
      </c>
      <c r="F251" s="1">
        <v>42319</v>
      </c>
      <c r="G251">
        <v>39</v>
      </c>
      <c r="H251">
        <v>-7342.45</v>
      </c>
      <c r="I251" t="s">
        <v>15</v>
      </c>
      <c r="J251" t="s">
        <v>320</v>
      </c>
      <c r="K251" t="s">
        <v>639</v>
      </c>
      <c r="L251" t="s">
        <v>571</v>
      </c>
      <c r="M251" s="1">
        <v>42338</v>
      </c>
    </row>
    <row r="252" spans="1:13" hidden="1" x14ac:dyDescent="0.25">
      <c r="A252">
        <v>2015</v>
      </c>
      <c r="B252" t="s">
        <v>11</v>
      </c>
      <c r="C252" t="s">
        <v>12</v>
      </c>
      <c r="D252" t="s">
        <v>186</v>
      </c>
      <c r="E252" t="s">
        <v>187</v>
      </c>
      <c r="F252" s="1">
        <v>42319</v>
      </c>
      <c r="G252">
        <v>40</v>
      </c>
      <c r="H252">
        <v>-456.62</v>
      </c>
      <c r="I252" t="s">
        <v>15</v>
      </c>
      <c r="J252" t="s">
        <v>194</v>
      </c>
      <c r="K252" t="s">
        <v>640</v>
      </c>
      <c r="L252" t="s">
        <v>571</v>
      </c>
      <c r="M252" s="1">
        <v>42338</v>
      </c>
    </row>
    <row r="253" spans="1:13" x14ac:dyDescent="0.25">
      <c r="A253">
        <v>2015</v>
      </c>
      <c r="B253" t="s">
        <v>11</v>
      </c>
      <c r="C253" t="s">
        <v>12</v>
      </c>
      <c r="D253" t="s">
        <v>186</v>
      </c>
      <c r="E253" t="s">
        <v>187</v>
      </c>
      <c r="F253" s="1">
        <v>42319</v>
      </c>
      <c r="G253">
        <v>41</v>
      </c>
      <c r="H253">
        <v>-50520.87</v>
      </c>
      <c r="I253" t="s">
        <v>15</v>
      </c>
      <c r="J253" t="s">
        <v>20</v>
      </c>
      <c r="K253" t="s">
        <v>641</v>
      </c>
      <c r="L253" t="s">
        <v>571</v>
      </c>
      <c r="M253" s="1">
        <v>42338</v>
      </c>
    </row>
    <row r="254" spans="1:13" hidden="1" x14ac:dyDescent="0.25">
      <c r="A254">
        <v>2015</v>
      </c>
      <c r="B254" t="s">
        <v>11</v>
      </c>
      <c r="C254" t="s">
        <v>12</v>
      </c>
      <c r="D254" t="s">
        <v>186</v>
      </c>
      <c r="E254" t="s">
        <v>187</v>
      </c>
      <c r="F254" s="1">
        <v>42319</v>
      </c>
      <c r="G254">
        <v>42</v>
      </c>
      <c r="H254">
        <v>-24.67</v>
      </c>
      <c r="I254" t="s">
        <v>15</v>
      </c>
      <c r="J254" t="s">
        <v>324</v>
      </c>
      <c r="K254" t="s">
        <v>642</v>
      </c>
      <c r="L254" t="s">
        <v>571</v>
      </c>
      <c r="M254" s="1">
        <v>42338</v>
      </c>
    </row>
    <row r="255" spans="1:13" hidden="1" x14ac:dyDescent="0.25">
      <c r="A255">
        <v>2015</v>
      </c>
      <c r="B255" t="s">
        <v>11</v>
      </c>
      <c r="C255" t="s">
        <v>12</v>
      </c>
      <c r="D255" t="s">
        <v>186</v>
      </c>
      <c r="E255" t="s">
        <v>187</v>
      </c>
      <c r="F255" s="1">
        <v>42319</v>
      </c>
      <c r="G255">
        <v>43</v>
      </c>
      <c r="H255">
        <v>-63.86</v>
      </c>
      <c r="I255" t="s">
        <v>15</v>
      </c>
      <c r="J255" t="s">
        <v>643</v>
      </c>
      <c r="K255" t="s">
        <v>644</v>
      </c>
      <c r="L255" t="s">
        <v>571</v>
      </c>
      <c r="M255" s="1">
        <v>42338</v>
      </c>
    </row>
    <row r="256" spans="1:13" hidden="1" x14ac:dyDescent="0.25">
      <c r="A256">
        <v>2015</v>
      </c>
      <c r="B256" t="s">
        <v>11</v>
      </c>
      <c r="C256" t="s">
        <v>12</v>
      </c>
      <c r="D256" t="s">
        <v>186</v>
      </c>
      <c r="E256" t="s">
        <v>187</v>
      </c>
      <c r="F256" s="1">
        <v>42319</v>
      </c>
      <c r="G256">
        <v>44</v>
      </c>
      <c r="H256">
        <v>-125.6</v>
      </c>
      <c r="I256" t="s">
        <v>15</v>
      </c>
      <c r="J256" t="s">
        <v>83</v>
      </c>
      <c r="K256" t="s">
        <v>645</v>
      </c>
      <c r="L256" t="s">
        <v>571</v>
      </c>
      <c r="M256" s="1">
        <v>42338</v>
      </c>
    </row>
    <row r="257" spans="1:13" hidden="1" x14ac:dyDescent="0.25">
      <c r="A257">
        <v>2015</v>
      </c>
      <c r="B257" t="s">
        <v>11</v>
      </c>
      <c r="C257" t="s">
        <v>12</v>
      </c>
      <c r="D257" t="s">
        <v>186</v>
      </c>
      <c r="E257" t="s">
        <v>187</v>
      </c>
      <c r="F257" s="1">
        <v>42319</v>
      </c>
      <c r="G257">
        <v>45</v>
      </c>
      <c r="H257">
        <v>-507.97</v>
      </c>
      <c r="I257" t="s">
        <v>15</v>
      </c>
      <c r="J257" t="s">
        <v>206</v>
      </c>
      <c r="K257" t="s">
        <v>646</v>
      </c>
      <c r="L257" t="s">
        <v>571</v>
      </c>
      <c r="M257" s="1">
        <v>42338</v>
      </c>
    </row>
    <row r="258" spans="1:13" hidden="1" x14ac:dyDescent="0.25">
      <c r="A258">
        <v>2015</v>
      </c>
      <c r="B258" t="s">
        <v>11</v>
      </c>
      <c r="C258" t="s">
        <v>12</v>
      </c>
      <c r="D258" t="s">
        <v>186</v>
      </c>
      <c r="E258" t="s">
        <v>187</v>
      </c>
      <c r="F258" s="1">
        <v>42319</v>
      </c>
      <c r="G258">
        <v>46</v>
      </c>
      <c r="H258">
        <v>-89.03</v>
      </c>
      <c r="I258" t="s">
        <v>15</v>
      </c>
      <c r="J258" t="s">
        <v>482</v>
      </c>
      <c r="K258" t="s">
        <v>647</v>
      </c>
      <c r="L258" t="s">
        <v>571</v>
      </c>
      <c r="M258" s="1">
        <v>42338</v>
      </c>
    </row>
    <row r="259" spans="1:13" hidden="1" x14ac:dyDescent="0.25">
      <c r="A259">
        <v>2015</v>
      </c>
      <c r="B259" t="s">
        <v>11</v>
      </c>
      <c r="C259" t="s">
        <v>12</v>
      </c>
      <c r="D259" t="s">
        <v>186</v>
      </c>
      <c r="E259" t="s">
        <v>187</v>
      </c>
      <c r="F259" s="1">
        <v>42319</v>
      </c>
      <c r="G259">
        <v>47</v>
      </c>
      <c r="H259">
        <v>-1184.1199999999999</v>
      </c>
      <c r="I259" t="s">
        <v>15</v>
      </c>
      <c r="J259" t="s">
        <v>227</v>
      </c>
      <c r="K259" t="s">
        <v>648</v>
      </c>
      <c r="L259" t="s">
        <v>571</v>
      </c>
      <c r="M259" s="1">
        <v>42338</v>
      </c>
    </row>
    <row r="260" spans="1:13" hidden="1" x14ac:dyDescent="0.25">
      <c r="A260">
        <v>2015</v>
      </c>
      <c r="B260" t="s">
        <v>11</v>
      </c>
      <c r="C260" t="s">
        <v>12</v>
      </c>
      <c r="D260" t="s">
        <v>186</v>
      </c>
      <c r="E260" t="s">
        <v>187</v>
      </c>
      <c r="F260" s="1">
        <v>42319</v>
      </c>
      <c r="G260">
        <v>48</v>
      </c>
      <c r="H260">
        <v>-46.5</v>
      </c>
      <c r="I260" t="s">
        <v>15</v>
      </c>
      <c r="J260" t="s">
        <v>328</v>
      </c>
      <c r="K260" t="s">
        <v>649</v>
      </c>
      <c r="L260" t="s">
        <v>571</v>
      </c>
      <c r="M260" s="1">
        <v>42338</v>
      </c>
    </row>
    <row r="261" spans="1:13" hidden="1" x14ac:dyDescent="0.25">
      <c r="A261">
        <v>2015</v>
      </c>
      <c r="B261" t="s">
        <v>11</v>
      </c>
      <c r="C261" t="s">
        <v>12</v>
      </c>
      <c r="D261" t="s">
        <v>186</v>
      </c>
      <c r="E261" t="s">
        <v>187</v>
      </c>
      <c r="F261" s="1">
        <v>42319</v>
      </c>
      <c r="G261">
        <v>49</v>
      </c>
      <c r="H261">
        <v>-1040</v>
      </c>
      <c r="I261" t="s">
        <v>15</v>
      </c>
      <c r="J261" t="s">
        <v>332</v>
      </c>
      <c r="K261" t="s">
        <v>650</v>
      </c>
      <c r="L261" t="s">
        <v>571</v>
      </c>
      <c r="M261" s="1">
        <v>42338</v>
      </c>
    </row>
    <row r="262" spans="1:13" hidden="1" x14ac:dyDescent="0.25">
      <c r="A262">
        <v>2015</v>
      </c>
      <c r="B262" t="s">
        <v>11</v>
      </c>
      <c r="C262" t="s">
        <v>12</v>
      </c>
      <c r="D262" t="s">
        <v>186</v>
      </c>
      <c r="E262" t="s">
        <v>187</v>
      </c>
      <c r="F262" s="1">
        <v>42319</v>
      </c>
      <c r="G262">
        <v>50</v>
      </c>
      <c r="H262">
        <v>-326.77999999999997</v>
      </c>
      <c r="I262" t="s">
        <v>15</v>
      </c>
      <c r="J262" t="s">
        <v>334</v>
      </c>
      <c r="K262" t="s">
        <v>651</v>
      </c>
      <c r="L262" t="s">
        <v>571</v>
      </c>
      <c r="M262" s="1">
        <v>42338</v>
      </c>
    </row>
    <row r="263" spans="1:13" hidden="1" x14ac:dyDescent="0.25">
      <c r="A263">
        <v>2015</v>
      </c>
      <c r="B263" t="s">
        <v>11</v>
      </c>
      <c r="C263" t="s">
        <v>12</v>
      </c>
      <c r="D263" t="s">
        <v>186</v>
      </c>
      <c r="E263" t="s">
        <v>187</v>
      </c>
      <c r="F263" s="1">
        <v>42319</v>
      </c>
      <c r="G263">
        <v>51</v>
      </c>
      <c r="H263">
        <v>-126.75</v>
      </c>
      <c r="I263" t="s">
        <v>15</v>
      </c>
      <c r="J263" t="s">
        <v>336</v>
      </c>
      <c r="K263" t="s">
        <v>652</v>
      </c>
      <c r="L263" t="s">
        <v>571</v>
      </c>
      <c r="M263" s="1">
        <v>42338</v>
      </c>
    </row>
    <row r="264" spans="1:13" hidden="1" x14ac:dyDescent="0.25">
      <c r="A264">
        <v>2015</v>
      </c>
      <c r="B264" t="s">
        <v>11</v>
      </c>
      <c r="C264" t="s">
        <v>12</v>
      </c>
      <c r="D264" t="s">
        <v>186</v>
      </c>
      <c r="E264" t="s">
        <v>187</v>
      </c>
      <c r="F264" s="1">
        <v>42319</v>
      </c>
      <c r="G264">
        <v>52</v>
      </c>
      <c r="H264">
        <v>-70.599999999999994</v>
      </c>
      <c r="I264" t="s">
        <v>15</v>
      </c>
      <c r="J264" t="s">
        <v>496</v>
      </c>
      <c r="K264" t="s">
        <v>653</v>
      </c>
      <c r="L264" t="s">
        <v>571</v>
      </c>
      <c r="M264" s="1">
        <v>42338</v>
      </c>
    </row>
    <row r="265" spans="1:13" hidden="1" x14ac:dyDescent="0.25">
      <c r="A265">
        <v>2015</v>
      </c>
      <c r="B265" t="s">
        <v>11</v>
      </c>
      <c r="C265" t="s">
        <v>12</v>
      </c>
      <c r="D265" t="s">
        <v>186</v>
      </c>
      <c r="E265" t="s">
        <v>187</v>
      </c>
      <c r="F265" s="1">
        <v>42319</v>
      </c>
      <c r="G265">
        <v>53</v>
      </c>
      <c r="H265">
        <v>-46.26</v>
      </c>
      <c r="I265" t="s">
        <v>15</v>
      </c>
      <c r="J265" t="s">
        <v>338</v>
      </c>
      <c r="K265" t="s">
        <v>654</v>
      </c>
      <c r="L265" t="s">
        <v>571</v>
      </c>
      <c r="M265" s="1">
        <v>42338</v>
      </c>
    </row>
    <row r="266" spans="1:13" hidden="1" x14ac:dyDescent="0.25">
      <c r="A266">
        <v>2015</v>
      </c>
      <c r="B266" t="s">
        <v>11</v>
      </c>
      <c r="C266" t="s">
        <v>12</v>
      </c>
      <c r="D266" t="s">
        <v>186</v>
      </c>
      <c r="E266" t="s">
        <v>187</v>
      </c>
      <c r="F266" s="1">
        <v>42319</v>
      </c>
      <c r="G266">
        <v>54</v>
      </c>
      <c r="H266">
        <v>-399919.44</v>
      </c>
      <c r="I266" t="s">
        <v>15</v>
      </c>
      <c r="J266" t="s">
        <v>202</v>
      </c>
      <c r="K266" t="s">
        <v>655</v>
      </c>
      <c r="L266" t="s">
        <v>571</v>
      </c>
      <c r="M266" s="1">
        <v>42338</v>
      </c>
    </row>
    <row r="267" spans="1:13" hidden="1" x14ac:dyDescent="0.25">
      <c r="A267">
        <v>2015</v>
      </c>
      <c r="B267" t="s">
        <v>11</v>
      </c>
      <c r="C267" t="s">
        <v>12</v>
      </c>
      <c r="D267" t="s">
        <v>186</v>
      </c>
      <c r="E267" t="s">
        <v>187</v>
      </c>
      <c r="F267" s="1">
        <v>42319</v>
      </c>
      <c r="G267">
        <v>55</v>
      </c>
      <c r="H267">
        <v>-215.43</v>
      </c>
      <c r="I267" t="s">
        <v>15</v>
      </c>
      <c r="J267" t="s">
        <v>344</v>
      </c>
      <c r="K267" t="s">
        <v>656</v>
      </c>
      <c r="L267" t="s">
        <v>571</v>
      </c>
      <c r="M267" s="1">
        <v>42338</v>
      </c>
    </row>
    <row r="268" spans="1:13" hidden="1" x14ac:dyDescent="0.25">
      <c r="A268">
        <v>2015</v>
      </c>
      <c r="B268" t="s">
        <v>11</v>
      </c>
      <c r="C268" t="s">
        <v>12</v>
      </c>
      <c r="D268" t="s">
        <v>186</v>
      </c>
      <c r="E268" t="s">
        <v>187</v>
      </c>
      <c r="F268" s="1">
        <v>42319</v>
      </c>
      <c r="G268">
        <v>56</v>
      </c>
      <c r="H268">
        <v>-17986.990000000002</v>
      </c>
      <c r="I268" t="s">
        <v>15</v>
      </c>
      <c r="J268" t="s">
        <v>61</v>
      </c>
      <c r="K268" t="s">
        <v>657</v>
      </c>
      <c r="L268" t="s">
        <v>571</v>
      </c>
      <c r="M268" s="1">
        <v>42338</v>
      </c>
    </row>
    <row r="269" spans="1:13" hidden="1" x14ac:dyDescent="0.25">
      <c r="A269">
        <v>2015</v>
      </c>
      <c r="B269" t="s">
        <v>11</v>
      </c>
      <c r="C269" t="s">
        <v>12</v>
      </c>
      <c r="D269" t="s">
        <v>186</v>
      </c>
      <c r="E269" t="s">
        <v>187</v>
      </c>
      <c r="F269" s="1">
        <v>42319</v>
      </c>
      <c r="G269">
        <v>57</v>
      </c>
      <c r="H269">
        <v>-845.41</v>
      </c>
      <c r="I269" t="s">
        <v>15</v>
      </c>
      <c r="J269" t="s">
        <v>349</v>
      </c>
      <c r="K269" t="s">
        <v>658</v>
      </c>
      <c r="L269" t="s">
        <v>571</v>
      </c>
      <c r="M269" s="1">
        <v>42338</v>
      </c>
    </row>
    <row r="270" spans="1:13" hidden="1" x14ac:dyDescent="0.25">
      <c r="A270">
        <v>2015</v>
      </c>
      <c r="B270" t="s">
        <v>11</v>
      </c>
      <c r="C270" t="s">
        <v>12</v>
      </c>
      <c r="D270" t="s">
        <v>186</v>
      </c>
      <c r="E270" t="s">
        <v>187</v>
      </c>
      <c r="F270" s="1">
        <v>42319</v>
      </c>
      <c r="G270">
        <v>58</v>
      </c>
      <c r="H270">
        <v>-11203.6</v>
      </c>
      <c r="I270" t="s">
        <v>15</v>
      </c>
      <c r="J270" t="s">
        <v>659</v>
      </c>
      <c r="K270" t="s">
        <v>660</v>
      </c>
      <c r="L270" t="s">
        <v>571</v>
      </c>
      <c r="M270" s="1">
        <v>42338</v>
      </c>
    </row>
    <row r="271" spans="1:13" hidden="1" x14ac:dyDescent="0.25">
      <c r="A271">
        <v>2015</v>
      </c>
      <c r="B271" t="s">
        <v>11</v>
      </c>
      <c r="C271" t="s">
        <v>12</v>
      </c>
      <c r="D271" t="s">
        <v>186</v>
      </c>
      <c r="E271" t="s">
        <v>187</v>
      </c>
      <c r="F271" s="1">
        <v>42319</v>
      </c>
      <c r="G271">
        <v>59</v>
      </c>
      <c r="H271">
        <v>-12000</v>
      </c>
      <c r="I271" t="s">
        <v>15</v>
      </c>
      <c r="J271" t="s">
        <v>196</v>
      </c>
      <c r="K271" t="s">
        <v>661</v>
      </c>
      <c r="L271" t="s">
        <v>571</v>
      </c>
      <c r="M271" s="1">
        <v>42338</v>
      </c>
    </row>
    <row r="272" spans="1:13" hidden="1" x14ac:dyDescent="0.25">
      <c r="A272">
        <v>2015</v>
      </c>
      <c r="B272" t="s">
        <v>11</v>
      </c>
      <c r="C272" t="s">
        <v>12</v>
      </c>
      <c r="D272" t="s">
        <v>186</v>
      </c>
      <c r="E272" t="s">
        <v>187</v>
      </c>
      <c r="F272" s="1">
        <v>42319</v>
      </c>
      <c r="G272">
        <v>60</v>
      </c>
      <c r="H272">
        <v>-379.43</v>
      </c>
      <c r="I272" t="s">
        <v>15</v>
      </c>
      <c r="J272" t="s">
        <v>204</v>
      </c>
      <c r="K272" t="s">
        <v>662</v>
      </c>
      <c r="L272" t="s">
        <v>571</v>
      </c>
      <c r="M272" s="1">
        <v>42338</v>
      </c>
    </row>
    <row r="273" spans="1:13" hidden="1" x14ac:dyDescent="0.25">
      <c r="A273">
        <v>2015</v>
      </c>
      <c r="B273" t="s">
        <v>11</v>
      </c>
      <c r="C273" t="s">
        <v>12</v>
      </c>
      <c r="D273" t="s">
        <v>186</v>
      </c>
      <c r="E273" t="s">
        <v>187</v>
      </c>
      <c r="F273" s="1">
        <v>42319</v>
      </c>
      <c r="G273">
        <v>61</v>
      </c>
      <c r="H273">
        <v>-623.01</v>
      </c>
      <c r="I273" t="s">
        <v>15</v>
      </c>
      <c r="J273" t="s">
        <v>506</v>
      </c>
      <c r="K273" t="s">
        <v>663</v>
      </c>
      <c r="L273" t="s">
        <v>571</v>
      </c>
      <c r="M273" s="1">
        <v>42338</v>
      </c>
    </row>
    <row r="274" spans="1:13" hidden="1" x14ac:dyDescent="0.25">
      <c r="A274">
        <v>2015</v>
      </c>
      <c r="B274" t="s">
        <v>11</v>
      </c>
      <c r="C274" t="s">
        <v>12</v>
      </c>
      <c r="D274" t="s">
        <v>186</v>
      </c>
      <c r="E274" t="s">
        <v>187</v>
      </c>
      <c r="F274" s="1">
        <v>42319</v>
      </c>
      <c r="G274">
        <v>62</v>
      </c>
      <c r="H274">
        <v>-1339.87</v>
      </c>
      <c r="I274" t="s">
        <v>15</v>
      </c>
      <c r="J274" t="s">
        <v>18</v>
      </c>
      <c r="K274" t="s">
        <v>664</v>
      </c>
      <c r="L274" t="s">
        <v>571</v>
      </c>
      <c r="M274" s="1">
        <v>42338</v>
      </c>
    </row>
    <row r="275" spans="1:13" hidden="1" x14ac:dyDescent="0.25">
      <c r="A275">
        <v>2015</v>
      </c>
      <c r="B275" t="s">
        <v>11</v>
      </c>
      <c r="C275" t="s">
        <v>12</v>
      </c>
      <c r="D275" t="s">
        <v>186</v>
      </c>
      <c r="E275" t="s">
        <v>187</v>
      </c>
      <c r="F275" s="1">
        <v>42319</v>
      </c>
      <c r="G275">
        <v>63</v>
      </c>
      <c r="H275">
        <v>-9100</v>
      </c>
      <c r="I275" t="s">
        <v>15</v>
      </c>
      <c r="J275" t="s">
        <v>358</v>
      </c>
      <c r="K275" t="s">
        <v>665</v>
      </c>
      <c r="L275" t="s">
        <v>571</v>
      </c>
      <c r="M275" s="1">
        <v>42338</v>
      </c>
    </row>
    <row r="276" spans="1:13" hidden="1" x14ac:dyDescent="0.25">
      <c r="A276">
        <v>2015</v>
      </c>
      <c r="B276" t="s">
        <v>11</v>
      </c>
      <c r="C276" t="s">
        <v>12</v>
      </c>
      <c r="D276" t="s">
        <v>186</v>
      </c>
      <c r="E276" t="s">
        <v>187</v>
      </c>
      <c r="F276" s="1">
        <v>42319</v>
      </c>
      <c r="G276">
        <v>64</v>
      </c>
      <c r="H276">
        <v>-23.99</v>
      </c>
      <c r="I276" t="s">
        <v>15</v>
      </c>
      <c r="J276" t="s">
        <v>34</v>
      </c>
      <c r="K276" t="s">
        <v>666</v>
      </c>
      <c r="L276" t="s">
        <v>571</v>
      </c>
      <c r="M276" s="1">
        <v>42338</v>
      </c>
    </row>
    <row r="277" spans="1:13" hidden="1" x14ac:dyDescent="0.25">
      <c r="A277">
        <v>2015</v>
      </c>
      <c r="B277" t="s">
        <v>11</v>
      </c>
      <c r="C277" t="s">
        <v>12</v>
      </c>
      <c r="D277" t="s">
        <v>186</v>
      </c>
      <c r="E277" t="s">
        <v>187</v>
      </c>
      <c r="F277" s="1">
        <v>42319</v>
      </c>
      <c r="G277">
        <v>65</v>
      </c>
      <c r="H277">
        <v>-11952.42</v>
      </c>
      <c r="I277" t="s">
        <v>15</v>
      </c>
      <c r="J277" t="s">
        <v>667</v>
      </c>
      <c r="K277" t="s">
        <v>668</v>
      </c>
      <c r="L277" t="s">
        <v>571</v>
      </c>
      <c r="M277" s="1">
        <v>42338</v>
      </c>
    </row>
    <row r="278" spans="1:13" hidden="1" x14ac:dyDescent="0.25">
      <c r="A278">
        <v>2015</v>
      </c>
      <c r="B278" t="s">
        <v>11</v>
      </c>
      <c r="C278" t="s">
        <v>12</v>
      </c>
      <c r="D278" t="s">
        <v>186</v>
      </c>
      <c r="E278" t="s">
        <v>187</v>
      </c>
      <c r="F278" s="1">
        <v>42319</v>
      </c>
      <c r="G278">
        <v>66</v>
      </c>
      <c r="H278">
        <v>-662.4</v>
      </c>
      <c r="I278" t="s">
        <v>15</v>
      </c>
      <c r="J278" t="s">
        <v>669</v>
      </c>
      <c r="K278" t="s">
        <v>670</v>
      </c>
      <c r="L278" t="s">
        <v>571</v>
      </c>
      <c r="M278" s="1">
        <v>42338</v>
      </c>
    </row>
    <row r="279" spans="1:13" hidden="1" x14ac:dyDescent="0.25">
      <c r="A279">
        <v>2015</v>
      </c>
      <c r="B279" t="s">
        <v>11</v>
      </c>
      <c r="C279" t="s">
        <v>12</v>
      </c>
      <c r="D279" t="s">
        <v>186</v>
      </c>
      <c r="E279" t="s">
        <v>187</v>
      </c>
      <c r="F279" s="1">
        <v>42319</v>
      </c>
      <c r="G279">
        <v>67</v>
      </c>
      <c r="H279">
        <v>-1833</v>
      </c>
      <c r="I279" t="s">
        <v>15</v>
      </c>
      <c r="J279" t="s">
        <v>671</v>
      </c>
      <c r="K279" t="s">
        <v>672</v>
      </c>
      <c r="L279" t="s">
        <v>571</v>
      </c>
      <c r="M279" s="1">
        <v>42338</v>
      </c>
    </row>
    <row r="280" spans="1:13" hidden="1" x14ac:dyDescent="0.25">
      <c r="A280">
        <v>2015</v>
      </c>
      <c r="B280" t="s">
        <v>11</v>
      </c>
      <c r="C280" t="s">
        <v>12</v>
      </c>
      <c r="D280" t="s">
        <v>186</v>
      </c>
      <c r="E280" t="s">
        <v>187</v>
      </c>
      <c r="F280" s="1">
        <v>42319</v>
      </c>
      <c r="G280">
        <v>68</v>
      </c>
      <c r="H280">
        <v>-65.16</v>
      </c>
      <c r="I280" t="s">
        <v>15</v>
      </c>
      <c r="J280" t="s">
        <v>32</v>
      </c>
      <c r="K280" t="s">
        <v>673</v>
      </c>
      <c r="L280" t="s">
        <v>571</v>
      </c>
      <c r="M280" s="1">
        <v>42338</v>
      </c>
    </row>
    <row r="281" spans="1:13" hidden="1" x14ac:dyDescent="0.25">
      <c r="A281">
        <v>2015</v>
      </c>
      <c r="B281" t="s">
        <v>11</v>
      </c>
      <c r="C281" t="s">
        <v>12</v>
      </c>
      <c r="D281" t="s">
        <v>186</v>
      </c>
      <c r="E281" t="s">
        <v>187</v>
      </c>
      <c r="F281" s="1">
        <v>42319</v>
      </c>
      <c r="G281">
        <v>69</v>
      </c>
      <c r="H281">
        <v>-3750</v>
      </c>
      <c r="I281" t="s">
        <v>15</v>
      </c>
      <c r="J281" t="s">
        <v>674</v>
      </c>
      <c r="K281" t="s">
        <v>675</v>
      </c>
      <c r="L281" t="s">
        <v>571</v>
      </c>
      <c r="M281" s="1">
        <v>42338</v>
      </c>
    </row>
    <row r="282" spans="1:13" hidden="1" x14ac:dyDescent="0.25">
      <c r="A282">
        <v>2015</v>
      </c>
      <c r="B282" t="s">
        <v>11</v>
      </c>
      <c r="C282" t="s">
        <v>12</v>
      </c>
      <c r="D282" t="s">
        <v>186</v>
      </c>
      <c r="E282" t="s">
        <v>187</v>
      </c>
      <c r="F282" s="1">
        <v>42319</v>
      </c>
      <c r="G282">
        <v>70</v>
      </c>
      <c r="H282">
        <v>-2918.37</v>
      </c>
      <c r="I282" t="s">
        <v>15</v>
      </c>
      <c r="J282" t="s">
        <v>676</v>
      </c>
      <c r="K282" t="s">
        <v>677</v>
      </c>
      <c r="L282" t="s">
        <v>571</v>
      </c>
      <c r="M282" s="1">
        <v>42338</v>
      </c>
    </row>
    <row r="283" spans="1:13" hidden="1" x14ac:dyDescent="0.25">
      <c r="A283">
        <v>2015</v>
      </c>
      <c r="B283" t="s">
        <v>11</v>
      </c>
      <c r="C283" t="s">
        <v>12</v>
      </c>
      <c r="D283" t="s">
        <v>186</v>
      </c>
      <c r="E283" t="s">
        <v>187</v>
      </c>
      <c r="F283" s="1">
        <v>42319</v>
      </c>
      <c r="G283">
        <v>71</v>
      </c>
      <c r="H283">
        <v>-17135.75</v>
      </c>
      <c r="I283" t="s">
        <v>15</v>
      </c>
      <c r="J283" t="s">
        <v>369</v>
      </c>
      <c r="K283" t="s">
        <v>678</v>
      </c>
      <c r="L283" t="s">
        <v>571</v>
      </c>
      <c r="M283" s="1">
        <v>42338</v>
      </c>
    </row>
    <row r="284" spans="1:13" hidden="1" x14ac:dyDescent="0.25">
      <c r="A284">
        <v>2015</v>
      </c>
      <c r="B284" t="s">
        <v>11</v>
      </c>
      <c r="C284" t="s">
        <v>12</v>
      </c>
      <c r="D284" t="s">
        <v>186</v>
      </c>
      <c r="E284" t="s">
        <v>187</v>
      </c>
      <c r="F284" s="1">
        <v>42319</v>
      </c>
      <c r="G284">
        <v>72</v>
      </c>
      <c r="H284">
        <v>-915.28</v>
      </c>
      <c r="I284" t="s">
        <v>15</v>
      </c>
      <c r="J284" t="s">
        <v>197</v>
      </c>
      <c r="K284" t="s">
        <v>679</v>
      </c>
      <c r="L284" t="s">
        <v>571</v>
      </c>
      <c r="M284" s="1">
        <v>42338</v>
      </c>
    </row>
    <row r="285" spans="1:13" hidden="1" x14ac:dyDescent="0.25">
      <c r="A285">
        <v>2015</v>
      </c>
      <c r="B285" t="s">
        <v>11</v>
      </c>
      <c r="C285" t="s">
        <v>12</v>
      </c>
      <c r="D285" t="s">
        <v>186</v>
      </c>
      <c r="E285" t="s">
        <v>187</v>
      </c>
      <c r="F285" s="1">
        <v>42319</v>
      </c>
      <c r="G285">
        <v>73</v>
      </c>
      <c r="H285">
        <v>-155.25</v>
      </c>
      <c r="I285" t="s">
        <v>15</v>
      </c>
      <c r="J285" t="s">
        <v>680</v>
      </c>
      <c r="K285" t="s">
        <v>681</v>
      </c>
      <c r="L285" t="s">
        <v>571</v>
      </c>
      <c r="M285" s="1">
        <v>42338</v>
      </c>
    </row>
    <row r="286" spans="1:13" hidden="1" x14ac:dyDescent="0.25">
      <c r="A286">
        <v>2015</v>
      </c>
      <c r="B286" t="s">
        <v>11</v>
      </c>
      <c r="C286" t="s">
        <v>12</v>
      </c>
      <c r="D286" t="s">
        <v>186</v>
      </c>
      <c r="E286" t="s">
        <v>187</v>
      </c>
      <c r="F286" s="1">
        <v>42319</v>
      </c>
      <c r="G286">
        <v>74</v>
      </c>
      <c r="H286">
        <v>-248</v>
      </c>
      <c r="I286" t="s">
        <v>15</v>
      </c>
      <c r="J286" t="s">
        <v>209</v>
      </c>
      <c r="K286" t="s">
        <v>682</v>
      </c>
      <c r="L286" t="s">
        <v>571</v>
      </c>
      <c r="M286" s="1">
        <v>42338</v>
      </c>
    </row>
    <row r="287" spans="1:13" hidden="1" x14ac:dyDescent="0.25">
      <c r="A287">
        <v>2015</v>
      </c>
      <c r="B287" t="s">
        <v>11</v>
      </c>
      <c r="C287" t="s">
        <v>12</v>
      </c>
      <c r="D287" t="s">
        <v>186</v>
      </c>
      <c r="E287" t="s">
        <v>187</v>
      </c>
      <c r="F287" s="1">
        <v>42319</v>
      </c>
      <c r="G287">
        <v>75</v>
      </c>
      <c r="H287">
        <v>-1194.98</v>
      </c>
      <c r="I287" t="s">
        <v>15</v>
      </c>
      <c r="J287" t="s">
        <v>199</v>
      </c>
      <c r="K287" t="s">
        <v>683</v>
      </c>
      <c r="L287" t="s">
        <v>571</v>
      </c>
      <c r="M287" s="1">
        <v>42338</v>
      </c>
    </row>
    <row r="288" spans="1:13" hidden="1" x14ac:dyDescent="0.25">
      <c r="A288">
        <v>2015</v>
      </c>
      <c r="B288" t="s">
        <v>11</v>
      </c>
      <c r="C288" t="s">
        <v>12</v>
      </c>
      <c r="D288" t="s">
        <v>186</v>
      </c>
      <c r="E288" t="s">
        <v>187</v>
      </c>
      <c r="F288" s="1">
        <v>42319</v>
      </c>
      <c r="G288">
        <v>76</v>
      </c>
      <c r="H288">
        <v>-2917.96</v>
      </c>
      <c r="I288" t="s">
        <v>15</v>
      </c>
      <c r="J288" t="s">
        <v>375</v>
      </c>
      <c r="K288" t="s">
        <v>684</v>
      </c>
      <c r="L288" t="s">
        <v>571</v>
      </c>
      <c r="M288" s="1">
        <v>42338</v>
      </c>
    </row>
    <row r="289" spans="1:13" hidden="1" x14ac:dyDescent="0.25">
      <c r="A289">
        <v>2015</v>
      </c>
      <c r="B289" t="s">
        <v>11</v>
      </c>
      <c r="C289" t="s">
        <v>12</v>
      </c>
      <c r="D289" t="s">
        <v>186</v>
      </c>
      <c r="E289" t="s">
        <v>187</v>
      </c>
      <c r="F289" s="1">
        <v>42319</v>
      </c>
      <c r="G289">
        <v>77</v>
      </c>
      <c r="H289">
        <v>-15</v>
      </c>
      <c r="I289" t="s">
        <v>15</v>
      </c>
      <c r="J289" t="s">
        <v>223</v>
      </c>
      <c r="K289" t="s">
        <v>685</v>
      </c>
      <c r="L289" t="s">
        <v>571</v>
      </c>
      <c r="M289" s="1">
        <v>42338</v>
      </c>
    </row>
    <row r="290" spans="1:13" hidden="1" x14ac:dyDescent="0.25">
      <c r="A290">
        <v>2015</v>
      </c>
      <c r="B290" t="s">
        <v>11</v>
      </c>
      <c r="C290" t="s">
        <v>12</v>
      </c>
      <c r="D290" t="s">
        <v>186</v>
      </c>
      <c r="E290" t="s">
        <v>187</v>
      </c>
      <c r="F290" s="1">
        <v>42319</v>
      </c>
      <c r="G290">
        <v>78</v>
      </c>
      <c r="H290">
        <v>-290.39</v>
      </c>
      <c r="I290" t="s">
        <v>15</v>
      </c>
      <c r="J290" t="s">
        <v>524</v>
      </c>
      <c r="K290" t="s">
        <v>686</v>
      </c>
      <c r="L290" t="s">
        <v>571</v>
      </c>
      <c r="M290" s="1">
        <v>42338</v>
      </c>
    </row>
    <row r="291" spans="1:13" hidden="1" x14ac:dyDescent="0.25">
      <c r="A291">
        <v>2015</v>
      </c>
      <c r="B291" t="s">
        <v>11</v>
      </c>
      <c r="C291" t="s">
        <v>12</v>
      </c>
      <c r="D291" t="s">
        <v>186</v>
      </c>
      <c r="E291" t="s">
        <v>187</v>
      </c>
      <c r="F291" s="1">
        <v>42319</v>
      </c>
      <c r="G291">
        <v>79</v>
      </c>
      <c r="H291">
        <v>-543</v>
      </c>
      <c r="I291" t="s">
        <v>15</v>
      </c>
      <c r="J291" t="s">
        <v>202</v>
      </c>
      <c r="K291" t="s">
        <v>687</v>
      </c>
      <c r="L291" t="s">
        <v>571</v>
      </c>
      <c r="M291" s="1">
        <v>42338</v>
      </c>
    </row>
    <row r="292" spans="1:13" hidden="1" x14ac:dyDescent="0.25">
      <c r="A292">
        <v>2015</v>
      </c>
      <c r="B292" t="s">
        <v>11</v>
      </c>
      <c r="C292" t="s">
        <v>12</v>
      </c>
      <c r="D292" t="s">
        <v>186</v>
      </c>
      <c r="E292" t="s">
        <v>187</v>
      </c>
      <c r="F292" s="1">
        <v>42319</v>
      </c>
      <c r="G292">
        <v>80</v>
      </c>
      <c r="H292">
        <v>-251.12</v>
      </c>
      <c r="I292" t="s">
        <v>15</v>
      </c>
      <c r="J292" t="s">
        <v>384</v>
      </c>
      <c r="K292" t="s">
        <v>688</v>
      </c>
      <c r="L292" t="s">
        <v>571</v>
      </c>
      <c r="M292" s="1">
        <v>42338</v>
      </c>
    </row>
    <row r="293" spans="1:13" hidden="1" x14ac:dyDescent="0.25">
      <c r="A293">
        <v>2015</v>
      </c>
      <c r="B293" t="s">
        <v>11</v>
      </c>
      <c r="C293" t="s">
        <v>12</v>
      </c>
      <c r="D293" t="s">
        <v>186</v>
      </c>
      <c r="E293" t="s">
        <v>187</v>
      </c>
      <c r="F293" s="1">
        <v>42319</v>
      </c>
      <c r="G293">
        <v>81</v>
      </c>
      <c r="H293">
        <v>-1853.42</v>
      </c>
      <c r="I293" t="s">
        <v>15</v>
      </c>
      <c r="J293" t="s">
        <v>386</v>
      </c>
      <c r="K293" t="s">
        <v>689</v>
      </c>
      <c r="L293" t="s">
        <v>571</v>
      </c>
      <c r="M293" s="1">
        <v>42338</v>
      </c>
    </row>
    <row r="294" spans="1:13" hidden="1" x14ac:dyDescent="0.25">
      <c r="A294">
        <v>2015</v>
      </c>
      <c r="B294" t="s">
        <v>11</v>
      </c>
      <c r="C294" t="s">
        <v>12</v>
      </c>
      <c r="D294" t="s">
        <v>186</v>
      </c>
      <c r="E294" t="s">
        <v>187</v>
      </c>
      <c r="F294" s="1">
        <v>42319</v>
      </c>
      <c r="G294">
        <v>82</v>
      </c>
      <c r="H294">
        <v>-1332.16</v>
      </c>
      <c r="I294" t="s">
        <v>15</v>
      </c>
      <c r="J294" t="s">
        <v>388</v>
      </c>
      <c r="K294" t="s">
        <v>690</v>
      </c>
      <c r="L294" t="s">
        <v>571</v>
      </c>
      <c r="M294" s="1">
        <v>42338</v>
      </c>
    </row>
    <row r="295" spans="1:13" hidden="1" x14ac:dyDescent="0.25">
      <c r="A295">
        <v>2015</v>
      </c>
      <c r="B295" t="s">
        <v>11</v>
      </c>
      <c r="C295" t="s">
        <v>12</v>
      </c>
      <c r="D295" t="s">
        <v>186</v>
      </c>
      <c r="E295" t="s">
        <v>187</v>
      </c>
      <c r="F295" s="1">
        <v>42319</v>
      </c>
      <c r="G295">
        <v>83</v>
      </c>
      <c r="H295">
        <v>-524.75</v>
      </c>
      <c r="I295" t="s">
        <v>15</v>
      </c>
      <c r="J295" t="s">
        <v>691</v>
      </c>
      <c r="K295" t="s">
        <v>692</v>
      </c>
      <c r="L295" t="s">
        <v>571</v>
      </c>
      <c r="M295" s="1">
        <v>42338</v>
      </c>
    </row>
    <row r="296" spans="1:13" hidden="1" x14ac:dyDescent="0.25">
      <c r="A296">
        <v>2015</v>
      </c>
      <c r="B296" t="s">
        <v>11</v>
      </c>
      <c r="C296" t="s">
        <v>12</v>
      </c>
      <c r="D296" t="s">
        <v>186</v>
      </c>
      <c r="E296" t="s">
        <v>187</v>
      </c>
      <c r="F296" s="1">
        <v>42319</v>
      </c>
      <c r="G296">
        <v>84</v>
      </c>
      <c r="H296">
        <v>-1854.02</v>
      </c>
      <c r="I296" t="s">
        <v>15</v>
      </c>
      <c r="J296" t="s">
        <v>693</v>
      </c>
      <c r="K296" t="s">
        <v>694</v>
      </c>
      <c r="L296" t="s">
        <v>571</v>
      </c>
      <c r="M296" s="1">
        <v>42338</v>
      </c>
    </row>
    <row r="297" spans="1:13" hidden="1" x14ac:dyDescent="0.25">
      <c r="A297">
        <v>2015</v>
      </c>
      <c r="B297" t="s">
        <v>11</v>
      </c>
      <c r="C297" t="s">
        <v>12</v>
      </c>
      <c r="D297" t="s">
        <v>186</v>
      </c>
      <c r="E297" t="s">
        <v>187</v>
      </c>
      <c r="F297" s="1">
        <v>42319</v>
      </c>
      <c r="G297">
        <v>85</v>
      </c>
      <c r="H297">
        <v>-2027.47</v>
      </c>
      <c r="I297" t="s">
        <v>15</v>
      </c>
      <c r="J297" t="s">
        <v>695</v>
      </c>
      <c r="K297" t="s">
        <v>696</v>
      </c>
      <c r="L297" t="s">
        <v>571</v>
      </c>
      <c r="M297" s="1">
        <v>42338</v>
      </c>
    </row>
    <row r="298" spans="1:13" hidden="1" x14ac:dyDescent="0.25">
      <c r="A298">
        <v>2015</v>
      </c>
      <c r="B298" t="s">
        <v>11</v>
      </c>
      <c r="C298" t="s">
        <v>12</v>
      </c>
      <c r="D298" t="s">
        <v>186</v>
      </c>
      <c r="E298" t="s">
        <v>187</v>
      </c>
      <c r="F298" s="1">
        <v>42319</v>
      </c>
      <c r="G298">
        <v>86</v>
      </c>
      <c r="H298">
        <v>-39.1</v>
      </c>
      <c r="I298" t="s">
        <v>15</v>
      </c>
      <c r="J298" t="s">
        <v>697</v>
      </c>
      <c r="K298" t="s">
        <v>698</v>
      </c>
      <c r="L298" t="s">
        <v>571</v>
      </c>
      <c r="M298" s="1">
        <v>42338</v>
      </c>
    </row>
    <row r="299" spans="1:13" hidden="1" x14ac:dyDescent="0.25">
      <c r="A299">
        <v>2015</v>
      </c>
      <c r="B299" t="s">
        <v>11</v>
      </c>
      <c r="C299" t="s">
        <v>12</v>
      </c>
      <c r="D299" t="s">
        <v>186</v>
      </c>
      <c r="E299" t="s">
        <v>187</v>
      </c>
      <c r="F299" s="1">
        <v>42319</v>
      </c>
      <c r="G299">
        <v>87</v>
      </c>
      <c r="H299">
        <v>-1600</v>
      </c>
      <c r="I299" t="s">
        <v>15</v>
      </c>
      <c r="J299" t="s">
        <v>390</v>
      </c>
      <c r="K299" t="s">
        <v>699</v>
      </c>
      <c r="L299" t="s">
        <v>571</v>
      </c>
      <c r="M299" s="1">
        <v>42338</v>
      </c>
    </row>
    <row r="300" spans="1:13" hidden="1" x14ac:dyDescent="0.25">
      <c r="A300">
        <v>2015</v>
      </c>
      <c r="B300" t="s">
        <v>11</v>
      </c>
      <c r="C300" t="s">
        <v>12</v>
      </c>
      <c r="D300" t="s">
        <v>186</v>
      </c>
      <c r="E300" t="s">
        <v>187</v>
      </c>
      <c r="F300" s="1">
        <v>42319</v>
      </c>
      <c r="G300">
        <v>88</v>
      </c>
      <c r="H300">
        <v>-180.72</v>
      </c>
      <c r="I300" t="s">
        <v>15</v>
      </c>
      <c r="J300" t="s">
        <v>392</v>
      </c>
      <c r="K300" t="s">
        <v>700</v>
      </c>
      <c r="L300" t="s">
        <v>571</v>
      </c>
      <c r="M300" s="1">
        <v>42338</v>
      </c>
    </row>
    <row r="301" spans="1:13" hidden="1" x14ac:dyDescent="0.25">
      <c r="A301">
        <v>2015</v>
      </c>
      <c r="B301" t="s">
        <v>11</v>
      </c>
      <c r="C301" t="s">
        <v>12</v>
      </c>
      <c r="D301" t="s">
        <v>186</v>
      </c>
      <c r="E301" t="s">
        <v>187</v>
      </c>
      <c r="F301" s="1">
        <v>42319</v>
      </c>
      <c r="G301">
        <v>89</v>
      </c>
      <c r="H301">
        <v>-271</v>
      </c>
      <c r="I301" t="s">
        <v>15</v>
      </c>
      <c r="J301" t="s">
        <v>701</v>
      </c>
      <c r="K301" t="s">
        <v>702</v>
      </c>
      <c r="L301" t="s">
        <v>571</v>
      </c>
      <c r="M301" s="1">
        <v>42338</v>
      </c>
    </row>
    <row r="302" spans="1:13" hidden="1" x14ac:dyDescent="0.25">
      <c r="A302">
        <v>2015</v>
      </c>
      <c r="B302" t="s">
        <v>11</v>
      </c>
      <c r="C302" t="s">
        <v>12</v>
      </c>
      <c r="D302" t="s">
        <v>186</v>
      </c>
      <c r="E302" t="s">
        <v>187</v>
      </c>
      <c r="F302" s="1">
        <v>42319</v>
      </c>
      <c r="G302">
        <v>90</v>
      </c>
      <c r="H302">
        <v>-49.31</v>
      </c>
      <c r="I302" t="s">
        <v>15</v>
      </c>
      <c r="J302" t="s">
        <v>703</v>
      </c>
      <c r="K302" t="s">
        <v>704</v>
      </c>
      <c r="L302" t="s">
        <v>571</v>
      </c>
      <c r="M302" s="1">
        <v>42338</v>
      </c>
    </row>
    <row r="303" spans="1:13" hidden="1" x14ac:dyDescent="0.25">
      <c r="A303">
        <v>2015</v>
      </c>
      <c r="B303" t="s">
        <v>11</v>
      </c>
      <c r="C303" t="s">
        <v>12</v>
      </c>
      <c r="D303" t="s">
        <v>186</v>
      </c>
      <c r="E303" t="s">
        <v>187</v>
      </c>
      <c r="F303" s="1">
        <v>42319</v>
      </c>
      <c r="G303">
        <v>91</v>
      </c>
      <c r="H303">
        <v>-195.2</v>
      </c>
      <c r="I303" t="s">
        <v>15</v>
      </c>
      <c r="J303" t="s">
        <v>347</v>
      </c>
      <c r="K303" t="s">
        <v>705</v>
      </c>
      <c r="L303" t="s">
        <v>571</v>
      </c>
      <c r="M303" s="1">
        <v>42338</v>
      </c>
    </row>
    <row r="304" spans="1:13" hidden="1" x14ac:dyDescent="0.25">
      <c r="A304">
        <v>2015</v>
      </c>
      <c r="B304" t="s">
        <v>11</v>
      </c>
      <c r="C304" t="s">
        <v>12</v>
      </c>
      <c r="D304" t="s">
        <v>186</v>
      </c>
      <c r="E304" t="s">
        <v>187</v>
      </c>
      <c r="F304" s="1">
        <v>42319</v>
      </c>
      <c r="G304">
        <v>92</v>
      </c>
      <c r="H304">
        <v>-2525.6</v>
      </c>
      <c r="I304" t="s">
        <v>15</v>
      </c>
      <c r="J304" t="s">
        <v>395</v>
      </c>
      <c r="K304" t="s">
        <v>706</v>
      </c>
      <c r="L304" t="s">
        <v>571</v>
      </c>
      <c r="M304" s="1">
        <v>42338</v>
      </c>
    </row>
    <row r="305" spans="1:13" hidden="1" x14ac:dyDescent="0.25">
      <c r="A305">
        <v>2015</v>
      </c>
      <c r="B305" t="s">
        <v>11</v>
      </c>
      <c r="C305" t="s">
        <v>12</v>
      </c>
      <c r="D305" t="s">
        <v>186</v>
      </c>
      <c r="E305" t="s">
        <v>187</v>
      </c>
      <c r="F305" s="1">
        <v>42319</v>
      </c>
      <c r="G305">
        <v>93</v>
      </c>
      <c r="H305">
        <v>-164757.59</v>
      </c>
      <c r="I305" t="s">
        <v>15</v>
      </c>
      <c r="J305" t="s">
        <v>200</v>
      </c>
      <c r="K305" t="s">
        <v>707</v>
      </c>
      <c r="L305" t="s">
        <v>571</v>
      </c>
      <c r="M305" s="1">
        <v>42338</v>
      </c>
    </row>
    <row r="306" spans="1:13" hidden="1" x14ac:dyDescent="0.25">
      <c r="A306">
        <v>2015</v>
      </c>
      <c r="B306" t="s">
        <v>11</v>
      </c>
      <c r="C306" t="s">
        <v>12</v>
      </c>
      <c r="D306" t="s">
        <v>186</v>
      </c>
      <c r="E306" t="s">
        <v>187</v>
      </c>
      <c r="F306" s="1">
        <v>42319</v>
      </c>
      <c r="G306">
        <v>94</v>
      </c>
      <c r="H306">
        <v>-647.25</v>
      </c>
      <c r="I306" t="s">
        <v>15</v>
      </c>
      <c r="J306" t="s">
        <v>708</v>
      </c>
      <c r="K306" t="s">
        <v>709</v>
      </c>
      <c r="L306" t="s">
        <v>710</v>
      </c>
      <c r="M306" s="1">
        <v>42338</v>
      </c>
    </row>
    <row r="307" spans="1:13" hidden="1" x14ac:dyDescent="0.25">
      <c r="A307">
        <v>2015</v>
      </c>
      <c r="B307" t="s">
        <v>11</v>
      </c>
      <c r="C307" t="s">
        <v>12</v>
      </c>
      <c r="D307" t="s">
        <v>186</v>
      </c>
      <c r="E307" t="s">
        <v>187</v>
      </c>
      <c r="F307" s="1">
        <v>42321</v>
      </c>
      <c r="G307">
        <v>0</v>
      </c>
      <c r="H307">
        <v>-16258.12</v>
      </c>
      <c r="I307" t="s">
        <v>21</v>
      </c>
      <c r="J307" t="s">
        <v>188</v>
      </c>
      <c r="L307" t="s">
        <v>711</v>
      </c>
      <c r="M307" s="1">
        <v>42338</v>
      </c>
    </row>
    <row r="308" spans="1:13" hidden="1" x14ac:dyDescent="0.25">
      <c r="A308">
        <v>2015</v>
      </c>
      <c r="B308" t="s">
        <v>11</v>
      </c>
      <c r="C308" t="s">
        <v>12</v>
      </c>
      <c r="D308" t="s">
        <v>186</v>
      </c>
      <c r="E308" t="s">
        <v>187</v>
      </c>
      <c r="F308" s="1">
        <v>42321</v>
      </c>
      <c r="G308">
        <v>1</v>
      </c>
      <c r="H308">
        <v>-66277.210000000006</v>
      </c>
      <c r="I308" t="s">
        <v>21</v>
      </c>
      <c r="J308" t="s">
        <v>189</v>
      </c>
      <c r="L308" t="s">
        <v>711</v>
      </c>
      <c r="M308" s="1">
        <v>42338</v>
      </c>
    </row>
    <row r="309" spans="1:13" hidden="1" x14ac:dyDescent="0.25">
      <c r="A309">
        <v>2015</v>
      </c>
      <c r="B309" t="s">
        <v>11</v>
      </c>
      <c r="C309" t="s">
        <v>12</v>
      </c>
      <c r="D309" t="s">
        <v>186</v>
      </c>
      <c r="E309" t="s">
        <v>187</v>
      </c>
      <c r="F309" s="1">
        <v>42321</v>
      </c>
      <c r="G309">
        <v>2</v>
      </c>
      <c r="H309">
        <v>-40759.01</v>
      </c>
      <c r="I309" t="s">
        <v>21</v>
      </c>
      <c r="J309" t="s">
        <v>190</v>
      </c>
      <c r="L309" t="s">
        <v>711</v>
      </c>
      <c r="M309" s="1">
        <v>42338</v>
      </c>
    </row>
    <row r="310" spans="1:13" hidden="1" x14ac:dyDescent="0.25">
      <c r="A310">
        <v>2015</v>
      </c>
      <c r="B310" t="s">
        <v>11</v>
      </c>
      <c r="C310" t="s">
        <v>12</v>
      </c>
      <c r="D310" t="s">
        <v>186</v>
      </c>
      <c r="E310" t="s">
        <v>187</v>
      </c>
      <c r="F310" s="1">
        <v>42321</v>
      </c>
      <c r="G310">
        <v>3</v>
      </c>
      <c r="H310">
        <v>-1483.2</v>
      </c>
      <c r="I310" t="s">
        <v>21</v>
      </c>
      <c r="J310" t="s">
        <v>191</v>
      </c>
      <c r="L310" t="s">
        <v>711</v>
      </c>
      <c r="M310" s="1">
        <v>42338</v>
      </c>
    </row>
    <row r="311" spans="1:13" hidden="1" x14ac:dyDescent="0.25">
      <c r="A311">
        <v>2015</v>
      </c>
      <c r="B311" t="s">
        <v>11</v>
      </c>
      <c r="C311" t="s">
        <v>12</v>
      </c>
      <c r="D311" t="s">
        <v>186</v>
      </c>
      <c r="E311" t="s">
        <v>187</v>
      </c>
      <c r="F311" s="1">
        <v>42321</v>
      </c>
      <c r="G311">
        <v>4</v>
      </c>
      <c r="H311">
        <v>-808.8</v>
      </c>
      <c r="I311" t="s">
        <v>21</v>
      </c>
      <c r="J311" t="s">
        <v>234</v>
      </c>
      <c r="L311" t="s">
        <v>712</v>
      </c>
      <c r="M311" s="1">
        <v>42338</v>
      </c>
    </row>
    <row r="312" spans="1:13" hidden="1" x14ac:dyDescent="0.25">
      <c r="A312">
        <v>2015</v>
      </c>
      <c r="B312" t="s">
        <v>11</v>
      </c>
      <c r="C312" t="s">
        <v>12</v>
      </c>
      <c r="D312" t="s">
        <v>186</v>
      </c>
      <c r="E312" t="s">
        <v>187</v>
      </c>
      <c r="F312" s="1">
        <v>42321</v>
      </c>
      <c r="G312">
        <v>5</v>
      </c>
      <c r="H312">
        <v>-7485.6</v>
      </c>
      <c r="I312" t="s">
        <v>21</v>
      </c>
      <c r="J312" t="s">
        <v>192</v>
      </c>
      <c r="L312" t="s">
        <v>712</v>
      </c>
      <c r="M312" s="1">
        <v>42338</v>
      </c>
    </row>
    <row r="313" spans="1:13" hidden="1" x14ac:dyDescent="0.25">
      <c r="A313">
        <v>2015</v>
      </c>
      <c r="B313" t="s">
        <v>11</v>
      </c>
      <c r="C313" t="s">
        <v>12</v>
      </c>
      <c r="D313" t="s">
        <v>186</v>
      </c>
      <c r="E313" t="s">
        <v>187</v>
      </c>
      <c r="F313" s="1">
        <v>42325</v>
      </c>
      <c r="G313">
        <v>0</v>
      </c>
      <c r="H313">
        <v>200</v>
      </c>
      <c r="I313" t="s">
        <v>15</v>
      </c>
      <c r="J313" t="s">
        <v>713</v>
      </c>
      <c r="K313" t="s">
        <v>714</v>
      </c>
      <c r="L313" t="s">
        <v>715</v>
      </c>
      <c r="M313" s="1">
        <v>42338</v>
      </c>
    </row>
    <row r="314" spans="1:13" hidden="1" x14ac:dyDescent="0.25">
      <c r="A314">
        <v>2015</v>
      </c>
      <c r="B314" t="s">
        <v>11</v>
      </c>
      <c r="C314" t="s">
        <v>12</v>
      </c>
      <c r="D314" t="s">
        <v>186</v>
      </c>
      <c r="E314" t="s">
        <v>187</v>
      </c>
      <c r="F314" s="1">
        <v>42326</v>
      </c>
      <c r="G314">
        <v>0</v>
      </c>
      <c r="H314">
        <v>350</v>
      </c>
      <c r="I314" t="s">
        <v>15</v>
      </c>
      <c r="J314" t="s">
        <v>201</v>
      </c>
      <c r="K314" t="s">
        <v>468</v>
      </c>
      <c r="L314" t="s">
        <v>716</v>
      </c>
      <c r="M314" s="1">
        <v>42338</v>
      </c>
    </row>
    <row r="315" spans="1:13" hidden="1" x14ac:dyDescent="0.25">
      <c r="A315">
        <v>2015</v>
      </c>
      <c r="B315" t="s">
        <v>11</v>
      </c>
      <c r="C315" t="s">
        <v>12</v>
      </c>
      <c r="D315" t="s">
        <v>186</v>
      </c>
      <c r="E315" t="s">
        <v>187</v>
      </c>
      <c r="F315" s="1">
        <v>42326</v>
      </c>
      <c r="G315">
        <v>1</v>
      </c>
      <c r="H315">
        <v>26.72</v>
      </c>
      <c r="I315" t="s">
        <v>15</v>
      </c>
      <c r="J315" t="s">
        <v>458</v>
      </c>
      <c r="K315" t="s">
        <v>459</v>
      </c>
      <c r="L315" t="s">
        <v>717</v>
      </c>
      <c r="M315" s="1">
        <v>42338</v>
      </c>
    </row>
    <row r="316" spans="1:13" hidden="1" x14ac:dyDescent="0.25">
      <c r="A316">
        <v>2015</v>
      </c>
      <c r="B316" t="s">
        <v>11</v>
      </c>
      <c r="C316" t="s">
        <v>12</v>
      </c>
      <c r="D316" t="s">
        <v>186</v>
      </c>
      <c r="E316" t="s">
        <v>187</v>
      </c>
      <c r="F316" s="1">
        <v>42326</v>
      </c>
      <c r="G316">
        <v>2</v>
      </c>
      <c r="H316">
        <v>16.350000000000001</v>
      </c>
      <c r="I316" t="s">
        <v>15</v>
      </c>
      <c r="J316" t="s">
        <v>456</v>
      </c>
      <c r="K316" t="s">
        <v>457</v>
      </c>
      <c r="L316" t="s">
        <v>718</v>
      </c>
      <c r="M316" s="1">
        <v>42338</v>
      </c>
    </row>
    <row r="317" spans="1:13" hidden="1" x14ac:dyDescent="0.25">
      <c r="A317">
        <v>2015</v>
      </c>
      <c r="B317" t="s">
        <v>11</v>
      </c>
      <c r="C317" t="s">
        <v>12</v>
      </c>
      <c r="D317" t="s">
        <v>186</v>
      </c>
      <c r="E317" t="s">
        <v>187</v>
      </c>
      <c r="F317" s="1">
        <v>42327</v>
      </c>
      <c r="G317">
        <v>0</v>
      </c>
      <c r="H317">
        <v>29.84</v>
      </c>
      <c r="I317" t="s">
        <v>15</v>
      </c>
      <c r="J317" t="s">
        <v>450</v>
      </c>
      <c r="K317" t="s">
        <v>451</v>
      </c>
      <c r="L317" t="s">
        <v>719</v>
      </c>
      <c r="M317" s="1">
        <v>42338</v>
      </c>
    </row>
    <row r="318" spans="1:13" hidden="1" x14ac:dyDescent="0.25">
      <c r="A318">
        <v>2015</v>
      </c>
      <c r="B318" t="s">
        <v>11</v>
      </c>
      <c r="C318" t="s">
        <v>12</v>
      </c>
      <c r="D318" t="s">
        <v>186</v>
      </c>
      <c r="E318" t="s">
        <v>187</v>
      </c>
      <c r="F318" s="1">
        <v>42327</v>
      </c>
      <c r="G318">
        <v>1</v>
      </c>
      <c r="H318">
        <v>-1447.34</v>
      </c>
      <c r="I318" t="s">
        <v>23</v>
      </c>
      <c r="J318" t="s">
        <v>409</v>
      </c>
      <c r="L318" t="s">
        <v>560</v>
      </c>
      <c r="M318" s="1">
        <v>42338</v>
      </c>
    </row>
    <row r="319" spans="1:13" hidden="1" x14ac:dyDescent="0.25">
      <c r="A319">
        <v>2015</v>
      </c>
      <c r="B319" t="s">
        <v>11</v>
      </c>
      <c r="C319" t="s">
        <v>12</v>
      </c>
      <c r="D319" t="s">
        <v>186</v>
      </c>
      <c r="E319" t="s">
        <v>187</v>
      </c>
      <c r="F319" s="1">
        <v>42328</v>
      </c>
      <c r="G319">
        <v>0</v>
      </c>
      <c r="H319">
        <v>-51325.68</v>
      </c>
      <c r="I319" t="s">
        <v>15</v>
      </c>
      <c r="J319" t="s">
        <v>347</v>
      </c>
      <c r="K319" t="s">
        <v>720</v>
      </c>
      <c r="L319" t="s">
        <v>231</v>
      </c>
      <c r="M319" s="1">
        <v>42338</v>
      </c>
    </row>
    <row r="320" spans="1:13" hidden="1" x14ac:dyDescent="0.25">
      <c r="A320">
        <v>2015</v>
      </c>
      <c r="B320" t="s">
        <v>11</v>
      </c>
      <c r="C320" t="s">
        <v>12</v>
      </c>
      <c r="D320" t="s">
        <v>186</v>
      </c>
      <c r="E320" t="s">
        <v>187</v>
      </c>
      <c r="F320" s="1">
        <v>42328</v>
      </c>
      <c r="G320">
        <v>1</v>
      </c>
      <c r="H320">
        <v>-182.72</v>
      </c>
      <c r="I320" t="s">
        <v>15</v>
      </c>
      <c r="J320" t="s">
        <v>367</v>
      </c>
      <c r="K320" t="s">
        <v>721</v>
      </c>
      <c r="L320" t="s">
        <v>231</v>
      </c>
      <c r="M320" s="1">
        <v>42338</v>
      </c>
    </row>
    <row r="321" spans="1:13" hidden="1" x14ac:dyDescent="0.25">
      <c r="A321">
        <v>2015</v>
      </c>
      <c r="B321" t="s">
        <v>11</v>
      </c>
      <c r="C321" t="s">
        <v>12</v>
      </c>
      <c r="D321" t="s">
        <v>186</v>
      </c>
      <c r="E321" t="s">
        <v>187</v>
      </c>
      <c r="F321" s="1">
        <v>42328</v>
      </c>
      <c r="G321">
        <v>2</v>
      </c>
      <c r="H321">
        <v>-1968.53</v>
      </c>
      <c r="J321" t="s">
        <v>408</v>
      </c>
      <c r="K321" t="s">
        <v>19</v>
      </c>
      <c r="L321" t="s">
        <v>722</v>
      </c>
      <c r="M321" s="1">
        <v>42338</v>
      </c>
    </row>
    <row r="322" spans="1:13" hidden="1" x14ac:dyDescent="0.25">
      <c r="A322">
        <v>2015</v>
      </c>
      <c r="B322" t="s">
        <v>11</v>
      </c>
      <c r="C322" t="s">
        <v>12</v>
      </c>
      <c r="D322" t="s">
        <v>186</v>
      </c>
      <c r="E322" t="s">
        <v>187</v>
      </c>
      <c r="F322" s="1">
        <v>42333</v>
      </c>
      <c r="G322">
        <v>0</v>
      </c>
      <c r="H322">
        <v>-31967.17</v>
      </c>
      <c r="I322" t="s">
        <v>15</v>
      </c>
      <c r="J322" t="s">
        <v>397</v>
      </c>
      <c r="K322" t="s">
        <v>723</v>
      </c>
      <c r="L322" t="s">
        <v>724</v>
      </c>
      <c r="M322" s="1">
        <v>42338</v>
      </c>
    </row>
    <row r="323" spans="1:13" hidden="1" x14ac:dyDescent="0.25">
      <c r="A323">
        <v>2015</v>
      </c>
      <c r="B323" t="s">
        <v>11</v>
      </c>
      <c r="C323" t="s">
        <v>12</v>
      </c>
      <c r="D323" t="s">
        <v>186</v>
      </c>
      <c r="E323" t="s">
        <v>187</v>
      </c>
      <c r="F323" s="1">
        <v>42333</v>
      </c>
      <c r="G323">
        <v>1</v>
      </c>
      <c r="H323">
        <v>-1513.68</v>
      </c>
      <c r="I323" t="s">
        <v>15</v>
      </c>
      <c r="J323" t="s">
        <v>16</v>
      </c>
      <c r="K323" t="s">
        <v>725</v>
      </c>
      <c r="L323" t="s">
        <v>726</v>
      </c>
      <c r="M323" s="1">
        <v>42338</v>
      </c>
    </row>
    <row r="324" spans="1:13" hidden="1" x14ac:dyDescent="0.25">
      <c r="A324">
        <v>2015</v>
      </c>
      <c r="B324" t="s">
        <v>11</v>
      </c>
      <c r="C324" t="s">
        <v>12</v>
      </c>
      <c r="D324" t="s">
        <v>186</v>
      </c>
      <c r="E324" t="s">
        <v>187</v>
      </c>
      <c r="F324" s="1">
        <v>42333</v>
      </c>
      <c r="G324">
        <v>2</v>
      </c>
      <c r="H324">
        <v>-16.739999999999998</v>
      </c>
      <c r="I324" t="s">
        <v>15</v>
      </c>
      <c r="J324" t="s">
        <v>727</v>
      </c>
      <c r="K324" t="s">
        <v>728</v>
      </c>
      <c r="L324" t="s">
        <v>726</v>
      </c>
      <c r="M324" s="1">
        <v>42338</v>
      </c>
    </row>
    <row r="325" spans="1:13" hidden="1" x14ac:dyDescent="0.25">
      <c r="A325">
        <v>2015</v>
      </c>
      <c r="B325" t="s">
        <v>11</v>
      </c>
      <c r="C325" t="s">
        <v>12</v>
      </c>
      <c r="D325" t="s">
        <v>186</v>
      </c>
      <c r="E325" t="s">
        <v>187</v>
      </c>
      <c r="F325" s="1">
        <v>42333</v>
      </c>
      <c r="G325">
        <v>3</v>
      </c>
      <c r="H325">
        <v>-23.21</v>
      </c>
      <c r="I325" t="s">
        <v>15</v>
      </c>
      <c r="J325" t="s">
        <v>729</v>
      </c>
      <c r="K325" t="s">
        <v>730</v>
      </c>
      <c r="L325" t="s">
        <v>726</v>
      </c>
      <c r="M325" s="1">
        <v>42338</v>
      </c>
    </row>
    <row r="326" spans="1:13" hidden="1" x14ac:dyDescent="0.25">
      <c r="A326">
        <v>2015</v>
      </c>
      <c r="B326" t="s">
        <v>11</v>
      </c>
      <c r="C326" t="s">
        <v>12</v>
      </c>
      <c r="D326" t="s">
        <v>186</v>
      </c>
      <c r="E326" t="s">
        <v>187</v>
      </c>
      <c r="F326" s="1">
        <v>42333</v>
      </c>
      <c r="G326">
        <v>4</v>
      </c>
      <c r="H326">
        <v>-3.11</v>
      </c>
      <c r="I326" t="s">
        <v>15</v>
      </c>
      <c r="J326" t="s">
        <v>731</v>
      </c>
      <c r="K326" t="s">
        <v>732</v>
      </c>
      <c r="L326" t="s">
        <v>726</v>
      </c>
      <c r="M326" s="1">
        <v>42338</v>
      </c>
    </row>
    <row r="327" spans="1:13" hidden="1" x14ac:dyDescent="0.25">
      <c r="A327">
        <v>2015</v>
      </c>
      <c r="B327" t="s">
        <v>11</v>
      </c>
      <c r="C327" t="s">
        <v>12</v>
      </c>
      <c r="D327" t="s">
        <v>186</v>
      </c>
      <c r="E327" t="s">
        <v>187</v>
      </c>
      <c r="F327" s="1">
        <v>42333</v>
      </c>
      <c r="G327">
        <v>5</v>
      </c>
      <c r="H327">
        <v>-12.43</v>
      </c>
      <c r="I327" t="s">
        <v>15</v>
      </c>
      <c r="J327" t="s">
        <v>733</v>
      </c>
      <c r="K327" t="s">
        <v>734</v>
      </c>
      <c r="L327" t="s">
        <v>726</v>
      </c>
      <c r="M327" s="1">
        <v>42338</v>
      </c>
    </row>
    <row r="328" spans="1:13" hidden="1" x14ac:dyDescent="0.25">
      <c r="A328">
        <v>2015</v>
      </c>
      <c r="B328" t="s">
        <v>11</v>
      </c>
      <c r="C328" t="s">
        <v>12</v>
      </c>
      <c r="D328" t="s">
        <v>186</v>
      </c>
      <c r="E328" t="s">
        <v>187</v>
      </c>
      <c r="F328" s="1">
        <v>42333</v>
      </c>
      <c r="G328">
        <v>6</v>
      </c>
      <c r="H328">
        <v>-7.77</v>
      </c>
      <c r="I328" t="s">
        <v>15</v>
      </c>
      <c r="J328" t="s">
        <v>735</v>
      </c>
      <c r="K328" t="s">
        <v>736</v>
      </c>
      <c r="L328" t="s">
        <v>726</v>
      </c>
      <c r="M328" s="1">
        <v>42338</v>
      </c>
    </row>
    <row r="329" spans="1:13" hidden="1" x14ac:dyDescent="0.25">
      <c r="A329">
        <v>2015</v>
      </c>
      <c r="B329" t="s">
        <v>11</v>
      </c>
      <c r="C329" t="s">
        <v>12</v>
      </c>
      <c r="D329" t="s">
        <v>186</v>
      </c>
      <c r="E329" t="s">
        <v>187</v>
      </c>
      <c r="F329" s="1">
        <v>42333</v>
      </c>
      <c r="G329">
        <v>7</v>
      </c>
      <c r="H329">
        <v>-183.96</v>
      </c>
      <c r="I329" t="s">
        <v>15</v>
      </c>
      <c r="J329" t="s">
        <v>737</v>
      </c>
      <c r="K329" t="s">
        <v>738</v>
      </c>
      <c r="L329" t="s">
        <v>726</v>
      </c>
      <c r="M329" s="1">
        <v>42338</v>
      </c>
    </row>
    <row r="330" spans="1:13" hidden="1" x14ac:dyDescent="0.25">
      <c r="A330">
        <v>2015</v>
      </c>
      <c r="B330" t="s">
        <v>11</v>
      </c>
      <c r="C330" t="s">
        <v>12</v>
      </c>
      <c r="D330" t="s">
        <v>186</v>
      </c>
      <c r="E330" t="s">
        <v>187</v>
      </c>
      <c r="F330" s="1">
        <v>42333</v>
      </c>
      <c r="G330">
        <v>8</v>
      </c>
      <c r="H330">
        <v>-11.19</v>
      </c>
      <c r="I330" t="s">
        <v>15</v>
      </c>
      <c r="J330" t="s">
        <v>739</v>
      </c>
      <c r="K330" t="s">
        <v>740</v>
      </c>
      <c r="L330" t="s">
        <v>726</v>
      </c>
      <c r="M330" s="1">
        <v>42338</v>
      </c>
    </row>
    <row r="331" spans="1:13" hidden="1" x14ac:dyDescent="0.25">
      <c r="A331">
        <v>2015</v>
      </c>
      <c r="B331" t="s">
        <v>11</v>
      </c>
      <c r="C331" t="s">
        <v>12</v>
      </c>
      <c r="D331" t="s">
        <v>186</v>
      </c>
      <c r="E331" t="s">
        <v>187</v>
      </c>
      <c r="F331" s="1">
        <v>42333</v>
      </c>
      <c r="G331">
        <v>9</v>
      </c>
      <c r="H331">
        <v>-39.630000000000003</v>
      </c>
      <c r="I331" t="s">
        <v>15</v>
      </c>
      <c r="J331" t="s">
        <v>741</v>
      </c>
      <c r="K331" t="s">
        <v>742</v>
      </c>
      <c r="L331" t="s">
        <v>726</v>
      </c>
      <c r="M331" s="1">
        <v>42338</v>
      </c>
    </row>
    <row r="332" spans="1:13" hidden="1" x14ac:dyDescent="0.25">
      <c r="A332">
        <v>2015</v>
      </c>
      <c r="B332" t="s">
        <v>11</v>
      </c>
      <c r="C332" t="s">
        <v>12</v>
      </c>
      <c r="D332" t="s">
        <v>186</v>
      </c>
      <c r="E332" t="s">
        <v>187</v>
      </c>
      <c r="F332" s="1">
        <v>42333</v>
      </c>
      <c r="G332">
        <v>10</v>
      </c>
      <c r="H332">
        <v>-10.14</v>
      </c>
      <c r="I332" t="s">
        <v>15</v>
      </c>
      <c r="J332" t="s">
        <v>743</v>
      </c>
      <c r="K332" t="s">
        <v>744</v>
      </c>
      <c r="L332" t="s">
        <v>726</v>
      </c>
      <c r="M332" s="1">
        <v>42338</v>
      </c>
    </row>
    <row r="333" spans="1:13" hidden="1" x14ac:dyDescent="0.25">
      <c r="A333">
        <v>2015</v>
      </c>
      <c r="B333" t="s">
        <v>11</v>
      </c>
      <c r="C333" t="s">
        <v>12</v>
      </c>
      <c r="D333" t="s">
        <v>186</v>
      </c>
      <c r="E333" t="s">
        <v>187</v>
      </c>
      <c r="F333" s="1">
        <v>42333</v>
      </c>
      <c r="G333">
        <v>11</v>
      </c>
      <c r="H333">
        <v>-200</v>
      </c>
      <c r="I333" t="s">
        <v>15</v>
      </c>
      <c r="J333" t="s">
        <v>713</v>
      </c>
      <c r="K333" t="s">
        <v>745</v>
      </c>
      <c r="L333" t="s">
        <v>726</v>
      </c>
      <c r="M333" s="1">
        <v>42338</v>
      </c>
    </row>
    <row r="334" spans="1:13" hidden="1" x14ac:dyDescent="0.25">
      <c r="A334">
        <v>2015</v>
      </c>
      <c r="B334" t="s">
        <v>11</v>
      </c>
      <c r="C334" t="s">
        <v>12</v>
      </c>
      <c r="D334" t="s">
        <v>186</v>
      </c>
      <c r="E334" t="s">
        <v>187</v>
      </c>
      <c r="F334" s="1">
        <v>42333</v>
      </c>
      <c r="G334">
        <v>12</v>
      </c>
      <c r="H334">
        <v>-183.53</v>
      </c>
      <c r="I334" t="s">
        <v>15</v>
      </c>
      <c r="J334" t="s">
        <v>462</v>
      </c>
      <c r="K334" t="s">
        <v>746</v>
      </c>
      <c r="L334" t="s">
        <v>726</v>
      </c>
      <c r="M334" s="1">
        <v>42338</v>
      </c>
    </row>
    <row r="335" spans="1:13" hidden="1" x14ac:dyDescent="0.25">
      <c r="A335">
        <v>2015</v>
      </c>
      <c r="B335" t="s">
        <v>11</v>
      </c>
      <c r="C335" t="s">
        <v>12</v>
      </c>
      <c r="D335" t="s">
        <v>186</v>
      </c>
      <c r="E335" t="s">
        <v>187</v>
      </c>
      <c r="F335" s="1">
        <v>42333</v>
      </c>
      <c r="G335">
        <v>13</v>
      </c>
      <c r="H335">
        <v>-13.85</v>
      </c>
      <c r="I335" t="s">
        <v>15</v>
      </c>
      <c r="J335" t="s">
        <v>295</v>
      </c>
      <c r="K335" t="s">
        <v>747</v>
      </c>
      <c r="L335" t="s">
        <v>726</v>
      </c>
      <c r="M335" s="1">
        <v>42338</v>
      </c>
    </row>
    <row r="336" spans="1:13" hidden="1" x14ac:dyDescent="0.25">
      <c r="A336">
        <v>2015</v>
      </c>
      <c r="B336" t="s">
        <v>11</v>
      </c>
      <c r="C336" t="s">
        <v>12</v>
      </c>
      <c r="D336" t="s">
        <v>186</v>
      </c>
      <c r="E336" t="s">
        <v>187</v>
      </c>
      <c r="F336" s="1">
        <v>42333</v>
      </c>
      <c r="G336">
        <v>14</v>
      </c>
      <c r="H336">
        <v>-3458.51</v>
      </c>
      <c r="I336" t="s">
        <v>15</v>
      </c>
      <c r="J336" t="s">
        <v>224</v>
      </c>
      <c r="K336" t="s">
        <v>748</v>
      </c>
      <c r="L336" t="s">
        <v>726</v>
      </c>
      <c r="M336" s="1">
        <v>42338</v>
      </c>
    </row>
    <row r="337" spans="1:13" hidden="1" x14ac:dyDescent="0.25">
      <c r="A337">
        <v>2015</v>
      </c>
      <c r="B337" t="s">
        <v>11</v>
      </c>
      <c r="C337" t="s">
        <v>12</v>
      </c>
      <c r="D337" t="s">
        <v>186</v>
      </c>
      <c r="E337" t="s">
        <v>187</v>
      </c>
      <c r="F337" s="1">
        <v>42333</v>
      </c>
      <c r="G337">
        <v>15</v>
      </c>
      <c r="H337">
        <v>-68.11</v>
      </c>
      <c r="I337" t="s">
        <v>15</v>
      </c>
      <c r="J337" t="s">
        <v>466</v>
      </c>
      <c r="K337" t="s">
        <v>749</v>
      </c>
      <c r="L337" t="s">
        <v>726</v>
      </c>
      <c r="M337" s="1">
        <v>42338</v>
      </c>
    </row>
    <row r="338" spans="1:13" hidden="1" x14ac:dyDescent="0.25">
      <c r="A338">
        <v>2015</v>
      </c>
      <c r="B338" t="s">
        <v>11</v>
      </c>
      <c r="C338" t="s">
        <v>12</v>
      </c>
      <c r="D338" t="s">
        <v>186</v>
      </c>
      <c r="E338" t="s">
        <v>187</v>
      </c>
      <c r="F338" s="1">
        <v>42333</v>
      </c>
      <c r="G338">
        <v>16</v>
      </c>
      <c r="H338">
        <v>-1579.86</v>
      </c>
      <c r="I338" t="s">
        <v>15</v>
      </c>
      <c r="J338" t="s">
        <v>305</v>
      </c>
      <c r="K338" t="s">
        <v>750</v>
      </c>
      <c r="L338" t="s">
        <v>726</v>
      </c>
      <c r="M338" s="1">
        <v>42338</v>
      </c>
    </row>
    <row r="339" spans="1:13" hidden="1" x14ac:dyDescent="0.25">
      <c r="A339">
        <v>2015</v>
      </c>
      <c r="B339" t="s">
        <v>11</v>
      </c>
      <c r="C339" t="s">
        <v>12</v>
      </c>
      <c r="D339" t="s">
        <v>186</v>
      </c>
      <c r="E339" t="s">
        <v>187</v>
      </c>
      <c r="F339" s="1">
        <v>42333</v>
      </c>
      <c r="G339">
        <v>17</v>
      </c>
      <c r="H339">
        <v>-167.2</v>
      </c>
      <c r="I339" t="s">
        <v>15</v>
      </c>
      <c r="J339" t="s">
        <v>308</v>
      </c>
      <c r="K339" t="s">
        <v>751</v>
      </c>
      <c r="L339" t="s">
        <v>726</v>
      </c>
      <c r="M339" s="1">
        <v>42338</v>
      </c>
    </row>
    <row r="340" spans="1:13" hidden="1" x14ac:dyDescent="0.25">
      <c r="A340">
        <v>2015</v>
      </c>
      <c r="B340" t="s">
        <v>11</v>
      </c>
      <c r="C340" t="s">
        <v>12</v>
      </c>
      <c r="D340" t="s">
        <v>186</v>
      </c>
      <c r="E340" t="s">
        <v>187</v>
      </c>
      <c r="F340" s="1">
        <v>42333</v>
      </c>
      <c r="G340">
        <v>18</v>
      </c>
      <c r="H340">
        <v>-11810.36</v>
      </c>
      <c r="I340" t="s">
        <v>15</v>
      </c>
      <c r="J340" t="s">
        <v>313</v>
      </c>
      <c r="K340" t="s">
        <v>752</v>
      </c>
      <c r="L340" t="s">
        <v>726</v>
      </c>
      <c r="M340" s="1">
        <v>42338</v>
      </c>
    </row>
    <row r="341" spans="1:13" hidden="1" x14ac:dyDescent="0.25">
      <c r="A341">
        <v>2015</v>
      </c>
      <c r="B341" t="s">
        <v>11</v>
      </c>
      <c r="C341" t="s">
        <v>12</v>
      </c>
      <c r="D341" t="s">
        <v>186</v>
      </c>
      <c r="E341" t="s">
        <v>187</v>
      </c>
      <c r="F341" s="1">
        <v>42333</v>
      </c>
      <c r="G341">
        <v>19</v>
      </c>
      <c r="H341">
        <v>-1179.79</v>
      </c>
      <c r="I341" t="s">
        <v>15</v>
      </c>
      <c r="J341" t="s">
        <v>315</v>
      </c>
      <c r="K341" t="s">
        <v>753</v>
      </c>
      <c r="L341" t="s">
        <v>726</v>
      </c>
      <c r="M341" s="1">
        <v>42338</v>
      </c>
    </row>
    <row r="342" spans="1:13" hidden="1" x14ac:dyDescent="0.25">
      <c r="A342">
        <v>2015</v>
      </c>
      <c r="B342" t="s">
        <v>11</v>
      </c>
      <c r="C342" t="s">
        <v>12</v>
      </c>
      <c r="D342" t="s">
        <v>186</v>
      </c>
      <c r="E342" t="s">
        <v>187</v>
      </c>
      <c r="F342" s="1">
        <v>42333</v>
      </c>
      <c r="G342">
        <v>20</v>
      </c>
      <c r="H342">
        <v>-227.41</v>
      </c>
      <c r="I342" t="s">
        <v>15</v>
      </c>
      <c r="J342" t="s">
        <v>472</v>
      </c>
      <c r="K342" t="s">
        <v>754</v>
      </c>
      <c r="L342" t="s">
        <v>726</v>
      </c>
      <c r="M342" s="1">
        <v>42338</v>
      </c>
    </row>
    <row r="343" spans="1:13" hidden="1" x14ac:dyDescent="0.25">
      <c r="A343">
        <v>2015</v>
      </c>
      <c r="B343" t="s">
        <v>11</v>
      </c>
      <c r="C343" t="s">
        <v>12</v>
      </c>
      <c r="D343" t="s">
        <v>186</v>
      </c>
      <c r="E343" t="s">
        <v>187</v>
      </c>
      <c r="F343" s="1">
        <v>42333</v>
      </c>
      <c r="G343">
        <v>21</v>
      </c>
      <c r="H343">
        <v>-155</v>
      </c>
      <c r="I343" t="s">
        <v>15</v>
      </c>
      <c r="J343" t="s">
        <v>198</v>
      </c>
      <c r="K343" t="s">
        <v>755</v>
      </c>
      <c r="L343" t="s">
        <v>726</v>
      </c>
      <c r="M343" s="1">
        <v>42338</v>
      </c>
    </row>
    <row r="344" spans="1:13" hidden="1" x14ac:dyDescent="0.25">
      <c r="A344">
        <v>2015</v>
      </c>
      <c r="B344" t="s">
        <v>11</v>
      </c>
      <c r="C344" t="s">
        <v>12</v>
      </c>
      <c r="D344" t="s">
        <v>186</v>
      </c>
      <c r="E344" t="s">
        <v>187</v>
      </c>
      <c r="F344" s="1">
        <v>42333</v>
      </c>
      <c r="G344">
        <v>22</v>
      </c>
      <c r="H344">
        <v>-54.5</v>
      </c>
      <c r="I344" t="s">
        <v>15</v>
      </c>
      <c r="J344" t="s">
        <v>317</v>
      </c>
      <c r="K344" t="s">
        <v>756</v>
      </c>
      <c r="L344" t="s">
        <v>726</v>
      </c>
      <c r="M344" s="1">
        <v>42338</v>
      </c>
    </row>
    <row r="345" spans="1:13" hidden="1" x14ac:dyDescent="0.25">
      <c r="A345">
        <v>2015</v>
      </c>
      <c r="B345" t="s">
        <v>11</v>
      </c>
      <c r="C345" t="s">
        <v>12</v>
      </c>
      <c r="D345" t="s">
        <v>186</v>
      </c>
      <c r="E345" t="s">
        <v>187</v>
      </c>
      <c r="F345" s="1">
        <v>42333</v>
      </c>
      <c r="G345">
        <v>23</v>
      </c>
      <c r="H345">
        <v>-10904.18</v>
      </c>
      <c r="I345" t="s">
        <v>15</v>
      </c>
      <c r="J345" t="s">
        <v>320</v>
      </c>
      <c r="K345" t="s">
        <v>757</v>
      </c>
      <c r="L345" t="s">
        <v>726</v>
      </c>
      <c r="M345" s="1">
        <v>42338</v>
      </c>
    </row>
    <row r="346" spans="1:13" hidden="1" x14ac:dyDescent="0.25">
      <c r="A346">
        <v>2015</v>
      </c>
      <c r="B346" t="s">
        <v>11</v>
      </c>
      <c r="C346" t="s">
        <v>12</v>
      </c>
      <c r="D346" t="s">
        <v>186</v>
      </c>
      <c r="E346" t="s">
        <v>187</v>
      </c>
      <c r="F346" s="1">
        <v>42333</v>
      </c>
      <c r="G346">
        <v>24</v>
      </c>
      <c r="H346">
        <v>-2182.81</v>
      </c>
      <c r="I346" t="s">
        <v>15</v>
      </c>
      <c r="J346" t="s">
        <v>194</v>
      </c>
      <c r="K346" t="s">
        <v>758</v>
      </c>
      <c r="L346" t="s">
        <v>726</v>
      </c>
      <c r="M346" s="1">
        <v>42338</v>
      </c>
    </row>
    <row r="347" spans="1:13" x14ac:dyDescent="0.25">
      <c r="A347">
        <v>2015</v>
      </c>
      <c r="B347" t="s">
        <v>11</v>
      </c>
      <c r="C347" t="s">
        <v>12</v>
      </c>
      <c r="D347" t="s">
        <v>186</v>
      </c>
      <c r="E347" t="s">
        <v>187</v>
      </c>
      <c r="F347" s="1">
        <v>42333</v>
      </c>
      <c r="G347">
        <v>25</v>
      </c>
      <c r="H347">
        <v>-23917.37</v>
      </c>
      <c r="I347" t="s">
        <v>15</v>
      </c>
      <c r="J347" t="s">
        <v>20</v>
      </c>
      <c r="K347" t="s">
        <v>759</v>
      </c>
      <c r="L347" t="s">
        <v>726</v>
      </c>
      <c r="M347" s="1">
        <v>42338</v>
      </c>
    </row>
    <row r="348" spans="1:13" hidden="1" x14ac:dyDescent="0.25">
      <c r="A348">
        <v>2015</v>
      </c>
      <c r="B348" t="s">
        <v>11</v>
      </c>
      <c r="C348" t="s">
        <v>12</v>
      </c>
      <c r="D348" t="s">
        <v>186</v>
      </c>
      <c r="E348" t="s">
        <v>187</v>
      </c>
      <c r="F348" s="1">
        <v>42333</v>
      </c>
      <c r="G348">
        <v>26</v>
      </c>
      <c r="H348">
        <v>-479.86</v>
      </c>
      <c r="I348" t="s">
        <v>15</v>
      </c>
      <c r="J348" t="s">
        <v>324</v>
      </c>
      <c r="K348" t="s">
        <v>760</v>
      </c>
      <c r="L348" t="s">
        <v>726</v>
      </c>
      <c r="M348" s="1">
        <v>42338</v>
      </c>
    </row>
    <row r="349" spans="1:13" hidden="1" x14ac:dyDescent="0.25">
      <c r="A349">
        <v>2015</v>
      </c>
      <c r="B349" t="s">
        <v>11</v>
      </c>
      <c r="C349" t="s">
        <v>12</v>
      </c>
      <c r="D349" t="s">
        <v>186</v>
      </c>
      <c r="E349" t="s">
        <v>187</v>
      </c>
      <c r="F349" s="1">
        <v>42333</v>
      </c>
      <c r="G349">
        <v>27</v>
      </c>
      <c r="H349">
        <v>-685.81</v>
      </c>
      <c r="I349" t="s">
        <v>15</v>
      </c>
      <c r="J349" t="s">
        <v>83</v>
      </c>
      <c r="K349" t="s">
        <v>761</v>
      </c>
      <c r="L349" t="s">
        <v>726</v>
      </c>
      <c r="M349" s="1">
        <v>42338</v>
      </c>
    </row>
    <row r="350" spans="1:13" hidden="1" x14ac:dyDescent="0.25">
      <c r="A350">
        <v>2015</v>
      </c>
      <c r="B350" t="s">
        <v>11</v>
      </c>
      <c r="C350" t="s">
        <v>12</v>
      </c>
      <c r="D350" t="s">
        <v>186</v>
      </c>
      <c r="E350" t="s">
        <v>187</v>
      </c>
      <c r="F350" s="1">
        <v>42333</v>
      </c>
      <c r="G350">
        <v>28</v>
      </c>
      <c r="H350">
        <v>-292.89</v>
      </c>
      <c r="I350" t="s">
        <v>15</v>
      </c>
      <c r="J350" t="s">
        <v>206</v>
      </c>
      <c r="K350" t="s">
        <v>762</v>
      </c>
      <c r="L350" t="s">
        <v>726</v>
      </c>
      <c r="M350" s="1">
        <v>42338</v>
      </c>
    </row>
    <row r="351" spans="1:13" hidden="1" x14ac:dyDescent="0.25">
      <c r="A351">
        <v>2015</v>
      </c>
      <c r="B351" t="s">
        <v>11</v>
      </c>
      <c r="C351" t="s">
        <v>12</v>
      </c>
      <c r="D351" t="s">
        <v>186</v>
      </c>
      <c r="E351" t="s">
        <v>187</v>
      </c>
      <c r="F351" s="1">
        <v>42333</v>
      </c>
      <c r="G351">
        <v>29</v>
      </c>
      <c r="H351">
        <v>-32.53</v>
      </c>
      <c r="I351" t="s">
        <v>15</v>
      </c>
      <c r="J351" t="s">
        <v>484</v>
      </c>
      <c r="K351" t="s">
        <v>763</v>
      </c>
      <c r="L351" t="s">
        <v>726</v>
      </c>
      <c r="M351" s="1">
        <v>42338</v>
      </c>
    </row>
    <row r="352" spans="1:13" hidden="1" x14ac:dyDescent="0.25">
      <c r="A352">
        <v>2015</v>
      </c>
      <c r="B352" t="s">
        <v>11</v>
      </c>
      <c r="C352" t="s">
        <v>12</v>
      </c>
      <c r="D352" t="s">
        <v>186</v>
      </c>
      <c r="E352" t="s">
        <v>187</v>
      </c>
      <c r="F352" s="1">
        <v>42333</v>
      </c>
      <c r="G352">
        <v>30</v>
      </c>
      <c r="H352">
        <v>-80.63</v>
      </c>
      <c r="I352" t="s">
        <v>15</v>
      </c>
      <c r="J352" t="s">
        <v>764</v>
      </c>
      <c r="K352" t="s">
        <v>765</v>
      </c>
      <c r="L352" t="s">
        <v>726</v>
      </c>
      <c r="M352" s="1">
        <v>42338</v>
      </c>
    </row>
    <row r="353" spans="1:13" hidden="1" x14ac:dyDescent="0.25">
      <c r="A353">
        <v>2015</v>
      </c>
      <c r="B353" t="s">
        <v>11</v>
      </c>
      <c r="C353" t="s">
        <v>12</v>
      </c>
      <c r="D353" t="s">
        <v>186</v>
      </c>
      <c r="E353" t="s">
        <v>187</v>
      </c>
      <c r="F353" s="1">
        <v>42333</v>
      </c>
      <c r="G353">
        <v>31</v>
      </c>
      <c r="H353">
        <v>-1050</v>
      </c>
      <c r="I353" t="s">
        <v>15</v>
      </c>
      <c r="J353" t="s">
        <v>766</v>
      </c>
      <c r="K353" t="s">
        <v>767</v>
      </c>
      <c r="L353" t="s">
        <v>726</v>
      </c>
      <c r="M353" s="1">
        <v>42338</v>
      </c>
    </row>
    <row r="354" spans="1:13" hidden="1" x14ac:dyDescent="0.25">
      <c r="A354">
        <v>2015</v>
      </c>
      <c r="B354" t="s">
        <v>11</v>
      </c>
      <c r="C354" t="s">
        <v>12</v>
      </c>
      <c r="D354" t="s">
        <v>186</v>
      </c>
      <c r="E354" t="s">
        <v>187</v>
      </c>
      <c r="F354" s="1">
        <v>42333</v>
      </c>
      <c r="G354">
        <v>32</v>
      </c>
      <c r="H354">
        <v>-781</v>
      </c>
      <c r="I354" t="s">
        <v>15</v>
      </c>
      <c r="J354" t="s">
        <v>336</v>
      </c>
      <c r="K354" t="s">
        <v>768</v>
      </c>
      <c r="L354" t="s">
        <v>726</v>
      </c>
      <c r="M354" s="1">
        <v>42338</v>
      </c>
    </row>
    <row r="355" spans="1:13" hidden="1" x14ac:dyDescent="0.25">
      <c r="A355">
        <v>2015</v>
      </c>
      <c r="B355" t="s">
        <v>11</v>
      </c>
      <c r="C355" t="s">
        <v>12</v>
      </c>
      <c r="D355" t="s">
        <v>186</v>
      </c>
      <c r="E355" t="s">
        <v>187</v>
      </c>
      <c r="F355" s="1">
        <v>42333</v>
      </c>
      <c r="G355">
        <v>33</v>
      </c>
      <c r="H355">
        <v>-574.94000000000005</v>
      </c>
      <c r="I355" t="s">
        <v>15</v>
      </c>
      <c r="J355" t="s">
        <v>494</v>
      </c>
      <c r="K355" t="s">
        <v>769</v>
      </c>
      <c r="L355" t="s">
        <v>726</v>
      </c>
      <c r="M355" s="1">
        <v>42338</v>
      </c>
    </row>
    <row r="356" spans="1:13" hidden="1" x14ac:dyDescent="0.25">
      <c r="A356">
        <v>2015</v>
      </c>
      <c r="B356" t="s">
        <v>11</v>
      </c>
      <c r="C356" t="s">
        <v>12</v>
      </c>
      <c r="D356" t="s">
        <v>186</v>
      </c>
      <c r="E356" t="s">
        <v>187</v>
      </c>
      <c r="F356" s="1">
        <v>42333</v>
      </c>
      <c r="G356">
        <v>34</v>
      </c>
      <c r="H356">
        <v>-2446.23</v>
      </c>
      <c r="I356" t="s">
        <v>15</v>
      </c>
      <c r="J356" t="s">
        <v>496</v>
      </c>
      <c r="K356" t="s">
        <v>770</v>
      </c>
      <c r="L356" t="s">
        <v>726</v>
      </c>
      <c r="M356" s="1">
        <v>42338</v>
      </c>
    </row>
    <row r="357" spans="1:13" hidden="1" x14ac:dyDescent="0.25">
      <c r="A357">
        <v>2015</v>
      </c>
      <c r="B357" t="s">
        <v>11</v>
      </c>
      <c r="C357" t="s">
        <v>12</v>
      </c>
      <c r="D357" t="s">
        <v>186</v>
      </c>
      <c r="E357" t="s">
        <v>187</v>
      </c>
      <c r="F357" s="1">
        <v>42333</v>
      </c>
      <c r="G357">
        <v>35</v>
      </c>
      <c r="H357">
        <v>-2084.35</v>
      </c>
      <c r="I357" t="s">
        <v>15</v>
      </c>
      <c r="J357" t="s">
        <v>207</v>
      </c>
      <c r="K357" t="s">
        <v>771</v>
      </c>
      <c r="L357" t="s">
        <v>726</v>
      </c>
      <c r="M357" s="1">
        <v>42338</v>
      </c>
    </row>
    <row r="358" spans="1:13" hidden="1" x14ac:dyDescent="0.25">
      <c r="A358">
        <v>2015</v>
      </c>
      <c r="B358" t="s">
        <v>11</v>
      </c>
      <c r="C358" t="s">
        <v>12</v>
      </c>
      <c r="D358" t="s">
        <v>186</v>
      </c>
      <c r="E358" t="s">
        <v>187</v>
      </c>
      <c r="F358" s="1">
        <v>42333</v>
      </c>
      <c r="G358">
        <v>36</v>
      </c>
      <c r="H358">
        <v>-8680.7999999999993</v>
      </c>
      <c r="I358" t="s">
        <v>15</v>
      </c>
      <c r="J358" t="s">
        <v>202</v>
      </c>
      <c r="K358" t="s">
        <v>772</v>
      </c>
      <c r="L358" t="s">
        <v>726</v>
      </c>
      <c r="M358" s="1">
        <v>42338</v>
      </c>
    </row>
    <row r="359" spans="1:13" hidden="1" x14ac:dyDescent="0.25">
      <c r="A359">
        <v>2015</v>
      </c>
      <c r="B359" t="s">
        <v>11</v>
      </c>
      <c r="C359" t="s">
        <v>12</v>
      </c>
      <c r="D359" t="s">
        <v>186</v>
      </c>
      <c r="E359" t="s">
        <v>187</v>
      </c>
      <c r="F359" s="1">
        <v>42333</v>
      </c>
      <c r="G359">
        <v>37</v>
      </c>
      <c r="H359">
        <v>-1856.56</v>
      </c>
      <c r="I359" t="s">
        <v>15</v>
      </c>
      <c r="J359" t="s">
        <v>349</v>
      </c>
      <c r="K359" t="s">
        <v>773</v>
      </c>
      <c r="L359" t="s">
        <v>726</v>
      </c>
      <c r="M359" s="1">
        <v>42338</v>
      </c>
    </row>
    <row r="360" spans="1:13" hidden="1" x14ac:dyDescent="0.25">
      <c r="A360">
        <v>2015</v>
      </c>
      <c r="B360" t="s">
        <v>11</v>
      </c>
      <c r="C360" t="s">
        <v>12</v>
      </c>
      <c r="D360" t="s">
        <v>186</v>
      </c>
      <c r="E360" t="s">
        <v>187</v>
      </c>
      <c r="F360" s="1">
        <v>42333</v>
      </c>
      <c r="G360">
        <v>38</v>
      </c>
      <c r="H360">
        <v>-8636.77</v>
      </c>
      <c r="I360" t="s">
        <v>15</v>
      </c>
      <c r="J360" t="s">
        <v>208</v>
      </c>
      <c r="K360" t="s">
        <v>774</v>
      </c>
      <c r="L360" t="s">
        <v>726</v>
      </c>
      <c r="M360" s="1">
        <v>42338</v>
      </c>
    </row>
    <row r="361" spans="1:13" hidden="1" x14ac:dyDescent="0.25">
      <c r="A361">
        <v>2015</v>
      </c>
      <c r="B361" t="s">
        <v>11</v>
      </c>
      <c r="C361" t="s">
        <v>12</v>
      </c>
      <c r="D361" t="s">
        <v>186</v>
      </c>
      <c r="E361" t="s">
        <v>187</v>
      </c>
      <c r="F361" s="1">
        <v>42333</v>
      </c>
      <c r="G361">
        <v>39</v>
      </c>
      <c r="H361">
        <v>-3000</v>
      </c>
      <c r="I361" t="s">
        <v>15</v>
      </c>
      <c r="J361" t="s">
        <v>355</v>
      </c>
      <c r="K361" t="s">
        <v>775</v>
      </c>
      <c r="L361" t="s">
        <v>726</v>
      </c>
      <c r="M361" s="1">
        <v>42338</v>
      </c>
    </row>
    <row r="362" spans="1:13" hidden="1" x14ac:dyDescent="0.25">
      <c r="A362">
        <v>2015</v>
      </c>
      <c r="B362" t="s">
        <v>11</v>
      </c>
      <c r="C362" t="s">
        <v>12</v>
      </c>
      <c r="D362" t="s">
        <v>186</v>
      </c>
      <c r="E362" t="s">
        <v>187</v>
      </c>
      <c r="F362" s="1">
        <v>42333</v>
      </c>
      <c r="G362">
        <v>40</v>
      </c>
      <c r="H362">
        <v>-22.76</v>
      </c>
      <c r="I362" t="s">
        <v>15</v>
      </c>
      <c r="J362" t="s">
        <v>203</v>
      </c>
      <c r="K362" t="s">
        <v>776</v>
      </c>
      <c r="L362" t="s">
        <v>726</v>
      </c>
      <c r="M362" s="1">
        <v>42338</v>
      </c>
    </row>
    <row r="363" spans="1:13" hidden="1" x14ac:dyDescent="0.25">
      <c r="A363">
        <v>2015</v>
      </c>
      <c r="B363" t="s">
        <v>11</v>
      </c>
      <c r="C363" t="s">
        <v>12</v>
      </c>
      <c r="D363" t="s">
        <v>186</v>
      </c>
      <c r="E363" t="s">
        <v>187</v>
      </c>
      <c r="F363" s="1">
        <v>42333</v>
      </c>
      <c r="G363">
        <v>41</v>
      </c>
      <c r="H363">
        <v>-1449.81</v>
      </c>
      <c r="I363" t="s">
        <v>15</v>
      </c>
      <c r="J363" t="s">
        <v>506</v>
      </c>
      <c r="K363" t="s">
        <v>777</v>
      </c>
      <c r="L363" t="s">
        <v>726</v>
      </c>
      <c r="M363" s="1">
        <v>42338</v>
      </c>
    </row>
    <row r="364" spans="1:13" hidden="1" x14ac:dyDescent="0.25">
      <c r="A364">
        <v>2015</v>
      </c>
      <c r="B364" t="s">
        <v>11</v>
      </c>
      <c r="C364" t="s">
        <v>12</v>
      </c>
      <c r="D364" t="s">
        <v>186</v>
      </c>
      <c r="E364" t="s">
        <v>187</v>
      </c>
      <c r="F364" s="1">
        <v>42333</v>
      </c>
      <c r="G364">
        <v>42</v>
      </c>
      <c r="H364">
        <v>-47.69</v>
      </c>
      <c r="I364" t="s">
        <v>15</v>
      </c>
      <c r="J364" t="s">
        <v>34</v>
      </c>
      <c r="K364" t="s">
        <v>778</v>
      </c>
      <c r="L364" t="s">
        <v>726</v>
      </c>
      <c r="M364" s="1">
        <v>42338</v>
      </c>
    </row>
    <row r="365" spans="1:13" hidden="1" x14ac:dyDescent="0.25">
      <c r="A365">
        <v>2015</v>
      </c>
      <c r="B365" t="s">
        <v>11</v>
      </c>
      <c r="C365" t="s">
        <v>12</v>
      </c>
      <c r="D365" t="s">
        <v>186</v>
      </c>
      <c r="E365" t="s">
        <v>187</v>
      </c>
      <c r="F365" s="1">
        <v>42333</v>
      </c>
      <c r="G365">
        <v>43</v>
      </c>
      <c r="H365">
        <v>-18436.599999999999</v>
      </c>
      <c r="I365" t="s">
        <v>15</v>
      </c>
      <c r="J365" t="s">
        <v>512</v>
      </c>
      <c r="K365" t="s">
        <v>779</v>
      </c>
      <c r="L365" t="s">
        <v>726</v>
      </c>
      <c r="M365" s="1">
        <v>42338</v>
      </c>
    </row>
    <row r="366" spans="1:13" hidden="1" x14ac:dyDescent="0.25">
      <c r="A366">
        <v>2015</v>
      </c>
      <c r="B366" t="s">
        <v>11</v>
      </c>
      <c r="C366" t="s">
        <v>12</v>
      </c>
      <c r="D366" t="s">
        <v>186</v>
      </c>
      <c r="E366" t="s">
        <v>187</v>
      </c>
      <c r="F366" s="1">
        <v>42333</v>
      </c>
      <c r="G366">
        <v>44</v>
      </c>
      <c r="H366">
        <v>-10.43</v>
      </c>
      <c r="I366" t="s">
        <v>15</v>
      </c>
      <c r="J366" t="s">
        <v>514</v>
      </c>
      <c r="K366" t="s">
        <v>780</v>
      </c>
      <c r="L366" t="s">
        <v>726</v>
      </c>
      <c r="M366" s="1">
        <v>42338</v>
      </c>
    </row>
    <row r="367" spans="1:13" hidden="1" x14ac:dyDescent="0.25">
      <c r="A367">
        <v>2015</v>
      </c>
      <c r="B367" t="s">
        <v>11</v>
      </c>
      <c r="C367" t="s">
        <v>12</v>
      </c>
      <c r="D367" t="s">
        <v>186</v>
      </c>
      <c r="E367" t="s">
        <v>187</v>
      </c>
      <c r="F367" s="1">
        <v>42333</v>
      </c>
      <c r="G367">
        <v>45</v>
      </c>
      <c r="H367">
        <v>-3172.91</v>
      </c>
      <c r="I367" t="s">
        <v>15</v>
      </c>
      <c r="J367" t="s">
        <v>197</v>
      </c>
      <c r="K367" t="s">
        <v>781</v>
      </c>
      <c r="L367" t="s">
        <v>726</v>
      </c>
      <c r="M367" s="1">
        <v>42338</v>
      </c>
    </row>
    <row r="368" spans="1:13" hidden="1" x14ac:dyDescent="0.25">
      <c r="A368">
        <v>2015</v>
      </c>
      <c r="B368" t="s">
        <v>11</v>
      </c>
      <c r="C368" t="s">
        <v>12</v>
      </c>
      <c r="D368" t="s">
        <v>186</v>
      </c>
      <c r="E368" t="s">
        <v>187</v>
      </c>
      <c r="F368" s="1">
        <v>42333</v>
      </c>
      <c r="G368">
        <v>46</v>
      </c>
      <c r="H368">
        <v>-488.7</v>
      </c>
      <c r="I368" t="s">
        <v>15</v>
      </c>
      <c r="J368" t="s">
        <v>782</v>
      </c>
      <c r="K368" t="s">
        <v>783</v>
      </c>
      <c r="L368" t="s">
        <v>726</v>
      </c>
      <c r="M368" s="1">
        <v>42338</v>
      </c>
    </row>
    <row r="369" spans="1:13" hidden="1" x14ac:dyDescent="0.25">
      <c r="A369">
        <v>2015</v>
      </c>
      <c r="B369" t="s">
        <v>11</v>
      </c>
      <c r="C369" t="s">
        <v>12</v>
      </c>
      <c r="D369" t="s">
        <v>186</v>
      </c>
      <c r="E369" t="s">
        <v>187</v>
      </c>
      <c r="F369" s="1">
        <v>42333</v>
      </c>
      <c r="G369">
        <v>47</v>
      </c>
      <c r="H369">
        <v>-1394.73</v>
      </c>
      <c r="I369" t="s">
        <v>15</v>
      </c>
      <c r="J369" t="s">
        <v>784</v>
      </c>
      <c r="K369" t="s">
        <v>785</v>
      </c>
      <c r="L369" t="s">
        <v>726</v>
      </c>
      <c r="M369" s="1">
        <v>42338</v>
      </c>
    </row>
    <row r="370" spans="1:13" hidden="1" x14ac:dyDescent="0.25">
      <c r="A370">
        <v>2015</v>
      </c>
      <c r="B370" t="s">
        <v>11</v>
      </c>
      <c r="C370" t="s">
        <v>12</v>
      </c>
      <c r="D370" t="s">
        <v>186</v>
      </c>
      <c r="E370" t="s">
        <v>187</v>
      </c>
      <c r="F370" s="1">
        <v>42333</v>
      </c>
      <c r="G370">
        <v>48</v>
      </c>
      <c r="H370">
        <v>-1149</v>
      </c>
      <c r="I370" t="s">
        <v>15</v>
      </c>
      <c r="J370" t="s">
        <v>386</v>
      </c>
      <c r="K370" t="s">
        <v>786</v>
      </c>
      <c r="L370" t="s">
        <v>726</v>
      </c>
      <c r="M370" s="1">
        <v>42338</v>
      </c>
    </row>
    <row r="371" spans="1:13" hidden="1" x14ac:dyDescent="0.25">
      <c r="A371">
        <v>2015</v>
      </c>
      <c r="B371" t="s">
        <v>11</v>
      </c>
      <c r="C371" t="s">
        <v>12</v>
      </c>
      <c r="D371" t="s">
        <v>186</v>
      </c>
      <c r="E371" t="s">
        <v>187</v>
      </c>
      <c r="F371" s="1">
        <v>42333</v>
      </c>
      <c r="G371">
        <v>49</v>
      </c>
      <c r="H371">
        <v>-169.42</v>
      </c>
      <c r="I371" t="s">
        <v>15</v>
      </c>
      <c r="J371" t="s">
        <v>787</v>
      </c>
      <c r="K371" t="s">
        <v>788</v>
      </c>
      <c r="L371" t="s">
        <v>726</v>
      </c>
      <c r="M371" s="1">
        <v>42338</v>
      </c>
    </row>
    <row r="372" spans="1:13" hidden="1" x14ac:dyDescent="0.25">
      <c r="A372">
        <v>2015</v>
      </c>
      <c r="B372" t="s">
        <v>11</v>
      </c>
      <c r="C372" t="s">
        <v>12</v>
      </c>
      <c r="D372" t="s">
        <v>186</v>
      </c>
      <c r="E372" t="s">
        <v>187</v>
      </c>
      <c r="F372" s="1">
        <v>42333</v>
      </c>
      <c r="G372">
        <v>50</v>
      </c>
      <c r="H372">
        <v>-1265.5999999999999</v>
      </c>
      <c r="I372" t="s">
        <v>15</v>
      </c>
      <c r="J372" t="s">
        <v>789</v>
      </c>
      <c r="K372" t="s">
        <v>790</v>
      </c>
      <c r="L372" t="s">
        <v>726</v>
      </c>
      <c r="M372" s="1">
        <v>42338</v>
      </c>
    </row>
    <row r="373" spans="1:13" hidden="1" x14ac:dyDescent="0.25">
      <c r="A373">
        <v>2015</v>
      </c>
      <c r="B373" t="s">
        <v>11</v>
      </c>
      <c r="C373" t="s">
        <v>12</v>
      </c>
      <c r="D373" t="s">
        <v>186</v>
      </c>
      <c r="E373" t="s">
        <v>187</v>
      </c>
      <c r="F373" s="1">
        <v>42333</v>
      </c>
      <c r="G373">
        <v>51</v>
      </c>
      <c r="H373">
        <v>-800</v>
      </c>
      <c r="I373" t="s">
        <v>15</v>
      </c>
      <c r="J373" t="s">
        <v>390</v>
      </c>
      <c r="K373" t="s">
        <v>791</v>
      </c>
      <c r="L373" t="s">
        <v>726</v>
      </c>
      <c r="M373" s="1">
        <v>42338</v>
      </c>
    </row>
    <row r="374" spans="1:13" hidden="1" x14ac:dyDescent="0.25">
      <c r="A374">
        <v>2015</v>
      </c>
      <c r="B374" t="s">
        <v>11</v>
      </c>
      <c r="C374" t="s">
        <v>12</v>
      </c>
      <c r="D374" t="s">
        <v>186</v>
      </c>
      <c r="E374" t="s">
        <v>187</v>
      </c>
      <c r="F374" s="1">
        <v>42333</v>
      </c>
      <c r="G374">
        <v>52</v>
      </c>
      <c r="H374">
        <v>-121.38</v>
      </c>
      <c r="I374" t="s">
        <v>15</v>
      </c>
      <c r="J374" t="s">
        <v>392</v>
      </c>
      <c r="K374" t="s">
        <v>792</v>
      </c>
      <c r="L374" t="s">
        <v>726</v>
      </c>
      <c r="M374" s="1">
        <v>42338</v>
      </c>
    </row>
    <row r="375" spans="1:13" hidden="1" x14ac:dyDescent="0.25">
      <c r="A375">
        <v>2015</v>
      </c>
      <c r="B375" t="s">
        <v>11</v>
      </c>
      <c r="C375" t="s">
        <v>12</v>
      </c>
      <c r="D375" t="s">
        <v>186</v>
      </c>
      <c r="E375" t="s">
        <v>187</v>
      </c>
      <c r="F375" s="1">
        <v>42333</v>
      </c>
      <c r="G375">
        <v>53</v>
      </c>
      <c r="H375">
        <v>-213.9</v>
      </c>
      <c r="I375" t="s">
        <v>15</v>
      </c>
      <c r="J375" t="s">
        <v>793</v>
      </c>
      <c r="K375" t="s">
        <v>794</v>
      </c>
      <c r="L375" t="s">
        <v>726</v>
      </c>
      <c r="M375" s="1">
        <v>42338</v>
      </c>
    </row>
    <row r="376" spans="1:13" hidden="1" x14ac:dyDescent="0.25">
      <c r="A376">
        <v>2015</v>
      </c>
      <c r="B376" t="s">
        <v>11</v>
      </c>
      <c r="C376" t="s">
        <v>12</v>
      </c>
      <c r="D376" t="s">
        <v>186</v>
      </c>
      <c r="E376" t="s">
        <v>187</v>
      </c>
      <c r="F376" s="1">
        <v>42333</v>
      </c>
      <c r="G376">
        <v>54</v>
      </c>
      <c r="H376">
        <v>-128.30000000000001</v>
      </c>
      <c r="I376" t="s">
        <v>15</v>
      </c>
      <c r="J376" t="s">
        <v>551</v>
      </c>
      <c r="K376" t="s">
        <v>795</v>
      </c>
      <c r="L376" t="s">
        <v>726</v>
      </c>
      <c r="M376" s="1">
        <v>42338</v>
      </c>
    </row>
    <row r="377" spans="1:13" hidden="1" x14ac:dyDescent="0.25">
      <c r="A377">
        <v>2015</v>
      </c>
      <c r="B377" t="s">
        <v>11</v>
      </c>
      <c r="C377" t="s">
        <v>12</v>
      </c>
      <c r="D377" t="s">
        <v>186</v>
      </c>
      <c r="E377" t="s">
        <v>187</v>
      </c>
      <c r="F377" s="1">
        <v>42333</v>
      </c>
      <c r="G377">
        <v>55</v>
      </c>
      <c r="H377">
        <v>-27669.47</v>
      </c>
      <c r="I377" t="s">
        <v>15</v>
      </c>
      <c r="J377" t="s">
        <v>395</v>
      </c>
      <c r="K377" t="s">
        <v>796</v>
      </c>
      <c r="L377" t="s">
        <v>726</v>
      </c>
      <c r="M377" s="1">
        <v>42338</v>
      </c>
    </row>
    <row r="378" spans="1:13" hidden="1" x14ac:dyDescent="0.25">
      <c r="A378">
        <v>2015</v>
      </c>
      <c r="B378" t="s">
        <v>11</v>
      </c>
      <c r="C378" t="s">
        <v>12</v>
      </c>
      <c r="D378" t="s">
        <v>186</v>
      </c>
      <c r="E378" t="s">
        <v>187</v>
      </c>
      <c r="F378" s="1">
        <v>42333</v>
      </c>
      <c r="G378">
        <v>56</v>
      </c>
      <c r="H378">
        <v>-21051.02</v>
      </c>
      <c r="I378" t="s">
        <v>15</v>
      </c>
      <c r="J378" t="s">
        <v>210</v>
      </c>
      <c r="K378" t="s">
        <v>797</v>
      </c>
      <c r="L378" t="s">
        <v>798</v>
      </c>
      <c r="M378" s="1">
        <v>42338</v>
      </c>
    </row>
    <row r="379" spans="1:13" hidden="1" x14ac:dyDescent="0.25">
      <c r="A379">
        <v>2015</v>
      </c>
      <c r="B379" t="s">
        <v>11</v>
      </c>
      <c r="C379" t="s">
        <v>12</v>
      </c>
      <c r="D379" t="s">
        <v>186</v>
      </c>
      <c r="E379" t="s">
        <v>187</v>
      </c>
      <c r="F379" s="1">
        <v>42333</v>
      </c>
      <c r="G379">
        <v>57</v>
      </c>
      <c r="H379">
        <v>-700</v>
      </c>
      <c r="I379" t="s">
        <v>15</v>
      </c>
      <c r="J379" t="s">
        <v>766</v>
      </c>
      <c r="K379" t="s">
        <v>799</v>
      </c>
      <c r="L379" t="s">
        <v>800</v>
      </c>
      <c r="M379" s="1">
        <v>42338</v>
      </c>
    </row>
    <row r="380" spans="1:13" hidden="1" x14ac:dyDescent="0.25">
      <c r="A380">
        <v>2015</v>
      </c>
      <c r="B380" t="s">
        <v>11</v>
      </c>
      <c r="C380" t="s">
        <v>12</v>
      </c>
      <c r="D380" t="s">
        <v>186</v>
      </c>
      <c r="E380" t="s">
        <v>187</v>
      </c>
      <c r="F380" s="1">
        <v>42333</v>
      </c>
      <c r="G380">
        <v>58</v>
      </c>
      <c r="H380">
        <v>1050</v>
      </c>
      <c r="I380" t="s">
        <v>15</v>
      </c>
      <c r="J380" t="s">
        <v>766</v>
      </c>
      <c r="K380" t="s">
        <v>767</v>
      </c>
      <c r="L380" t="s">
        <v>801</v>
      </c>
      <c r="M380" s="1">
        <v>42338</v>
      </c>
    </row>
    <row r="381" spans="1:13" hidden="1" x14ac:dyDescent="0.25">
      <c r="A381">
        <v>2015</v>
      </c>
      <c r="B381" t="s">
        <v>11</v>
      </c>
      <c r="C381" t="s">
        <v>12</v>
      </c>
      <c r="D381" t="s">
        <v>186</v>
      </c>
      <c r="E381" t="s">
        <v>187</v>
      </c>
      <c r="F381" s="1">
        <v>42333</v>
      </c>
      <c r="G381">
        <v>59</v>
      </c>
      <c r="H381">
        <v>47.69</v>
      </c>
      <c r="I381" t="s">
        <v>15</v>
      </c>
      <c r="J381" t="s">
        <v>34</v>
      </c>
      <c r="K381" t="s">
        <v>778</v>
      </c>
      <c r="L381" t="s">
        <v>802</v>
      </c>
      <c r="M381" s="1">
        <v>42338</v>
      </c>
    </row>
    <row r="382" spans="1:13" hidden="1" x14ac:dyDescent="0.25">
      <c r="A382">
        <v>2015</v>
      </c>
      <c r="B382" t="s">
        <v>11</v>
      </c>
      <c r="C382" t="s">
        <v>12</v>
      </c>
      <c r="D382" t="s">
        <v>186</v>
      </c>
      <c r="E382" t="s">
        <v>187</v>
      </c>
      <c r="F382" s="1">
        <v>42333</v>
      </c>
      <c r="G382">
        <v>60</v>
      </c>
      <c r="H382">
        <v>-16.850000000000001</v>
      </c>
      <c r="I382" t="s">
        <v>15</v>
      </c>
      <c r="J382" t="s">
        <v>556</v>
      </c>
      <c r="K382" t="s">
        <v>803</v>
      </c>
      <c r="L382" t="s">
        <v>804</v>
      </c>
      <c r="M382" s="1">
        <v>42338</v>
      </c>
    </row>
    <row r="383" spans="1:13" hidden="1" x14ac:dyDescent="0.25">
      <c r="A383">
        <v>2015</v>
      </c>
      <c r="B383" t="s">
        <v>11</v>
      </c>
      <c r="C383" t="s">
        <v>12</v>
      </c>
      <c r="D383" t="s">
        <v>186</v>
      </c>
      <c r="E383" t="s">
        <v>187</v>
      </c>
      <c r="F383" s="1">
        <v>42333</v>
      </c>
      <c r="G383">
        <v>61</v>
      </c>
      <c r="H383">
        <v>-897.54</v>
      </c>
      <c r="J383" t="s">
        <v>805</v>
      </c>
      <c r="K383" t="s">
        <v>19</v>
      </c>
      <c r="L383" t="s">
        <v>806</v>
      </c>
      <c r="M383" s="1">
        <v>42338</v>
      </c>
    </row>
    <row r="384" spans="1:13" hidden="1" x14ac:dyDescent="0.25">
      <c r="A384">
        <v>2015</v>
      </c>
      <c r="B384" t="s">
        <v>11</v>
      </c>
      <c r="C384" t="s">
        <v>12</v>
      </c>
      <c r="D384" t="s">
        <v>186</v>
      </c>
      <c r="E384" t="s">
        <v>187</v>
      </c>
      <c r="F384" s="1">
        <v>42335</v>
      </c>
      <c r="G384">
        <v>0</v>
      </c>
      <c r="H384">
        <v>-13489.06</v>
      </c>
      <c r="I384" t="s">
        <v>21</v>
      </c>
      <c r="J384" t="s">
        <v>188</v>
      </c>
      <c r="L384" t="s">
        <v>807</v>
      </c>
      <c r="M384" s="1">
        <v>42338</v>
      </c>
    </row>
    <row r="385" spans="1:13" hidden="1" x14ac:dyDescent="0.25">
      <c r="A385">
        <v>2015</v>
      </c>
      <c r="B385" t="s">
        <v>11</v>
      </c>
      <c r="C385" t="s">
        <v>12</v>
      </c>
      <c r="D385" t="s">
        <v>186</v>
      </c>
      <c r="E385" t="s">
        <v>187</v>
      </c>
      <c r="F385" s="1">
        <v>42335</v>
      </c>
      <c r="G385">
        <v>1</v>
      </c>
      <c r="H385">
        <v>-68227.05</v>
      </c>
      <c r="I385" t="s">
        <v>21</v>
      </c>
      <c r="J385" t="s">
        <v>189</v>
      </c>
      <c r="L385" t="s">
        <v>807</v>
      </c>
      <c r="M385" s="1">
        <v>42338</v>
      </c>
    </row>
    <row r="386" spans="1:13" hidden="1" x14ac:dyDescent="0.25">
      <c r="A386">
        <v>2015</v>
      </c>
      <c r="B386" t="s">
        <v>11</v>
      </c>
      <c r="C386" t="s">
        <v>12</v>
      </c>
      <c r="D386" t="s">
        <v>186</v>
      </c>
      <c r="E386" t="s">
        <v>187</v>
      </c>
      <c r="F386" s="1">
        <v>42335</v>
      </c>
      <c r="G386">
        <v>2</v>
      </c>
      <c r="H386">
        <v>-40531.230000000003</v>
      </c>
      <c r="I386" t="s">
        <v>21</v>
      </c>
      <c r="J386" t="s">
        <v>190</v>
      </c>
      <c r="L386" t="s">
        <v>807</v>
      </c>
      <c r="M386" s="1">
        <v>42338</v>
      </c>
    </row>
    <row r="387" spans="1:13" hidden="1" x14ac:dyDescent="0.25">
      <c r="A387">
        <v>2015</v>
      </c>
      <c r="B387" t="s">
        <v>11</v>
      </c>
      <c r="C387" t="s">
        <v>12</v>
      </c>
      <c r="D387" t="s">
        <v>186</v>
      </c>
      <c r="E387" t="s">
        <v>187</v>
      </c>
      <c r="F387" s="1">
        <v>42335</v>
      </c>
      <c r="G387">
        <v>3</v>
      </c>
      <c r="H387">
        <v>-1483.2</v>
      </c>
      <c r="I387" t="s">
        <v>21</v>
      </c>
      <c r="J387" t="s">
        <v>191</v>
      </c>
      <c r="L387" t="s">
        <v>807</v>
      </c>
      <c r="M387" s="1">
        <v>42338</v>
      </c>
    </row>
    <row r="388" spans="1:13" hidden="1" x14ac:dyDescent="0.25">
      <c r="A388">
        <v>2015</v>
      </c>
      <c r="B388" t="s">
        <v>11</v>
      </c>
      <c r="C388" t="s">
        <v>12</v>
      </c>
      <c r="D388" t="s">
        <v>186</v>
      </c>
      <c r="E388" t="s">
        <v>187</v>
      </c>
      <c r="F388" s="1">
        <v>42335</v>
      </c>
      <c r="G388">
        <v>4</v>
      </c>
      <c r="H388">
        <v>-129.97999999999999</v>
      </c>
      <c r="I388" t="s">
        <v>21</v>
      </c>
      <c r="J388" t="s">
        <v>234</v>
      </c>
      <c r="L388" t="s">
        <v>808</v>
      </c>
      <c r="M388" s="1">
        <v>42338</v>
      </c>
    </row>
    <row r="389" spans="1:13" hidden="1" x14ac:dyDescent="0.25">
      <c r="A389">
        <v>2015</v>
      </c>
      <c r="B389" t="s">
        <v>11</v>
      </c>
      <c r="C389" t="s">
        <v>12</v>
      </c>
      <c r="D389" t="s">
        <v>186</v>
      </c>
      <c r="E389" t="s">
        <v>187</v>
      </c>
      <c r="F389" s="1">
        <v>42335</v>
      </c>
      <c r="G389">
        <v>5</v>
      </c>
      <c r="H389">
        <v>-6806.32</v>
      </c>
      <c r="I389" t="s">
        <v>21</v>
      </c>
      <c r="J389" t="s">
        <v>192</v>
      </c>
      <c r="L389" t="s">
        <v>808</v>
      </c>
      <c r="M389" s="1">
        <v>42338</v>
      </c>
    </row>
    <row r="390" spans="1:13" hidden="1" x14ac:dyDescent="0.25">
      <c r="A390">
        <v>2015</v>
      </c>
      <c r="B390" t="s">
        <v>11</v>
      </c>
      <c r="C390" t="s">
        <v>12</v>
      </c>
      <c r="D390" t="s">
        <v>186</v>
      </c>
      <c r="E390" t="s">
        <v>187</v>
      </c>
      <c r="F390" s="1">
        <v>42338</v>
      </c>
      <c r="G390">
        <v>0</v>
      </c>
      <c r="H390">
        <v>1360646.72</v>
      </c>
      <c r="I390" t="s">
        <v>24</v>
      </c>
      <c r="J390" t="s">
        <v>228</v>
      </c>
      <c r="L390" t="s">
        <v>809</v>
      </c>
      <c r="M390" s="1">
        <v>42338</v>
      </c>
    </row>
    <row r="391" spans="1:13" hidden="1" x14ac:dyDescent="0.25">
      <c r="A391">
        <v>2015</v>
      </c>
      <c r="B391" t="s">
        <v>11</v>
      </c>
      <c r="C391" t="s">
        <v>12</v>
      </c>
      <c r="D391" t="s">
        <v>186</v>
      </c>
      <c r="E391" t="s">
        <v>187</v>
      </c>
      <c r="F391" s="1">
        <v>42338</v>
      </c>
      <c r="G391">
        <v>1</v>
      </c>
      <c r="H391">
        <v>-497.52</v>
      </c>
      <c r="I391" t="s">
        <v>24</v>
      </c>
      <c r="J391" t="s">
        <v>229</v>
      </c>
      <c r="L391" t="s">
        <v>809</v>
      </c>
      <c r="M391" s="1">
        <v>42338</v>
      </c>
    </row>
    <row r="392" spans="1:13" hidden="1" x14ac:dyDescent="0.25">
      <c r="A392">
        <v>2015</v>
      </c>
      <c r="B392" t="s">
        <v>11</v>
      </c>
      <c r="C392" t="s">
        <v>12</v>
      </c>
      <c r="D392" t="s">
        <v>186</v>
      </c>
      <c r="E392" t="s">
        <v>187</v>
      </c>
      <c r="F392" s="1">
        <v>42339</v>
      </c>
      <c r="G392">
        <v>0</v>
      </c>
      <c r="H392">
        <v>-1000</v>
      </c>
      <c r="I392" t="s">
        <v>15</v>
      </c>
      <c r="J392" t="s">
        <v>810</v>
      </c>
      <c r="K392" t="s">
        <v>811</v>
      </c>
      <c r="L392" t="s">
        <v>812</v>
      </c>
      <c r="M392" s="1">
        <v>42338</v>
      </c>
    </row>
    <row r="393" spans="1:13" hidden="1" x14ac:dyDescent="0.25">
      <c r="A393">
        <v>2015</v>
      </c>
      <c r="B393" t="s">
        <v>11</v>
      </c>
      <c r="C393" t="s">
        <v>12</v>
      </c>
      <c r="D393" t="s">
        <v>186</v>
      </c>
      <c r="E393" t="s">
        <v>187</v>
      </c>
      <c r="F393" s="1">
        <v>42339</v>
      </c>
      <c r="G393">
        <v>2</v>
      </c>
      <c r="H393">
        <v>1000</v>
      </c>
      <c r="J393" t="s">
        <v>564</v>
      </c>
      <c r="K393" t="s">
        <v>19</v>
      </c>
      <c r="L393" t="s">
        <v>565</v>
      </c>
      <c r="M393" s="1">
        <v>42338</v>
      </c>
    </row>
    <row r="394" spans="1:13" hidden="1" x14ac:dyDescent="0.25">
      <c r="A394">
        <v>2015</v>
      </c>
      <c r="B394" t="s">
        <v>11</v>
      </c>
      <c r="C394" t="s">
        <v>12</v>
      </c>
      <c r="D394" t="s">
        <v>186</v>
      </c>
      <c r="E394" t="s">
        <v>187</v>
      </c>
      <c r="F394" s="1">
        <v>42340</v>
      </c>
      <c r="G394">
        <v>0</v>
      </c>
      <c r="H394">
        <v>-9750</v>
      </c>
      <c r="I394" t="s">
        <v>15</v>
      </c>
      <c r="J394" t="s">
        <v>813</v>
      </c>
      <c r="K394" t="s">
        <v>814</v>
      </c>
      <c r="L394" t="s">
        <v>815</v>
      </c>
      <c r="M394" s="1">
        <v>42338</v>
      </c>
    </row>
    <row r="395" spans="1:13" hidden="1" x14ac:dyDescent="0.25">
      <c r="A395">
        <v>2015</v>
      </c>
      <c r="B395" t="s">
        <v>11</v>
      </c>
      <c r="C395" t="s">
        <v>12</v>
      </c>
      <c r="D395" t="s">
        <v>186</v>
      </c>
      <c r="E395" t="s">
        <v>187</v>
      </c>
      <c r="F395" s="1">
        <v>42340</v>
      </c>
      <c r="G395">
        <v>1</v>
      </c>
      <c r="H395">
        <v>-3608.12</v>
      </c>
      <c r="I395" t="s">
        <v>21</v>
      </c>
      <c r="J395" t="s">
        <v>236</v>
      </c>
      <c r="L395" t="s">
        <v>816</v>
      </c>
      <c r="M395" s="1">
        <v>42369</v>
      </c>
    </row>
    <row r="396" spans="1:13" hidden="1" x14ac:dyDescent="0.25">
      <c r="A396">
        <v>2015</v>
      </c>
      <c r="B396" t="s">
        <v>11</v>
      </c>
      <c r="C396" t="s">
        <v>12</v>
      </c>
      <c r="D396" t="s">
        <v>186</v>
      </c>
      <c r="E396" t="s">
        <v>187</v>
      </c>
      <c r="F396" s="1">
        <v>42347</v>
      </c>
      <c r="G396">
        <v>0</v>
      </c>
      <c r="H396">
        <v>-19.46</v>
      </c>
      <c r="I396" t="s">
        <v>15</v>
      </c>
      <c r="J396" t="s">
        <v>817</v>
      </c>
      <c r="K396" t="s">
        <v>818</v>
      </c>
      <c r="L396" t="s">
        <v>819</v>
      </c>
      <c r="M396" s="1">
        <v>42369</v>
      </c>
    </row>
    <row r="397" spans="1:13" hidden="1" x14ac:dyDescent="0.25">
      <c r="A397">
        <v>2015</v>
      </c>
      <c r="B397" t="s">
        <v>11</v>
      </c>
      <c r="C397" t="s">
        <v>12</v>
      </c>
      <c r="D397" t="s">
        <v>186</v>
      </c>
      <c r="E397" t="s">
        <v>187</v>
      </c>
      <c r="F397" s="1">
        <v>42347</v>
      </c>
      <c r="G397">
        <v>1</v>
      </c>
      <c r="H397">
        <v>-93.28</v>
      </c>
      <c r="I397" t="s">
        <v>15</v>
      </c>
      <c r="J397" t="s">
        <v>820</v>
      </c>
      <c r="K397" t="s">
        <v>821</v>
      </c>
      <c r="L397" t="s">
        <v>819</v>
      </c>
      <c r="M397" s="1">
        <v>42369</v>
      </c>
    </row>
    <row r="398" spans="1:13" hidden="1" x14ac:dyDescent="0.25">
      <c r="A398">
        <v>2015</v>
      </c>
      <c r="B398" t="s">
        <v>11</v>
      </c>
      <c r="C398" t="s">
        <v>12</v>
      </c>
      <c r="D398" t="s">
        <v>186</v>
      </c>
      <c r="E398" t="s">
        <v>187</v>
      </c>
      <c r="F398" s="1">
        <v>42347</v>
      </c>
      <c r="G398">
        <v>2</v>
      </c>
      <c r="H398">
        <v>-35</v>
      </c>
      <c r="I398" t="s">
        <v>15</v>
      </c>
      <c r="J398" t="s">
        <v>822</v>
      </c>
      <c r="K398" t="s">
        <v>823</v>
      </c>
      <c r="L398" t="s">
        <v>819</v>
      </c>
      <c r="M398" s="1">
        <v>42369</v>
      </c>
    </row>
    <row r="399" spans="1:13" hidden="1" x14ac:dyDescent="0.25">
      <c r="A399">
        <v>2015</v>
      </c>
      <c r="B399" t="s">
        <v>11</v>
      </c>
      <c r="C399" t="s">
        <v>12</v>
      </c>
      <c r="D399" t="s">
        <v>186</v>
      </c>
      <c r="E399" t="s">
        <v>187</v>
      </c>
      <c r="F399" s="1">
        <v>42347</v>
      </c>
      <c r="G399">
        <v>3</v>
      </c>
      <c r="H399">
        <v>-15.54</v>
      </c>
      <c r="I399" t="s">
        <v>15</v>
      </c>
      <c r="J399" t="s">
        <v>824</v>
      </c>
      <c r="K399" t="s">
        <v>825</v>
      </c>
      <c r="L399" t="s">
        <v>819</v>
      </c>
      <c r="M399" s="1">
        <v>42369</v>
      </c>
    </row>
    <row r="400" spans="1:13" hidden="1" x14ac:dyDescent="0.25">
      <c r="A400">
        <v>2015</v>
      </c>
      <c r="B400" t="s">
        <v>11</v>
      </c>
      <c r="C400" t="s">
        <v>12</v>
      </c>
      <c r="D400" t="s">
        <v>186</v>
      </c>
      <c r="E400" t="s">
        <v>187</v>
      </c>
      <c r="F400" s="1">
        <v>42347</v>
      </c>
      <c r="G400">
        <v>4</v>
      </c>
      <c r="H400">
        <v>-14.03</v>
      </c>
      <c r="I400" t="s">
        <v>15</v>
      </c>
      <c r="J400" t="s">
        <v>826</v>
      </c>
      <c r="K400" t="s">
        <v>827</v>
      </c>
      <c r="L400" t="s">
        <v>819</v>
      </c>
      <c r="M400" s="1">
        <v>42369</v>
      </c>
    </row>
    <row r="401" spans="1:13" hidden="1" x14ac:dyDescent="0.25">
      <c r="A401">
        <v>2015</v>
      </c>
      <c r="B401" t="s">
        <v>11</v>
      </c>
      <c r="C401" t="s">
        <v>12</v>
      </c>
      <c r="D401" t="s">
        <v>186</v>
      </c>
      <c r="E401" t="s">
        <v>187</v>
      </c>
      <c r="F401" s="1">
        <v>42347</v>
      </c>
      <c r="G401">
        <v>5</v>
      </c>
      <c r="H401">
        <v>-160.37</v>
      </c>
      <c r="I401" t="s">
        <v>15</v>
      </c>
      <c r="J401" t="s">
        <v>828</v>
      </c>
      <c r="K401" t="s">
        <v>829</v>
      </c>
      <c r="L401" t="s">
        <v>819</v>
      </c>
      <c r="M401" s="1">
        <v>42369</v>
      </c>
    </row>
    <row r="402" spans="1:13" hidden="1" x14ac:dyDescent="0.25">
      <c r="A402">
        <v>2015</v>
      </c>
      <c r="B402" t="s">
        <v>11</v>
      </c>
      <c r="C402" t="s">
        <v>12</v>
      </c>
      <c r="D402" t="s">
        <v>186</v>
      </c>
      <c r="E402" t="s">
        <v>187</v>
      </c>
      <c r="F402" s="1">
        <v>42347</v>
      </c>
      <c r="G402">
        <v>6</v>
      </c>
      <c r="H402">
        <v>-24.43</v>
      </c>
      <c r="I402" t="s">
        <v>15</v>
      </c>
      <c r="J402" t="s">
        <v>830</v>
      </c>
      <c r="K402" t="s">
        <v>831</v>
      </c>
      <c r="L402" t="s">
        <v>819</v>
      </c>
      <c r="M402" s="1">
        <v>42369</v>
      </c>
    </row>
    <row r="403" spans="1:13" hidden="1" x14ac:dyDescent="0.25">
      <c r="A403">
        <v>2015</v>
      </c>
      <c r="B403" t="s">
        <v>11</v>
      </c>
      <c r="C403" t="s">
        <v>12</v>
      </c>
      <c r="D403" t="s">
        <v>186</v>
      </c>
      <c r="E403" t="s">
        <v>187</v>
      </c>
      <c r="F403" s="1">
        <v>42347</v>
      </c>
      <c r="G403">
        <v>7</v>
      </c>
      <c r="H403">
        <v>-23.42</v>
      </c>
      <c r="I403" t="s">
        <v>15</v>
      </c>
      <c r="J403" t="s">
        <v>832</v>
      </c>
      <c r="K403" t="s">
        <v>833</v>
      </c>
      <c r="L403" t="s">
        <v>819</v>
      </c>
      <c r="M403" s="1">
        <v>42369</v>
      </c>
    </row>
    <row r="404" spans="1:13" hidden="1" x14ac:dyDescent="0.25">
      <c r="A404">
        <v>2015</v>
      </c>
      <c r="B404" t="s">
        <v>11</v>
      </c>
      <c r="C404" t="s">
        <v>12</v>
      </c>
      <c r="D404" t="s">
        <v>186</v>
      </c>
      <c r="E404" t="s">
        <v>187</v>
      </c>
      <c r="F404" s="1">
        <v>42347</v>
      </c>
      <c r="G404">
        <v>8</v>
      </c>
      <c r="H404">
        <v>-18.53</v>
      </c>
      <c r="I404" t="s">
        <v>15</v>
      </c>
      <c r="J404" t="s">
        <v>834</v>
      </c>
      <c r="K404" t="s">
        <v>835</v>
      </c>
      <c r="L404" t="s">
        <v>819</v>
      </c>
      <c r="M404" s="1">
        <v>42369</v>
      </c>
    </row>
    <row r="405" spans="1:13" hidden="1" x14ac:dyDescent="0.25">
      <c r="A405">
        <v>2015</v>
      </c>
      <c r="B405" t="s">
        <v>11</v>
      </c>
      <c r="C405" t="s">
        <v>12</v>
      </c>
      <c r="D405" t="s">
        <v>186</v>
      </c>
      <c r="E405" t="s">
        <v>187</v>
      </c>
      <c r="F405" s="1">
        <v>42347</v>
      </c>
      <c r="G405">
        <v>9</v>
      </c>
      <c r="H405">
        <v>-19.440000000000001</v>
      </c>
      <c r="I405" t="s">
        <v>15</v>
      </c>
      <c r="J405" t="s">
        <v>836</v>
      </c>
      <c r="K405" t="s">
        <v>837</v>
      </c>
      <c r="L405" t="s">
        <v>819</v>
      </c>
      <c r="M405" s="1">
        <v>42369</v>
      </c>
    </row>
    <row r="406" spans="1:13" hidden="1" x14ac:dyDescent="0.25">
      <c r="A406">
        <v>2015</v>
      </c>
      <c r="B406" t="s">
        <v>11</v>
      </c>
      <c r="C406" t="s">
        <v>12</v>
      </c>
      <c r="D406" t="s">
        <v>186</v>
      </c>
      <c r="E406" t="s">
        <v>187</v>
      </c>
      <c r="F406" s="1">
        <v>42347</v>
      </c>
      <c r="G406">
        <v>10</v>
      </c>
      <c r="H406">
        <v>-5.09</v>
      </c>
      <c r="I406" t="s">
        <v>15</v>
      </c>
      <c r="J406" t="s">
        <v>838</v>
      </c>
      <c r="K406" t="s">
        <v>839</v>
      </c>
      <c r="L406" t="s">
        <v>819</v>
      </c>
      <c r="M406" s="1">
        <v>42369</v>
      </c>
    </row>
    <row r="407" spans="1:13" hidden="1" x14ac:dyDescent="0.25">
      <c r="A407">
        <v>2015</v>
      </c>
      <c r="B407" t="s">
        <v>11</v>
      </c>
      <c r="C407" t="s">
        <v>12</v>
      </c>
      <c r="D407" t="s">
        <v>186</v>
      </c>
      <c r="E407" t="s">
        <v>187</v>
      </c>
      <c r="F407" s="1">
        <v>42347</v>
      </c>
      <c r="G407">
        <v>11</v>
      </c>
      <c r="H407">
        <v>-19.52</v>
      </c>
      <c r="I407" t="s">
        <v>15</v>
      </c>
      <c r="J407" t="s">
        <v>840</v>
      </c>
      <c r="K407" t="s">
        <v>841</v>
      </c>
      <c r="L407" t="s">
        <v>819</v>
      </c>
      <c r="M407" s="1">
        <v>42369</v>
      </c>
    </row>
    <row r="408" spans="1:13" hidden="1" x14ac:dyDescent="0.25">
      <c r="A408">
        <v>2015</v>
      </c>
      <c r="B408" t="s">
        <v>11</v>
      </c>
      <c r="C408" t="s">
        <v>12</v>
      </c>
      <c r="D408" t="s">
        <v>186</v>
      </c>
      <c r="E408" t="s">
        <v>187</v>
      </c>
      <c r="F408" s="1">
        <v>42347</v>
      </c>
      <c r="G408">
        <v>12</v>
      </c>
      <c r="H408">
        <v>-19.43</v>
      </c>
      <c r="I408" t="s">
        <v>15</v>
      </c>
      <c r="J408" t="s">
        <v>842</v>
      </c>
      <c r="K408" t="s">
        <v>843</v>
      </c>
      <c r="L408" t="s">
        <v>819</v>
      </c>
      <c r="M408" s="1">
        <v>42369</v>
      </c>
    </row>
    <row r="409" spans="1:13" hidden="1" x14ac:dyDescent="0.25">
      <c r="A409">
        <v>2015</v>
      </c>
      <c r="B409" t="s">
        <v>11</v>
      </c>
      <c r="C409" t="s">
        <v>12</v>
      </c>
      <c r="D409" t="s">
        <v>186</v>
      </c>
      <c r="E409" t="s">
        <v>187</v>
      </c>
      <c r="F409" s="1">
        <v>42347</v>
      </c>
      <c r="G409">
        <v>13</v>
      </c>
      <c r="H409">
        <v>-35</v>
      </c>
      <c r="I409" t="s">
        <v>15</v>
      </c>
      <c r="J409" t="s">
        <v>844</v>
      </c>
      <c r="K409" t="s">
        <v>845</v>
      </c>
      <c r="L409" t="s">
        <v>819</v>
      </c>
      <c r="M409" s="1">
        <v>42369</v>
      </c>
    </row>
    <row r="410" spans="1:13" hidden="1" x14ac:dyDescent="0.25">
      <c r="A410">
        <v>2015</v>
      </c>
      <c r="B410" t="s">
        <v>11</v>
      </c>
      <c r="C410" t="s">
        <v>12</v>
      </c>
      <c r="D410" t="s">
        <v>186</v>
      </c>
      <c r="E410" t="s">
        <v>187</v>
      </c>
      <c r="F410" s="1">
        <v>42347</v>
      </c>
      <c r="G410">
        <v>14</v>
      </c>
      <c r="H410">
        <v>-3.89</v>
      </c>
      <c r="I410" t="s">
        <v>15</v>
      </c>
      <c r="J410" t="s">
        <v>846</v>
      </c>
      <c r="K410" t="s">
        <v>847</v>
      </c>
      <c r="L410" t="s">
        <v>819</v>
      </c>
      <c r="M410" s="1">
        <v>42369</v>
      </c>
    </row>
    <row r="411" spans="1:13" hidden="1" x14ac:dyDescent="0.25">
      <c r="A411">
        <v>2015</v>
      </c>
      <c r="B411" t="s">
        <v>11</v>
      </c>
      <c r="C411" t="s">
        <v>12</v>
      </c>
      <c r="D411" t="s">
        <v>186</v>
      </c>
      <c r="E411" t="s">
        <v>187</v>
      </c>
      <c r="F411" s="1">
        <v>42347</v>
      </c>
      <c r="G411">
        <v>15</v>
      </c>
      <c r="H411">
        <v>-3.81</v>
      </c>
      <c r="I411" t="s">
        <v>15</v>
      </c>
      <c r="J411" t="s">
        <v>848</v>
      </c>
      <c r="K411" t="s">
        <v>849</v>
      </c>
      <c r="L411" t="s">
        <v>819</v>
      </c>
      <c r="M411" s="1">
        <v>42369</v>
      </c>
    </row>
    <row r="412" spans="1:13" hidden="1" x14ac:dyDescent="0.25">
      <c r="A412">
        <v>2015</v>
      </c>
      <c r="B412" t="s">
        <v>11</v>
      </c>
      <c r="C412" t="s">
        <v>12</v>
      </c>
      <c r="D412" t="s">
        <v>186</v>
      </c>
      <c r="E412" t="s">
        <v>187</v>
      </c>
      <c r="F412" s="1">
        <v>42347</v>
      </c>
      <c r="G412">
        <v>16</v>
      </c>
      <c r="H412">
        <v>-34.409999999999997</v>
      </c>
      <c r="I412" t="s">
        <v>15</v>
      </c>
      <c r="J412" t="s">
        <v>850</v>
      </c>
      <c r="K412" t="s">
        <v>851</v>
      </c>
      <c r="L412" t="s">
        <v>819</v>
      </c>
      <c r="M412" s="1">
        <v>42369</v>
      </c>
    </row>
    <row r="413" spans="1:13" hidden="1" x14ac:dyDescent="0.25">
      <c r="A413">
        <v>2015</v>
      </c>
      <c r="B413" t="s">
        <v>11</v>
      </c>
      <c r="C413" t="s">
        <v>12</v>
      </c>
      <c r="D413" t="s">
        <v>186</v>
      </c>
      <c r="E413" t="s">
        <v>187</v>
      </c>
      <c r="F413" s="1">
        <v>42347</v>
      </c>
      <c r="G413">
        <v>17</v>
      </c>
      <c r="H413">
        <v>-34.79</v>
      </c>
      <c r="I413" t="s">
        <v>15</v>
      </c>
      <c r="J413" t="s">
        <v>852</v>
      </c>
      <c r="K413" t="s">
        <v>853</v>
      </c>
      <c r="L413" t="s">
        <v>819</v>
      </c>
      <c r="M413" s="1">
        <v>42369</v>
      </c>
    </row>
    <row r="414" spans="1:13" hidden="1" x14ac:dyDescent="0.25">
      <c r="A414">
        <v>2015</v>
      </c>
      <c r="B414" t="s">
        <v>11</v>
      </c>
      <c r="C414" t="s">
        <v>12</v>
      </c>
      <c r="D414" t="s">
        <v>186</v>
      </c>
      <c r="E414" t="s">
        <v>187</v>
      </c>
      <c r="F414" s="1">
        <v>42347</v>
      </c>
      <c r="G414">
        <v>18</v>
      </c>
      <c r="H414">
        <v>-19.62</v>
      </c>
      <c r="I414" t="s">
        <v>15</v>
      </c>
      <c r="J414" t="s">
        <v>854</v>
      </c>
      <c r="K414" t="s">
        <v>855</v>
      </c>
      <c r="L414" t="s">
        <v>819</v>
      </c>
      <c r="M414" s="1">
        <v>42369</v>
      </c>
    </row>
    <row r="415" spans="1:13" hidden="1" x14ac:dyDescent="0.25">
      <c r="A415">
        <v>2015</v>
      </c>
      <c r="B415" t="s">
        <v>11</v>
      </c>
      <c r="C415" t="s">
        <v>12</v>
      </c>
      <c r="D415" t="s">
        <v>186</v>
      </c>
      <c r="E415" t="s">
        <v>187</v>
      </c>
      <c r="F415" s="1">
        <v>42347</v>
      </c>
      <c r="G415">
        <v>19</v>
      </c>
      <c r="H415">
        <v>-49.62</v>
      </c>
      <c r="I415" t="s">
        <v>15</v>
      </c>
      <c r="J415" t="s">
        <v>856</v>
      </c>
      <c r="K415" t="s">
        <v>857</v>
      </c>
      <c r="L415" t="s">
        <v>819</v>
      </c>
      <c r="M415" s="1">
        <v>42369</v>
      </c>
    </row>
    <row r="416" spans="1:13" hidden="1" x14ac:dyDescent="0.25">
      <c r="A416">
        <v>2015</v>
      </c>
      <c r="B416" t="s">
        <v>11</v>
      </c>
      <c r="C416" t="s">
        <v>12</v>
      </c>
      <c r="D416" t="s">
        <v>186</v>
      </c>
      <c r="E416" t="s">
        <v>187</v>
      </c>
      <c r="F416" s="1">
        <v>42347</v>
      </c>
      <c r="G416">
        <v>20</v>
      </c>
      <c r="H416">
        <v>-35</v>
      </c>
      <c r="I416" t="s">
        <v>15</v>
      </c>
      <c r="J416" t="s">
        <v>858</v>
      </c>
      <c r="K416" t="s">
        <v>859</v>
      </c>
      <c r="L416" t="s">
        <v>819</v>
      </c>
      <c r="M416" s="1">
        <v>42369</v>
      </c>
    </row>
    <row r="417" spans="1:13" hidden="1" x14ac:dyDescent="0.25">
      <c r="A417">
        <v>2015</v>
      </c>
      <c r="B417" t="s">
        <v>11</v>
      </c>
      <c r="C417" t="s">
        <v>12</v>
      </c>
      <c r="D417" t="s">
        <v>186</v>
      </c>
      <c r="E417" t="s">
        <v>187</v>
      </c>
      <c r="F417" s="1">
        <v>42347</v>
      </c>
      <c r="G417">
        <v>21</v>
      </c>
      <c r="H417">
        <v>-65.680000000000007</v>
      </c>
      <c r="I417" t="s">
        <v>15</v>
      </c>
      <c r="J417" t="s">
        <v>860</v>
      </c>
      <c r="K417" t="s">
        <v>861</v>
      </c>
      <c r="L417" t="s">
        <v>819</v>
      </c>
      <c r="M417" s="1">
        <v>42369</v>
      </c>
    </row>
    <row r="418" spans="1:13" hidden="1" x14ac:dyDescent="0.25">
      <c r="A418">
        <v>2015</v>
      </c>
      <c r="B418" t="s">
        <v>11</v>
      </c>
      <c r="C418" t="s">
        <v>12</v>
      </c>
      <c r="D418" t="s">
        <v>186</v>
      </c>
      <c r="E418" t="s">
        <v>187</v>
      </c>
      <c r="F418" s="1">
        <v>42347</v>
      </c>
      <c r="G418">
        <v>22</v>
      </c>
      <c r="H418">
        <v>-24.86</v>
      </c>
      <c r="I418" t="s">
        <v>15</v>
      </c>
      <c r="J418" t="s">
        <v>862</v>
      </c>
      <c r="K418" t="s">
        <v>863</v>
      </c>
      <c r="L418" t="s">
        <v>819</v>
      </c>
      <c r="M418" s="1">
        <v>42369</v>
      </c>
    </row>
    <row r="419" spans="1:13" hidden="1" x14ac:dyDescent="0.25">
      <c r="A419">
        <v>2015</v>
      </c>
      <c r="B419" t="s">
        <v>11</v>
      </c>
      <c r="C419" t="s">
        <v>12</v>
      </c>
      <c r="D419" t="s">
        <v>186</v>
      </c>
      <c r="E419" t="s">
        <v>187</v>
      </c>
      <c r="F419" s="1">
        <v>42347</v>
      </c>
      <c r="G419">
        <v>23</v>
      </c>
      <c r="H419">
        <v>-35</v>
      </c>
      <c r="I419" t="s">
        <v>15</v>
      </c>
      <c r="J419" t="s">
        <v>864</v>
      </c>
      <c r="K419" t="s">
        <v>865</v>
      </c>
      <c r="L419" t="s">
        <v>819</v>
      </c>
      <c r="M419" s="1">
        <v>42369</v>
      </c>
    </row>
    <row r="420" spans="1:13" hidden="1" x14ac:dyDescent="0.25">
      <c r="A420">
        <v>2015</v>
      </c>
      <c r="B420" t="s">
        <v>11</v>
      </c>
      <c r="C420" t="s">
        <v>12</v>
      </c>
      <c r="D420" t="s">
        <v>186</v>
      </c>
      <c r="E420" t="s">
        <v>187</v>
      </c>
      <c r="F420" s="1">
        <v>42347</v>
      </c>
      <c r="G420">
        <v>24</v>
      </c>
      <c r="H420">
        <v>-11.66</v>
      </c>
      <c r="I420" t="s">
        <v>15</v>
      </c>
      <c r="J420" t="s">
        <v>866</v>
      </c>
      <c r="K420" t="s">
        <v>867</v>
      </c>
      <c r="L420" t="s">
        <v>819</v>
      </c>
      <c r="M420" s="1">
        <v>42369</v>
      </c>
    </row>
    <row r="421" spans="1:13" hidden="1" x14ac:dyDescent="0.25">
      <c r="A421">
        <v>2015</v>
      </c>
      <c r="B421" t="s">
        <v>11</v>
      </c>
      <c r="C421" t="s">
        <v>12</v>
      </c>
      <c r="D421" t="s">
        <v>186</v>
      </c>
      <c r="E421" t="s">
        <v>187</v>
      </c>
      <c r="F421" s="1">
        <v>42347</v>
      </c>
      <c r="G421">
        <v>25</v>
      </c>
      <c r="H421">
        <v>-12.43</v>
      </c>
      <c r="I421" t="s">
        <v>15</v>
      </c>
      <c r="J421" t="s">
        <v>868</v>
      </c>
      <c r="K421" t="s">
        <v>869</v>
      </c>
      <c r="L421" t="s">
        <v>819</v>
      </c>
      <c r="M421" s="1">
        <v>42369</v>
      </c>
    </row>
    <row r="422" spans="1:13" hidden="1" x14ac:dyDescent="0.25">
      <c r="A422">
        <v>2015</v>
      </c>
      <c r="B422" t="s">
        <v>11</v>
      </c>
      <c r="C422" t="s">
        <v>12</v>
      </c>
      <c r="D422" t="s">
        <v>186</v>
      </c>
      <c r="E422" t="s">
        <v>187</v>
      </c>
      <c r="F422" s="1">
        <v>42347</v>
      </c>
      <c r="G422">
        <v>26</v>
      </c>
      <c r="H422">
        <v>-15.58</v>
      </c>
      <c r="I422" t="s">
        <v>15</v>
      </c>
      <c r="J422" t="s">
        <v>870</v>
      </c>
      <c r="K422" t="s">
        <v>871</v>
      </c>
      <c r="L422" t="s">
        <v>819</v>
      </c>
      <c r="M422" s="1">
        <v>42369</v>
      </c>
    </row>
    <row r="423" spans="1:13" hidden="1" x14ac:dyDescent="0.25">
      <c r="A423">
        <v>2015</v>
      </c>
      <c r="B423" t="s">
        <v>11</v>
      </c>
      <c r="C423" t="s">
        <v>12</v>
      </c>
      <c r="D423" t="s">
        <v>186</v>
      </c>
      <c r="E423" t="s">
        <v>187</v>
      </c>
      <c r="F423" s="1">
        <v>42347</v>
      </c>
      <c r="G423">
        <v>27</v>
      </c>
      <c r="H423">
        <v>-31.12</v>
      </c>
      <c r="I423" t="s">
        <v>15</v>
      </c>
      <c r="J423" t="s">
        <v>872</v>
      </c>
      <c r="K423" t="s">
        <v>873</v>
      </c>
      <c r="L423" t="s">
        <v>819</v>
      </c>
      <c r="M423" s="1">
        <v>42369</v>
      </c>
    </row>
    <row r="424" spans="1:13" hidden="1" x14ac:dyDescent="0.25">
      <c r="A424">
        <v>2015</v>
      </c>
      <c r="B424" t="s">
        <v>11</v>
      </c>
      <c r="C424" t="s">
        <v>12</v>
      </c>
      <c r="D424" t="s">
        <v>186</v>
      </c>
      <c r="E424" t="s">
        <v>187</v>
      </c>
      <c r="F424" s="1">
        <v>42347</v>
      </c>
      <c r="G424">
        <v>28</v>
      </c>
      <c r="H424">
        <v>-35</v>
      </c>
      <c r="I424" t="s">
        <v>15</v>
      </c>
      <c r="J424" t="s">
        <v>874</v>
      </c>
      <c r="K424" t="s">
        <v>875</v>
      </c>
      <c r="L424" t="s">
        <v>819</v>
      </c>
      <c r="M424" s="1">
        <v>42369</v>
      </c>
    </row>
    <row r="425" spans="1:13" hidden="1" x14ac:dyDescent="0.25">
      <c r="A425">
        <v>2015</v>
      </c>
      <c r="B425" t="s">
        <v>11</v>
      </c>
      <c r="C425" t="s">
        <v>12</v>
      </c>
      <c r="D425" t="s">
        <v>186</v>
      </c>
      <c r="E425" t="s">
        <v>187</v>
      </c>
      <c r="F425" s="1">
        <v>42347</v>
      </c>
      <c r="G425">
        <v>29</v>
      </c>
      <c r="H425">
        <v>-17.53</v>
      </c>
      <c r="I425" t="s">
        <v>15</v>
      </c>
      <c r="J425" t="s">
        <v>876</v>
      </c>
      <c r="K425" t="s">
        <v>877</v>
      </c>
      <c r="L425" t="s">
        <v>819</v>
      </c>
      <c r="M425" s="1">
        <v>42369</v>
      </c>
    </row>
    <row r="426" spans="1:13" hidden="1" x14ac:dyDescent="0.25">
      <c r="A426">
        <v>2015</v>
      </c>
      <c r="B426" t="s">
        <v>11</v>
      </c>
      <c r="C426" t="s">
        <v>12</v>
      </c>
      <c r="D426" t="s">
        <v>186</v>
      </c>
      <c r="E426" t="s">
        <v>187</v>
      </c>
      <c r="F426" s="1">
        <v>42347</v>
      </c>
      <c r="G426">
        <v>30</v>
      </c>
      <c r="H426">
        <v>-3.89</v>
      </c>
      <c r="I426" t="s">
        <v>15</v>
      </c>
      <c r="J426" t="s">
        <v>878</v>
      </c>
      <c r="K426" t="s">
        <v>879</v>
      </c>
      <c r="L426" t="s">
        <v>819</v>
      </c>
      <c r="M426" s="1">
        <v>42369</v>
      </c>
    </row>
    <row r="427" spans="1:13" hidden="1" x14ac:dyDescent="0.25">
      <c r="A427">
        <v>2015</v>
      </c>
      <c r="B427" t="s">
        <v>11</v>
      </c>
      <c r="C427" t="s">
        <v>12</v>
      </c>
      <c r="D427" t="s">
        <v>186</v>
      </c>
      <c r="E427" t="s">
        <v>187</v>
      </c>
      <c r="F427" s="1">
        <v>42347</v>
      </c>
      <c r="G427">
        <v>31</v>
      </c>
      <c r="H427">
        <v>-33.99</v>
      </c>
      <c r="I427" t="s">
        <v>15</v>
      </c>
      <c r="J427" t="s">
        <v>880</v>
      </c>
      <c r="K427" t="s">
        <v>881</v>
      </c>
      <c r="L427" t="s">
        <v>819</v>
      </c>
      <c r="M427" s="1">
        <v>42369</v>
      </c>
    </row>
    <row r="428" spans="1:13" hidden="1" x14ac:dyDescent="0.25">
      <c r="A428">
        <v>2015</v>
      </c>
      <c r="B428" t="s">
        <v>11</v>
      </c>
      <c r="C428" t="s">
        <v>12</v>
      </c>
      <c r="D428" t="s">
        <v>186</v>
      </c>
      <c r="E428" t="s">
        <v>187</v>
      </c>
      <c r="F428" s="1">
        <v>42347</v>
      </c>
      <c r="G428">
        <v>32</v>
      </c>
      <c r="H428">
        <v>-19.43</v>
      </c>
      <c r="I428" t="s">
        <v>15</v>
      </c>
      <c r="J428" t="s">
        <v>882</v>
      </c>
      <c r="K428" t="s">
        <v>883</v>
      </c>
      <c r="L428" t="s">
        <v>819</v>
      </c>
      <c r="M428" s="1">
        <v>42369</v>
      </c>
    </row>
    <row r="429" spans="1:13" hidden="1" x14ac:dyDescent="0.25">
      <c r="A429">
        <v>2015</v>
      </c>
      <c r="B429" t="s">
        <v>11</v>
      </c>
      <c r="C429" t="s">
        <v>12</v>
      </c>
      <c r="D429" t="s">
        <v>186</v>
      </c>
      <c r="E429" t="s">
        <v>187</v>
      </c>
      <c r="F429" s="1">
        <v>42347</v>
      </c>
      <c r="G429">
        <v>33</v>
      </c>
      <c r="H429">
        <v>-62.2</v>
      </c>
      <c r="I429" t="s">
        <v>15</v>
      </c>
      <c r="J429" t="s">
        <v>884</v>
      </c>
      <c r="K429" t="s">
        <v>885</v>
      </c>
      <c r="L429" t="s">
        <v>819</v>
      </c>
      <c r="M429" s="1">
        <v>42369</v>
      </c>
    </row>
    <row r="430" spans="1:13" hidden="1" x14ac:dyDescent="0.25">
      <c r="A430">
        <v>2015</v>
      </c>
      <c r="B430" t="s">
        <v>11</v>
      </c>
      <c r="C430" t="s">
        <v>12</v>
      </c>
      <c r="D430" t="s">
        <v>186</v>
      </c>
      <c r="E430" t="s">
        <v>187</v>
      </c>
      <c r="F430" s="1">
        <v>42347</v>
      </c>
      <c r="G430">
        <v>34</v>
      </c>
      <c r="H430">
        <v>-35</v>
      </c>
      <c r="I430" t="s">
        <v>15</v>
      </c>
      <c r="J430" t="s">
        <v>886</v>
      </c>
      <c r="K430" t="s">
        <v>887</v>
      </c>
      <c r="L430" t="s">
        <v>819</v>
      </c>
      <c r="M430" s="1">
        <v>42369</v>
      </c>
    </row>
    <row r="431" spans="1:13" hidden="1" x14ac:dyDescent="0.25">
      <c r="A431">
        <v>2015</v>
      </c>
      <c r="B431" t="s">
        <v>11</v>
      </c>
      <c r="C431" t="s">
        <v>12</v>
      </c>
      <c r="D431" t="s">
        <v>186</v>
      </c>
      <c r="E431" t="s">
        <v>187</v>
      </c>
      <c r="F431" s="1">
        <v>42347</v>
      </c>
      <c r="G431">
        <v>35</v>
      </c>
      <c r="H431">
        <v>-38.5</v>
      </c>
      <c r="I431" t="s">
        <v>15</v>
      </c>
      <c r="J431" t="s">
        <v>888</v>
      </c>
      <c r="K431" t="s">
        <v>889</v>
      </c>
      <c r="L431" t="s">
        <v>819</v>
      </c>
      <c r="M431" s="1">
        <v>42369</v>
      </c>
    </row>
    <row r="432" spans="1:13" hidden="1" x14ac:dyDescent="0.25">
      <c r="A432">
        <v>2015</v>
      </c>
      <c r="B432" t="s">
        <v>11</v>
      </c>
      <c r="C432" t="s">
        <v>12</v>
      </c>
      <c r="D432" t="s">
        <v>186</v>
      </c>
      <c r="E432" t="s">
        <v>187</v>
      </c>
      <c r="F432" s="1">
        <v>42347</v>
      </c>
      <c r="G432">
        <v>36</v>
      </c>
      <c r="H432">
        <v>-128.58000000000001</v>
      </c>
      <c r="I432" t="s">
        <v>15</v>
      </c>
      <c r="J432" t="s">
        <v>890</v>
      </c>
      <c r="K432" t="s">
        <v>891</v>
      </c>
      <c r="L432" t="s">
        <v>819</v>
      </c>
      <c r="M432" s="1">
        <v>42369</v>
      </c>
    </row>
    <row r="433" spans="1:13" hidden="1" x14ac:dyDescent="0.25">
      <c r="A433">
        <v>2015</v>
      </c>
      <c r="B433" t="s">
        <v>11</v>
      </c>
      <c r="C433" t="s">
        <v>12</v>
      </c>
      <c r="D433" t="s">
        <v>186</v>
      </c>
      <c r="E433" t="s">
        <v>187</v>
      </c>
      <c r="F433" s="1">
        <v>42347</v>
      </c>
      <c r="G433">
        <v>37</v>
      </c>
      <c r="H433">
        <v>-27.38</v>
      </c>
      <c r="I433" t="s">
        <v>15</v>
      </c>
      <c r="J433" t="s">
        <v>892</v>
      </c>
      <c r="K433" t="s">
        <v>893</v>
      </c>
      <c r="L433" t="s">
        <v>819</v>
      </c>
      <c r="M433" s="1">
        <v>42369</v>
      </c>
    </row>
    <row r="434" spans="1:13" hidden="1" x14ac:dyDescent="0.25">
      <c r="A434">
        <v>2015</v>
      </c>
      <c r="B434" t="s">
        <v>11</v>
      </c>
      <c r="C434" t="s">
        <v>12</v>
      </c>
      <c r="D434" t="s">
        <v>186</v>
      </c>
      <c r="E434" t="s">
        <v>187</v>
      </c>
      <c r="F434" s="1">
        <v>42347</v>
      </c>
      <c r="G434">
        <v>38</v>
      </c>
      <c r="H434">
        <v>-13.15</v>
      </c>
      <c r="I434" t="s">
        <v>15</v>
      </c>
      <c r="J434" t="s">
        <v>894</v>
      </c>
      <c r="K434" t="s">
        <v>895</v>
      </c>
      <c r="L434" t="s">
        <v>819</v>
      </c>
      <c r="M434" s="1">
        <v>42369</v>
      </c>
    </row>
    <row r="435" spans="1:13" hidden="1" x14ac:dyDescent="0.25">
      <c r="A435">
        <v>2015</v>
      </c>
      <c r="B435" t="s">
        <v>11</v>
      </c>
      <c r="C435" t="s">
        <v>12</v>
      </c>
      <c r="D435" t="s">
        <v>186</v>
      </c>
      <c r="E435" t="s">
        <v>187</v>
      </c>
      <c r="F435" s="1">
        <v>42347</v>
      </c>
      <c r="G435">
        <v>39</v>
      </c>
      <c r="H435">
        <v>-5.94</v>
      </c>
      <c r="I435" t="s">
        <v>15</v>
      </c>
      <c r="J435" t="s">
        <v>896</v>
      </c>
      <c r="K435" t="s">
        <v>897</v>
      </c>
      <c r="L435" t="s">
        <v>819</v>
      </c>
      <c r="M435" s="1">
        <v>42369</v>
      </c>
    </row>
    <row r="436" spans="1:13" hidden="1" x14ac:dyDescent="0.25">
      <c r="A436">
        <v>2015</v>
      </c>
      <c r="B436" t="s">
        <v>11</v>
      </c>
      <c r="C436" t="s">
        <v>12</v>
      </c>
      <c r="D436" t="s">
        <v>186</v>
      </c>
      <c r="E436" t="s">
        <v>187</v>
      </c>
      <c r="F436" s="1">
        <v>42347</v>
      </c>
      <c r="G436">
        <v>40</v>
      </c>
      <c r="H436">
        <v>-7.19</v>
      </c>
      <c r="I436" t="s">
        <v>15</v>
      </c>
      <c r="J436" t="s">
        <v>898</v>
      </c>
      <c r="K436" t="s">
        <v>899</v>
      </c>
      <c r="L436" t="s">
        <v>819</v>
      </c>
      <c r="M436" s="1">
        <v>42369</v>
      </c>
    </row>
    <row r="437" spans="1:13" hidden="1" x14ac:dyDescent="0.25">
      <c r="A437">
        <v>2015</v>
      </c>
      <c r="B437" t="s">
        <v>11</v>
      </c>
      <c r="C437" t="s">
        <v>12</v>
      </c>
      <c r="D437" t="s">
        <v>186</v>
      </c>
      <c r="E437" t="s">
        <v>187</v>
      </c>
      <c r="F437" s="1">
        <v>42347</v>
      </c>
      <c r="G437">
        <v>41</v>
      </c>
      <c r="H437">
        <v>-44.32</v>
      </c>
      <c r="I437" t="s">
        <v>15</v>
      </c>
      <c r="J437" t="s">
        <v>900</v>
      </c>
      <c r="K437" t="s">
        <v>901</v>
      </c>
      <c r="L437" t="s">
        <v>819</v>
      </c>
      <c r="M437" s="1">
        <v>42369</v>
      </c>
    </row>
    <row r="438" spans="1:13" hidden="1" x14ac:dyDescent="0.25">
      <c r="A438">
        <v>2015</v>
      </c>
      <c r="B438" t="s">
        <v>11</v>
      </c>
      <c r="C438" t="s">
        <v>12</v>
      </c>
      <c r="D438" t="s">
        <v>186</v>
      </c>
      <c r="E438" t="s">
        <v>187</v>
      </c>
      <c r="F438" s="1">
        <v>42347</v>
      </c>
      <c r="G438">
        <v>42</v>
      </c>
      <c r="H438">
        <v>-14.85</v>
      </c>
      <c r="I438" t="s">
        <v>15</v>
      </c>
      <c r="J438" t="s">
        <v>902</v>
      </c>
      <c r="K438" t="s">
        <v>903</v>
      </c>
      <c r="L438" t="s">
        <v>819</v>
      </c>
      <c r="M438" s="1">
        <v>42369</v>
      </c>
    </row>
    <row r="439" spans="1:13" hidden="1" x14ac:dyDescent="0.25">
      <c r="A439">
        <v>2015</v>
      </c>
      <c r="B439" t="s">
        <v>11</v>
      </c>
      <c r="C439" t="s">
        <v>12</v>
      </c>
      <c r="D439" t="s">
        <v>186</v>
      </c>
      <c r="E439" t="s">
        <v>187</v>
      </c>
      <c r="F439" s="1">
        <v>42347</v>
      </c>
      <c r="G439">
        <v>43</v>
      </c>
      <c r="H439">
        <v>-23.31</v>
      </c>
      <c r="I439" t="s">
        <v>15</v>
      </c>
      <c r="J439" t="s">
        <v>904</v>
      </c>
      <c r="K439" t="s">
        <v>905</v>
      </c>
      <c r="L439" t="s">
        <v>819</v>
      </c>
      <c r="M439" s="1">
        <v>42369</v>
      </c>
    </row>
    <row r="440" spans="1:13" hidden="1" x14ac:dyDescent="0.25">
      <c r="A440">
        <v>2015</v>
      </c>
      <c r="B440" t="s">
        <v>11</v>
      </c>
      <c r="C440" t="s">
        <v>12</v>
      </c>
      <c r="D440" t="s">
        <v>186</v>
      </c>
      <c r="E440" t="s">
        <v>187</v>
      </c>
      <c r="F440" s="1">
        <v>42347</v>
      </c>
      <c r="G440">
        <v>44</v>
      </c>
      <c r="H440">
        <v>-35</v>
      </c>
      <c r="I440" t="s">
        <v>15</v>
      </c>
      <c r="J440" t="s">
        <v>906</v>
      </c>
      <c r="K440" t="s">
        <v>907</v>
      </c>
      <c r="L440" t="s">
        <v>819</v>
      </c>
      <c r="M440" s="1">
        <v>42369</v>
      </c>
    </row>
    <row r="441" spans="1:13" hidden="1" x14ac:dyDescent="0.25">
      <c r="A441">
        <v>2015</v>
      </c>
      <c r="B441" t="s">
        <v>11</v>
      </c>
      <c r="C441" t="s">
        <v>12</v>
      </c>
      <c r="D441" t="s">
        <v>186</v>
      </c>
      <c r="E441" t="s">
        <v>187</v>
      </c>
      <c r="F441" s="1">
        <v>42347</v>
      </c>
      <c r="G441">
        <v>45</v>
      </c>
      <c r="H441">
        <v>-27.98</v>
      </c>
      <c r="I441" t="s">
        <v>15</v>
      </c>
      <c r="J441" t="s">
        <v>908</v>
      </c>
      <c r="K441" t="s">
        <v>909</v>
      </c>
      <c r="L441" t="s">
        <v>819</v>
      </c>
      <c r="M441" s="1">
        <v>42369</v>
      </c>
    </row>
    <row r="442" spans="1:13" hidden="1" x14ac:dyDescent="0.25">
      <c r="A442">
        <v>2015</v>
      </c>
      <c r="B442" t="s">
        <v>11</v>
      </c>
      <c r="C442" t="s">
        <v>12</v>
      </c>
      <c r="D442" t="s">
        <v>186</v>
      </c>
      <c r="E442" t="s">
        <v>187</v>
      </c>
      <c r="F442" s="1">
        <v>42347</v>
      </c>
      <c r="G442">
        <v>46</v>
      </c>
      <c r="H442">
        <v>-3.89</v>
      </c>
      <c r="I442" t="s">
        <v>15</v>
      </c>
      <c r="J442" t="s">
        <v>910</v>
      </c>
      <c r="K442" t="s">
        <v>911</v>
      </c>
      <c r="L442" t="s">
        <v>819</v>
      </c>
      <c r="M442" s="1">
        <v>42369</v>
      </c>
    </row>
    <row r="443" spans="1:13" hidden="1" x14ac:dyDescent="0.25">
      <c r="A443">
        <v>2015</v>
      </c>
      <c r="B443" t="s">
        <v>11</v>
      </c>
      <c r="C443" t="s">
        <v>12</v>
      </c>
      <c r="D443" t="s">
        <v>186</v>
      </c>
      <c r="E443" t="s">
        <v>187</v>
      </c>
      <c r="F443" s="1">
        <v>42347</v>
      </c>
      <c r="G443">
        <v>47</v>
      </c>
      <c r="H443">
        <v>-15.58</v>
      </c>
      <c r="I443" t="s">
        <v>15</v>
      </c>
      <c r="J443" t="s">
        <v>912</v>
      </c>
      <c r="K443" t="s">
        <v>913</v>
      </c>
      <c r="L443" t="s">
        <v>819</v>
      </c>
      <c r="M443" s="1">
        <v>42369</v>
      </c>
    </row>
    <row r="444" spans="1:13" hidden="1" x14ac:dyDescent="0.25">
      <c r="A444">
        <v>2015</v>
      </c>
      <c r="B444" t="s">
        <v>11</v>
      </c>
      <c r="C444" t="s">
        <v>12</v>
      </c>
      <c r="D444" t="s">
        <v>186</v>
      </c>
      <c r="E444" t="s">
        <v>187</v>
      </c>
      <c r="F444" s="1">
        <v>42347</v>
      </c>
      <c r="G444">
        <v>48</v>
      </c>
      <c r="H444">
        <v>-49.03</v>
      </c>
      <c r="I444" t="s">
        <v>15</v>
      </c>
      <c r="J444" t="s">
        <v>914</v>
      </c>
      <c r="K444" t="s">
        <v>915</v>
      </c>
      <c r="L444" t="s">
        <v>819</v>
      </c>
      <c r="M444" s="1">
        <v>42369</v>
      </c>
    </row>
    <row r="445" spans="1:13" hidden="1" x14ac:dyDescent="0.25">
      <c r="A445">
        <v>2015</v>
      </c>
      <c r="B445" t="s">
        <v>11</v>
      </c>
      <c r="C445" t="s">
        <v>12</v>
      </c>
      <c r="D445" t="s">
        <v>186</v>
      </c>
      <c r="E445" t="s">
        <v>187</v>
      </c>
      <c r="F445" s="1">
        <v>42347</v>
      </c>
      <c r="G445">
        <v>49</v>
      </c>
      <c r="H445">
        <v>-990</v>
      </c>
      <c r="I445" t="s">
        <v>15</v>
      </c>
      <c r="J445" t="s">
        <v>916</v>
      </c>
      <c r="K445" t="s">
        <v>917</v>
      </c>
      <c r="L445" t="s">
        <v>819</v>
      </c>
      <c r="M445" s="1">
        <v>42369</v>
      </c>
    </row>
    <row r="446" spans="1:13" hidden="1" x14ac:dyDescent="0.25">
      <c r="A446">
        <v>2015</v>
      </c>
      <c r="B446" t="s">
        <v>11</v>
      </c>
      <c r="C446" t="s">
        <v>12</v>
      </c>
      <c r="D446" t="s">
        <v>186</v>
      </c>
      <c r="E446" t="s">
        <v>187</v>
      </c>
      <c r="F446" s="1">
        <v>42347</v>
      </c>
      <c r="G446">
        <v>50</v>
      </c>
      <c r="H446">
        <v>-31.08</v>
      </c>
      <c r="I446" t="s">
        <v>15</v>
      </c>
      <c r="J446" t="s">
        <v>918</v>
      </c>
      <c r="K446" t="s">
        <v>919</v>
      </c>
      <c r="L446" t="s">
        <v>819</v>
      </c>
      <c r="M446" s="1">
        <v>42369</v>
      </c>
    </row>
    <row r="447" spans="1:13" hidden="1" x14ac:dyDescent="0.25">
      <c r="A447">
        <v>2015</v>
      </c>
      <c r="B447" t="s">
        <v>11</v>
      </c>
      <c r="C447" t="s">
        <v>12</v>
      </c>
      <c r="D447" t="s">
        <v>186</v>
      </c>
      <c r="E447" t="s">
        <v>187</v>
      </c>
      <c r="F447" s="1">
        <v>42347</v>
      </c>
      <c r="G447">
        <v>51</v>
      </c>
      <c r="H447">
        <v>-7.02</v>
      </c>
      <c r="I447" t="s">
        <v>15</v>
      </c>
      <c r="J447" t="s">
        <v>920</v>
      </c>
      <c r="K447" t="s">
        <v>921</v>
      </c>
      <c r="L447" t="s">
        <v>819</v>
      </c>
      <c r="M447" s="1">
        <v>42369</v>
      </c>
    </row>
    <row r="448" spans="1:13" hidden="1" x14ac:dyDescent="0.25">
      <c r="A448">
        <v>2015</v>
      </c>
      <c r="B448" t="s">
        <v>11</v>
      </c>
      <c r="C448" t="s">
        <v>12</v>
      </c>
      <c r="D448" t="s">
        <v>186</v>
      </c>
      <c r="E448" t="s">
        <v>187</v>
      </c>
      <c r="F448" s="1">
        <v>42347</v>
      </c>
      <c r="G448">
        <v>52</v>
      </c>
      <c r="H448">
        <v>-50.54</v>
      </c>
      <c r="I448" t="s">
        <v>15</v>
      </c>
      <c r="J448" t="s">
        <v>922</v>
      </c>
      <c r="K448" t="s">
        <v>923</v>
      </c>
      <c r="L448" t="s">
        <v>819</v>
      </c>
      <c r="M448" s="1">
        <v>42369</v>
      </c>
    </row>
    <row r="449" spans="1:13" hidden="1" x14ac:dyDescent="0.25">
      <c r="A449">
        <v>2015</v>
      </c>
      <c r="B449" t="s">
        <v>11</v>
      </c>
      <c r="C449" t="s">
        <v>12</v>
      </c>
      <c r="D449" t="s">
        <v>186</v>
      </c>
      <c r="E449" t="s">
        <v>187</v>
      </c>
      <c r="F449" s="1">
        <v>42347</v>
      </c>
      <c r="G449">
        <v>53</v>
      </c>
      <c r="H449">
        <v>-19.43</v>
      </c>
      <c r="I449" t="s">
        <v>15</v>
      </c>
      <c r="J449" t="s">
        <v>924</v>
      </c>
      <c r="K449" t="s">
        <v>925</v>
      </c>
      <c r="L449" t="s">
        <v>819</v>
      </c>
      <c r="M449" s="1">
        <v>42369</v>
      </c>
    </row>
    <row r="450" spans="1:13" hidden="1" x14ac:dyDescent="0.25">
      <c r="A450">
        <v>2015</v>
      </c>
      <c r="B450" t="s">
        <v>11</v>
      </c>
      <c r="C450" t="s">
        <v>12</v>
      </c>
      <c r="D450" t="s">
        <v>186</v>
      </c>
      <c r="E450" t="s">
        <v>187</v>
      </c>
      <c r="F450" s="1">
        <v>42347</v>
      </c>
      <c r="G450">
        <v>54</v>
      </c>
      <c r="H450">
        <v>-19.46</v>
      </c>
      <c r="I450" t="s">
        <v>15</v>
      </c>
      <c r="J450" t="s">
        <v>926</v>
      </c>
      <c r="K450" t="s">
        <v>927</v>
      </c>
      <c r="L450" t="s">
        <v>819</v>
      </c>
      <c r="M450" s="1">
        <v>42369</v>
      </c>
    </row>
    <row r="451" spans="1:13" hidden="1" x14ac:dyDescent="0.25">
      <c r="A451">
        <v>2015</v>
      </c>
      <c r="B451" t="s">
        <v>11</v>
      </c>
      <c r="C451" t="s">
        <v>12</v>
      </c>
      <c r="D451" t="s">
        <v>186</v>
      </c>
      <c r="E451" t="s">
        <v>187</v>
      </c>
      <c r="F451" s="1">
        <v>42347</v>
      </c>
      <c r="G451">
        <v>55</v>
      </c>
      <c r="H451">
        <v>-21.4</v>
      </c>
      <c r="I451" t="s">
        <v>15</v>
      </c>
      <c r="J451" t="s">
        <v>928</v>
      </c>
      <c r="K451" t="s">
        <v>929</v>
      </c>
      <c r="L451" t="s">
        <v>819</v>
      </c>
      <c r="M451" s="1">
        <v>42369</v>
      </c>
    </row>
    <row r="452" spans="1:13" hidden="1" x14ac:dyDescent="0.25">
      <c r="A452">
        <v>2015</v>
      </c>
      <c r="B452" t="s">
        <v>11</v>
      </c>
      <c r="C452" t="s">
        <v>12</v>
      </c>
      <c r="D452" t="s">
        <v>186</v>
      </c>
      <c r="E452" t="s">
        <v>187</v>
      </c>
      <c r="F452" s="1">
        <v>42347</v>
      </c>
      <c r="G452">
        <v>56</v>
      </c>
      <c r="H452">
        <v>-19.43</v>
      </c>
      <c r="I452" t="s">
        <v>15</v>
      </c>
      <c r="J452" t="s">
        <v>930</v>
      </c>
      <c r="K452" t="s">
        <v>931</v>
      </c>
      <c r="L452" t="s">
        <v>819</v>
      </c>
      <c r="M452" s="1">
        <v>42369</v>
      </c>
    </row>
    <row r="453" spans="1:13" hidden="1" x14ac:dyDescent="0.25">
      <c r="A453">
        <v>2015</v>
      </c>
      <c r="B453" t="s">
        <v>11</v>
      </c>
      <c r="C453" t="s">
        <v>12</v>
      </c>
      <c r="D453" t="s">
        <v>186</v>
      </c>
      <c r="E453" t="s">
        <v>187</v>
      </c>
      <c r="F453" s="1">
        <v>42347</v>
      </c>
      <c r="G453">
        <v>57</v>
      </c>
      <c r="H453">
        <v>-28.72</v>
      </c>
      <c r="I453" t="s">
        <v>15</v>
      </c>
      <c r="J453" t="s">
        <v>932</v>
      </c>
      <c r="K453" t="s">
        <v>933</v>
      </c>
      <c r="L453" t="s">
        <v>819</v>
      </c>
      <c r="M453" s="1">
        <v>42369</v>
      </c>
    </row>
    <row r="454" spans="1:13" hidden="1" x14ac:dyDescent="0.25">
      <c r="A454">
        <v>2015</v>
      </c>
      <c r="B454" t="s">
        <v>11</v>
      </c>
      <c r="C454" t="s">
        <v>12</v>
      </c>
      <c r="D454" t="s">
        <v>186</v>
      </c>
      <c r="E454" t="s">
        <v>187</v>
      </c>
      <c r="F454" s="1">
        <v>42347</v>
      </c>
      <c r="G454">
        <v>58</v>
      </c>
      <c r="H454">
        <v>-104.6</v>
      </c>
      <c r="I454" t="s">
        <v>15</v>
      </c>
      <c r="J454" t="s">
        <v>934</v>
      </c>
      <c r="K454" t="s">
        <v>935</v>
      </c>
      <c r="L454" t="s">
        <v>819</v>
      </c>
      <c r="M454" s="1">
        <v>42369</v>
      </c>
    </row>
    <row r="455" spans="1:13" hidden="1" x14ac:dyDescent="0.25">
      <c r="A455">
        <v>2015</v>
      </c>
      <c r="B455" t="s">
        <v>11</v>
      </c>
      <c r="C455" t="s">
        <v>12</v>
      </c>
      <c r="D455" t="s">
        <v>186</v>
      </c>
      <c r="E455" t="s">
        <v>187</v>
      </c>
      <c r="F455" s="1">
        <v>42347</v>
      </c>
      <c r="G455">
        <v>59</v>
      </c>
      <c r="H455">
        <v>-2448.2199999999998</v>
      </c>
      <c r="I455" t="s">
        <v>15</v>
      </c>
      <c r="J455" t="s">
        <v>936</v>
      </c>
      <c r="K455" t="s">
        <v>937</v>
      </c>
      <c r="L455" t="s">
        <v>819</v>
      </c>
      <c r="M455" s="1">
        <v>42369</v>
      </c>
    </row>
    <row r="456" spans="1:13" hidden="1" x14ac:dyDescent="0.25">
      <c r="A456">
        <v>2015</v>
      </c>
      <c r="B456" t="s">
        <v>11</v>
      </c>
      <c r="C456" t="s">
        <v>12</v>
      </c>
      <c r="D456" t="s">
        <v>186</v>
      </c>
      <c r="E456" t="s">
        <v>187</v>
      </c>
      <c r="F456" s="1">
        <v>42347</v>
      </c>
      <c r="G456">
        <v>60</v>
      </c>
      <c r="H456">
        <v>-92.74</v>
      </c>
      <c r="I456" t="s">
        <v>15</v>
      </c>
      <c r="J456" t="s">
        <v>295</v>
      </c>
      <c r="K456" t="s">
        <v>938</v>
      </c>
      <c r="L456" t="s">
        <v>819</v>
      </c>
      <c r="M456" s="1">
        <v>42369</v>
      </c>
    </row>
    <row r="457" spans="1:13" hidden="1" x14ac:dyDescent="0.25">
      <c r="A457">
        <v>2015</v>
      </c>
      <c r="B457" t="s">
        <v>11</v>
      </c>
      <c r="C457" t="s">
        <v>12</v>
      </c>
      <c r="D457" t="s">
        <v>186</v>
      </c>
      <c r="E457" t="s">
        <v>187</v>
      </c>
      <c r="F457" s="1">
        <v>42347</v>
      </c>
      <c r="G457">
        <v>61</v>
      </c>
      <c r="H457">
        <v>-5528.88</v>
      </c>
      <c r="I457" t="s">
        <v>15</v>
      </c>
      <c r="J457" t="s">
        <v>224</v>
      </c>
      <c r="K457" t="s">
        <v>939</v>
      </c>
      <c r="L457" t="s">
        <v>819</v>
      </c>
      <c r="M457" s="1">
        <v>42369</v>
      </c>
    </row>
    <row r="458" spans="1:13" hidden="1" x14ac:dyDescent="0.25">
      <c r="A458">
        <v>2015</v>
      </c>
      <c r="B458" t="s">
        <v>11</v>
      </c>
      <c r="C458" t="s">
        <v>12</v>
      </c>
      <c r="D458" t="s">
        <v>186</v>
      </c>
      <c r="E458" t="s">
        <v>187</v>
      </c>
      <c r="F458" s="1">
        <v>42347</v>
      </c>
      <c r="G458">
        <v>62</v>
      </c>
      <c r="H458">
        <v>-21.7</v>
      </c>
      <c r="I458" t="s">
        <v>15</v>
      </c>
      <c r="J458" t="s">
        <v>466</v>
      </c>
      <c r="K458" t="s">
        <v>940</v>
      </c>
      <c r="L458" t="s">
        <v>819</v>
      </c>
      <c r="M458" s="1">
        <v>42369</v>
      </c>
    </row>
    <row r="459" spans="1:13" hidden="1" x14ac:dyDescent="0.25">
      <c r="A459">
        <v>2015</v>
      </c>
      <c r="B459" t="s">
        <v>11</v>
      </c>
      <c r="C459" t="s">
        <v>12</v>
      </c>
      <c r="D459" t="s">
        <v>186</v>
      </c>
      <c r="E459" t="s">
        <v>187</v>
      </c>
      <c r="F459" s="1">
        <v>42347</v>
      </c>
      <c r="G459">
        <v>63</v>
      </c>
      <c r="H459">
        <v>0</v>
      </c>
      <c r="I459" t="s">
        <v>15</v>
      </c>
      <c r="J459" t="s">
        <v>941</v>
      </c>
      <c r="K459" t="s">
        <v>942</v>
      </c>
      <c r="L459" t="s">
        <v>819</v>
      </c>
      <c r="M459" s="1">
        <v>42369</v>
      </c>
    </row>
    <row r="460" spans="1:13" hidden="1" x14ac:dyDescent="0.25">
      <c r="A460">
        <v>2015</v>
      </c>
      <c r="B460" t="s">
        <v>11</v>
      </c>
      <c r="C460" t="s">
        <v>12</v>
      </c>
      <c r="D460" t="s">
        <v>186</v>
      </c>
      <c r="E460" t="s">
        <v>187</v>
      </c>
      <c r="F460" s="1">
        <v>42347</v>
      </c>
      <c r="G460">
        <v>64</v>
      </c>
      <c r="H460">
        <v>-4808.41</v>
      </c>
      <c r="I460" t="s">
        <v>15</v>
      </c>
      <c r="J460" t="s">
        <v>305</v>
      </c>
      <c r="K460" t="s">
        <v>943</v>
      </c>
      <c r="L460" t="s">
        <v>819</v>
      </c>
      <c r="M460" s="1">
        <v>42369</v>
      </c>
    </row>
    <row r="461" spans="1:13" hidden="1" x14ac:dyDescent="0.25">
      <c r="A461">
        <v>2015</v>
      </c>
      <c r="B461" t="s">
        <v>11</v>
      </c>
      <c r="C461" t="s">
        <v>12</v>
      </c>
      <c r="D461" t="s">
        <v>186</v>
      </c>
      <c r="E461" t="s">
        <v>187</v>
      </c>
      <c r="F461" s="1">
        <v>42347</v>
      </c>
      <c r="G461">
        <v>65</v>
      </c>
      <c r="H461">
        <v>-18940.29</v>
      </c>
      <c r="I461" t="s">
        <v>15</v>
      </c>
      <c r="J461" t="s">
        <v>313</v>
      </c>
      <c r="K461" t="s">
        <v>944</v>
      </c>
      <c r="L461" t="s">
        <v>819</v>
      </c>
      <c r="M461" s="1">
        <v>42369</v>
      </c>
    </row>
    <row r="462" spans="1:13" hidden="1" x14ac:dyDescent="0.25">
      <c r="A462">
        <v>2015</v>
      </c>
      <c r="B462" t="s">
        <v>11</v>
      </c>
      <c r="C462" t="s">
        <v>12</v>
      </c>
      <c r="D462" t="s">
        <v>186</v>
      </c>
      <c r="E462" t="s">
        <v>187</v>
      </c>
      <c r="F462" s="1">
        <v>42347</v>
      </c>
      <c r="G462">
        <v>66</v>
      </c>
      <c r="H462">
        <v>-1024.71</v>
      </c>
      <c r="I462" t="s">
        <v>15</v>
      </c>
      <c r="J462" t="s">
        <v>945</v>
      </c>
      <c r="K462" t="s">
        <v>946</v>
      </c>
      <c r="L462" t="s">
        <v>819</v>
      </c>
      <c r="M462" s="1">
        <v>42369</v>
      </c>
    </row>
    <row r="463" spans="1:13" hidden="1" x14ac:dyDescent="0.25">
      <c r="A463">
        <v>2015</v>
      </c>
      <c r="B463" t="s">
        <v>11</v>
      </c>
      <c r="C463" t="s">
        <v>12</v>
      </c>
      <c r="D463" t="s">
        <v>186</v>
      </c>
      <c r="E463" t="s">
        <v>187</v>
      </c>
      <c r="F463" s="1">
        <v>42347</v>
      </c>
      <c r="G463">
        <v>67</v>
      </c>
      <c r="H463">
        <v>-82.3</v>
      </c>
      <c r="I463" t="s">
        <v>15</v>
      </c>
      <c r="J463" t="s">
        <v>315</v>
      </c>
      <c r="K463" t="s">
        <v>947</v>
      </c>
      <c r="L463" t="s">
        <v>819</v>
      </c>
      <c r="M463" s="1">
        <v>42369</v>
      </c>
    </row>
    <row r="464" spans="1:13" hidden="1" x14ac:dyDescent="0.25">
      <c r="A464">
        <v>2015</v>
      </c>
      <c r="B464" t="s">
        <v>11</v>
      </c>
      <c r="C464" t="s">
        <v>12</v>
      </c>
      <c r="D464" t="s">
        <v>186</v>
      </c>
      <c r="E464" t="s">
        <v>187</v>
      </c>
      <c r="F464" s="1">
        <v>42347</v>
      </c>
      <c r="G464">
        <v>68</v>
      </c>
      <c r="H464">
        <v>-173.78</v>
      </c>
      <c r="I464" t="s">
        <v>15</v>
      </c>
      <c r="J464" t="s">
        <v>948</v>
      </c>
      <c r="K464" t="s">
        <v>949</v>
      </c>
      <c r="L464" t="s">
        <v>819</v>
      </c>
      <c r="M464" s="1">
        <v>42369</v>
      </c>
    </row>
    <row r="465" spans="1:13" hidden="1" x14ac:dyDescent="0.25">
      <c r="A465">
        <v>2015</v>
      </c>
      <c r="B465" t="s">
        <v>11</v>
      </c>
      <c r="C465" t="s">
        <v>12</v>
      </c>
      <c r="D465" t="s">
        <v>186</v>
      </c>
      <c r="E465" t="s">
        <v>187</v>
      </c>
      <c r="F465" s="1">
        <v>42347</v>
      </c>
      <c r="G465">
        <v>69</v>
      </c>
      <c r="H465">
        <v>-26.1</v>
      </c>
      <c r="I465" t="s">
        <v>15</v>
      </c>
      <c r="J465" t="s">
        <v>950</v>
      </c>
      <c r="K465" t="s">
        <v>951</v>
      </c>
      <c r="L465" t="s">
        <v>819</v>
      </c>
      <c r="M465" s="1">
        <v>42369</v>
      </c>
    </row>
    <row r="466" spans="1:13" hidden="1" x14ac:dyDescent="0.25">
      <c r="A466">
        <v>2015</v>
      </c>
      <c r="B466" t="s">
        <v>11</v>
      </c>
      <c r="C466" t="s">
        <v>12</v>
      </c>
      <c r="D466" t="s">
        <v>186</v>
      </c>
      <c r="E466" t="s">
        <v>187</v>
      </c>
      <c r="F466" s="1">
        <v>42347</v>
      </c>
      <c r="G466">
        <v>70</v>
      </c>
      <c r="H466">
        <v>-294.22000000000003</v>
      </c>
      <c r="I466" t="s">
        <v>15</v>
      </c>
      <c r="J466" t="s">
        <v>317</v>
      </c>
      <c r="K466" t="s">
        <v>952</v>
      </c>
      <c r="L466" t="s">
        <v>819</v>
      </c>
      <c r="M466" s="1">
        <v>42369</v>
      </c>
    </row>
    <row r="467" spans="1:13" hidden="1" x14ac:dyDescent="0.25">
      <c r="A467">
        <v>2015</v>
      </c>
      <c r="B467" t="s">
        <v>11</v>
      </c>
      <c r="C467" t="s">
        <v>12</v>
      </c>
      <c r="D467" t="s">
        <v>186</v>
      </c>
      <c r="E467" t="s">
        <v>187</v>
      </c>
      <c r="F467" s="1">
        <v>42347</v>
      </c>
      <c r="G467">
        <v>71</v>
      </c>
      <c r="H467">
        <v>-10533.42</v>
      </c>
      <c r="I467" t="s">
        <v>15</v>
      </c>
      <c r="J467" t="s">
        <v>320</v>
      </c>
      <c r="K467" t="s">
        <v>953</v>
      </c>
      <c r="L467" t="s">
        <v>819</v>
      </c>
      <c r="M467" s="1">
        <v>42369</v>
      </c>
    </row>
    <row r="468" spans="1:13" hidden="1" x14ac:dyDescent="0.25">
      <c r="A468">
        <v>2015</v>
      </c>
      <c r="B468" t="s">
        <v>11</v>
      </c>
      <c r="C468" t="s">
        <v>12</v>
      </c>
      <c r="D468" t="s">
        <v>186</v>
      </c>
      <c r="E468" t="s">
        <v>187</v>
      </c>
      <c r="F468" s="1">
        <v>42347</v>
      </c>
      <c r="G468">
        <v>72</v>
      </c>
      <c r="H468">
        <v>-1789.84</v>
      </c>
      <c r="I468" t="s">
        <v>15</v>
      </c>
      <c r="J468" t="s">
        <v>194</v>
      </c>
      <c r="K468" t="s">
        <v>954</v>
      </c>
      <c r="L468" t="s">
        <v>819</v>
      </c>
      <c r="M468" s="1">
        <v>42369</v>
      </c>
    </row>
    <row r="469" spans="1:13" x14ac:dyDescent="0.25">
      <c r="A469">
        <v>2015</v>
      </c>
      <c r="B469" t="s">
        <v>11</v>
      </c>
      <c r="C469" t="s">
        <v>12</v>
      </c>
      <c r="D469" t="s">
        <v>186</v>
      </c>
      <c r="E469" t="s">
        <v>187</v>
      </c>
      <c r="F469" s="1">
        <v>42347</v>
      </c>
      <c r="G469">
        <v>73</v>
      </c>
      <c r="H469">
        <v>-45407.23</v>
      </c>
      <c r="I469" t="s">
        <v>15</v>
      </c>
      <c r="J469" t="s">
        <v>20</v>
      </c>
      <c r="K469" t="s">
        <v>955</v>
      </c>
      <c r="L469" t="s">
        <v>819</v>
      </c>
      <c r="M469" s="1">
        <v>42369</v>
      </c>
    </row>
    <row r="470" spans="1:13" hidden="1" x14ac:dyDescent="0.25">
      <c r="A470">
        <v>2015</v>
      </c>
      <c r="B470" t="s">
        <v>11</v>
      </c>
      <c r="C470" t="s">
        <v>12</v>
      </c>
      <c r="D470" t="s">
        <v>186</v>
      </c>
      <c r="E470" t="s">
        <v>187</v>
      </c>
      <c r="F470" s="1">
        <v>42347</v>
      </c>
      <c r="G470">
        <v>74</v>
      </c>
      <c r="H470">
        <v>-752.6</v>
      </c>
      <c r="I470" t="s">
        <v>15</v>
      </c>
      <c r="J470" t="s">
        <v>324</v>
      </c>
      <c r="K470" t="s">
        <v>956</v>
      </c>
      <c r="L470" t="s">
        <v>819</v>
      </c>
      <c r="M470" s="1">
        <v>42369</v>
      </c>
    </row>
    <row r="471" spans="1:13" hidden="1" x14ac:dyDescent="0.25">
      <c r="A471">
        <v>2015</v>
      </c>
      <c r="B471" t="s">
        <v>11</v>
      </c>
      <c r="C471" t="s">
        <v>12</v>
      </c>
      <c r="D471" t="s">
        <v>186</v>
      </c>
      <c r="E471" t="s">
        <v>187</v>
      </c>
      <c r="F471" s="1">
        <v>42347</v>
      </c>
      <c r="G471">
        <v>75</v>
      </c>
      <c r="H471">
        <v>-322.18</v>
      </c>
      <c r="I471" t="s">
        <v>15</v>
      </c>
      <c r="J471" t="s">
        <v>83</v>
      </c>
      <c r="K471" t="s">
        <v>957</v>
      </c>
      <c r="L471" t="s">
        <v>819</v>
      </c>
      <c r="M471" s="1">
        <v>42369</v>
      </c>
    </row>
    <row r="472" spans="1:13" hidden="1" x14ac:dyDescent="0.25">
      <c r="A472">
        <v>2015</v>
      </c>
      <c r="B472" t="s">
        <v>11</v>
      </c>
      <c r="C472" t="s">
        <v>12</v>
      </c>
      <c r="D472" t="s">
        <v>186</v>
      </c>
      <c r="E472" t="s">
        <v>187</v>
      </c>
      <c r="F472" s="1">
        <v>42347</v>
      </c>
      <c r="G472">
        <v>76</v>
      </c>
      <c r="H472">
        <v>-171.43</v>
      </c>
      <c r="I472" t="s">
        <v>15</v>
      </c>
      <c r="J472" t="s">
        <v>206</v>
      </c>
      <c r="K472" t="s">
        <v>958</v>
      </c>
      <c r="L472" t="s">
        <v>819</v>
      </c>
      <c r="M472" s="1">
        <v>42369</v>
      </c>
    </row>
    <row r="473" spans="1:13" hidden="1" x14ac:dyDescent="0.25">
      <c r="A473">
        <v>2015</v>
      </c>
      <c r="B473" t="s">
        <v>11</v>
      </c>
      <c r="C473" t="s">
        <v>12</v>
      </c>
      <c r="D473" t="s">
        <v>186</v>
      </c>
      <c r="E473" t="s">
        <v>187</v>
      </c>
      <c r="F473" s="1">
        <v>42347</v>
      </c>
      <c r="G473">
        <v>77</v>
      </c>
      <c r="H473">
        <v>-50.39</v>
      </c>
      <c r="I473" t="s">
        <v>15</v>
      </c>
      <c r="J473" t="s">
        <v>959</v>
      </c>
      <c r="K473" t="s">
        <v>960</v>
      </c>
      <c r="L473" t="s">
        <v>819</v>
      </c>
      <c r="M473" s="1">
        <v>42369</v>
      </c>
    </row>
    <row r="474" spans="1:13" hidden="1" x14ac:dyDescent="0.25">
      <c r="A474">
        <v>2015</v>
      </c>
      <c r="B474" t="s">
        <v>11</v>
      </c>
      <c r="C474" t="s">
        <v>12</v>
      </c>
      <c r="D474" t="s">
        <v>186</v>
      </c>
      <c r="E474" t="s">
        <v>187</v>
      </c>
      <c r="F474" s="1">
        <v>42347</v>
      </c>
      <c r="G474">
        <v>78</v>
      </c>
      <c r="H474">
        <v>-21.67</v>
      </c>
      <c r="I474" t="s">
        <v>15</v>
      </c>
      <c r="J474" t="s">
        <v>484</v>
      </c>
      <c r="K474" t="s">
        <v>961</v>
      </c>
      <c r="L474" t="s">
        <v>819</v>
      </c>
      <c r="M474" s="1">
        <v>42369</v>
      </c>
    </row>
    <row r="475" spans="1:13" hidden="1" x14ac:dyDescent="0.25">
      <c r="A475">
        <v>2015</v>
      </c>
      <c r="B475" t="s">
        <v>11</v>
      </c>
      <c r="C475" t="s">
        <v>12</v>
      </c>
      <c r="D475" t="s">
        <v>186</v>
      </c>
      <c r="E475" t="s">
        <v>187</v>
      </c>
      <c r="F475" s="1">
        <v>42347</v>
      </c>
      <c r="G475">
        <v>79</v>
      </c>
      <c r="H475">
        <v>-59.42</v>
      </c>
      <c r="I475" t="s">
        <v>15</v>
      </c>
      <c r="J475" t="s">
        <v>962</v>
      </c>
      <c r="K475" t="s">
        <v>963</v>
      </c>
      <c r="L475" t="s">
        <v>819</v>
      </c>
      <c r="M475" s="1">
        <v>42369</v>
      </c>
    </row>
    <row r="476" spans="1:13" hidden="1" x14ac:dyDescent="0.25">
      <c r="A476">
        <v>2015</v>
      </c>
      <c r="B476" t="s">
        <v>11</v>
      </c>
      <c r="C476" t="s">
        <v>12</v>
      </c>
      <c r="D476" t="s">
        <v>186</v>
      </c>
      <c r="E476" t="s">
        <v>187</v>
      </c>
      <c r="F476" s="1">
        <v>42347</v>
      </c>
      <c r="G476">
        <v>80</v>
      </c>
      <c r="H476">
        <v>-1275.1400000000001</v>
      </c>
      <c r="I476" t="s">
        <v>15</v>
      </c>
      <c r="J476" t="s">
        <v>334</v>
      </c>
      <c r="K476" t="s">
        <v>964</v>
      </c>
      <c r="L476" t="s">
        <v>819</v>
      </c>
      <c r="M476" s="1">
        <v>42369</v>
      </c>
    </row>
    <row r="477" spans="1:13" hidden="1" x14ac:dyDescent="0.25">
      <c r="A477">
        <v>2015</v>
      </c>
      <c r="B477" t="s">
        <v>11</v>
      </c>
      <c r="C477" t="s">
        <v>12</v>
      </c>
      <c r="D477" t="s">
        <v>186</v>
      </c>
      <c r="E477" t="s">
        <v>187</v>
      </c>
      <c r="F477" s="1">
        <v>42347</v>
      </c>
      <c r="G477">
        <v>81</v>
      </c>
      <c r="H477">
        <v>-2426</v>
      </c>
      <c r="I477" t="s">
        <v>15</v>
      </c>
      <c r="J477" t="s">
        <v>336</v>
      </c>
      <c r="K477" t="s">
        <v>965</v>
      </c>
      <c r="L477" t="s">
        <v>819</v>
      </c>
      <c r="M477" s="1">
        <v>42369</v>
      </c>
    </row>
    <row r="478" spans="1:13" hidden="1" x14ac:dyDescent="0.25">
      <c r="A478">
        <v>2015</v>
      </c>
      <c r="B478" t="s">
        <v>11</v>
      </c>
      <c r="C478" t="s">
        <v>12</v>
      </c>
      <c r="D478" t="s">
        <v>186</v>
      </c>
      <c r="E478" t="s">
        <v>187</v>
      </c>
      <c r="F478" s="1">
        <v>42347</v>
      </c>
      <c r="G478">
        <v>82</v>
      </c>
      <c r="H478">
        <v>-428.83</v>
      </c>
      <c r="I478" t="s">
        <v>15</v>
      </c>
      <c r="J478" t="s">
        <v>498</v>
      </c>
      <c r="K478" t="s">
        <v>966</v>
      </c>
      <c r="L478" t="s">
        <v>819</v>
      </c>
      <c r="M478" s="1">
        <v>42369</v>
      </c>
    </row>
    <row r="479" spans="1:13" hidden="1" x14ac:dyDescent="0.25">
      <c r="A479">
        <v>2015</v>
      </c>
      <c r="B479" t="s">
        <v>11</v>
      </c>
      <c r="C479" t="s">
        <v>12</v>
      </c>
      <c r="D479" t="s">
        <v>186</v>
      </c>
      <c r="E479" t="s">
        <v>187</v>
      </c>
      <c r="F479" s="1">
        <v>42347</v>
      </c>
      <c r="G479">
        <v>83</v>
      </c>
      <c r="H479">
        <v>-415</v>
      </c>
      <c r="I479" t="s">
        <v>15</v>
      </c>
      <c r="J479" t="s">
        <v>340</v>
      </c>
      <c r="K479" t="s">
        <v>967</v>
      </c>
      <c r="L479" t="s">
        <v>819</v>
      </c>
      <c r="M479" s="1">
        <v>42369</v>
      </c>
    </row>
    <row r="480" spans="1:13" hidden="1" x14ac:dyDescent="0.25">
      <c r="A480">
        <v>2015</v>
      </c>
      <c r="B480" t="s">
        <v>11</v>
      </c>
      <c r="C480" t="s">
        <v>12</v>
      </c>
      <c r="D480" t="s">
        <v>186</v>
      </c>
      <c r="E480" t="s">
        <v>187</v>
      </c>
      <c r="F480" s="1">
        <v>42347</v>
      </c>
      <c r="G480">
        <v>84</v>
      </c>
      <c r="H480">
        <v>-353722.89</v>
      </c>
      <c r="I480" t="s">
        <v>15</v>
      </c>
      <c r="J480" t="s">
        <v>202</v>
      </c>
      <c r="K480" t="s">
        <v>968</v>
      </c>
      <c r="L480" t="s">
        <v>819</v>
      </c>
      <c r="M480" s="1">
        <v>42369</v>
      </c>
    </row>
    <row r="481" spans="1:13" hidden="1" x14ac:dyDescent="0.25">
      <c r="A481">
        <v>2015</v>
      </c>
      <c r="B481" t="s">
        <v>11</v>
      </c>
      <c r="C481" t="s">
        <v>12</v>
      </c>
      <c r="D481" t="s">
        <v>186</v>
      </c>
      <c r="E481" t="s">
        <v>187</v>
      </c>
      <c r="F481" s="1">
        <v>42347</v>
      </c>
      <c r="G481">
        <v>85</v>
      </c>
      <c r="H481">
        <v>-35.159999999999997</v>
      </c>
      <c r="I481" t="s">
        <v>15</v>
      </c>
      <c r="J481" t="s">
        <v>205</v>
      </c>
      <c r="K481" t="s">
        <v>969</v>
      </c>
      <c r="L481" t="s">
        <v>819</v>
      </c>
      <c r="M481" s="1">
        <v>42369</v>
      </c>
    </row>
    <row r="482" spans="1:13" hidden="1" x14ac:dyDescent="0.25">
      <c r="A482">
        <v>2015</v>
      </c>
      <c r="B482" t="s">
        <v>11</v>
      </c>
      <c r="C482" t="s">
        <v>12</v>
      </c>
      <c r="D482" t="s">
        <v>186</v>
      </c>
      <c r="E482" t="s">
        <v>187</v>
      </c>
      <c r="F482" s="1">
        <v>42347</v>
      </c>
      <c r="G482">
        <v>86</v>
      </c>
      <c r="H482">
        <v>-65.16</v>
      </c>
      <c r="I482" t="s">
        <v>15</v>
      </c>
      <c r="J482" t="s">
        <v>970</v>
      </c>
      <c r="K482" t="s">
        <v>971</v>
      </c>
      <c r="L482" t="s">
        <v>819</v>
      </c>
      <c r="M482" s="1">
        <v>42369</v>
      </c>
    </row>
    <row r="483" spans="1:13" hidden="1" x14ac:dyDescent="0.25">
      <c r="A483">
        <v>2015</v>
      </c>
      <c r="B483" t="s">
        <v>11</v>
      </c>
      <c r="C483" t="s">
        <v>12</v>
      </c>
      <c r="D483" t="s">
        <v>186</v>
      </c>
      <c r="E483" t="s">
        <v>187</v>
      </c>
      <c r="F483" s="1">
        <v>42347</v>
      </c>
      <c r="G483">
        <v>87</v>
      </c>
      <c r="H483">
        <v>-192.12</v>
      </c>
      <c r="I483" t="s">
        <v>15</v>
      </c>
      <c r="J483" t="s">
        <v>344</v>
      </c>
      <c r="K483" t="s">
        <v>972</v>
      </c>
      <c r="L483" t="s">
        <v>819</v>
      </c>
      <c r="M483" s="1">
        <v>42369</v>
      </c>
    </row>
    <row r="484" spans="1:13" hidden="1" x14ac:dyDescent="0.25">
      <c r="A484">
        <v>2015</v>
      </c>
      <c r="B484" t="s">
        <v>11</v>
      </c>
      <c r="C484" t="s">
        <v>12</v>
      </c>
      <c r="D484" t="s">
        <v>186</v>
      </c>
      <c r="E484" t="s">
        <v>187</v>
      </c>
      <c r="F484" s="1">
        <v>42347</v>
      </c>
      <c r="G484">
        <v>88</v>
      </c>
      <c r="H484">
        <v>-1354.93</v>
      </c>
      <c r="I484" t="s">
        <v>15</v>
      </c>
      <c r="J484" t="s">
        <v>349</v>
      </c>
      <c r="K484" t="s">
        <v>973</v>
      </c>
      <c r="L484" t="s">
        <v>819</v>
      </c>
      <c r="M484" s="1">
        <v>42369</v>
      </c>
    </row>
    <row r="485" spans="1:13" hidden="1" x14ac:dyDescent="0.25">
      <c r="A485">
        <v>2015</v>
      </c>
      <c r="B485" t="s">
        <v>11</v>
      </c>
      <c r="C485" t="s">
        <v>12</v>
      </c>
      <c r="D485" t="s">
        <v>186</v>
      </c>
      <c r="E485" t="s">
        <v>187</v>
      </c>
      <c r="F485" s="1">
        <v>42347</v>
      </c>
      <c r="G485">
        <v>89</v>
      </c>
      <c r="H485">
        <v>-12000</v>
      </c>
      <c r="I485" t="s">
        <v>15</v>
      </c>
      <c r="J485" t="s">
        <v>196</v>
      </c>
      <c r="K485" t="s">
        <v>974</v>
      </c>
      <c r="L485" t="s">
        <v>819</v>
      </c>
      <c r="M485" s="1">
        <v>42369</v>
      </c>
    </row>
    <row r="486" spans="1:13" hidden="1" x14ac:dyDescent="0.25">
      <c r="A486">
        <v>2015</v>
      </c>
      <c r="B486" t="s">
        <v>11</v>
      </c>
      <c r="C486" t="s">
        <v>12</v>
      </c>
      <c r="D486" t="s">
        <v>186</v>
      </c>
      <c r="E486" t="s">
        <v>187</v>
      </c>
      <c r="F486" s="1">
        <v>42347</v>
      </c>
      <c r="G486">
        <v>90</v>
      </c>
      <c r="H486">
        <v>-489.09</v>
      </c>
      <c r="I486" t="s">
        <v>15</v>
      </c>
      <c r="J486" t="s">
        <v>506</v>
      </c>
      <c r="K486" t="s">
        <v>975</v>
      </c>
      <c r="L486" t="s">
        <v>819</v>
      </c>
      <c r="M486" s="1">
        <v>42369</v>
      </c>
    </row>
    <row r="487" spans="1:13" hidden="1" x14ac:dyDescent="0.25">
      <c r="A487">
        <v>2015</v>
      </c>
      <c r="B487" t="s">
        <v>11</v>
      </c>
      <c r="C487" t="s">
        <v>12</v>
      </c>
      <c r="D487" t="s">
        <v>186</v>
      </c>
      <c r="E487" t="s">
        <v>187</v>
      </c>
      <c r="F487" s="1">
        <v>42347</v>
      </c>
      <c r="G487">
        <v>91</v>
      </c>
      <c r="H487">
        <v>-11952.42</v>
      </c>
      <c r="I487" t="s">
        <v>15</v>
      </c>
      <c r="J487" t="s">
        <v>667</v>
      </c>
      <c r="K487" t="s">
        <v>976</v>
      </c>
      <c r="L487" t="s">
        <v>819</v>
      </c>
      <c r="M487" s="1">
        <v>42369</v>
      </c>
    </row>
    <row r="488" spans="1:13" hidden="1" x14ac:dyDescent="0.25">
      <c r="A488">
        <v>2015</v>
      </c>
      <c r="B488" t="s">
        <v>11</v>
      </c>
      <c r="C488" t="s">
        <v>12</v>
      </c>
      <c r="D488" t="s">
        <v>186</v>
      </c>
      <c r="E488" t="s">
        <v>187</v>
      </c>
      <c r="F488" s="1">
        <v>42347</v>
      </c>
      <c r="G488">
        <v>92</v>
      </c>
      <c r="H488">
        <v>-2381.62</v>
      </c>
      <c r="I488" t="s">
        <v>15</v>
      </c>
      <c r="J488" t="s">
        <v>674</v>
      </c>
      <c r="K488" t="s">
        <v>977</v>
      </c>
      <c r="L488" t="s">
        <v>819</v>
      </c>
      <c r="M488" s="1">
        <v>42369</v>
      </c>
    </row>
    <row r="489" spans="1:13" hidden="1" x14ac:dyDescent="0.25">
      <c r="A489">
        <v>2015</v>
      </c>
      <c r="B489" t="s">
        <v>11</v>
      </c>
      <c r="C489" t="s">
        <v>12</v>
      </c>
      <c r="D489" t="s">
        <v>186</v>
      </c>
      <c r="E489" t="s">
        <v>187</v>
      </c>
      <c r="F489" s="1">
        <v>42347</v>
      </c>
      <c r="G489">
        <v>93</v>
      </c>
      <c r="H489">
        <v>-125.94</v>
      </c>
      <c r="I489" t="s">
        <v>15</v>
      </c>
      <c r="J489" t="s">
        <v>514</v>
      </c>
      <c r="K489" t="s">
        <v>978</v>
      </c>
      <c r="L489" t="s">
        <v>819</v>
      </c>
      <c r="M489" s="1">
        <v>42369</v>
      </c>
    </row>
    <row r="490" spans="1:13" hidden="1" x14ac:dyDescent="0.25">
      <c r="A490">
        <v>2015</v>
      </c>
      <c r="B490" t="s">
        <v>11</v>
      </c>
      <c r="C490" t="s">
        <v>12</v>
      </c>
      <c r="D490" t="s">
        <v>186</v>
      </c>
      <c r="E490" t="s">
        <v>187</v>
      </c>
      <c r="F490" s="1">
        <v>42347</v>
      </c>
      <c r="G490">
        <v>94</v>
      </c>
      <c r="H490">
        <v>-20840.75</v>
      </c>
      <c r="I490" t="s">
        <v>15</v>
      </c>
      <c r="J490" t="s">
        <v>369</v>
      </c>
      <c r="K490" t="s">
        <v>979</v>
      </c>
      <c r="L490" t="s">
        <v>819</v>
      </c>
      <c r="M490" s="1">
        <v>42369</v>
      </c>
    </row>
    <row r="491" spans="1:13" hidden="1" x14ac:dyDescent="0.25">
      <c r="A491">
        <v>2015</v>
      </c>
      <c r="B491" t="s">
        <v>11</v>
      </c>
      <c r="C491" t="s">
        <v>12</v>
      </c>
      <c r="D491" t="s">
        <v>186</v>
      </c>
      <c r="E491" t="s">
        <v>187</v>
      </c>
      <c r="F491" s="1">
        <v>42347</v>
      </c>
      <c r="G491">
        <v>95</v>
      </c>
      <c r="H491">
        <v>-1216.67</v>
      </c>
      <c r="I491" t="s">
        <v>15</v>
      </c>
      <c r="J491" t="s">
        <v>197</v>
      </c>
      <c r="K491" t="s">
        <v>980</v>
      </c>
      <c r="L491" t="s">
        <v>819</v>
      </c>
      <c r="M491" s="1">
        <v>42369</v>
      </c>
    </row>
    <row r="492" spans="1:13" hidden="1" x14ac:dyDescent="0.25">
      <c r="A492">
        <v>2015</v>
      </c>
      <c r="B492" t="s">
        <v>11</v>
      </c>
      <c r="C492" t="s">
        <v>12</v>
      </c>
      <c r="D492" t="s">
        <v>186</v>
      </c>
      <c r="E492" t="s">
        <v>187</v>
      </c>
      <c r="F492" s="1">
        <v>42347</v>
      </c>
      <c r="G492">
        <v>96</v>
      </c>
      <c r="H492">
        <v>-821</v>
      </c>
      <c r="I492" t="s">
        <v>15</v>
      </c>
      <c r="J492" t="s">
        <v>209</v>
      </c>
      <c r="K492" t="s">
        <v>981</v>
      </c>
      <c r="L492" t="s">
        <v>819</v>
      </c>
      <c r="M492" s="1">
        <v>42369</v>
      </c>
    </row>
    <row r="493" spans="1:13" hidden="1" x14ac:dyDescent="0.25">
      <c r="A493">
        <v>2015</v>
      </c>
      <c r="B493" t="s">
        <v>11</v>
      </c>
      <c r="C493" t="s">
        <v>12</v>
      </c>
      <c r="D493" t="s">
        <v>186</v>
      </c>
      <c r="E493" t="s">
        <v>187</v>
      </c>
      <c r="F493" s="1">
        <v>42347</v>
      </c>
      <c r="G493">
        <v>97</v>
      </c>
      <c r="H493">
        <v>-543</v>
      </c>
      <c r="I493" t="s">
        <v>15</v>
      </c>
      <c r="J493" t="s">
        <v>202</v>
      </c>
      <c r="K493" t="s">
        <v>982</v>
      </c>
      <c r="L493" t="s">
        <v>819</v>
      </c>
      <c r="M493" s="1">
        <v>42369</v>
      </c>
    </row>
    <row r="494" spans="1:13" hidden="1" x14ac:dyDescent="0.25">
      <c r="A494">
        <v>2015</v>
      </c>
      <c r="B494" t="s">
        <v>11</v>
      </c>
      <c r="C494" t="s">
        <v>12</v>
      </c>
      <c r="D494" t="s">
        <v>186</v>
      </c>
      <c r="E494" t="s">
        <v>187</v>
      </c>
      <c r="F494" s="1">
        <v>42347</v>
      </c>
      <c r="G494">
        <v>98</v>
      </c>
      <c r="H494">
        <v>-81.45</v>
      </c>
      <c r="I494" t="s">
        <v>15</v>
      </c>
      <c r="J494" t="s">
        <v>216</v>
      </c>
      <c r="K494" t="s">
        <v>983</v>
      </c>
      <c r="L494" t="s">
        <v>819</v>
      </c>
      <c r="M494" s="1">
        <v>42369</v>
      </c>
    </row>
    <row r="495" spans="1:13" hidden="1" x14ac:dyDescent="0.25">
      <c r="A495">
        <v>2015</v>
      </c>
      <c r="B495" t="s">
        <v>11</v>
      </c>
      <c r="C495" t="s">
        <v>12</v>
      </c>
      <c r="D495" t="s">
        <v>186</v>
      </c>
      <c r="E495" t="s">
        <v>187</v>
      </c>
      <c r="F495" s="1">
        <v>42347</v>
      </c>
      <c r="G495">
        <v>99</v>
      </c>
      <c r="H495">
        <v>-10973.87</v>
      </c>
      <c r="I495" t="s">
        <v>15</v>
      </c>
      <c r="J495" t="s">
        <v>984</v>
      </c>
      <c r="K495" t="s">
        <v>985</v>
      </c>
      <c r="L495" t="s">
        <v>819</v>
      </c>
      <c r="M495" s="1">
        <v>42369</v>
      </c>
    </row>
    <row r="496" spans="1:13" hidden="1" x14ac:dyDescent="0.25">
      <c r="A496">
        <v>2015</v>
      </c>
      <c r="B496" t="s">
        <v>11</v>
      </c>
      <c r="C496" t="s">
        <v>12</v>
      </c>
      <c r="D496" t="s">
        <v>186</v>
      </c>
      <c r="E496" t="s">
        <v>187</v>
      </c>
      <c r="F496" s="1">
        <v>42347</v>
      </c>
      <c r="G496">
        <v>100</v>
      </c>
      <c r="H496">
        <v>-276.44</v>
      </c>
      <c r="I496" t="s">
        <v>15</v>
      </c>
      <c r="J496" t="s">
        <v>40</v>
      </c>
      <c r="K496" t="s">
        <v>986</v>
      </c>
      <c r="L496" t="s">
        <v>819</v>
      </c>
      <c r="M496" s="1">
        <v>42369</v>
      </c>
    </row>
    <row r="497" spans="1:13" hidden="1" x14ac:dyDescent="0.25">
      <c r="A497">
        <v>2015</v>
      </c>
      <c r="B497" t="s">
        <v>11</v>
      </c>
      <c r="C497" t="s">
        <v>12</v>
      </c>
      <c r="D497" t="s">
        <v>186</v>
      </c>
      <c r="E497" t="s">
        <v>187</v>
      </c>
      <c r="F497" s="1">
        <v>42347</v>
      </c>
      <c r="G497">
        <v>101</v>
      </c>
      <c r="H497">
        <v>-178.1</v>
      </c>
      <c r="I497" t="s">
        <v>15</v>
      </c>
      <c r="J497" t="s">
        <v>987</v>
      </c>
      <c r="K497" t="s">
        <v>988</v>
      </c>
      <c r="L497" t="s">
        <v>819</v>
      </c>
      <c r="M497" s="1">
        <v>42369</v>
      </c>
    </row>
    <row r="498" spans="1:13" hidden="1" x14ac:dyDescent="0.25">
      <c r="A498">
        <v>2015</v>
      </c>
      <c r="B498" t="s">
        <v>11</v>
      </c>
      <c r="C498" t="s">
        <v>12</v>
      </c>
      <c r="D498" t="s">
        <v>186</v>
      </c>
      <c r="E498" t="s">
        <v>187</v>
      </c>
      <c r="F498" s="1">
        <v>42347</v>
      </c>
      <c r="G498">
        <v>102</v>
      </c>
      <c r="H498">
        <v>-143.91999999999999</v>
      </c>
      <c r="I498" t="s">
        <v>15</v>
      </c>
      <c r="J498" t="s">
        <v>691</v>
      </c>
      <c r="K498" t="s">
        <v>989</v>
      </c>
      <c r="L498" t="s">
        <v>819</v>
      </c>
      <c r="M498" s="1">
        <v>42369</v>
      </c>
    </row>
    <row r="499" spans="1:13" hidden="1" x14ac:dyDescent="0.25">
      <c r="A499">
        <v>2015</v>
      </c>
      <c r="B499" t="s">
        <v>11</v>
      </c>
      <c r="C499" t="s">
        <v>12</v>
      </c>
      <c r="D499" t="s">
        <v>186</v>
      </c>
      <c r="E499" t="s">
        <v>187</v>
      </c>
      <c r="F499" s="1">
        <v>42347</v>
      </c>
      <c r="G499">
        <v>103</v>
      </c>
      <c r="H499">
        <v>-2134.9699999999998</v>
      </c>
      <c r="I499" t="s">
        <v>15</v>
      </c>
      <c r="J499" t="s">
        <v>695</v>
      </c>
      <c r="K499" t="s">
        <v>990</v>
      </c>
      <c r="L499" t="s">
        <v>819</v>
      </c>
      <c r="M499" s="1">
        <v>42369</v>
      </c>
    </row>
    <row r="500" spans="1:13" hidden="1" x14ac:dyDescent="0.25">
      <c r="A500">
        <v>2015</v>
      </c>
      <c r="B500" t="s">
        <v>11</v>
      </c>
      <c r="C500" t="s">
        <v>12</v>
      </c>
      <c r="D500" t="s">
        <v>186</v>
      </c>
      <c r="E500" t="s">
        <v>187</v>
      </c>
      <c r="F500" s="1">
        <v>42347</v>
      </c>
      <c r="G500">
        <v>104</v>
      </c>
      <c r="H500">
        <v>-175</v>
      </c>
      <c r="I500" t="s">
        <v>15</v>
      </c>
      <c r="J500" t="s">
        <v>544</v>
      </c>
      <c r="K500" t="s">
        <v>991</v>
      </c>
      <c r="L500" t="s">
        <v>819</v>
      </c>
      <c r="M500" s="1">
        <v>42369</v>
      </c>
    </row>
    <row r="501" spans="1:13" hidden="1" x14ac:dyDescent="0.25">
      <c r="A501">
        <v>2015</v>
      </c>
      <c r="B501" t="s">
        <v>11</v>
      </c>
      <c r="C501" t="s">
        <v>12</v>
      </c>
      <c r="D501" t="s">
        <v>186</v>
      </c>
      <c r="E501" t="s">
        <v>187</v>
      </c>
      <c r="F501" s="1">
        <v>42347</v>
      </c>
      <c r="G501">
        <v>105</v>
      </c>
      <c r="H501">
        <v>-120.48</v>
      </c>
      <c r="I501" t="s">
        <v>15</v>
      </c>
      <c r="J501" t="s">
        <v>392</v>
      </c>
      <c r="K501" t="s">
        <v>992</v>
      </c>
      <c r="L501" t="s">
        <v>819</v>
      </c>
      <c r="M501" s="1">
        <v>42369</v>
      </c>
    </row>
    <row r="502" spans="1:13" hidden="1" x14ac:dyDescent="0.25">
      <c r="A502">
        <v>2015</v>
      </c>
      <c r="B502" t="s">
        <v>11</v>
      </c>
      <c r="C502" t="s">
        <v>12</v>
      </c>
      <c r="D502" t="s">
        <v>186</v>
      </c>
      <c r="E502" t="s">
        <v>187</v>
      </c>
      <c r="F502" s="1">
        <v>42347</v>
      </c>
      <c r="G502">
        <v>106</v>
      </c>
      <c r="H502">
        <v>-1207.57</v>
      </c>
      <c r="I502" t="s">
        <v>15</v>
      </c>
      <c r="J502" t="s">
        <v>211</v>
      </c>
      <c r="K502" t="s">
        <v>993</v>
      </c>
      <c r="L502" t="s">
        <v>819</v>
      </c>
      <c r="M502" s="1">
        <v>42369</v>
      </c>
    </row>
    <row r="503" spans="1:13" hidden="1" x14ac:dyDescent="0.25">
      <c r="A503">
        <v>2015</v>
      </c>
      <c r="B503" t="s">
        <v>11</v>
      </c>
      <c r="C503" t="s">
        <v>12</v>
      </c>
      <c r="D503" t="s">
        <v>186</v>
      </c>
      <c r="E503" t="s">
        <v>187</v>
      </c>
      <c r="F503" s="1">
        <v>42347</v>
      </c>
      <c r="G503">
        <v>107</v>
      </c>
      <c r="H503">
        <v>-7844.06</v>
      </c>
      <c r="I503" t="s">
        <v>15</v>
      </c>
      <c r="J503" t="s">
        <v>395</v>
      </c>
      <c r="K503" t="s">
        <v>994</v>
      </c>
      <c r="L503" t="s">
        <v>819</v>
      </c>
      <c r="M503" s="1">
        <v>42369</v>
      </c>
    </row>
    <row r="504" spans="1:13" hidden="1" x14ac:dyDescent="0.25">
      <c r="A504">
        <v>2015</v>
      </c>
      <c r="B504" t="s">
        <v>11</v>
      </c>
      <c r="C504" t="s">
        <v>12</v>
      </c>
      <c r="D504" t="s">
        <v>186</v>
      </c>
      <c r="E504" t="s">
        <v>187</v>
      </c>
      <c r="F504" s="1">
        <v>42349</v>
      </c>
      <c r="G504">
        <v>0</v>
      </c>
      <c r="H504">
        <v>-14654.69</v>
      </c>
      <c r="I504" t="s">
        <v>21</v>
      </c>
      <c r="J504" t="s">
        <v>188</v>
      </c>
      <c r="L504" t="s">
        <v>995</v>
      </c>
      <c r="M504" s="1">
        <v>42338</v>
      </c>
    </row>
    <row r="505" spans="1:13" hidden="1" x14ac:dyDescent="0.25">
      <c r="A505">
        <v>2015</v>
      </c>
      <c r="B505" t="s">
        <v>11</v>
      </c>
      <c r="C505" t="s">
        <v>12</v>
      </c>
      <c r="D505" t="s">
        <v>186</v>
      </c>
      <c r="E505" t="s">
        <v>187</v>
      </c>
      <c r="F505" s="1">
        <v>42349</v>
      </c>
      <c r="G505">
        <v>1</v>
      </c>
      <c r="H505">
        <v>-67330.45</v>
      </c>
      <c r="I505" t="s">
        <v>21</v>
      </c>
      <c r="J505" t="s">
        <v>189</v>
      </c>
      <c r="L505" t="s">
        <v>995</v>
      </c>
      <c r="M505" s="1">
        <v>42338</v>
      </c>
    </row>
    <row r="506" spans="1:13" hidden="1" x14ac:dyDescent="0.25">
      <c r="A506">
        <v>2015</v>
      </c>
      <c r="B506" t="s">
        <v>11</v>
      </c>
      <c r="C506" t="s">
        <v>12</v>
      </c>
      <c r="D506" t="s">
        <v>186</v>
      </c>
      <c r="E506" t="s">
        <v>187</v>
      </c>
      <c r="F506" s="1">
        <v>42349</v>
      </c>
      <c r="G506">
        <v>2</v>
      </c>
      <c r="H506">
        <v>-39935.85</v>
      </c>
      <c r="I506" t="s">
        <v>21</v>
      </c>
      <c r="J506" t="s">
        <v>190</v>
      </c>
      <c r="L506" t="s">
        <v>995</v>
      </c>
      <c r="M506" s="1">
        <v>42338</v>
      </c>
    </row>
    <row r="507" spans="1:13" hidden="1" x14ac:dyDescent="0.25">
      <c r="A507">
        <v>2015</v>
      </c>
      <c r="B507" t="s">
        <v>11</v>
      </c>
      <c r="C507" t="s">
        <v>12</v>
      </c>
      <c r="D507" t="s">
        <v>186</v>
      </c>
      <c r="E507" t="s">
        <v>187</v>
      </c>
      <c r="F507" s="1">
        <v>42349</v>
      </c>
      <c r="G507">
        <v>3</v>
      </c>
      <c r="H507">
        <v>-1483.2</v>
      </c>
      <c r="I507" t="s">
        <v>21</v>
      </c>
      <c r="J507" t="s">
        <v>191</v>
      </c>
      <c r="L507" t="s">
        <v>995</v>
      </c>
      <c r="M507" s="1">
        <v>42338</v>
      </c>
    </row>
    <row r="508" spans="1:13" hidden="1" x14ac:dyDescent="0.25">
      <c r="A508">
        <v>2015</v>
      </c>
      <c r="B508" t="s">
        <v>11</v>
      </c>
      <c r="C508" t="s">
        <v>12</v>
      </c>
      <c r="D508" t="s">
        <v>186</v>
      </c>
      <c r="E508" t="s">
        <v>187</v>
      </c>
      <c r="F508" s="1">
        <v>42349</v>
      </c>
      <c r="G508">
        <v>4</v>
      </c>
      <c r="H508">
        <v>-818.52</v>
      </c>
      <c r="I508" t="s">
        <v>21</v>
      </c>
      <c r="J508" t="s">
        <v>234</v>
      </c>
      <c r="L508" t="s">
        <v>996</v>
      </c>
      <c r="M508" s="1">
        <v>42369</v>
      </c>
    </row>
    <row r="509" spans="1:13" hidden="1" x14ac:dyDescent="0.25">
      <c r="A509">
        <v>2015</v>
      </c>
      <c r="B509" t="s">
        <v>11</v>
      </c>
      <c r="C509" t="s">
        <v>12</v>
      </c>
      <c r="D509" t="s">
        <v>186</v>
      </c>
      <c r="E509" t="s">
        <v>187</v>
      </c>
      <c r="F509" s="1">
        <v>42349</v>
      </c>
      <c r="G509">
        <v>5</v>
      </c>
      <c r="H509">
        <v>-7428.75</v>
      </c>
      <c r="I509" t="s">
        <v>21</v>
      </c>
      <c r="J509" t="s">
        <v>192</v>
      </c>
      <c r="L509" t="s">
        <v>996</v>
      </c>
      <c r="M509" s="1">
        <v>42369</v>
      </c>
    </row>
    <row r="510" spans="1:13" hidden="1" x14ac:dyDescent="0.25">
      <c r="A510">
        <v>2015</v>
      </c>
      <c r="B510" t="s">
        <v>11</v>
      </c>
      <c r="C510" t="s">
        <v>12</v>
      </c>
      <c r="D510" t="s">
        <v>186</v>
      </c>
      <c r="E510" t="s">
        <v>187</v>
      </c>
      <c r="F510" s="1">
        <v>42352</v>
      </c>
      <c r="G510">
        <v>0</v>
      </c>
      <c r="H510">
        <v>-177.08</v>
      </c>
      <c r="I510" t="s">
        <v>23</v>
      </c>
      <c r="J510" t="s">
        <v>409</v>
      </c>
      <c r="L510" t="s">
        <v>997</v>
      </c>
      <c r="M510" s="1">
        <v>42369</v>
      </c>
    </row>
    <row r="511" spans="1:13" hidden="1" x14ac:dyDescent="0.25">
      <c r="A511">
        <v>2015</v>
      </c>
      <c r="B511" t="s">
        <v>11</v>
      </c>
      <c r="C511" t="s">
        <v>12</v>
      </c>
      <c r="D511" t="s">
        <v>186</v>
      </c>
      <c r="E511" t="s">
        <v>187</v>
      </c>
      <c r="F511" s="1">
        <v>42359</v>
      </c>
      <c r="G511">
        <v>0</v>
      </c>
      <c r="H511">
        <v>-2186.5700000000002</v>
      </c>
      <c r="I511" t="s">
        <v>21</v>
      </c>
      <c r="J511" t="s">
        <v>408</v>
      </c>
      <c r="L511" t="s">
        <v>816</v>
      </c>
      <c r="M511" s="1">
        <v>42369</v>
      </c>
    </row>
    <row r="512" spans="1:13" hidden="1" x14ac:dyDescent="0.25">
      <c r="A512">
        <v>2015</v>
      </c>
      <c r="B512" t="s">
        <v>11</v>
      </c>
      <c r="C512" t="s">
        <v>12</v>
      </c>
      <c r="D512" t="s">
        <v>186</v>
      </c>
      <c r="E512" t="s">
        <v>187</v>
      </c>
      <c r="F512" s="1">
        <v>42360</v>
      </c>
      <c r="G512">
        <v>0</v>
      </c>
      <c r="H512">
        <v>-16.850000000000001</v>
      </c>
      <c r="I512" t="s">
        <v>15</v>
      </c>
      <c r="J512" t="s">
        <v>556</v>
      </c>
      <c r="K512" t="s">
        <v>998</v>
      </c>
      <c r="L512" t="s">
        <v>999</v>
      </c>
      <c r="M512" s="1">
        <v>42369</v>
      </c>
    </row>
    <row r="513" spans="1:13" hidden="1" x14ac:dyDescent="0.25">
      <c r="A513">
        <v>2015</v>
      </c>
      <c r="B513" t="s">
        <v>11</v>
      </c>
      <c r="C513" t="s">
        <v>12</v>
      </c>
      <c r="D513" t="s">
        <v>186</v>
      </c>
      <c r="E513" t="s">
        <v>187</v>
      </c>
      <c r="F513" s="1">
        <v>42361</v>
      </c>
      <c r="G513">
        <v>0</v>
      </c>
      <c r="H513">
        <v>-20503.13</v>
      </c>
      <c r="I513" t="s">
        <v>15</v>
      </c>
      <c r="J513" t="s">
        <v>397</v>
      </c>
      <c r="K513" t="s">
        <v>1000</v>
      </c>
      <c r="L513" t="s">
        <v>1001</v>
      </c>
      <c r="M513" s="1">
        <v>42369</v>
      </c>
    </row>
    <row r="514" spans="1:13" hidden="1" x14ac:dyDescent="0.25">
      <c r="A514">
        <v>2015</v>
      </c>
      <c r="B514" t="s">
        <v>11</v>
      </c>
      <c r="C514" t="s">
        <v>12</v>
      </c>
      <c r="D514" t="s">
        <v>186</v>
      </c>
      <c r="E514" t="s">
        <v>187</v>
      </c>
      <c r="F514" s="1">
        <v>42361</v>
      </c>
      <c r="G514">
        <v>1</v>
      </c>
      <c r="H514">
        <v>-49650.36</v>
      </c>
      <c r="I514" t="s">
        <v>15</v>
      </c>
      <c r="J514" t="s">
        <v>397</v>
      </c>
      <c r="K514" t="s">
        <v>1002</v>
      </c>
      <c r="L514" t="s">
        <v>1001</v>
      </c>
      <c r="M514" s="1">
        <v>42369</v>
      </c>
    </row>
    <row r="515" spans="1:13" hidden="1" x14ac:dyDescent="0.25">
      <c r="A515">
        <v>2015</v>
      </c>
      <c r="B515" t="s">
        <v>11</v>
      </c>
      <c r="C515" t="s">
        <v>12</v>
      </c>
      <c r="D515" t="s">
        <v>186</v>
      </c>
      <c r="E515" t="s">
        <v>187</v>
      </c>
      <c r="F515" s="1">
        <v>42361</v>
      </c>
      <c r="G515">
        <v>2</v>
      </c>
      <c r="H515">
        <v>-31.08</v>
      </c>
      <c r="I515" t="s">
        <v>15</v>
      </c>
      <c r="J515" t="s">
        <v>1003</v>
      </c>
      <c r="K515" t="s">
        <v>1004</v>
      </c>
      <c r="L515" t="s">
        <v>1005</v>
      </c>
      <c r="M515" s="1">
        <v>42369</v>
      </c>
    </row>
    <row r="516" spans="1:13" hidden="1" x14ac:dyDescent="0.25">
      <c r="A516">
        <v>2015</v>
      </c>
      <c r="B516" t="s">
        <v>11</v>
      </c>
      <c r="C516" t="s">
        <v>12</v>
      </c>
      <c r="D516" t="s">
        <v>186</v>
      </c>
      <c r="E516" t="s">
        <v>187</v>
      </c>
      <c r="F516" s="1">
        <v>42361</v>
      </c>
      <c r="G516">
        <v>3</v>
      </c>
      <c r="H516">
        <v>-1059.83</v>
      </c>
      <c r="I516" t="s">
        <v>15</v>
      </c>
      <c r="J516" t="s">
        <v>16</v>
      </c>
      <c r="K516" t="s">
        <v>1006</v>
      </c>
      <c r="L516" t="s">
        <v>1005</v>
      </c>
      <c r="M516" s="1">
        <v>42369</v>
      </c>
    </row>
    <row r="517" spans="1:13" hidden="1" x14ac:dyDescent="0.25">
      <c r="A517">
        <v>2015</v>
      </c>
      <c r="B517" t="s">
        <v>11</v>
      </c>
      <c r="C517" t="s">
        <v>12</v>
      </c>
      <c r="D517" t="s">
        <v>186</v>
      </c>
      <c r="E517" t="s">
        <v>187</v>
      </c>
      <c r="F517" s="1">
        <v>42361</v>
      </c>
      <c r="G517">
        <v>4</v>
      </c>
      <c r="H517">
        <v>-16.350000000000001</v>
      </c>
      <c r="I517" t="s">
        <v>15</v>
      </c>
      <c r="J517" t="s">
        <v>1007</v>
      </c>
      <c r="K517" t="s">
        <v>1008</v>
      </c>
      <c r="L517" t="s">
        <v>1005</v>
      </c>
      <c r="M517" s="1">
        <v>42369</v>
      </c>
    </row>
    <row r="518" spans="1:13" hidden="1" x14ac:dyDescent="0.25">
      <c r="A518">
        <v>2015</v>
      </c>
      <c r="B518" t="s">
        <v>11</v>
      </c>
      <c r="C518" t="s">
        <v>12</v>
      </c>
      <c r="D518" t="s">
        <v>186</v>
      </c>
      <c r="E518" t="s">
        <v>187</v>
      </c>
      <c r="F518" s="1">
        <v>42361</v>
      </c>
      <c r="G518">
        <v>5</v>
      </c>
      <c r="H518">
        <v>-3.89</v>
      </c>
      <c r="I518" t="s">
        <v>15</v>
      </c>
      <c r="J518" t="s">
        <v>1009</v>
      </c>
      <c r="K518" t="s">
        <v>1010</v>
      </c>
      <c r="L518" t="s">
        <v>1005</v>
      </c>
      <c r="M518" s="1">
        <v>42369</v>
      </c>
    </row>
    <row r="519" spans="1:13" hidden="1" x14ac:dyDescent="0.25">
      <c r="A519">
        <v>2015</v>
      </c>
      <c r="B519" t="s">
        <v>11</v>
      </c>
      <c r="C519" t="s">
        <v>12</v>
      </c>
      <c r="D519" t="s">
        <v>186</v>
      </c>
      <c r="E519" t="s">
        <v>187</v>
      </c>
      <c r="F519" s="1">
        <v>42361</v>
      </c>
      <c r="G519">
        <v>6</v>
      </c>
      <c r="H519">
        <v>-11.8</v>
      </c>
      <c r="I519" t="s">
        <v>15</v>
      </c>
      <c r="J519" t="s">
        <v>1011</v>
      </c>
      <c r="K519" t="s">
        <v>1012</v>
      </c>
      <c r="L519" t="s">
        <v>1005</v>
      </c>
      <c r="M519" s="1">
        <v>42369</v>
      </c>
    </row>
    <row r="520" spans="1:13" hidden="1" x14ac:dyDescent="0.25">
      <c r="A520">
        <v>2015</v>
      </c>
      <c r="B520" t="s">
        <v>11</v>
      </c>
      <c r="C520" t="s">
        <v>12</v>
      </c>
      <c r="D520" t="s">
        <v>186</v>
      </c>
      <c r="E520" t="s">
        <v>187</v>
      </c>
      <c r="F520" s="1">
        <v>42361</v>
      </c>
      <c r="G520">
        <v>7</v>
      </c>
      <c r="H520">
        <v>-10.51</v>
      </c>
      <c r="I520" t="s">
        <v>15</v>
      </c>
      <c r="J520" t="s">
        <v>1013</v>
      </c>
      <c r="K520" t="s">
        <v>1014</v>
      </c>
      <c r="L520" t="s">
        <v>1005</v>
      </c>
      <c r="M520" s="1">
        <v>42369</v>
      </c>
    </row>
    <row r="521" spans="1:13" hidden="1" x14ac:dyDescent="0.25">
      <c r="A521">
        <v>2015</v>
      </c>
      <c r="B521" t="s">
        <v>11</v>
      </c>
      <c r="C521" t="s">
        <v>12</v>
      </c>
      <c r="D521" t="s">
        <v>186</v>
      </c>
      <c r="E521" t="s">
        <v>187</v>
      </c>
      <c r="F521" s="1">
        <v>42361</v>
      </c>
      <c r="G521">
        <v>8</v>
      </c>
      <c r="H521">
        <v>-7.43</v>
      </c>
      <c r="I521" t="s">
        <v>15</v>
      </c>
      <c r="J521" t="s">
        <v>1015</v>
      </c>
      <c r="K521" t="s">
        <v>1016</v>
      </c>
      <c r="L521" t="s">
        <v>1005</v>
      </c>
      <c r="M521" s="1">
        <v>42369</v>
      </c>
    </row>
    <row r="522" spans="1:13" hidden="1" x14ac:dyDescent="0.25">
      <c r="A522">
        <v>2015</v>
      </c>
      <c r="B522" t="s">
        <v>11</v>
      </c>
      <c r="C522" t="s">
        <v>12</v>
      </c>
      <c r="D522" t="s">
        <v>186</v>
      </c>
      <c r="E522" t="s">
        <v>187</v>
      </c>
      <c r="F522" s="1">
        <v>42361</v>
      </c>
      <c r="G522">
        <v>9</v>
      </c>
      <c r="H522">
        <v>-27.18</v>
      </c>
      <c r="I522" t="s">
        <v>15</v>
      </c>
      <c r="J522" t="s">
        <v>1017</v>
      </c>
      <c r="K522" t="s">
        <v>1018</v>
      </c>
      <c r="L522" t="s">
        <v>1005</v>
      </c>
      <c r="M522" s="1">
        <v>42369</v>
      </c>
    </row>
    <row r="523" spans="1:13" hidden="1" x14ac:dyDescent="0.25">
      <c r="A523">
        <v>2015</v>
      </c>
      <c r="B523" t="s">
        <v>11</v>
      </c>
      <c r="C523" t="s">
        <v>12</v>
      </c>
      <c r="D523" t="s">
        <v>186</v>
      </c>
      <c r="E523" t="s">
        <v>187</v>
      </c>
      <c r="F523" s="1">
        <v>42361</v>
      </c>
      <c r="G523">
        <v>10</v>
      </c>
      <c r="H523">
        <v>-14.03</v>
      </c>
      <c r="I523" t="s">
        <v>15</v>
      </c>
      <c r="J523" t="s">
        <v>1019</v>
      </c>
      <c r="K523" t="s">
        <v>1020</v>
      </c>
      <c r="L523" t="s">
        <v>1005</v>
      </c>
      <c r="M523" s="1">
        <v>42369</v>
      </c>
    </row>
    <row r="524" spans="1:13" hidden="1" x14ac:dyDescent="0.25">
      <c r="A524">
        <v>2015</v>
      </c>
      <c r="B524" t="s">
        <v>11</v>
      </c>
      <c r="C524" t="s">
        <v>12</v>
      </c>
      <c r="D524" t="s">
        <v>186</v>
      </c>
      <c r="E524" t="s">
        <v>187</v>
      </c>
      <c r="F524" s="1">
        <v>42361</v>
      </c>
      <c r="G524">
        <v>11</v>
      </c>
      <c r="H524">
        <v>-11.69</v>
      </c>
      <c r="I524" t="s">
        <v>15</v>
      </c>
      <c r="J524" t="s">
        <v>1021</v>
      </c>
      <c r="K524" t="s">
        <v>1022</v>
      </c>
      <c r="L524" t="s">
        <v>1005</v>
      </c>
      <c r="M524" s="1">
        <v>42369</v>
      </c>
    </row>
    <row r="525" spans="1:13" hidden="1" x14ac:dyDescent="0.25">
      <c r="A525">
        <v>2015</v>
      </c>
      <c r="B525" t="s">
        <v>11</v>
      </c>
      <c r="C525" t="s">
        <v>12</v>
      </c>
      <c r="D525" t="s">
        <v>186</v>
      </c>
      <c r="E525" t="s">
        <v>187</v>
      </c>
      <c r="F525" s="1">
        <v>42361</v>
      </c>
      <c r="G525">
        <v>12</v>
      </c>
      <c r="H525">
        <v>-14.03</v>
      </c>
      <c r="I525" t="s">
        <v>15</v>
      </c>
      <c r="J525" t="s">
        <v>1023</v>
      </c>
      <c r="K525" t="s">
        <v>1024</v>
      </c>
      <c r="L525" t="s">
        <v>1005</v>
      </c>
      <c r="M525" s="1">
        <v>42369</v>
      </c>
    </row>
    <row r="526" spans="1:13" hidden="1" x14ac:dyDescent="0.25">
      <c r="A526">
        <v>2015</v>
      </c>
      <c r="B526" t="s">
        <v>11</v>
      </c>
      <c r="C526" t="s">
        <v>12</v>
      </c>
      <c r="D526" t="s">
        <v>186</v>
      </c>
      <c r="E526" t="s">
        <v>187</v>
      </c>
      <c r="F526" s="1">
        <v>42361</v>
      </c>
      <c r="G526">
        <v>13</v>
      </c>
      <c r="H526">
        <v>-34.76</v>
      </c>
      <c r="I526" t="s">
        <v>15</v>
      </c>
      <c r="J526" t="s">
        <v>890</v>
      </c>
      <c r="K526" t="s">
        <v>1025</v>
      </c>
      <c r="L526" t="s">
        <v>1005</v>
      </c>
      <c r="M526" s="1">
        <v>42369</v>
      </c>
    </row>
    <row r="527" spans="1:13" hidden="1" x14ac:dyDescent="0.25">
      <c r="A527">
        <v>2015</v>
      </c>
      <c r="B527" t="s">
        <v>11</v>
      </c>
      <c r="C527" t="s">
        <v>12</v>
      </c>
      <c r="D527" t="s">
        <v>186</v>
      </c>
      <c r="E527" t="s">
        <v>187</v>
      </c>
      <c r="F527" s="1">
        <v>42361</v>
      </c>
      <c r="G527">
        <v>14</v>
      </c>
      <c r="H527">
        <v>-28.04</v>
      </c>
      <c r="I527" t="s">
        <v>15</v>
      </c>
      <c r="J527" t="s">
        <v>1026</v>
      </c>
      <c r="K527" t="s">
        <v>1027</v>
      </c>
      <c r="L527" t="s">
        <v>1005</v>
      </c>
      <c r="M527" s="1">
        <v>42369</v>
      </c>
    </row>
    <row r="528" spans="1:13" hidden="1" x14ac:dyDescent="0.25">
      <c r="A528">
        <v>2015</v>
      </c>
      <c r="B528" t="s">
        <v>11</v>
      </c>
      <c r="C528" t="s">
        <v>12</v>
      </c>
      <c r="D528" t="s">
        <v>186</v>
      </c>
      <c r="E528" t="s">
        <v>187</v>
      </c>
      <c r="F528" s="1">
        <v>42361</v>
      </c>
      <c r="G528">
        <v>15</v>
      </c>
      <c r="H528">
        <v>-10.51</v>
      </c>
      <c r="I528" t="s">
        <v>15</v>
      </c>
      <c r="J528" t="s">
        <v>1028</v>
      </c>
      <c r="K528" t="s">
        <v>1029</v>
      </c>
      <c r="L528" t="s">
        <v>1005</v>
      </c>
      <c r="M528" s="1">
        <v>42369</v>
      </c>
    </row>
    <row r="529" spans="1:13" hidden="1" x14ac:dyDescent="0.25">
      <c r="A529">
        <v>2015</v>
      </c>
      <c r="B529" t="s">
        <v>11</v>
      </c>
      <c r="C529" t="s">
        <v>12</v>
      </c>
      <c r="D529" t="s">
        <v>186</v>
      </c>
      <c r="E529" t="s">
        <v>187</v>
      </c>
      <c r="F529" s="1">
        <v>42361</v>
      </c>
      <c r="G529">
        <v>16</v>
      </c>
      <c r="H529">
        <v>-15.54</v>
      </c>
      <c r="I529" t="s">
        <v>15</v>
      </c>
      <c r="J529" t="s">
        <v>1030</v>
      </c>
      <c r="K529" t="s">
        <v>1031</v>
      </c>
      <c r="L529" t="s">
        <v>1005</v>
      </c>
      <c r="M529" s="1">
        <v>42369</v>
      </c>
    </row>
    <row r="530" spans="1:13" hidden="1" x14ac:dyDescent="0.25">
      <c r="A530">
        <v>2015</v>
      </c>
      <c r="B530" t="s">
        <v>11</v>
      </c>
      <c r="C530" t="s">
        <v>12</v>
      </c>
      <c r="D530" t="s">
        <v>186</v>
      </c>
      <c r="E530" t="s">
        <v>187</v>
      </c>
      <c r="F530" s="1">
        <v>42361</v>
      </c>
      <c r="G530">
        <v>17</v>
      </c>
      <c r="H530">
        <v>-8.76</v>
      </c>
      <c r="I530" t="s">
        <v>15</v>
      </c>
      <c r="J530" t="s">
        <v>1032</v>
      </c>
      <c r="K530" t="s">
        <v>1033</v>
      </c>
      <c r="L530" t="s">
        <v>1005</v>
      </c>
      <c r="M530" s="1">
        <v>42369</v>
      </c>
    </row>
    <row r="531" spans="1:13" hidden="1" x14ac:dyDescent="0.25">
      <c r="A531">
        <v>2015</v>
      </c>
      <c r="B531" t="s">
        <v>11</v>
      </c>
      <c r="C531" t="s">
        <v>12</v>
      </c>
      <c r="D531" t="s">
        <v>186</v>
      </c>
      <c r="E531" t="s">
        <v>187</v>
      </c>
      <c r="F531" s="1">
        <v>42361</v>
      </c>
      <c r="G531">
        <v>18</v>
      </c>
      <c r="H531">
        <v>-39.04</v>
      </c>
      <c r="I531" t="s">
        <v>15</v>
      </c>
      <c r="J531" t="s">
        <v>1034</v>
      </c>
      <c r="K531" t="s">
        <v>1035</v>
      </c>
      <c r="L531" t="s">
        <v>1005</v>
      </c>
      <c r="M531" s="1">
        <v>42369</v>
      </c>
    </row>
    <row r="532" spans="1:13" hidden="1" x14ac:dyDescent="0.25">
      <c r="A532">
        <v>2015</v>
      </c>
      <c r="B532" t="s">
        <v>11</v>
      </c>
      <c r="C532" t="s">
        <v>12</v>
      </c>
      <c r="D532" t="s">
        <v>186</v>
      </c>
      <c r="E532" t="s">
        <v>187</v>
      </c>
      <c r="F532" s="1">
        <v>42361</v>
      </c>
      <c r="G532">
        <v>19</v>
      </c>
      <c r="H532">
        <v>-31.89</v>
      </c>
      <c r="I532" t="s">
        <v>15</v>
      </c>
      <c r="J532" t="s">
        <v>1036</v>
      </c>
      <c r="K532" t="s">
        <v>1037</v>
      </c>
      <c r="L532" t="s">
        <v>1005</v>
      </c>
      <c r="M532" s="1">
        <v>42369</v>
      </c>
    </row>
    <row r="533" spans="1:13" hidden="1" x14ac:dyDescent="0.25">
      <c r="A533">
        <v>2015</v>
      </c>
      <c r="B533" t="s">
        <v>11</v>
      </c>
      <c r="C533" t="s">
        <v>12</v>
      </c>
      <c r="D533" t="s">
        <v>186</v>
      </c>
      <c r="E533" t="s">
        <v>187</v>
      </c>
      <c r="F533" s="1">
        <v>42361</v>
      </c>
      <c r="G533">
        <v>20</v>
      </c>
      <c r="H533">
        <v>-11.96</v>
      </c>
      <c r="I533" t="s">
        <v>15</v>
      </c>
      <c r="J533" t="s">
        <v>1038</v>
      </c>
      <c r="K533" t="s">
        <v>1039</v>
      </c>
      <c r="L533" t="s">
        <v>1005</v>
      </c>
      <c r="M533" s="1">
        <v>42369</v>
      </c>
    </row>
    <row r="534" spans="1:13" hidden="1" x14ac:dyDescent="0.25">
      <c r="A534">
        <v>2015</v>
      </c>
      <c r="B534" t="s">
        <v>11</v>
      </c>
      <c r="C534" t="s">
        <v>12</v>
      </c>
      <c r="D534" t="s">
        <v>186</v>
      </c>
      <c r="E534" t="s">
        <v>187</v>
      </c>
      <c r="F534" s="1">
        <v>42361</v>
      </c>
      <c r="G534">
        <v>21</v>
      </c>
      <c r="H534">
        <v>-15.54</v>
      </c>
      <c r="I534" t="s">
        <v>15</v>
      </c>
      <c r="J534" t="s">
        <v>1040</v>
      </c>
      <c r="K534" t="s">
        <v>1041</v>
      </c>
      <c r="L534" t="s">
        <v>1005</v>
      </c>
      <c r="M534" s="1">
        <v>42369</v>
      </c>
    </row>
    <row r="535" spans="1:13" hidden="1" x14ac:dyDescent="0.25">
      <c r="A535">
        <v>2015</v>
      </c>
      <c r="B535" t="s">
        <v>11</v>
      </c>
      <c r="C535" t="s">
        <v>12</v>
      </c>
      <c r="D535" t="s">
        <v>186</v>
      </c>
      <c r="E535" t="s">
        <v>187</v>
      </c>
      <c r="F535" s="1">
        <v>42361</v>
      </c>
      <c r="G535">
        <v>22</v>
      </c>
      <c r="H535">
        <v>-11.66</v>
      </c>
      <c r="I535" t="s">
        <v>15</v>
      </c>
      <c r="J535" t="s">
        <v>1042</v>
      </c>
      <c r="K535" t="s">
        <v>1043</v>
      </c>
      <c r="L535" t="s">
        <v>1005</v>
      </c>
      <c r="M535" s="1">
        <v>42369</v>
      </c>
    </row>
    <row r="536" spans="1:13" hidden="1" x14ac:dyDescent="0.25">
      <c r="A536">
        <v>2015</v>
      </c>
      <c r="B536" t="s">
        <v>11</v>
      </c>
      <c r="C536" t="s">
        <v>12</v>
      </c>
      <c r="D536" t="s">
        <v>186</v>
      </c>
      <c r="E536" t="s">
        <v>187</v>
      </c>
      <c r="F536" s="1">
        <v>42361</v>
      </c>
      <c r="G536">
        <v>23</v>
      </c>
      <c r="H536">
        <v>-158.56</v>
      </c>
      <c r="I536" t="s">
        <v>15</v>
      </c>
      <c r="J536" t="s">
        <v>462</v>
      </c>
      <c r="K536" t="s">
        <v>1044</v>
      </c>
      <c r="L536" t="s">
        <v>1005</v>
      </c>
      <c r="M536" s="1">
        <v>42369</v>
      </c>
    </row>
    <row r="537" spans="1:13" hidden="1" x14ac:dyDescent="0.25">
      <c r="A537">
        <v>2015</v>
      </c>
      <c r="B537" t="s">
        <v>11</v>
      </c>
      <c r="C537" t="s">
        <v>12</v>
      </c>
      <c r="D537" t="s">
        <v>186</v>
      </c>
      <c r="E537" t="s">
        <v>187</v>
      </c>
      <c r="F537" s="1">
        <v>42361</v>
      </c>
      <c r="G537">
        <v>24</v>
      </c>
      <c r="H537">
        <v>-25249.5</v>
      </c>
      <c r="I537" t="s">
        <v>15</v>
      </c>
      <c r="J537" t="s">
        <v>1045</v>
      </c>
      <c r="K537" t="s">
        <v>1046</v>
      </c>
      <c r="L537" t="s">
        <v>1005</v>
      </c>
      <c r="M537" s="1">
        <v>42369</v>
      </c>
    </row>
    <row r="538" spans="1:13" hidden="1" x14ac:dyDescent="0.25">
      <c r="A538">
        <v>2015</v>
      </c>
      <c r="B538" t="s">
        <v>11</v>
      </c>
      <c r="C538" t="s">
        <v>12</v>
      </c>
      <c r="D538" t="s">
        <v>186</v>
      </c>
      <c r="E538" t="s">
        <v>187</v>
      </c>
      <c r="F538" s="1">
        <v>42361</v>
      </c>
      <c r="G538">
        <v>25</v>
      </c>
      <c r="H538">
        <v>-108.82</v>
      </c>
      <c r="I538" t="s">
        <v>15</v>
      </c>
      <c r="J538" t="s">
        <v>295</v>
      </c>
      <c r="K538" t="s">
        <v>1047</v>
      </c>
      <c r="L538" t="s">
        <v>1005</v>
      </c>
      <c r="M538" s="1">
        <v>42369</v>
      </c>
    </row>
    <row r="539" spans="1:13" hidden="1" x14ac:dyDescent="0.25">
      <c r="A539">
        <v>2015</v>
      </c>
      <c r="B539" t="s">
        <v>11</v>
      </c>
      <c r="C539" t="s">
        <v>12</v>
      </c>
      <c r="D539" t="s">
        <v>186</v>
      </c>
      <c r="E539" t="s">
        <v>187</v>
      </c>
      <c r="F539" s="1">
        <v>42361</v>
      </c>
      <c r="G539">
        <v>26</v>
      </c>
      <c r="H539">
        <v>-3055.8</v>
      </c>
      <c r="I539" t="s">
        <v>15</v>
      </c>
      <c r="J539" t="s">
        <v>224</v>
      </c>
      <c r="K539" t="s">
        <v>1048</v>
      </c>
      <c r="L539" t="s">
        <v>1005</v>
      </c>
      <c r="M539" s="1">
        <v>42369</v>
      </c>
    </row>
    <row r="540" spans="1:13" hidden="1" x14ac:dyDescent="0.25">
      <c r="A540">
        <v>2015</v>
      </c>
      <c r="B540" t="s">
        <v>11</v>
      </c>
      <c r="C540" t="s">
        <v>12</v>
      </c>
      <c r="D540" t="s">
        <v>186</v>
      </c>
      <c r="E540" t="s">
        <v>187</v>
      </c>
      <c r="F540" s="1">
        <v>42361</v>
      </c>
      <c r="G540">
        <v>27</v>
      </c>
      <c r="H540">
        <v>-550.48</v>
      </c>
      <c r="I540" t="s">
        <v>15</v>
      </c>
      <c r="J540" t="s">
        <v>305</v>
      </c>
      <c r="K540" t="s">
        <v>1049</v>
      </c>
      <c r="L540" t="s">
        <v>1005</v>
      </c>
      <c r="M540" s="1">
        <v>42369</v>
      </c>
    </row>
    <row r="541" spans="1:13" hidden="1" x14ac:dyDescent="0.25">
      <c r="A541">
        <v>2015</v>
      </c>
      <c r="B541" t="s">
        <v>11</v>
      </c>
      <c r="C541" t="s">
        <v>12</v>
      </c>
      <c r="D541" t="s">
        <v>186</v>
      </c>
      <c r="E541" t="s">
        <v>187</v>
      </c>
      <c r="F541" s="1">
        <v>42361</v>
      </c>
      <c r="G541">
        <v>28</v>
      </c>
      <c r="H541">
        <v>-1790</v>
      </c>
      <c r="I541" t="s">
        <v>15</v>
      </c>
      <c r="J541" t="s">
        <v>201</v>
      </c>
      <c r="K541" t="s">
        <v>1050</v>
      </c>
      <c r="L541" t="s">
        <v>1005</v>
      </c>
      <c r="M541" s="1">
        <v>42369</v>
      </c>
    </row>
    <row r="542" spans="1:13" hidden="1" x14ac:dyDescent="0.25">
      <c r="A542">
        <v>2015</v>
      </c>
      <c r="B542" t="s">
        <v>11</v>
      </c>
      <c r="C542" t="s">
        <v>12</v>
      </c>
      <c r="D542" t="s">
        <v>186</v>
      </c>
      <c r="E542" t="s">
        <v>187</v>
      </c>
      <c r="F542" s="1">
        <v>42361</v>
      </c>
      <c r="G542">
        <v>29</v>
      </c>
      <c r="H542">
        <v>-45.33</v>
      </c>
      <c r="I542" t="s">
        <v>15</v>
      </c>
      <c r="J542" t="s">
        <v>212</v>
      </c>
      <c r="K542" t="s">
        <v>1051</v>
      </c>
      <c r="L542" t="s">
        <v>1005</v>
      </c>
      <c r="M542" s="1">
        <v>42369</v>
      </c>
    </row>
    <row r="543" spans="1:13" hidden="1" x14ac:dyDescent="0.25">
      <c r="A543">
        <v>2015</v>
      </c>
      <c r="B543" t="s">
        <v>11</v>
      </c>
      <c r="C543" t="s">
        <v>12</v>
      </c>
      <c r="D543" t="s">
        <v>186</v>
      </c>
      <c r="E543" t="s">
        <v>187</v>
      </c>
      <c r="F543" s="1">
        <v>42361</v>
      </c>
      <c r="G543">
        <v>30</v>
      </c>
      <c r="H543">
        <v>-521.5</v>
      </c>
      <c r="I543" t="s">
        <v>15</v>
      </c>
      <c r="J543" t="s">
        <v>311</v>
      </c>
      <c r="K543" t="s">
        <v>1052</v>
      </c>
      <c r="L543" t="s">
        <v>1005</v>
      </c>
      <c r="M543" s="1">
        <v>42369</v>
      </c>
    </row>
    <row r="544" spans="1:13" hidden="1" x14ac:dyDescent="0.25">
      <c r="A544">
        <v>2015</v>
      </c>
      <c r="B544" t="s">
        <v>11</v>
      </c>
      <c r="C544" t="s">
        <v>12</v>
      </c>
      <c r="D544" t="s">
        <v>186</v>
      </c>
      <c r="E544" t="s">
        <v>187</v>
      </c>
      <c r="F544" s="1">
        <v>42361</v>
      </c>
      <c r="G544">
        <v>31</v>
      </c>
      <c r="H544">
        <v>-17270.810000000001</v>
      </c>
      <c r="I544" t="s">
        <v>15</v>
      </c>
      <c r="J544" t="s">
        <v>313</v>
      </c>
      <c r="K544" t="s">
        <v>1053</v>
      </c>
      <c r="L544" t="s">
        <v>1005</v>
      </c>
      <c r="M544" s="1">
        <v>42369</v>
      </c>
    </row>
    <row r="545" spans="1:13" hidden="1" x14ac:dyDescent="0.25">
      <c r="A545">
        <v>2015</v>
      </c>
      <c r="B545" t="s">
        <v>11</v>
      </c>
      <c r="C545" t="s">
        <v>12</v>
      </c>
      <c r="D545" t="s">
        <v>186</v>
      </c>
      <c r="E545" t="s">
        <v>187</v>
      </c>
      <c r="F545" s="1">
        <v>42361</v>
      </c>
      <c r="G545">
        <v>32</v>
      </c>
      <c r="H545">
        <v>-687.35</v>
      </c>
      <c r="I545" t="s">
        <v>15</v>
      </c>
      <c r="J545" t="s">
        <v>315</v>
      </c>
      <c r="K545" t="s">
        <v>1054</v>
      </c>
      <c r="L545" t="s">
        <v>1005</v>
      </c>
      <c r="M545" s="1">
        <v>42369</v>
      </c>
    </row>
    <row r="546" spans="1:13" hidden="1" x14ac:dyDescent="0.25">
      <c r="A546">
        <v>2015</v>
      </c>
      <c r="B546" t="s">
        <v>11</v>
      </c>
      <c r="C546" t="s">
        <v>12</v>
      </c>
      <c r="D546" t="s">
        <v>186</v>
      </c>
      <c r="E546" t="s">
        <v>187</v>
      </c>
      <c r="F546" s="1">
        <v>42361</v>
      </c>
      <c r="G546">
        <v>33</v>
      </c>
      <c r="H546">
        <v>-314.69</v>
      </c>
      <c r="I546" t="s">
        <v>15</v>
      </c>
      <c r="J546" t="s">
        <v>1055</v>
      </c>
      <c r="K546" t="s">
        <v>1056</v>
      </c>
      <c r="L546" t="s">
        <v>1005</v>
      </c>
      <c r="M546" s="1">
        <v>42369</v>
      </c>
    </row>
    <row r="547" spans="1:13" hidden="1" x14ac:dyDescent="0.25">
      <c r="A547">
        <v>2015</v>
      </c>
      <c r="B547" t="s">
        <v>11</v>
      </c>
      <c r="C547" t="s">
        <v>12</v>
      </c>
      <c r="D547" t="s">
        <v>186</v>
      </c>
      <c r="E547" t="s">
        <v>187</v>
      </c>
      <c r="F547" s="1">
        <v>42361</v>
      </c>
      <c r="G547">
        <v>34</v>
      </c>
      <c r="H547">
        <v>-835</v>
      </c>
      <c r="I547" t="s">
        <v>15</v>
      </c>
      <c r="J547" t="s">
        <v>198</v>
      </c>
      <c r="K547" t="s">
        <v>1057</v>
      </c>
      <c r="L547" t="s">
        <v>1005</v>
      </c>
      <c r="M547" s="1">
        <v>42369</v>
      </c>
    </row>
    <row r="548" spans="1:13" hidden="1" x14ac:dyDescent="0.25">
      <c r="A548">
        <v>2015</v>
      </c>
      <c r="B548" t="s">
        <v>11</v>
      </c>
      <c r="C548" t="s">
        <v>12</v>
      </c>
      <c r="D548" t="s">
        <v>186</v>
      </c>
      <c r="E548" t="s">
        <v>187</v>
      </c>
      <c r="F548" s="1">
        <v>42361</v>
      </c>
      <c r="G548">
        <v>35</v>
      </c>
      <c r="H548">
        <v>-269.29000000000002</v>
      </c>
      <c r="I548" t="s">
        <v>15</v>
      </c>
      <c r="J548" t="s">
        <v>317</v>
      </c>
      <c r="K548" t="s">
        <v>1058</v>
      </c>
      <c r="L548" t="s">
        <v>1005</v>
      </c>
      <c r="M548" s="1">
        <v>42369</v>
      </c>
    </row>
    <row r="549" spans="1:13" hidden="1" x14ac:dyDescent="0.25">
      <c r="A549">
        <v>2015</v>
      </c>
      <c r="B549" t="s">
        <v>11</v>
      </c>
      <c r="C549" t="s">
        <v>12</v>
      </c>
      <c r="D549" t="s">
        <v>186</v>
      </c>
      <c r="E549" t="s">
        <v>187</v>
      </c>
      <c r="F549" s="1">
        <v>42361</v>
      </c>
      <c r="G549">
        <v>36</v>
      </c>
      <c r="H549">
        <v>-2331.5300000000002</v>
      </c>
      <c r="I549" t="s">
        <v>15</v>
      </c>
      <c r="J549" t="s">
        <v>320</v>
      </c>
      <c r="K549" t="s">
        <v>1059</v>
      </c>
      <c r="L549" t="s">
        <v>1005</v>
      </c>
      <c r="M549" s="1">
        <v>42369</v>
      </c>
    </row>
    <row r="550" spans="1:13" hidden="1" x14ac:dyDescent="0.25">
      <c r="A550">
        <v>2015</v>
      </c>
      <c r="B550" t="s">
        <v>11</v>
      </c>
      <c r="C550" t="s">
        <v>12</v>
      </c>
      <c r="D550" t="s">
        <v>186</v>
      </c>
      <c r="E550" t="s">
        <v>187</v>
      </c>
      <c r="F550" s="1">
        <v>42361</v>
      </c>
      <c r="G550">
        <v>37</v>
      </c>
      <c r="H550">
        <v>-3682.51</v>
      </c>
      <c r="I550" t="s">
        <v>15</v>
      </c>
      <c r="J550" t="s">
        <v>194</v>
      </c>
      <c r="K550" t="s">
        <v>1060</v>
      </c>
      <c r="L550" t="s">
        <v>1005</v>
      </c>
      <c r="M550" s="1">
        <v>42369</v>
      </c>
    </row>
    <row r="551" spans="1:13" x14ac:dyDescent="0.25">
      <c r="A551">
        <v>2015</v>
      </c>
      <c r="B551" t="s">
        <v>11</v>
      </c>
      <c r="C551" t="s">
        <v>12</v>
      </c>
      <c r="D551" t="s">
        <v>186</v>
      </c>
      <c r="E551" t="s">
        <v>187</v>
      </c>
      <c r="F551" s="1">
        <v>42361</v>
      </c>
      <c r="G551">
        <v>38</v>
      </c>
      <c r="H551">
        <v>-41384.94</v>
      </c>
      <c r="I551" t="s">
        <v>15</v>
      </c>
      <c r="J551" t="s">
        <v>20</v>
      </c>
      <c r="K551" t="s">
        <v>1061</v>
      </c>
      <c r="L551" t="s">
        <v>1005</v>
      </c>
      <c r="M551" s="1">
        <v>42369</v>
      </c>
    </row>
    <row r="552" spans="1:13" hidden="1" x14ac:dyDescent="0.25">
      <c r="A552">
        <v>2015</v>
      </c>
      <c r="B552" t="s">
        <v>11</v>
      </c>
      <c r="C552" t="s">
        <v>12</v>
      </c>
      <c r="D552" t="s">
        <v>186</v>
      </c>
      <c r="E552" t="s">
        <v>187</v>
      </c>
      <c r="F552" s="1">
        <v>42361</v>
      </c>
      <c r="G552">
        <v>39</v>
      </c>
      <c r="H552">
        <v>-463.86</v>
      </c>
      <c r="I552" t="s">
        <v>15</v>
      </c>
      <c r="J552" t="s">
        <v>324</v>
      </c>
      <c r="K552" t="s">
        <v>1062</v>
      </c>
      <c r="L552" t="s">
        <v>1005</v>
      </c>
      <c r="M552" s="1">
        <v>42369</v>
      </c>
    </row>
    <row r="553" spans="1:13" hidden="1" x14ac:dyDescent="0.25">
      <c r="A553">
        <v>2015</v>
      </c>
      <c r="B553" t="s">
        <v>11</v>
      </c>
      <c r="C553" t="s">
        <v>12</v>
      </c>
      <c r="D553" t="s">
        <v>186</v>
      </c>
      <c r="E553" t="s">
        <v>187</v>
      </c>
      <c r="F553" s="1">
        <v>42361</v>
      </c>
      <c r="G553">
        <v>40</v>
      </c>
      <c r="H553">
        <v>-174.19</v>
      </c>
      <c r="I553" t="s">
        <v>15</v>
      </c>
      <c r="J553" t="s">
        <v>83</v>
      </c>
      <c r="K553" t="s">
        <v>1063</v>
      </c>
      <c r="L553" t="s">
        <v>1005</v>
      </c>
      <c r="M553" s="1">
        <v>42369</v>
      </c>
    </row>
    <row r="554" spans="1:13" hidden="1" x14ac:dyDescent="0.25">
      <c r="A554">
        <v>2015</v>
      </c>
      <c r="B554" t="s">
        <v>11</v>
      </c>
      <c r="C554" t="s">
        <v>12</v>
      </c>
      <c r="D554" t="s">
        <v>186</v>
      </c>
      <c r="E554" t="s">
        <v>187</v>
      </c>
      <c r="F554" s="1">
        <v>42361</v>
      </c>
      <c r="G554">
        <v>41</v>
      </c>
      <c r="H554">
        <v>-335.04</v>
      </c>
      <c r="I554" t="s">
        <v>15</v>
      </c>
      <c r="J554" t="s">
        <v>206</v>
      </c>
      <c r="K554" t="s">
        <v>1064</v>
      </c>
      <c r="L554" t="s">
        <v>1005</v>
      </c>
      <c r="M554" s="1">
        <v>42369</v>
      </c>
    </row>
    <row r="555" spans="1:13" hidden="1" x14ac:dyDescent="0.25">
      <c r="A555">
        <v>2015</v>
      </c>
      <c r="B555" t="s">
        <v>11</v>
      </c>
      <c r="C555" t="s">
        <v>12</v>
      </c>
      <c r="D555" t="s">
        <v>186</v>
      </c>
      <c r="E555" t="s">
        <v>187</v>
      </c>
      <c r="F555" s="1">
        <v>42361</v>
      </c>
      <c r="G555">
        <v>42</v>
      </c>
      <c r="H555">
        <v>-165.55</v>
      </c>
      <c r="I555" t="s">
        <v>15</v>
      </c>
      <c r="J555" t="s">
        <v>482</v>
      </c>
      <c r="K555" t="s">
        <v>1065</v>
      </c>
      <c r="L555" t="s">
        <v>1005</v>
      </c>
      <c r="M555" s="1">
        <v>42369</v>
      </c>
    </row>
    <row r="556" spans="1:13" hidden="1" x14ac:dyDescent="0.25">
      <c r="A556">
        <v>2015</v>
      </c>
      <c r="B556" t="s">
        <v>11</v>
      </c>
      <c r="C556" t="s">
        <v>12</v>
      </c>
      <c r="D556" t="s">
        <v>186</v>
      </c>
      <c r="E556" t="s">
        <v>187</v>
      </c>
      <c r="F556" s="1">
        <v>42361</v>
      </c>
      <c r="G556">
        <v>43</v>
      </c>
      <c r="H556">
        <v>-366.57</v>
      </c>
      <c r="I556" t="s">
        <v>15</v>
      </c>
      <c r="J556" t="s">
        <v>1066</v>
      </c>
      <c r="K556" t="s">
        <v>1067</v>
      </c>
      <c r="L556" t="s">
        <v>1005</v>
      </c>
      <c r="M556" s="1">
        <v>42369</v>
      </c>
    </row>
    <row r="557" spans="1:13" hidden="1" x14ac:dyDescent="0.25">
      <c r="A557">
        <v>2015</v>
      </c>
      <c r="B557" t="s">
        <v>11</v>
      </c>
      <c r="C557" t="s">
        <v>12</v>
      </c>
      <c r="D557" t="s">
        <v>186</v>
      </c>
      <c r="E557" t="s">
        <v>187</v>
      </c>
      <c r="F557" s="1">
        <v>42361</v>
      </c>
      <c r="G557">
        <v>44</v>
      </c>
      <c r="H557">
        <v>-5350</v>
      </c>
      <c r="I557" t="s">
        <v>15</v>
      </c>
      <c r="J557" t="s">
        <v>1068</v>
      </c>
      <c r="K557" t="s">
        <v>1069</v>
      </c>
      <c r="L557" t="s">
        <v>1005</v>
      </c>
      <c r="M557" s="1">
        <v>42369</v>
      </c>
    </row>
    <row r="558" spans="1:13" hidden="1" x14ac:dyDescent="0.25">
      <c r="A558">
        <v>2015</v>
      </c>
      <c r="B558" t="s">
        <v>11</v>
      </c>
      <c r="C558" t="s">
        <v>12</v>
      </c>
      <c r="D558" t="s">
        <v>186</v>
      </c>
      <c r="E558" t="s">
        <v>187</v>
      </c>
      <c r="F558" s="1">
        <v>42361</v>
      </c>
      <c r="G558">
        <v>45</v>
      </c>
      <c r="H558">
        <v>-50.05</v>
      </c>
      <c r="I558" t="s">
        <v>15</v>
      </c>
      <c r="J558" t="s">
        <v>1070</v>
      </c>
      <c r="K558" t="s">
        <v>1071</v>
      </c>
      <c r="L558" t="s">
        <v>1005</v>
      </c>
      <c r="M558" s="1">
        <v>42369</v>
      </c>
    </row>
    <row r="559" spans="1:13" hidden="1" x14ac:dyDescent="0.25">
      <c r="A559">
        <v>2015</v>
      </c>
      <c r="B559" t="s">
        <v>11</v>
      </c>
      <c r="C559" t="s">
        <v>12</v>
      </c>
      <c r="D559" t="s">
        <v>186</v>
      </c>
      <c r="E559" t="s">
        <v>187</v>
      </c>
      <c r="F559" s="1">
        <v>42361</v>
      </c>
      <c r="G559">
        <v>46</v>
      </c>
      <c r="H559">
        <v>-431.13</v>
      </c>
      <c r="I559" t="s">
        <v>15</v>
      </c>
      <c r="J559" t="s">
        <v>222</v>
      </c>
      <c r="K559" t="s">
        <v>1072</v>
      </c>
      <c r="L559" t="s">
        <v>1005</v>
      </c>
      <c r="M559" s="1">
        <v>42369</v>
      </c>
    </row>
    <row r="560" spans="1:13" hidden="1" x14ac:dyDescent="0.25">
      <c r="A560">
        <v>2015</v>
      </c>
      <c r="B560" t="s">
        <v>11</v>
      </c>
      <c r="C560" t="s">
        <v>12</v>
      </c>
      <c r="D560" t="s">
        <v>186</v>
      </c>
      <c r="E560" t="s">
        <v>187</v>
      </c>
      <c r="F560" s="1">
        <v>42361</v>
      </c>
      <c r="G560">
        <v>47</v>
      </c>
      <c r="H560">
        <v>-350</v>
      </c>
      <c r="I560" t="s">
        <v>15</v>
      </c>
      <c r="J560" t="s">
        <v>766</v>
      </c>
      <c r="K560" t="s">
        <v>1073</v>
      </c>
      <c r="L560" t="s">
        <v>1005</v>
      </c>
      <c r="M560" s="1">
        <v>42369</v>
      </c>
    </row>
    <row r="561" spans="1:13" hidden="1" x14ac:dyDescent="0.25">
      <c r="A561">
        <v>2015</v>
      </c>
      <c r="B561" t="s">
        <v>11</v>
      </c>
      <c r="C561" t="s">
        <v>12</v>
      </c>
      <c r="D561" t="s">
        <v>186</v>
      </c>
      <c r="E561" t="s">
        <v>187</v>
      </c>
      <c r="F561" s="1">
        <v>42361</v>
      </c>
      <c r="G561">
        <v>48</v>
      </c>
      <c r="H561">
        <v>-840</v>
      </c>
      <c r="I561" t="s">
        <v>15</v>
      </c>
      <c r="J561" t="s">
        <v>332</v>
      </c>
      <c r="K561" t="s">
        <v>1074</v>
      </c>
      <c r="L561" t="s">
        <v>1005</v>
      </c>
      <c r="M561" s="1">
        <v>42369</v>
      </c>
    </row>
    <row r="562" spans="1:13" hidden="1" x14ac:dyDescent="0.25">
      <c r="A562">
        <v>2015</v>
      </c>
      <c r="B562" t="s">
        <v>11</v>
      </c>
      <c r="C562" t="s">
        <v>12</v>
      </c>
      <c r="D562" t="s">
        <v>186</v>
      </c>
      <c r="E562" t="s">
        <v>187</v>
      </c>
      <c r="F562" s="1">
        <v>42361</v>
      </c>
      <c r="G562">
        <v>49</v>
      </c>
      <c r="H562">
        <v>-564.96</v>
      </c>
      <c r="I562" t="s">
        <v>15</v>
      </c>
      <c r="J562" t="s">
        <v>494</v>
      </c>
      <c r="K562" t="s">
        <v>1075</v>
      </c>
      <c r="L562" t="s">
        <v>1005</v>
      </c>
      <c r="M562" s="1">
        <v>42369</v>
      </c>
    </row>
    <row r="563" spans="1:13" hidden="1" x14ac:dyDescent="0.25">
      <c r="A563">
        <v>2015</v>
      </c>
      <c r="B563" t="s">
        <v>11</v>
      </c>
      <c r="C563" t="s">
        <v>12</v>
      </c>
      <c r="D563" t="s">
        <v>186</v>
      </c>
      <c r="E563" t="s">
        <v>187</v>
      </c>
      <c r="F563" s="1">
        <v>42361</v>
      </c>
      <c r="G563">
        <v>50</v>
      </c>
      <c r="H563">
        <v>-625</v>
      </c>
      <c r="I563" t="s">
        <v>15</v>
      </c>
      <c r="J563" t="s">
        <v>347</v>
      </c>
      <c r="K563" t="s">
        <v>1076</v>
      </c>
      <c r="L563" t="s">
        <v>1005</v>
      </c>
      <c r="M563" s="1">
        <v>42369</v>
      </c>
    </row>
    <row r="564" spans="1:13" hidden="1" x14ac:dyDescent="0.25">
      <c r="A564">
        <v>2015</v>
      </c>
      <c r="B564" t="s">
        <v>11</v>
      </c>
      <c r="C564" t="s">
        <v>12</v>
      </c>
      <c r="D564" t="s">
        <v>186</v>
      </c>
      <c r="E564" t="s">
        <v>187</v>
      </c>
      <c r="F564" s="1">
        <v>42361</v>
      </c>
      <c r="G564">
        <v>51</v>
      </c>
      <c r="H564">
        <v>-3067.19</v>
      </c>
      <c r="I564" t="s">
        <v>15</v>
      </c>
      <c r="J564" t="s">
        <v>496</v>
      </c>
      <c r="K564" t="s">
        <v>1077</v>
      </c>
      <c r="L564" t="s">
        <v>1005</v>
      </c>
      <c r="M564" s="1">
        <v>42369</v>
      </c>
    </row>
    <row r="565" spans="1:13" hidden="1" x14ac:dyDescent="0.25">
      <c r="A565">
        <v>2015</v>
      </c>
      <c r="B565" t="s">
        <v>11</v>
      </c>
      <c r="C565" t="s">
        <v>12</v>
      </c>
      <c r="D565" t="s">
        <v>186</v>
      </c>
      <c r="E565" t="s">
        <v>187</v>
      </c>
      <c r="F565" s="1">
        <v>42361</v>
      </c>
      <c r="G565">
        <v>52</v>
      </c>
      <c r="H565">
        <v>-53.36</v>
      </c>
      <c r="I565" t="s">
        <v>15</v>
      </c>
      <c r="J565" t="s">
        <v>338</v>
      </c>
      <c r="K565" t="s">
        <v>1078</v>
      </c>
      <c r="L565" t="s">
        <v>1005</v>
      </c>
      <c r="M565" s="1">
        <v>42369</v>
      </c>
    </row>
    <row r="566" spans="1:13" hidden="1" x14ac:dyDescent="0.25">
      <c r="A566">
        <v>2015</v>
      </c>
      <c r="B566" t="s">
        <v>11</v>
      </c>
      <c r="C566" t="s">
        <v>12</v>
      </c>
      <c r="D566" t="s">
        <v>186</v>
      </c>
      <c r="E566" t="s">
        <v>187</v>
      </c>
      <c r="F566" s="1">
        <v>42361</v>
      </c>
      <c r="G566">
        <v>53</v>
      </c>
      <c r="H566">
        <v>-382.24</v>
      </c>
      <c r="I566" t="s">
        <v>15</v>
      </c>
      <c r="J566" t="s">
        <v>1079</v>
      </c>
      <c r="K566" t="s">
        <v>1080</v>
      </c>
      <c r="L566" t="s">
        <v>1005</v>
      </c>
      <c r="M566" s="1">
        <v>42369</v>
      </c>
    </row>
    <row r="567" spans="1:13" hidden="1" x14ac:dyDescent="0.25">
      <c r="A567">
        <v>2015</v>
      </c>
      <c r="B567" t="s">
        <v>11</v>
      </c>
      <c r="C567" t="s">
        <v>12</v>
      </c>
      <c r="D567" t="s">
        <v>186</v>
      </c>
      <c r="E567" t="s">
        <v>187</v>
      </c>
      <c r="F567" s="1">
        <v>42361</v>
      </c>
      <c r="G567">
        <v>54</v>
      </c>
      <c r="H567">
        <v>-400</v>
      </c>
      <c r="I567" t="s">
        <v>15</v>
      </c>
      <c r="J567" t="s">
        <v>340</v>
      </c>
      <c r="K567" t="s">
        <v>1081</v>
      </c>
      <c r="L567" t="s">
        <v>1005</v>
      </c>
      <c r="M567" s="1">
        <v>42369</v>
      </c>
    </row>
    <row r="568" spans="1:13" hidden="1" x14ac:dyDescent="0.25">
      <c r="A568">
        <v>2015</v>
      </c>
      <c r="B568" t="s">
        <v>11</v>
      </c>
      <c r="C568" t="s">
        <v>12</v>
      </c>
      <c r="D568" t="s">
        <v>186</v>
      </c>
      <c r="E568" t="s">
        <v>187</v>
      </c>
      <c r="F568" s="1">
        <v>42361</v>
      </c>
      <c r="G568">
        <v>55</v>
      </c>
      <c r="H568">
        <v>-200</v>
      </c>
      <c r="I568" t="s">
        <v>15</v>
      </c>
      <c r="J568" t="s">
        <v>40</v>
      </c>
      <c r="K568" t="s">
        <v>1082</v>
      </c>
      <c r="L568" t="s">
        <v>1005</v>
      </c>
      <c r="M568" s="1">
        <v>42369</v>
      </c>
    </row>
    <row r="569" spans="1:13" hidden="1" x14ac:dyDescent="0.25">
      <c r="A569">
        <v>2015</v>
      </c>
      <c r="B569" t="s">
        <v>11</v>
      </c>
      <c r="C569" t="s">
        <v>12</v>
      </c>
      <c r="D569" t="s">
        <v>186</v>
      </c>
      <c r="E569" t="s">
        <v>187</v>
      </c>
      <c r="F569" s="1">
        <v>42361</v>
      </c>
      <c r="G569">
        <v>56</v>
      </c>
      <c r="H569">
        <v>-13855.82</v>
      </c>
      <c r="I569" t="s">
        <v>15</v>
      </c>
      <c r="J569" t="s">
        <v>202</v>
      </c>
      <c r="K569" t="s">
        <v>1083</v>
      </c>
      <c r="L569" t="s">
        <v>1005</v>
      </c>
      <c r="M569" s="1">
        <v>42369</v>
      </c>
    </row>
    <row r="570" spans="1:13" hidden="1" x14ac:dyDescent="0.25">
      <c r="A570">
        <v>2015</v>
      </c>
      <c r="B570" t="s">
        <v>11</v>
      </c>
      <c r="C570" t="s">
        <v>12</v>
      </c>
      <c r="D570" t="s">
        <v>186</v>
      </c>
      <c r="E570" t="s">
        <v>187</v>
      </c>
      <c r="F570" s="1">
        <v>42361</v>
      </c>
      <c r="G570">
        <v>57</v>
      </c>
      <c r="H570">
        <v>-17094.71</v>
      </c>
      <c r="I570" t="s">
        <v>15</v>
      </c>
      <c r="J570" t="s">
        <v>61</v>
      </c>
      <c r="K570" t="s">
        <v>1084</v>
      </c>
      <c r="L570" t="s">
        <v>1005</v>
      </c>
      <c r="M570" s="1">
        <v>42369</v>
      </c>
    </row>
    <row r="571" spans="1:13" hidden="1" x14ac:dyDescent="0.25">
      <c r="A571">
        <v>2015</v>
      </c>
      <c r="B571" t="s">
        <v>11</v>
      </c>
      <c r="C571" t="s">
        <v>12</v>
      </c>
      <c r="D571" t="s">
        <v>186</v>
      </c>
      <c r="E571" t="s">
        <v>187</v>
      </c>
      <c r="F571" s="1">
        <v>42361</v>
      </c>
      <c r="G571">
        <v>58</v>
      </c>
      <c r="H571">
        <v>-48477.51</v>
      </c>
      <c r="I571" t="s">
        <v>15</v>
      </c>
      <c r="J571" t="s">
        <v>347</v>
      </c>
      <c r="K571" t="s">
        <v>1085</v>
      </c>
      <c r="L571" t="s">
        <v>1005</v>
      </c>
      <c r="M571" s="1">
        <v>42369</v>
      </c>
    </row>
    <row r="572" spans="1:13" hidden="1" x14ac:dyDescent="0.25">
      <c r="A572">
        <v>2015</v>
      </c>
      <c r="B572" t="s">
        <v>11</v>
      </c>
      <c r="C572" t="s">
        <v>12</v>
      </c>
      <c r="D572" t="s">
        <v>186</v>
      </c>
      <c r="E572" t="s">
        <v>187</v>
      </c>
      <c r="F572" s="1">
        <v>42361</v>
      </c>
      <c r="G572">
        <v>59</v>
      </c>
      <c r="H572">
        <v>-1250</v>
      </c>
      <c r="I572" t="s">
        <v>15</v>
      </c>
      <c r="J572" t="s">
        <v>347</v>
      </c>
      <c r="K572" t="s">
        <v>1086</v>
      </c>
      <c r="L572" t="s">
        <v>1005</v>
      </c>
      <c r="M572" s="1">
        <v>42369</v>
      </c>
    </row>
    <row r="573" spans="1:13" hidden="1" x14ac:dyDescent="0.25">
      <c r="A573">
        <v>2015</v>
      </c>
      <c r="B573" t="s">
        <v>11</v>
      </c>
      <c r="C573" t="s">
        <v>12</v>
      </c>
      <c r="D573" t="s">
        <v>186</v>
      </c>
      <c r="E573" t="s">
        <v>187</v>
      </c>
      <c r="F573" s="1">
        <v>42361</v>
      </c>
      <c r="G573">
        <v>60</v>
      </c>
      <c r="H573">
        <v>-17178.169999999998</v>
      </c>
      <c r="I573" t="s">
        <v>15</v>
      </c>
      <c r="J573" t="s">
        <v>208</v>
      </c>
      <c r="K573" t="s">
        <v>1087</v>
      </c>
      <c r="L573" t="s">
        <v>1005</v>
      </c>
      <c r="M573" s="1">
        <v>42369</v>
      </c>
    </row>
    <row r="574" spans="1:13" hidden="1" x14ac:dyDescent="0.25">
      <c r="A574">
        <v>2015</v>
      </c>
      <c r="B574" t="s">
        <v>11</v>
      </c>
      <c r="C574" t="s">
        <v>12</v>
      </c>
      <c r="D574" t="s">
        <v>186</v>
      </c>
      <c r="E574" t="s">
        <v>187</v>
      </c>
      <c r="F574" s="1">
        <v>42361</v>
      </c>
      <c r="G574">
        <v>61</v>
      </c>
      <c r="H574">
        <v>-175000</v>
      </c>
      <c r="I574" t="s">
        <v>15</v>
      </c>
      <c r="J574" t="s">
        <v>196</v>
      </c>
      <c r="K574" t="s">
        <v>1088</v>
      </c>
      <c r="L574" t="s">
        <v>1005</v>
      </c>
      <c r="M574" s="1">
        <v>42369</v>
      </c>
    </row>
    <row r="575" spans="1:13" hidden="1" x14ac:dyDescent="0.25">
      <c r="A575">
        <v>2015</v>
      </c>
      <c r="B575" t="s">
        <v>11</v>
      </c>
      <c r="C575" t="s">
        <v>12</v>
      </c>
      <c r="D575" t="s">
        <v>186</v>
      </c>
      <c r="E575" t="s">
        <v>187</v>
      </c>
      <c r="F575" s="1">
        <v>42361</v>
      </c>
      <c r="G575">
        <v>62</v>
      </c>
      <c r="H575">
        <v>-349.72</v>
      </c>
      <c r="I575" t="s">
        <v>15</v>
      </c>
      <c r="J575" t="s">
        <v>204</v>
      </c>
      <c r="K575" t="s">
        <v>1089</v>
      </c>
      <c r="L575" t="s">
        <v>1005</v>
      </c>
      <c r="M575" s="1">
        <v>42369</v>
      </c>
    </row>
    <row r="576" spans="1:13" hidden="1" x14ac:dyDescent="0.25">
      <c r="A576">
        <v>2015</v>
      </c>
      <c r="B576" t="s">
        <v>11</v>
      </c>
      <c r="C576" t="s">
        <v>12</v>
      </c>
      <c r="D576" t="s">
        <v>186</v>
      </c>
      <c r="E576" t="s">
        <v>187</v>
      </c>
      <c r="F576" s="1">
        <v>42361</v>
      </c>
      <c r="G576">
        <v>63</v>
      </c>
      <c r="H576">
        <v>-1352.68</v>
      </c>
      <c r="I576" t="s">
        <v>15</v>
      </c>
      <c r="J576" t="s">
        <v>18</v>
      </c>
      <c r="K576" t="s">
        <v>1090</v>
      </c>
      <c r="L576" t="s">
        <v>1005</v>
      </c>
      <c r="M576" s="1">
        <v>42369</v>
      </c>
    </row>
    <row r="577" spans="1:13" hidden="1" x14ac:dyDescent="0.25">
      <c r="A577">
        <v>2015</v>
      </c>
      <c r="B577" t="s">
        <v>11</v>
      </c>
      <c r="C577" t="s">
        <v>12</v>
      </c>
      <c r="D577" t="s">
        <v>186</v>
      </c>
      <c r="E577" t="s">
        <v>187</v>
      </c>
      <c r="F577" s="1">
        <v>42361</v>
      </c>
      <c r="G577">
        <v>64</v>
      </c>
      <c r="H577">
        <v>-5070</v>
      </c>
      <c r="I577" t="s">
        <v>15</v>
      </c>
      <c r="J577" t="s">
        <v>358</v>
      </c>
      <c r="K577" t="s">
        <v>1091</v>
      </c>
      <c r="L577" t="s">
        <v>1005</v>
      </c>
      <c r="M577" s="1">
        <v>42369</v>
      </c>
    </row>
    <row r="578" spans="1:13" hidden="1" x14ac:dyDescent="0.25">
      <c r="A578">
        <v>2015</v>
      </c>
      <c r="B578" t="s">
        <v>11</v>
      </c>
      <c r="C578" t="s">
        <v>12</v>
      </c>
      <c r="D578" t="s">
        <v>186</v>
      </c>
      <c r="E578" t="s">
        <v>187</v>
      </c>
      <c r="F578" s="1">
        <v>42361</v>
      </c>
      <c r="G578">
        <v>65</v>
      </c>
      <c r="H578">
        <v>-70.569999999999993</v>
      </c>
      <c r="I578" t="s">
        <v>15</v>
      </c>
      <c r="J578" t="s">
        <v>34</v>
      </c>
      <c r="K578" t="s">
        <v>1092</v>
      </c>
      <c r="L578" t="s">
        <v>1005</v>
      </c>
      <c r="M578" s="1">
        <v>42369</v>
      </c>
    </row>
    <row r="579" spans="1:13" hidden="1" x14ac:dyDescent="0.25">
      <c r="A579">
        <v>2015</v>
      </c>
      <c r="B579" t="s">
        <v>11</v>
      </c>
      <c r="C579" t="s">
        <v>12</v>
      </c>
      <c r="D579" t="s">
        <v>186</v>
      </c>
      <c r="E579" t="s">
        <v>187</v>
      </c>
      <c r="F579" s="1">
        <v>42361</v>
      </c>
      <c r="G579">
        <v>66</v>
      </c>
      <c r="H579">
        <v>-985.96</v>
      </c>
      <c r="I579" t="s">
        <v>15</v>
      </c>
      <c r="J579" t="s">
        <v>669</v>
      </c>
      <c r="K579" t="s">
        <v>1093</v>
      </c>
      <c r="L579" t="s">
        <v>1005</v>
      </c>
      <c r="M579" s="1">
        <v>42369</v>
      </c>
    </row>
    <row r="580" spans="1:13" hidden="1" x14ac:dyDescent="0.25">
      <c r="A580">
        <v>2015</v>
      </c>
      <c r="B580" t="s">
        <v>11</v>
      </c>
      <c r="C580" t="s">
        <v>12</v>
      </c>
      <c r="D580" t="s">
        <v>186</v>
      </c>
      <c r="E580" t="s">
        <v>187</v>
      </c>
      <c r="F580" s="1">
        <v>42361</v>
      </c>
      <c r="G580">
        <v>67</v>
      </c>
      <c r="H580">
        <v>-161</v>
      </c>
      <c r="I580" t="s">
        <v>15</v>
      </c>
      <c r="J580" t="s">
        <v>1094</v>
      </c>
      <c r="K580" t="s">
        <v>1095</v>
      </c>
      <c r="L580" t="s">
        <v>1005</v>
      </c>
      <c r="M580" s="1">
        <v>42369</v>
      </c>
    </row>
    <row r="581" spans="1:13" hidden="1" x14ac:dyDescent="0.25">
      <c r="A581">
        <v>2015</v>
      </c>
      <c r="B581" t="s">
        <v>11</v>
      </c>
      <c r="C581" t="s">
        <v>12</v>
      </c>
      <c r="D581" t="s">
        <v>186</v>
      </c>
      <c r="E581" t="s">
        <v>187</v>
      </c>
      <c r="F581" s="1">
        <v>42361</v>
      </c>
      <c r="G581">
        <v>68</v>
      </c>
      <c r="H581">
        <v>-3752.05</v>
      </c>
      <c r="I581" t="s">
        <v>15</v>
      </c>
      <c r="J581" t="s">
        <v>676</v>
      </c>
      <c r="K581" t="s">
        <v>1096</v>
      </c>
      <c r="L581" t="s">
        <v>1005</v>
      </c>
      <c r="M581" s="1">
        <v>42369</v>
      </c>
    </row>
    <row r="582" spans="1:13" hidden="1" x14ac:dyDescent="0.25">
      <c r="A582">
        <v>2015</v>
      </c>
      <c r="B582" t="s">
        <v>11</v>
      </c>
      <c r="C582" t="s">
        <v>12</v>
      </c>
      <c r="D582" t="s">
        <v>186</v>
      </c>
      <c r="E582" t="s">
        <v>187</v>
      </c>
      <c r="F582" s="1">
        <v>42361</v>
      </c>
      <c r="G582">
        <v>69</v>
      </c>
      <c r="H582">
        <v>-14824.44</v>
      </c>
      <c r="I582" t="s">
        <v>15</v>
      </c>
      <c r="J582" t="s">
        <v>512</v>
      </c>
      <c r="K582" t="s">
        <v>1097</v>
      </c>
      <c r="L582" t="s">
        <v>1005</v>
      </c>
      <c r="M582" s="1">
        <v>42369</v>
      </c>
    </row>
    <row r="583" spans="1:13" hidden="1" x14ac:dyDescent="0.25">
      <c r="A583">
        <v>2015</v>
      </c>
      <c r="B583" t="s">
        <v>11</v>
      </c>
      <c r="C583" t="s">
        <v>12</v>
      </c>
      <c r="D583" t="s">
        <v>186</v>
      </c>
      <c r="E583" t="s">
        <v>187</v>
      </c>
      <c r="F583" s="1">
        <v>42361</v>
      </c>
      <c r="G583">
        <v>70</v>
      </c>
      <c r="H583">
        <v>-110.71</v>
      </c>
      <c r="I583" t="s">
        <v>15</v>
      </c>
      <c r="J583" t="s">
        <v>367</v>
      </c>
      <c r="K583" t="s">
        <v>1098</v>
      </c>
      <c r="L583" t="s">
        <v>1005</v>
      </c>
      <c r="M583" s="1">
        <v>42369</v>
      </c>
    </row>
    <row r="584" spans="1:13" hidden="1" x14ac:dyDescent="0.25">
      <c r="A584">
        <v>2015</v>
      </c>
      <c r="B584" t="s">
        <v>11</v>
      </c>
      <c r="C584" t="s">
        <v>12</v>
      </c>
      <c r="D584" t="s">
        <v>186</v>
      </c>
      <c r="E584" t="s">
        <v>187</v>
      </c>
      <c r="F584" s="1">
        <v>42361</v>
      </c>
      <c r="G584">
        <v>71</v>
      </c>
      <c r="H584">
        <v>-90.36</v>
      </c>
      <c r="I584" t="s">
        <v>15</v>
      </c>
      <c r="J584" t="s">
        <v>514</v>
      </c>
      <c r="K584" t="s">
        <v>1099</v>
      </c>
      <c r="L584" t="s">
        <v>1005</v>
      </c>
      <c r="M584" s="1">
        <v>42369</v>
      </c>
    </row>
    <row r="585" spans="1:13" hidden="1" x14ac:dyDescent="0.25">
      <c r="A585">
        <v>2015</v>
      </c>
      <c r="B585" t="s">
        <v>11</v>
      </c>
      <c r="C585" t="s">
        <v>12</v>
      </c>
      <c r="D585" t="s">
        <v>186</v>
      </c>
      <c r="E585" t="s">
        <v>187</v>
      </c>
      <c r="F585" s="1">
        <v>42361</v>
      </c>
      <c r="G585">
        <v>72</v>
      </c>
      <c r="H585">
        <v>-2531.84</v>
      </c>
      <c r="I585" t="s">
        <v>15</v>
      </c>
      <c r="J585" t="s">
        <v>197</v>
      </c>
      <c r="K585" t="s">
        <v>1100</v>
      </c>
      <c r="L585" t="s">
        <v>1005</v>
      </c>
      <c r="M585" s="1">
        <v>42369</v>
      </c>
    </row>
    <row r="586" spans="1:13" hidden="1" x14ac:dyDescent="0.25">
      <c r="A586">
        <v>2015</v>
      </c>
      <c r="B586" t="s">
        <v>11</v>
      </c>
      <c r="C586" t="s">
        <v>12</v>
      </c>
      <c r="D586" t="s">
        <v>186</v>
      </c>
      <c r="E586" t="s">
        <v>187</v>
      </c>
      <c r="F586" s="1">
        <v>42361</v>
      </c>
      <c r="G586">
        <v>73</v>
      </c>
      <c r="H586">
        <v>-3865.12</v>
      </c>
      <c r="I586" t="s">
        <v>15</v>
      </c>
      <c r="J586" t="s">
        <v>1101</v>
      </c>
      <c r="K586" t="s">
        <v>1102</v>
      </c>
      <c r="L586" t="s">
        <v>1005</v>
      </c>
      <c r="M586" s="1">
        <v>42369</v>
      </c>
    </row>
    <row r="587" spans="1:13" hidden="1" x14ac:dyDescent="0.25">
      <c r="A587">
        <v>2015</v>
      </c>
      <c r="B587" t="s">
        <v>11</v>
      </c>
      <c r="C587" t="s">
        <v>12</v>
      </c>
      <c r="D587" t="s">
        <v>186</v>
      </c>
      <c r="E587" t="s">
        <v>187</v>
      </c>
      <c r="F587" s="1">
        <v>42361</v>
      </c>
      <c r="G587">
        <v>74</v>
      </c>
      <c r="H587">
        <v>-168</v>
      </c>
      <c r="I587" t="s">
        <v>15</v>
      </c>
      <c r="J587" t="s">
        <v>1103</v>
      </c>
      <c r="K587" t="s">
        <v>1104</v>
      </c>
      <c r="L587" t="s">
        <v>1005</v>
      </c>
      <c r="M587" s="1">
        <v>42369</v>
      </c>
    </row>
    <row r="588" spans="1:13" hidden="1" x14ac:dyDescent="0.25">
      <c r="A588">
        <v>2015</v>
      </c>
      <c r="B588" t="s">
        <v>11</v>
      </c>
      <c r="C588" t="s">
        <v>12</v>
      </c>
      <c r="D588" t="s">
        <v>186</v>
      </c>
      <c r="E588" t="s">
        <v>187</v>
      </c>
      <c r="F588" s="1">
        <v>42361</v>
      </c>
      <c r="G588">
        <v>75</v>
      </c>
      <c r="H588">
        <v>-244.35</v>
      </c>
      <c r="I588" t="s">
        <v>15</v>
      </c>
      <c r="J588" t="s">
        <v>216</v>
      </c>
      <c r="K588" t="s">
        <v>1105</v>
      </c>
      <c r="L588" t="s">
        <v>1005</v>
      </c>
      <c r="M588" s="1">
        <v>42369</v>
      </c>
    </row>
    <row r="589" spans="1:13" hidden="1" x14ac:dyDescent="0.25">
      <c r="A589">
        <v>2015</v>
      </c>
      <c r="B589" t="s">
        <v>11</v>
      </c>
      <c r="C589" t="s">
        <v>12</v>
      </c>
      <c r="D589" t="s">
        <v>186</v>
      </c>
      <c r="E589" t="s">
        <v>187</v>
      </c>
      <c r="F589" s="1">
        <v>42361</v>
      </c>
      <c r="G589">
        <v>76</v>
      </c>
      <c r="H589">
        <v>-1504</v>
      </c>
      <c r="I589" t="s">
        <v>15</v>
      </c>
      <c r="J589" t="s">
        <v>218</v>
      </c>
      <c r="K589" t="s">
        <v>1106</v>
      </c>
      <c r="L589" t="s">
        <v>1005</v>
      </c>
      <c r="M589" s="1">
        <v>42369</v>
      </c>
    </row>
    <row r="590" spans="1:13" hidden="1" x14ac:dyDescent="0.25">
      <c r="A590">
        <v>2015</v>
      </c>
      <c r="B590" t="s">
        <v>11</v>
      </c>
      <c r="C590" t="s">
        <v>12</v>
      </c>
      <c r="D590" t="s">
        <v>186</v>
      </c>
      <c r="E590" t="s">
        <v>187</v>
      </c>
      <c r="F590" s="1">
        <v>42361</v>
      </c>
      <c r="G590">
        <v>77</v>
      </c>
      <c r="H590">
        <v>-1987.41</v>
      </c>
      <c r="I590" t="s">
        <v>15</v>
      </c>
      <c r="J590" t="s">
        <v>386</v>
      </c>
      <c r="K590" t="s">
        <v>1107</v>
      </c>
      <c r="L590" t="s">
        <v>1005</v>
      </c>
      <c r="M590" s="1">
        <v>42369</v>
      </c>
    </row>
    <row r="591" spans="1:13" hidden="1" x14ac:dyDescent="0.25">
      <c r="A591">
        <v>2015</v>
      </c>
      <c r="B591" t="s">
        <v>11</v>
      </c>
      <c r="C591" t="s">
        <v>12</v>
      </c>
      <c r="D591" t="s">
        <v>186</v>
      </c>
      <c r="E591" t="s">
        <v>187</v>
      </c>
      <c r="F591" s="1">
        <v>42361</v>
      </c>
      <c r="G591">
        <v>78</v>
      </c>
      <c r="H591">
        <v>-9674.08</v>
      </c>
      <c r="I591" t="s">
        <v>15</v>
      </c>
      <c r="J591" t="s">
        <v>390</v>
      </c>
      <c r="K591" t="s">
        <v>1108</v>
      </c>
      <c r="L591" t="s">
        <v>1005</v>
      </c>
      <c r="M591" s="1">
        <v>42369</v>
      </c>
    </row>
    <row r="592" spans="1:13" hidden="1" x14ac:dyDescent="0.25">
      <c r="A592">
        <v>2015</v>
      </c>
      <c r="B592" t="s">
        <v>11</v>
      </c>
      <c r="C592" t="s">
        <v>12</v>
      </c>
      <c r="D592" t="s">
        <v>186</v>
      </c>
      <c r="E592" t="s">
        <v>187</v>
      </c>
      <c r="F592" s="1">
        <v>42361</v>
      </c>
      <c r="G592">
        <v>79</v>
      </c>
      <c r="H592">
        <v>-120.48</v>
      </c>
      <c r="I592" t="s">
        <v>15</v>
      </c>
      <c r="J592" t="s">
        <v>392</v>
      </c>
      <c r="K592" t="s">
        <v>1109</v>
      </c>
      <c r="L592" t="s">
        <v>1005</v>
      </c>
      <c r="M592" s="1">
        <v>42369</v>
      </c>
    </row>
    <row r="593" spans="1:13" hidden="1" x14ac:dyDescent="0.25">
      <c r="A593">
        <v>2015</v>
      </c>
      <c r="B593" t="s">
        <v>11</v>
      </c>
      <c r="C593" t="s">
        <v>12</v>
      </c>
      <c r="D593" t="s">
        <v>186</v>
      </c>
      <c r="E593" t="s">
        <v>187</v>
      </c>
      <c r="F593" s="1">
        <v>42361</v>
      </c>
      <c r="G593">
        <v>80</v>
      </c>
      <c r="H593">
        <v>-15.25</v>
      </c>
      <c r="I593" t="s">
        <v>15</v>
      </c>
      <c r="J593" t="s">
        <v>701</v>
      </c>
      <c r="K593" t="s">
        <v>1110</v>
      </c>
      <c r="L593" t="s">
        <v>1005</v>
      </c>
      <c r="M593" s="1">
        <v>42369</v>
      </c>
    </row>
    <row r="594" spans="1:13" hidden="1" x14ac:dyDescent="0.25">
      <c r="A594">
        <v>2015</v>
      </c>
      <c r="B594" t="s">
        <v>11</v>
      </c>
      <c r="C594" t="s">
        <v>12</v>
      </c>
      <c r="D594" t="s">
        <v>186</v>
      </c>
      <c r="E594" t="s">
        <v>187</v>
      </c>
      <c r="F594" s="1">
        <v>42361</v>
      </c>
      <c r="G594">
        <v>81</v>
      </c>
      <c r="H594">
        <v>-207.14</v>
      </c>
      <c r="I594" t="s">
        <v>15</v>
      </c>
      <c r="J594" t="s">
        <v>347</v>
      </c>
      <c r="K594" t="s">
        <v>1111</v>
      </c>
      <c r="L594" t="s">
        <v>1005</v>
      </c>
      <c r="M594" s="1">
        <v>42369</v>
      </c>
    </row>
    <row r="595" spans="1:13" hidden="1" x14ac:dyDescent="0.25">
      <c r="A595">
        <v>2015</v>
      </c>
      <c r="B595" t="s">
        <v>11</v>
      </c>
      <c r="C595" t="s">
        <v>12</v>
      </c>
      <c r="D595" t="s">
        <v>186</v>
      </c>
      <c r="E595" t="s">
        <v>187</v>
      </c>
      <c r="F595" s="1">
        <v>42361</v>
      </c>
      <c r="G595">
        <v>82</v>
      </c>
      <c r="H595">
        <v>-20348.93</v>
      </c>
      <c r="I595" t="s">
        <v>15</v>
      </c>
      <c r="J595" t="s">
        <v>211</v>
      </c>
      <c r="K595" t="s">
        <v>1112</v>
      </c>
      <c r="L595" t="s">
        <v>1005</v>
      </c>
      <c r="M595" s="1">
        <v>42369</v>
      </c>
    </row>
    <row r="596" spans="1:13" hidden="1" x14ac:dyDescent="0.25">
      <c r="A596">
        <v>2015</v>
      </c>
      <c r="B596" t="s">
        <v>11</v>
      </c>
      <c r="C596" t="s">
        <v>12</v>
      </c>
      <c r="D596" t="s">
        <v>186</v>
      </c>
      <c r="E596" t="s">
        <v>187</v>
      </c>
      <c r="F596" s="1">
        <v>42361</v>
      </c>
      <c r="G596">
        <v>83</v>
      </c>
      <c r="H596">
        <v>-316.58999999999997</v>
      </c>
      <c r="I596" t="s">
        <v>15</v>
      </c>
      <c r="J596" t="s">
        <v>551</v>
      </c>
      <c r="K596" t="s">
        <v>1113</v>
      </c>
      <c r="L596" t="s">
        <v>1005</v>
      </c>
      <c r="M596" s="1">
        <v>42369</v>
      </c>
    </row>
    <row r="597" spans="1:13" hidden="1" x14ac:dyDescent="0.25">
      <c r="A597">
        <v>2015</v>
      </c>
      <c r="B597" t="s">
        <v>11</v>
      </c>
      <c r="C597" t="s">
        <v>12</v>
      </c>
      <c r="D597" t="s">
        <v>186</v>
      </c>
      <c r="E597" t="s">
        <v>187</v>
      </c>
      <c r="F597" s="1">
        <v>42361</v>
      </c>
      <c r="G597">
        <v>84</v>
      </c>
      <c r="H597">
        <v>-5012.0600000000004</v>
      </c>
      <c r="I597" t="s">
        <v>15</v>
      </c>
      <c r="J597" t="s">
        <v>395</v>
      </c>
      <c r="K597" t="s">
        <v>1114</v>
      </c>
      <c r="L597" t="s">
        <v>1005</v>
      </c>
      <c r="M597" s="1">
        <v>42369</v>
      </c>
    </row>
    <row r="598" spans="1:13" hidden="1" x14ac:dyDescent="0.25">
      <c r="A598">
        <v>2015</v>
      </c>
      <c r="B598" t="s">
        <v>11</v>
      </c>
      <c r="C598" t="s">
        <v>12</v>
      </c>
      <c r="D598" t="s">
        <v>186</v>
      </c>
      <c r="E598" t="s">
        <v>187</v>
      </c>
      <c r="F598" s="1">
        <v>42361</v>
      </c>
      <c r="G598">
        <v>85</v>
      </c>
      <c r="H598">
        <v>161</v>
      </c>
      <c r="I598" t="s">
        <v>15</v>
      </c>
      <c r="J598" t="s">
        <v>1094</v>
      </c>
      <c r="K598" t="s">
        <v>1095</v>
      </c>
      <c r="L598" t="s">
        <v>1115</v>
      </c>
      <c r="M598" s="1">
        <v>42369</v>
      </c>
    </row>
    <row r="599" spans="1:13" hidden="1" x14ac:dyDescent="0.25">
      <c r="A599">
        <v>2015</v>
      </c>
      <c r="B599" t="s">
        <v>11</v>
      </c>
      <c r="C599" t="s">
        <v>12</v>
      </c>
      <c r="D599" t="s">
        <v>186</v>
      </c>
      <c r="E599" t="s">
        <v>187</v>
      </c>
      <c r="F599" s="1">
        <v>42362</v>
      </c>
      <c r="G599">
        <v>0</v>
      </c>
      <c r="H599">
        <v>-18382.48</v>
      </c>
      <c r="I599" t="s">
        <v>21</v>
      </c>
      <c r="J599" t="s">
        <v>188</v>
      </c>
      <c r="L599" t="s">
        <v>1116</v>
      </c>
      <c r="M599" s="1">
        <v>42369</v>
      </c>
    </row>
    <row r="600" spans="1:13" hidden="1" x14ac:dyDescent="0.25">
      <c r="A600">
        <v>2015</v>
      </c>
      <c r="B600" t="s">
        <v>11</v>
      </c>
      <c r="C600" t="s">
        <v>12</v>
      </c>
      <c r="D600" t="s">
        <v>186</v>
      </c>
      <c r="E600" t="s">
        <v>187</v>
      </c>
      <c r="F600" s="1">
        <v>42362</v>
      </c>
      <c r="G600">
        <v>1</v>
      </c>
      <c r="H600">
        <v>-72419.570000000007</v>
      </c>
      <c r="I600" t="s">
        <v>21</v>
      </c>
      <c r="J600" t="s">
        <v>189</v>
      </c>
      <c r="L600" t="s">
        <v>1116</v>
      </c>
      <c r="M600" s="1">
        <v>42369</v>
      </c>
    </row>
    <row r="601" spans="1:13" hidden="1" x14ac:dyDescent="0.25">
      <c r="A601">
        <v>2015</v>
      </c>
      <c r="B601" t="s">
        <v>11</v>
      </c>
      <c r="C601" t="s">
        <v>12</v>
      </c>
      <c r="D601" t="s">
        <v>186</v>
      </c>
      <c r="E601" t="s">
        <v>187</v>
      </c>
      <c r="F601" s="1">
        <v>42362</v>
      </c>
      <c r="G601">
        <v>2</v>
      </c>
      <c r="H601">
        <v>-45189.57</v>
      </c>
      <c r="I601" t="s">
        <v>21</v>
      </c>
      <c r="J601" t="s">
        <v>190</v>
      </c>
      <c r="L601" t="s">
        <v>1116</v>
      </c>
      <c r="M601" s="1">
        <v>42369</v>
      </c>
    </row>
    <row r="602" spans="1:13" hidden="1" x14ac:dyDescent="0.25">
      <c r="A602">
        <v>2015</v>
      </c>
      <c r="B602" t="s">
        <v>11</v>
      </c>
      <c r="C602" t="s">
        <v>12</v>
      </c>
      <c r="D602" t="s">
        <v>186</v>
      </c>
      <c r="E602" t="s">
        <v>187</v>
      </c>
      <c r="F602" s="1">
        <v>42362</v>
      </c>
      <c r="G602">
        <v>3</v>
      </c>
      <c r="H602">
        <v>-1806.27</v>
      </c>
      <c r="I602" t="s">
        <v>21</v>
      </c>
      <c r="J602" t="s">
        <v>191</v>
      </c>
      <c r="L602" t="s">
        <v>1116</v>
      </c>
      <c r="M602" s="1">
        <v>42369</v>
      </c>
    </row>
    <row r="603" spans="1:13" hidden="1" x14ac:dyDescent="0.25">
      <c r="A603">
        <v>2015</v>
      </c>
      <c r="B603" t="s">
        <v>11</v>
      </c>
      <c r="C603" t="s">
        <v>12</v>
      </c>
      <c r="D603" t="s">
        <v>186</v>
      </c>
      <c r="E603" t="s">
        <v>187</v>
      </c>
      <c r="F603" s="1">
        <v>42362</v>
      </c>
      <c r="G603">
        <v>4</v>
      </c>
      <c r="H603">
        <v>-131.46</v>
      </c>
      <c r="I603" t="s">
        <v>21</v>
      </c>
      <c r="J603" t="s">
        <v>234</v>
      </c>
      <c r="L603" t="s">
        <v>1117</v>
      </c>
      <c r="M603" s="1">
        <v>42369</v>
      </c>
    </row>
    <row r="604" spans="1:13" hidden="1" x14ac:dyDescent="0.25">
      <c r="A604">
        <v>2015</v>
      </c>
      <c r="B604" t="s">
        <v>11</v>
      </c>
      <c r="C604" t="s">
        <v>12</v>
      </c>
      <c r="D604" t="s">
        <v>186</v>
      </c>
      <c r="E604" t="s">
        <v>187</v>
      </c>
      <c r="F604" s="1">
        <v>42362</v>
      </c>
      <c r="G604">
        <v>5</v>
      </c>
      <c r="H604">
        <v>-7208.37</v>
      </c>
      <c r="I604" t="s">
        <v>21</v>
      </c>
      <c r="J604" t="s">
        <v>192</v>
      </c>
      <c r="L604" t="s">
        <v>1117</v>
      </c>
      <c r="M604" s="1">
        <v>42369</v>
      </c>
    </row>
    <row r="605" spans="1:13" hidden="1" x14ac:dyDescent="0.25">
      <c r="A605">
        <v>2015</v>
      </c>
      <c r="B605" t="s">
        <v>11</v>
      </c>
      <c r="C605" t="s">
        <v>12</v>
      </c>
      <c r="D605" t="s">
        <v>186</v>
      </c>
      <c r="E605" t="s">
        <v>187</v>
      </c>
      <c r="F605" s="1">
        <v>42362</v>
      </c>
      <c r="G605">
        <v>6</v>
      </c>
      <c r="H605">
        <v>-500000</v>
      </c>
      <c r="J605" t="s">
        <v>213</v>
      </c>
      <c r="K605" t="s">
        <v>19</v>
      </c>
      <c r="L605" t="s">
        <v>1118</v>
      </c>
      <c r="M605" s="1">
        <v>42369</v>
      </c>
    </row>
    <row r="606" spans="1:13" hidden="1" x14ac:dyDescent="0.25">
      <c r="A606">
        <v>2015</v>
      </c>
      <c r="B606" t="s">
        <v>11</v>
      </c>
      <c r="C606" t="s">
        <v>12</v>
      </c>
      <c r="D606" t="s">
        <v>186</v>
      </c>
      <c r="E606" t="s">
        <v>187</v>
      </c>
      <c r="F606" s="1">
        <v>42369</v>
      </c>
      <c r="G606">
        <v>0</v>
      </c>
      <c r="H606">
        <v>-1725.32</v>
      </c>
      <c r="I606" t="s">
        <v>21</v>
      </c>
      <c r="J606" t="s">
        <v>188</v>
      </c>
      <c r="L606" t="s">
        <v>1119</v>
      </c>
      <c r="M606" s="1">
        <v>42369</v>
      </c>
    </row>
    <row r="607" spans="1:13" hidden="1" x14ac:dyDescent="0.25">
      <c r="A607">
        <v>2015</v>
      </c>
      <c r="B607" t="s">
        <v>11</v>
      </c>
      <c r="C607" t="s">
        <v>12</v>
      </c>
      <c r="D607" t="s">
        <v>186</v>
      </c>
      <c r="E607" t="s">
        <v>187</v>
      </c>
      <c r="F607" s="1">
        <v>42369</v>
      </c>
      <c r="G607">
        <v>1</v>
      </c>
      <c r="H607">
        <v>-427.68</v>
      </c>
      <c r="I607" t="s">
        <v>21</v>
      </c>
      <c r="J607" t="s">
        <v>190</v>
      </c>
      <c r="L607" t="s">
        <v>1119</v>
      </c>
      <c r="M607" s="1">
        <v>42369</v>
      </c>
    </row>
    <row r="608" spans="1:13" hidden="1" x14ac:dyDescent="0.25">
      <c r="A608">
        <v>2015</v>
      </c>
      <c r="B608" t="s">
        <v>11</v>
      </c>
      <c r="C608" t="s">
        <v>12</v>
      </c>
      <c r="D608" t="s">
        <v>186</v>
      </c>
      <c r="E608" t="s">
        <v>187</v>
      </c>
      <c r="F608" s="1">
        <v>42369</v>
      </c>
      <c r="G608">
        <v>2</v>
      </c>
      <c r="H608">
        <v>-58.94</v>
      </c>
      <c r="I608" t="s">
        <v>21</v>
      </c>
      <c r="J608" t="s">
        <v>234</v>
      </c>
      <c r="L608" t="s">
        <v>1120</v>
      </c>
      <c r="M608" s="1">
        <v>42369</v>
      </c>
    </row>
    <row r="609" spans="1:13" hidden="1" x14ac:dyDescent="0.25">
      <c r="A609">
        <v>2015</v>
      </c>
      <c r="B609" t="s">
        <v>11</v>
      </c>
      <c r="C609" t="s">
        <v>12</v>
      </c>
      <c r="D609" t="s">
        <v>186</v>
      </c>
      <c r="E609" t="s">
        <v>187</v>
      </c>
      <c r="F609" s="1">
        <v>42369</v>
      </c>
      <c r="G609">
        <v>3</v>
      </c>
      <c r="H609">
        <v>1268137.57</v>
      </c>
      <c r="I609" t="s">
        <v>24</v>
      </c>
      <c r="J609" t="s">
        <v>228</v>
      </c>
      <c r="L609" t="s">
        <v>1121</v>
      </c>
      <c r="M609" s="1">
        <v>42369</v>
      </c>
    </row>
    <row r="610" spans="1:13" hidden="1" x14ac:dyDescent="0.25">
      <c r="A610">
        <v>2015</v>
      </c>
      <c r="B610" t="s">
        <v>11</v>
      </c>
      <c r="C610" t="s">
        <v>12</v>
      </c>
      <c r="D610" t="s">
        <v>186</v>
      </c>
      <c r="E610" t="s">
        <v>187</v>
      </c>
      <c r="F610" s="1">
        <v>42369</v>
      </c>
      <c r="G610">
        <v>4</v>
      </c>
      <c r="H610">
        <v>-2319.92</v>
      </c>
      <c r="I610" t="s">
        <v>24</v>
      </c>
      <c r="J610" t="s">
        <v>229</v>
      </c>
      <c r="L610" t="s">
        <v>1121</v>
      </c>
      <c r="M610" s="1">
        <v>42369</v>
      </c>
    </row>
    <row r="611" spans="1:13" hidden="1" x14ac:dyDescent="0.25">
      <c r="A611">
        <v>2016</v>
      </c>
      <c r="B611" t="s">
        <v>11</v>
      </c>
      <c r="C611" t="s">
        <v>12</v>
      </c>
      <c r="D611" t="s">
        <v>186</v>
      </c>
      <c r="E611" t="s">
        <v>187</v>
      </c>
      <c r="F611" s="1">
        <v>42369</v>
      </c>
      <c r="G611">
        <v>5</v>
      </c>
      <c r="H611">
        <v>363623.33</v>
      </c>
      <c r="I611" t="s">
        <v>214</v>
      </c>
      <c r="J611" t="s">
        <v>215</v>
      </c>
      <c r="M611" s="1">
        <v>42369</v>
      </c>
    </row>
    <row r="612" spans="1:13" hidden="1" x14ac:dyDescent="0.25">
      <c r="A612">
        <v>2016</v>
      </c>
      <c r="B612" t="s">
        <v>11</v>
      </c>
      <c r="C612" t="s">
        <v>12</v>
      </c>
      <c r="D612" t="s">
        <v>186</v>
      </c>
      <c r="E612" t="s">
        <v>187</v>
      </c>
      <c r="F612" s="1">
        <v>42373</v>
      </c>
      <c r="G612">
        <v>0</v>
      </c>
      <c r="H612">
        <v>-3564.17</v>
      </c>
      <c r="I612" t="s">
        <v>21</v>
      </c>
      <c r="J612" t="s">
        <v>1122</v>
      </c>
      <c r="L612" t="s">
        <v>1123</v>
      </c>
      <c r="M612" s="1">
        <v>42400</v>
      </c>
    </row>
    <row r="613" spans="1:13" hidden="1" x14ac:dyDescent="0.25">
      <c r="A613">
        <v>2016</v>
      </c>
      <c r="B613" t="s">
        <v>11</v>
      </c>
      <c r="C613" t="s">
        <v>12</v>
      </c>
      <c r="D613" t="s">
        <v>186</v>
      </c>
      <c r="E613" t="s">
        <v>187</v>
      </c>
      <c r="F613" s="1">
        <v>42374</v>
      </c>
      <c r="G613">
        <v>0</v>
      </c>
      <c r="H613">
        <v>-30</v>
      </c>
      <c r="I613" t="s">
        <v>21</v>
      </c>
      <c r="J613" t="s">
        <v>1124</v>
      </c>
      <c r="L613" t="s">
        <v>1123</v>
      </c>
      <c r="M613" s="1">
        <v>42400</v>
      </c>
    </row>
    <row r="614" spans="1:13" hidden="1" x14ac:dyDescent="0.25">
      <c r="A614">
        <v>2016</v>
      </c>
      <c r="B614" t="s">
        <v>11</v>
      </c>
      <c r="C614" t="s">
        <v>12</v>
      </c>
      <c r="D614" t="s">
        <v>186</v>
      </c>
      <c r="E614" t="s">
        <v>187</v>
      </c>
      <c r="F614" s="1">
        <v>42375</v>
      </c>
      <c r="G614">
        <v>0</v>
      </c>
      <c r="H614">
        <v>-1516.85</v>
      </c>
      <c r="I614" t="s">
        <v>15</v>
      </c>
      <c r="J614" t="s">
        <v>1125</v>
      </c>
      <c r="K614" t="s">
        <v>1126</v>
      </c>
      <c r="L614" t="s">
        <v>1127</v>
      </c>
      <c r="M614" s="1">
        <v>42400</v>
      </c>
    </row>
    <row r="615" spans="1:13" hidden="1" x14ac:dyDescent="0.25">
      <c r="A615">
        <v>2016</v>
      </c>
      <c r="B615" t="s">
        <v>11</v>
      </c>
      <c r="C615" t="s">
        <v>12</v>
      </c>
      <c r="D615" t="s">
        <v>186</v>
      </c>
      <c r="E615" t="s">
        <v>187</v>
      </c>
      <c r="F615" s="1">
        <v>42375</v>
      </c>
      <c r="G615">
        <v>1</v>
      </c>
      <c r="H615">
        <v>-17.190000000000001</v>
      </c>
      <c r="I615" t="s">
        <v>15</v>
      </c>
      <c r="J615" t="s">
        <v>1128</v>
      </c>
      <c r="K615" t="s">
        <v>1129</v>
      </c>
      <c r="L615" t="s">
        <v>1130</v>
      </c>
      <c r="M615" s="1">
        <v>42400</v>
      </c>
    </row>
    <row r="616" spans="1:13" hidden="1" x14ac:dyDescent="0.25">
      <c r="A616">
        <v>2016</v>
      </c>
      <c r="B616" t="s">
        <v>11</v>
      </c>
      <c r="C616" t="s">
        <v>12</v>
      </c>
      <c r="D616" t="s">
        <v>186</v>
      </c>
      <c r="E616" t="s">
        <v>187</v>
      </c>
      <c r="F616" s="1">
        <v>42375</v>
      </c>
      <c r="G616">
        <v>2</v>
      </c>
      <c r="H616">
        <v>-18.649999999999999</v>
      </c>
      <c r="I616" t="s">
        <v>15</v>
      </c>
      <c r="J616" t="s">
        <v>1131</v>
      </c>
      <c r="K616" t="s">
        <v>1132</v>
      </c>
      <c r="L616" t="s">
        <v>1130</v>
      </c>
      <c r="M616" s="1">
        <v>42400</v>
      </c>
    </row>
    <row r="617" spans="1:13" hidden="1" x14ac:dyDescent="0.25">
      <c r="A617">
        <v>2016</v>
      </c>
      <c r="B617" t="s">
        <v>11</v>
      </c>
      <c r="C617" t="s">
        <v>12</v>
      </c>
      <c r="D617" t="s">
        <v>186</v>
      </c>
      <c r="E617" t="s">
        <v>187</v>
      </c>
      <c r="F617" s="1">
        <v>42375</v>
      </c>
      <c r="G617">
        <v>3</v>
      </c>
      <c r="H617">
        <v>-23.74</v>
      </c>
      <c r="I617" t="s">
        <v>15</v>
      </c>
      <c r="J617" t="s">
        <v>1133</v>
      </c>
      <c r="K617" t="s">
        <v>1134</v>
      </c>
      <c r="L617" t="s">
        <v>1130</v>
      </c>
      <c r="M617" s="1">
        <v>42400</v>
      </c>
    </row>
    <row r="618" spans="1:13" hidden="1" x14ac:dyDescent="0.25">
      <c r="A618">
        <v>2016</v>
      </c>
      <c r="B618" t="s">
        <v>11</v>
      </c>
      <c r="C618" t="s">
        <v>12</v>
      </c>
      <c r="D618" t="s">
        <v>186</v>
      </c>
      <c r="E618" t="s">
        <v>187</v>
      </c>
      <c r="F618" s="1">
        <v>42375</v>
      </c>
      <c r="G618">
        <v>4</v>
      </c>
      <c r="H618">
        <v>-6.22</v>
      </c>
      <c r="I618" t="s">
        <v>15</v>
      </c>
      <c r="J618" t="s">
        <v>1135</v>
      </c>
      <c r="K618" t="s">
        <v>1136</v>
      </c>
      <c r="L618" t="s">
        <v>1130</v>
      </c>
      <c r="M618" s="1">
        <v>42400</v>
      </c>
    </row>
    <row r="619" spans="1:13" hidden="1" x14ac:dyDescent="0.25">
      <c r="A619">
        <v>2016</v>
      </c>
      <c r="B619" t="s">
        <v>11</v>
      </c>
      <c r="C619" t="s">
        <v>12</v>
      </c>
      <c r="D619" t="s">
        <v>186</v>
      </c>
      <c r="E619" t="s">
        <v>187</v>
      </c>
      <c r="F619" s="1">
        <v>42375</v>
      </c>
      <c r="G619">
        <v>5</v>
      </c>
      <c r="H619">
        <v>-30</v>
      </c>
      <c r="I619" t="s">
        <v>15</v>
      </c>
      <c r="J619" t="s">
        <v>1137</v>
      </c>
      <c r="K619" t="s">
        <v>1138</v>
      </c>
      <c r="L619" t="s">
        <v>1130</v>
      </c>
      <c r="M619" s="1">
        <v>42400</v>
      </c>
    </row>
    <row r="620" spans="1:13" hidden="1" x14ac:dyDescent="0.25">
      <c r="A620">
        <v>2016</v>
      </c>
      <c r="B620" t="s">
        <v>11</v>
      </c>
      <c r="C620" t="s">
        <v>12</v>
      </c>
      <c r="D620" t="s">
        <v>186</v>
      </c>
      <c r="E620" t="s">
        <v>187</v>
      </c>
      <c r="F620" s="1">
        <v>42375</v>
      </c>
      <c r="G620">
        <v>6</v>
      </c>
      <c r="H620">
        <v>-7.02</v>
      </c>
      <c r="I620" t="s">
        <v>15</v>
      </c>
      <c r="J620" t="s">
        <v>1139</v>
      </c>
      <c r="K620" t="s">
        <v>1140</v>
      </c>
      <c r="L620" t="s">
        <v>1130</v>
      </c>
      <c r="M620" s="1">
        <v>42400</v>
      </c>
    </row>
    <row r="621" spans="1:13" hidden="1" x14ac:dyDescent="0.25">
      <c r="A621">
        <v>2016</v>
      </c>
      <c r="B621" t="s">
        <v>11</v>
      </c>
      <c r="C621" t="s">
        <v>12</v>
      </c>
      <c r="D621" t="s">
        <v>186</v>
      </c>
      <c r="E621" t="s">
        <v>187</v>
      </c>
      <c r="F621" s="1">
        <v>42375</v>
      </c>
      <c r="G621">
        <v>7</v>
      </c>
      <c r="H621">
        <v>-9.32</v>
      </c>
      <c r="I621" t="s">
        <v>15</v>
      </c>
      <c r="J621" t="s">
        <v>1141</v>
      </c>
      <c r="K621" t="s">
        <v>1142</v>
      </c>
      <c r="L621" t="s">
        <v>1130</v>
      </c>
      <c r="M621" s="1">
        <v>42400</v>
      </c>
    </row>
    <row r="622" spans="1:13" hidden="1" x14ac:dyDescent="0.25">
      <c r="A622">
        <v>2016</v>
      </c>
      <c r="B622" t="s">
        <v>11</v>
      </c>
      <c r="C622" t="s">
        <v>12</v>
      </c>
      <c r="D622" t="s">
        <v>186</v>
      </c>
      <c r="E622" t="s">
        <v>187</v>
      </c>
      <c r="F622" s="1">
        <v>42375</v>
      </c>
      <c r="G622">
        <v>8</v>
      </c>
      <c r="H622">
        <v>-1.1399999999999999</v>
      </c>
      <c r="I622" t="s">
        <v>15</v>
      </c>
      <c r="J622" t="s">
        <v>1143</v>
      </c>
      <c r="K622" t="s">
        <v>1144</v>
      </c>
      <c r="L622" t="s">
        <v>1130</v>
      </c>
      <c r="M622" s="1">
        <v>42400</v>
      </c>
    </row>
    <row r="623" spans="1:13" hidden="1" x14ac:dyDescent="0.25">
      <c r="A623">
        <v>2016</v>
      </c>
      <c r="B623" t="s">
        <v>11</v>
      </c>
      <c r="C623" t="s">
        <v>12</v>
      </c>
      <c r="D623" t="s">
        <v>186</v>
      </c>
      <c r="E623" t="s">
        <v>187</v>
      </c>
      <c r="F623" s="1">
        <v>42375</v>
      </c>
      <c r="G623">
        <v>9</v>
      </c>
      <c r="H623">
        <v>-50</v>
      </c>
      <c r="I623" t="s">
        <v>15</v>
      </c>
      <c r="J623" t="s">
        <v>1145</v>
      </c>
      <c r="K623" t="s">
        <v>1146</v>
      </c>
      <c r="L623" t="s">
        <v>1130</v>
      </c>
      <c r="M623" s="1">
        <v>42400</v>
      </c>
    </row>
    <row r="624" spans="1:13" hidden="1" x14ac:dyDescent="0.25">
      <c r="A624">
        <v>2016</v>
      </c>
      <c r="B624" t="s">
        <v>11</v>
      </c>
      <c r="C624" t="s">
        <v>12</v>
      </c>
      <c r="D624" t="s">
        <v>186</v>
      </c>
      <c r="E624" t="s">
        <v>187</v>
      </c>
      <c r="F624" s="1">
        <v>42375</v>
      </c>
      <c r="G624">
        <v>10</v>
      </c>
      <c r="H624">
        <v>-15.54</v>
      </c>
      <c r="I624" t="s">
        <v>15</v>
      </c>
      <c r="J624" t="s">
        <v>1147</v>
      </c>
      <c r="K624" t="s">
        <v>1148</v>
      </c>
      <c r="L624" t="s">
        <v>1130</v>
      </c>
      <c r="M624" s="1">
        <v>42400</v>
      </c>
    </row>
    <row r="625" spans="1:13" hidden="1" x14ac:dyDescent="0.25">
      <c r="A625">
        <v>2016</v>
      </c>
      <c r="B625" t="s">
        <v>11</v>
      </c>
      <c r="C625" t="s">
        <v>12</v>
      </c>
      <c r="D625" t="s">
        <v>186</v>
      </c>
      <c r="E625" t="s">
        <v>187</v>
      </c>
      <c r="F625" s="1">
        <v>42375</v>
      </c>
      <c r="G625">
        <v>11</v>
      </c>
      <c r="H625">
        <v>-77.239999999999995</v>
      </c>
      <c r="I625" t="s">
        <v>15</v>
      </c>
      <c r="J625" t="s">
        <v>1149</v>
      </c>
      <c r="K625" t="s">
        <v>1150</v>
      </c>
      <c r="L625" t="s">
        <v>1130</v>
      </c>
      <c r="M625" s="1">
        <v>42400</v>
      </c>
    </row>
    <row r="626" spans="1:13" hidden="1" x14ac:dyDescent="0.25">
      <c r="A626">
        <v>2016</v>
      </c>
      <c r="B626" t="s">
        <v>11</v>
      </c>
      <c r="C626" t="s">
        <v>12</v>
      </c>
      <c r="D626" t="s">
        <v>186</v>
      </c>
      <c r="E626" t="s">
        <v>187</v>
      </c>
      <c r="F626" s="1">
        <v>42375</v>
      </c>
      <c r="G626">
        <v>12</v>
      </c>
      <c r="H626">
        <v>-33.99</v>
      </c>
      <c r="I626" t="s">
        <v>15</v>
      </c>
      <c r="J626" t="s">
        <v>1151</v>
      </c>
      <c r="K626" t="s">
        <v>1152</v>
      </c>
      <c r="L626" t="s">
        <v>1130</v>
      </c>
      <c r="M626" s="1">
        <v>42400</v>
      </c>
    </row>
    <row r="627" spans="1:13" hidden="1" x14ac:dyDescent="0.25">
      <c r="A627">
        <v>2016</v>
      </c>
      <c r="B627" t="s">
        <v>11</v>
      </c>
      <c r="C627" t="s">
        <v>12</v>
      </c>
      <c r="D627" t="s">
        <v>186</v>
      </c>
      <c r="E627" t="s">
        <v>187</v>
      </c>
      <c r="F627" s="1">
        <v>42375</v>
      </c>
      <c r="G627">
        <v>13</v>
      </c>
      <c r="H627">
        <v>-99.46</v>
      </c>
      <c r="I627" t="s">
        <v>15</v>
      </c>
      <c r="J627" t="s">
        <v>1153</v>
      </c>
      <c r="K627" t="s">
        <v>1154</v>
      </c>
      <c r="L627" t="s">
        <v>1130</v>
      </c>
      <c r="M627" s="1">
        <v>42400</v>
      </c>
    </row>
    <row r="628" spans="1:13" hidden="1" x14ac:dyDescent="0.25">
      <c r="A628">
        <v>2016</v>
      </c>
      <c r="B628" t="s">
        <v>11</v>
      </c>
      <c r="C628" t="s">
        <v>12</v>
      </c>
      <c r="D628" t="s">
        <v>186</v>
      </c>
      <c r="E628" t="s">
        <v>187</v>
      </c>
      <c r="F628" s="1">
        <v>42375</v>
      </c>
      <c r="G628">
        <v>14</v>
      </c>
      <c r="H628">
        <v>-35</v>
      </c>
      <c r="I628" t="s">
        <v>15</v>
      </c>
      <c r="J628" t="s">
        <v>1155</v>
      </c>
      <c r="K628" t="s">
        <v>1156</v>
      </c>
      <c r="L628" t="s">
        <v>1130</v>
      </c>
      <c r="M628" s="1">
        <v>42400</v>
      </c>
    </row>
    <row r="629" spans="1:13" hidden="1" x14ac:dyDescent="0.25">
      <c r="A629">
        <v>2016</v>
      </c>
      <c r="B629" t="s">
        <v>11</v>
      </c>
      <c r="C629" t="s">
        <v>12</v>
      </c>
      <c r="D629" t="s">
        <v>186</v>
      </c>
      <c r="E629" t="s">
        <v>187</v>
      </c>
      <c r="F629" s="1">
        <v>42375</v>
      </c>
      <c r="G629">
        <v>15</v>
      </c>
      <c r="H629">
        <v>-35</v>
      </c>
      <c r="I629" t="s">
        <v>15</v>
      </c>
      <c r="J629" t="s">
        <v>1157</v>
      </c>
      <c r="K629" t="s">
        <v>1158</v>
      </c>
      <c r="L629" t="s">
        <v>1130</v>
      </c>
      <c r="M629" s="1">
        <v>42400</v>
      </c>
    </row>
    <row r="630" spans="1:13" hidden="1" x14ac:dyDescent="0.25">
      <c r="A630">
        <v>2016</v>
      </c>
      <c r="B630" t="s">
        <v>11</v>
      </c>
      <c r="C630" t="s">
        <v>12</v>
      </c>
      <c r="D630" t="s">
        <v>186</v>
      </c>
      <c r="E630" t="s">
        <v>187</v>
      </c>
      <c r="F630" s="1">
        <v>42375</v>
      </c>
      <c r="G630">
        <v>16</v>
      </c>
      <c r="H630">
        <v>-236.21</v>
      </c>
      <c r="I630" t="s">
        <v>15</v>
      </c>
      <c r="J630" t="s">
        <v>462</v>
      </c>
      <c r="K630" t="s">
        <v>1159</v>
      </c>
      <c r="L630" t="s">
        <v>1130</v>
      </c>
      <c r="M630" s="1">
        <v>42400</v>
      </c>
    </row>
    <row r="631" spans="1:13" hidden="1" x14ac:dyDescent="0.25">
      <c r="A631">
        <v>2016</v>
      </c>
      <c r="B631" t="s">
        <v>11</v>
      </c>
      <c r="C631" t="s">
        <v>12</v>
      </c>
      <c r="D631" t="s">
        <v>186</v>
      </c>
      <c r="E631" t="s">
        <v>187</v>
      </c>
      <c r="F631" s="1">
        <v>42375</v>
      </c>
      <c r="G631">
        <v>17</v>
      </c>
      <c r="H631">
        <v>-65.319999999999993</v>
      </c>
      <c r="I631" t="s">
        <v>15</v>
      </c>
      <c r="J631" t="s">
        <v>295</v>
      </c>
      <c r="K631" t="s">
        <v>1160</v>
      </c>
      <c r="L631" t="s">
        <v>1130</v>
      </c>
      <c r="M631" s="1">
        <v>42400</v>
      </c>
    </row>
    <row r="632" spans="1:13" hidden="1" x14ac:dyDescent="0.25">
      <c r="A632">
        <v>2016</v>
      </c>
      <c r="B632" t="s">
        <v>11</v>
      </c>
      <c r="C632" t="s">
        <v>12</v>
      </c>
      <c r="D632" t="s">
        <v>186</v>
      </c>
      <c r="E632" t="s">
        <v>187</v>
      </c>
      <c r="F632" s="1">
        <v>42375</v>
      </c>
      <c r="G632">
        <v>18</v>
      </c>
      <c r="H632">
        <v>-2912.14</v>
      </c>
      <c r="I632" t="s">
        <v>15</v>
      </c>
      <c r="J632" t="s">
        <v>224</v>
      </c>
      <c r="K632" t="s">
        <v>1161</v>
      </c>
      <c r="L632" t="s">
        <v>1130</v>
      </c>
      <c r="M632" s="1">
        <v>42400</v>
      </c>
    </row>
    <row r="633" spans="1:13" hidden="1" x14ac:dyDescent="0.25">
      <c r="A633">
        <v>2016</v>
      </c>
      <c r="B633" t="s">
        <v>11</v>
      </c>
      <c r="C633" t="s">
        <v>12</v>
      </c>
      <c r="D633" t="s">
        <v>186</v>
      </c>
      <c r="E633" t="s">
        <v>187</v>
      </c>
      <c r="F633" s="1">
        <v>42375</v>
      </c>
      <c r="G633">
        <v>19</v>
      </c>
      <c r="H633">
        <v>-54.9</v>
      </c>
      <c r="I633" t="s">
        <v>15</v>
      </c>
      <c r="J633" t="s">
        <v>466</v>
      </c>
      <c r="K633" t="s">
        <v>1162</v>
      </c>
      <c r="L633" t="s">
        <v>1130</v>
      </c>
      <c r="M633" s="1">
        <v>42400</v>
      </c>
    </row>
    <row r="634" spans="1:13" hidden="1" x14ac:dyDescent="0.25">
      <c r="A634">
        <v>2016</v>
      </c>
      <c r="B634" t="s">
        <v>11</v>
      </c>
      <c r="C634" t="s">
        <v>12</v>
      </c>
      <c r="D634" t="s">
        <v>186</v>
      </c>
      <c r="E634" t="s">
        <v>187</v>
      </c>
      <c r="F634" s="1">
        <v>42375</v>
      </c>
      <c r="G634">
        <v>20</v>
      </c>
      <c r="H634">
        <v>-200</v>
      </c>
      <c r="I634" t="s">
        <v>15</v>
      </c>
      <c r="J634" t="s">
        <v>302</v>
      </c>
      <c r="K634" t="s">
        <v>1163</v>
      </c>
      <c r="L634" t="s">
        <v>1130</v>
      </c>
      <c r="M634" s="1">
        <v>42400</v>
      </c>
    </row>
    <row r="635" spans="1:13" hidden="1" x14ac:dyDescent="0.25">
      <c r="A635">
        <v>2016</v>
      </c>
      <c r="B635" t="s">
        <v>11</v>
      </c>
      <c r="C635" t="s">
        <v>12</v>
      </c>
      <c r="D635" t="s">
        <v>186</v>
      </c>
      <c r="E635" t="s">
        <v>187</v>
      </c>
      <c r="F635" s="1">
        <v>42375</v>
      </c>
      <c r="G635">
        <v>21</v>
      </c>
      <c r="H635">
        <v>-1278.52</v>
      </c>
      <c r="I635" t="s">
        <v>15</v>
      </c>
      <c r="J635" t="s">
        <v>305</v>
      </c>
      <c r="K635" t="s">
        <v>1164</v>
      </c>
      <c r="L635" t="s">
        <v>1130</v>
      </c>
      <c r="M635" s="1">
        <v>42400</v>
      </c>
    </row>
    <row r="636" spans="1:13" hidden="1" x14ac:dyDescent="0.25">
      <c r="A636">
        <v>2016</v>
      </c>
      <c r="B636" t="s">
        <v>11</v>
      </c>
      <c r="C636" t="s">
        <v>12</v>
      </c>
      <c r="D636" t="s">
        <v>186</v>
      </c>
      <c r="E636" t="s">
        <v>187</v>
      </c>
      <c r="F636" s="1">
        <v>42375</v>
      </c>
      <c r="G636">
        <v>22</v>
      </c>
      <c r="H636">
        <v>-724.53</v>
      </c>
      <c r="I636" t="s">
        <v>15</v>
      </c>
      <c r="J636" t="s">
        <v>212</v>
      </c>
      <c r="K636" t="s">
        <v>1165</v>
      </c>
      <c r="L636" t="s">
        <v>1130</v>
      </c>
      <c r="M636" s="1">
        <v>42400</v>
      </c>
    </row>
    <row r="637" spans="1:13" hidden="1" x14ac:dyDescent="0.25">
      <c r="A637">
        <v>2016</v>
      </c>
      <c r="B637" t="s">
        <v>11</v>
      </c>
      <c r="C637" t="s">
        <v>12</v>
      </c>
      <c r="D637" t="s">
        <v>186</v>
      </c>
      <c r="E637" t="s">
        <v>187</v>
      </c>
      <c r="F637" s="1">
        <v>42375</v>
      </c>
      <c r="G637">
        <v>23</v>
      </c>
      <c r="H637">
        <v>-3140.56</v>
      </c>
      <c r="I637" t="s">
        <v>15</v>
      </c>
      <c r="J637" t="s">
        <v>313</v>
      </c>
      <c r="K637" t="s">
        <v>1166</v>
      </c>
      <c r="L637" t="s">
        <v>1130</v>
      </c>
      <c r="M637" s="1">
        <v>42400</v>
      </c>
    </row>
    <row r="638" spans="1:13" hidden="1" x14ac:dyDescent="0.25">
      <c r="A638">
        <v>2016</v>
      </c>
      <c r="B638" t="s">
        <v>11</v>
      </c>
      <c r="C638" t="s">
        <v>12</v>
      </c>
      <c r="D638" t="s">
        <v>186</v>
      </c>
      <c r="E638" t="s">
        <v>187</v>
      </c>
      <c r="F638" s="1">
        <v>42375</v>
      </c>
      <c r="G638">
        <v>24</v>
      </c>
      <c r="H638">
        <v>-678.24</v>
      </c>
      <c r="I638" t="s">
        <v>15</v>
      </c>
      <c r="J638" t="s">
        <v>1167</v>
      </c>
      <c r="K638" t="s">
        <v>1168</v>
      </c>
      <c r="L638" t="s">
        <v>1130</v>
      </c>
      <c r="M638" s="1">
        <v>42400</v>
      </c>
    </row>
    <row r="639" spans="1:13" hidden="1" x14ac:dyDescent="0.25">
      <c r="A639">
        <v>2016</v>
      </c>
      <c r="B639" t="s">
        <v>11</v>
      </c>
      <c r="C639" t="s">
        <v>12</v>
      </c>
      <c r="D639" t="s">
        <v>186</v>
      </c>
      <c r="E639" t="s">
        <v>187</v>
      </c>
      <c r="F639" s="1">
        <v>42375</v>
      </c>
      <c r="G639">
        <v>25</v>
      </c>
      <c r="H639">
        <v>-1060.98</v>
      </c>
      <c r="I639" t="s">
        <v>15</v>
      </c>
      <c r="J639" t="s">
        <v>315</v>
      </c>
      <c r="K639" t="s">
        <v>1169</v>
      </c>
      <c r="L639" t="s">
        <v>1130</v>
      </c>
      <c r="M639" s="1">
        <v>42400</v>
      </c>
    </row>
    <row r="640" spans="1:13" hidden="1" x14ac:dyDescent="0.25">
      <c r="A640">
        <v>2016</v>
      </c>
      <c r="B640" t="s">
        <v>11</v>
      </c>
      <c r="C640" t="s">
        <v>12</v>
      </c>
      <c r="D640" t="s">
        <v>186</v>
      </c>
      <c r="E640" t="s">
        <v>187</v>
      </c>
      <c r="F640" s="1">
        <v>42375</v>
      </c>
      <c r="G640">
        <v>26</v>
      </c>
      <c r="H640">
        <v>-100</v>
      </c>
      <c r="I640" t="s">
        <v>15</v>
      </c>
      <c r="J640" t="s">
        <v>198</v>
      </c>
      <c r="K640" t="s">
        <v>1170</v>
      </c>
      <c r="L640" t="s">
        <v>1130</v>
      </c>
      <c r="M640" s="1">
        <v>42400</v>
      </c>
    </row>
    <row r="641" spans="1:13" hidden="1" x14ac:dyDescent="0.25">
      <c r="A641">
        <v>2016</v>
      </c>
      <c r="B641" t="s">
        <v>11</v>
      </c>
      <c r="C641" t="s">
        <v>12</v>
      </c>
      <c r="D641" t="s">
        <v>186</v>
      </c>
      <c r="E641" t="s">
        <v>187</v>
      </c>
      <c r="F641" s="1">
        <v>42375</v>
      </c>
      <c r="G641">
        <v>27</v>
      </c>
      <c r="H641">
        <v>-692.59</v>
      </c>
      <c r="I641" t="s">
        <v>15</v>
      </c>
      <c r="J641" t="s">
        <v>317</v>
      </c>
      <c r="K641" t="s">
        <v>1171</v>
      </c>
      <c r="L641" t="s">
        <v>1130</v>
      </c>
      <c r="M641" s="1">
        <v>42400</v>
      </c>
    </row>
    <row r="642" spans="1:13" hidden="1" x14ac:dyDescent="0.25">
      <c r="A642">
        <v>2016</v>
      </c>
      <c r="B642" t="s">
        <v>11</v>
      </c>
      <c r="C642" t="s">
        <v>12</v>
      </c>
      <c r="D642" t="s">
        <v>186</v>
      </c>
      <c r="E642" t="s">
        <v>187</v>
      </c>
      <c r="F642" s="1">
        <v>42375</v>
      </c>
      <c r="G642">
        <v>28</v>
      </c>
      <c r="H642">
        <v>-5341.81</v>
      </c>
      <c r="I642" t="s">
        <v>15</v>
      </c>
      <c r="J642" t="s">
        <v>320</v>
      </c>
      <c r="K642" t="s">
        <v>1172</v>
      </c>
      <c r="L642" t="s">
        <v>1130</v>
      </c>
      <c r="M642" s="1">
        <v>42400</v>
      </c>
    </row>
    <row r="643" spans="1:13" hidden="1" x14ac:dyDescent="0.25">
      <c r="A643">
        <v>2016</v>
      </c>
      <c r="B643" t="s">
        <v>11</v>
      </c>
      <c r="C643" t="s">
        <v>12</v>
      </c>
      <c r="D643" t="s">
        <v>186</v>
      </c>
      <c r="E643" t="s">
        <v>187</v>
      </c>
      <c r="F643" s="1">
        <v>42375</v>
      </c>
      <c r="G643">
        <v>29</v>
      </c>
      <c r="H643">
        <v>-1253.03</v>
      </c>
      <c r="I643" t="s">
        <v>15</v>
      </c>
      <c r="J643" t="s">
        <v>194</v>
      </c>
      <c r="K643" t="s">
        <v>1173</v>
      </c>
      <c r="L643" t="s">
        <v>1130</v>
      </c>
      <c r="M643" s="1">
        <v>42400</v>
      </c>
    </row>
    <row r="644" spans="1:13" x14ac:dyDescent="0.25">
      <c r="A644">
        <v>2016</v>
      </c>
      <c r="B644" t="s">
        <v>11</v>
      </c>
      <c r="C644" t="s">
        <v>12</v>
      </c>
      <c r="D644" t="s">
        <v>186</v>
      </c>
      <c r="E644" t="s">
        <v>187</v>
      </c>
      <c r="F644" s="1">
        <v>42375</v>
      </c>
      <c r="G644">
        <v>30</v>
      </c>
      <c r="H644">
        <v>-33385.15</v>
      </c>
      <c r="I644" t="s">
        <v>15</v>
      </c>
      <c r="J644" t="s">
        <v>20</v>
      </c>
      <c r="K644" t="s">
        <v>1174</v>
      </c>
      <c r="L644" t="s">
        <v>1130</v>
      </c>
      <c r="M644" s="1">
        <v>42400</v>
      </c>
    </row>
    <row r="645" spans="1:13" hidden="1" x14ac:dyDescent="0.25">
      <c r="A645">
        <v>2016</v>
      </c>
      <c r="B645" t="s">
        <v>11</v>
      </c>
      <c r="C645" t="s">
        <v>12</v>
      </c>
      <c r="D645" t="s">
        <v>186</v>
      </c>
      <c r="E645" t="s">
        <v>187</v>
      </c>
      <c r="F645" s="1">
        <v>42375</v>
      </c>
      <c r="G645">
        <v>31</v>
      </c>
      <c r="H645">
        <v>-1110.94</v>
      </c>
      <c r="I645" t="s">
        <v>15</v>
      </c>
      <c r="J645" t="s">
        <v>324</v>
      </c>
      <c r="K645" t="s">
        <v>1175</v>
      </c>
      <c r="L645" t="s">
        <v>1130</v>
      </c>
      <c r="M645" s="1">
        <v>42400</v>
      </c>
    </row>
    <row r="646" spans="1:13" hidden="1" x14ac:dyDescent="0.25">
      <c r="A646">
        <v>2016</v>
      </c>
      <c r="B646" t="s">
        <v>11</v>
      </c>
      <c r="C646" t="s">
        <v>12</v>
      </c>
      <c r="D646" t="s">
        <v>186</v>
      </c>
      <c r="E646" t="s">
        <v>187</v>
      </c>
      <c r="F646" s="1">
        <v>42375</v>
      </c>
      <c r="G646">
        <v>32</v>
      </c>
      <c r="H646">
        <v>-469.37</v>
      </c>
      <c r="I646" t="s">
        <v>15</v>
      </c>
      <c r="J646" t="s">
        <v>83</v>
      </c>
      <c r="K646" t="s">
        <v>1176</v>
      </c>
      <c r="L646" t="s">
        <v>1130</v>
      </c>
      <c r="M646" s="1">
        <v>42400</v>
      </c>
    </row>
    <row r="647" spans="1:13" hidden="1" x14ac:dyDescent="0.25">
      <c r="A647">
        <v>2016</v>
      </c>
      <c r="B647" t="s">
        <v>11</v>
      </c>
      <c r="C647" t="s">
        <v>12</v>
      </c>
      <c r="D647" t="s">
        <v>186</v>
      </c>
      <c r="E647" t="s">
        <v>187</v>
      </c>
      <c r="F647" s="1">
        <v>42375</v>
      </c>
      <c r="G647">
        <v>33</v>
      </c>
      <c r="H647">
        <v>-103.87</v>
      </c>
      <c r="I647" t="s">
        <v>15</v>
      </c>
      <c r="J647" t="s">
        <v>206</v>
      </c>
      <c r="K647" t="s">
        <v>1177</v>
      </c>
      <c r="L647" t="s">
        <v>1130</v>
      </c>
      <c r="M647" s="1">
        <v>42400</v>
      </c>
    </row>
    <row r="648" spans="1:13" hidden="1" x14ac:dyDescent="0.25">
      <c r="A648">
        <v>2016</v>
      </c>
      <c r="B648" t="s">
        <v>11</v>
      </c>
      <c r="C648" t="s">
        <v>12</v>
      </c>
      <c r="D648" t="s">
        <v>186</v>
      </c>
      <c r="E648" t="s">
        <v>187</v>
      </c>
      <c r="F648" s="1">
        <v>42375</v>
      </c>
      <c r="G648">
        <v>34</v>
      </c>
      <c r="H648">
        <v>-298.55</v>
      </c>
      <c r="I648" t="s">
        <v>15</v>
      </c>
      <c r="J648" t="s">
        <v>484</v>
      </c>
      <c r="K648" t="s">
        <v>1178</v>
      </c>
      <c r="L648" t="s">
        <v>1130</v>
      </c>
      <c r="M648" s="1">
        <v>42400</v>
      </c>
    </row>
    <row r="649" spans="1:13" hidden="1" x14ac:dyDescent="0.25">
      <c r="A649">
        <v>2016</v>
      </c>
      <c r="B649" t="s">
        <v>11</v>
      </c>
      <c r="C649" t="s">
        <v>12</v>
      </c>
      <c r="D649" t="s">
        <v>186</v>
      </c>
      <c r="E649" t="s">
        <v>187</v>
      </c>
      <c r="F649" s="1">
        <v>42375</v>
      </c>
      <c r="G649">
        <v>35</v>
      </c>
      <c r="H649">
        <v>-1844.41</v>
      </c>
      <c r="I649" t="s">
        <v>15</v>
      </c>
      <c r="J649" t="s">
        <v>486</v>
      </c>
      <c r="K649" t="s">
        <v>1179</v>
      </c>
      <c r="L649" t="s">
        <v>1130</v>
      </c>
      <c r="M649" s="1">
        <v>42400</v>
      </c>
    </row>
    <row r="650" spans="1:13" hidden="1" x14ac:dyDescent="0.25">
      <c r="A650">
        <v>2016</v>
      </c>
      <c r="B650" t="s">
        <v>11</v>
      </c>
      <c r="C650" t="s">
        <v>12</v>
      </c>
      <c r="D650" t="s">
        <v>186</v>
      </c>
      <c r="E650" t="s">
        <v>187</v>
      </c>
      <c r="F650" s="1">
        <v>42375</v>
      </c>
      <c r="G650">
        <v>36</v>
      </c>
      <c r="H650">
        <v>-1013</v>
      </c>
      <c r="I650" t="s">
        <v>15</v>
      </c>
      <c r="J650" t="s">
        <v>330</v>
      </c>
      <c r="K650" t="s">
        <v>1180</v>
      </c>
      <c r="L650" t="s">
        <v>1130</v>
      </c>
      <c r="M650" s="1">
        <v>42400</v>
      </c>
    </row>
    <row r="651" spans="1:13" hidden="1" x14ac:dyDescent="0.25">
      <c r="A651">
        <v>2016</v>
      </c>
      <c r="B651" t="s">
        <v>11</v>
      </c>
      <c r="C651" t="s">
        <v>12</v>
      </c>
      <c r="D651" t="s">
        <v>186</v>
      </c>
      <c r="E651" t="s">
        <v>187</v>
      </c>
      <c r="F651" s="1">
        <v>42375</v>
      </c>
      <c r="G651">
        <v>37</v>
      </c>
      <c r="H651">
        <v>-174.38</v>
      </c>
      <c r="I651" t="s">
        <v>15</v>
      </c>
      <c r="J651" t="s">
        <v>222</v>
      </c>
      <c r="K651" t="s">
        <v>1181</v>
      </c>
      <c r="L651" t="s">
        <v>1130</v>
      </c>
      <c r="M651" s="1">
        <v>42400</v>
      </c>
    </row>
    <row r="652" spans="1:13" hidden="1" x14ac:dyDescent="0.25">
      <c r="A652">
        <v>2016</v>
      </c>
      <c r="B652" t="s">
        <v>11</v>
      </c>
      <c r="C652" t="s">
        <v>12</v>
      </c>
      <c r="D652" t="s">
        <v>186</v>
      </c>
      <c r="E652" t="s">
        <v>187</v>
      </c>
      <c r="F652" s="1">
        <v>42375</v>
      </c>
      <c r="G652">
        <v>38</v>
      </c>
      <c r="H652">
        <v>-400</v>
      </c>
      <c r="I652" t="s">
        <v>15</v>
      </c>
      <c r="J652" t="s">
        <v>340</v>
      </c>
      <c r="K652" t="s">
        <v>1182</v>
      </c>
      <c r="L652" t="s">
        <v>1130</v>
      </c>
      <c r="M652" s="1">
        <v>42400</v>
      </c>
    </row>
    <row r="653" spans="1:13" hidden="1" x14ac:dyDescent="0.25">
      <c r="A653">
        <v>2016</v>
      </c>
      <c r="B653" t="s">
        <v>11</v>
      </c>
      <c r="C653" t="s">
        <v>12</v>
      </c>
      <c r="D653" t="s">
        <v>186</v>
      </c>
      <c r="E653" t="s">
        <v>187</v>
      </c>
      <c r="F653" s="1">
        <v>42375</v>
      </c>
      <c r="G653">
        <v>39</v>
      </c>
      <c r="H653">
        <v>-40.65</v>
      </c>
      <c r="I653" t="s">
        <v>15</v>
      </c>
      <c r="J653" t="s">
        <v>205</v>
      </c>
      <c r="K653" t="s">
        <v>1183</v>
      </c>
      <c r="L653" t="s">
        <v>1130</v>
      </c>
      <c r="M653" s="1">
        <v>42400</v>
      </c>
    </row>
    <row r="654" spans="1:13" hidden="1" x14ac:dyDescent="0.25">
      <c r="A654">
        <v>2016</v>
      </c>
      <c r="B654" t="s">
        <v>11</v>
      </c>
      <c r="C654" t="s">
        <v>12</v>
      </c>
      <c r="D654" t="s">
        <v>186</v>
      </c>
      <c r="E654" t="s">
        <v>187</v>
      </c>
      <c r="F654" s="1">
        <v>42375</v>
      </c>
      <c r="G654">
        <v>40</v>
      </c>
      <c r="H654">
        <v>-400</v>
      </c>
      <c r="I654" t="s">
        <v>15</v>
      </c>
      <c r="J654" t="s">
        <v>1184</v>
      </c>
      <c r="K654" t="s">
        <v>1185</v>
      </c>
      <c r="L654" t="s">
        <v>1130</v>
      </c>
      <c r="M654" s="1">
        <v>42400</v>
      </c>
    </row>
    <row r="655" spans="1:13" hidden="1" x14ac:dyDescent="0.25">
      <c r="A655">
        <v>2016</v>
      </c>
      <c r="B655" t="s">
        <v>11</v>
      </c>
      <c r="C655" t="s">
        <v>12</v>
      </c>
      <c r="D655" t="s">
        <v>186</v>
      </c>
      <c r="E655" t="s">
        <v>187</v>
      </c>
      <c r="F655" s="1">
        <v>42375</v>
      </c>
      <c r="G655">
        <v>41</v>
      </c>
      <c r="H655">
        <v>-2026.77</v>
      </c>
      <c r="I655" t="s">
        <v>15</v>
      </c>
      <c r="J655" t="s">
        <v>349</v>
      </c>
      <c r="K655" t="s">
        <v>1186</v>
      </c>
      <c r="L655" t="s">
        <v>1130</v>
      </c>
      <c r="M655" s="1">
        <v>42400</v>
      </c>
    </row>
    <row r="656" spans="1:13" hidden="1" x14ac:dyDescent="0.25">
      <c r="A656">
        <v>2016</v>
      </c>
      <c r="B656" t="s">
        <v>11</v>
      </c>
      <c r="C656" t="s">
        <v>12</v>
      </c>
      <c r="D656" t="s">
        <v>186</v>
      </c>
      <c r="E656" t="s">
        <v>187</v>
      </c>
      <c r="F656" s="1">
        <v>42375</v>
      </c>
      <c r="G656">
        <v>42</v>
      </c>
      <c r="H656">
        <v>-1077.31</v>
      </c>
      <c r="I656" t="s">
        <v>15</v>
      </c>
      <c r="J656" t="s">
        <v>1187</v>
      </c>
      <c r="K656" t="s">
        <v>1188</v>
      </c>
      <c r="L656" t="s">
        <v>1130</v>
      </c>
      <c r="M656" s="1">
        <v>42400</v>
      </c>
    </row>
    <row r="657" spans="1:13" hidden="1" x14ac:dyDescent="0.25">
      <c r="A657">
        <v>2016</v>
      </c>
      <c r="B657" t="s">
        <v>11</v>
      </c>
      <c r="C657" t="s">
        <v>12</v>
      </c>
      <c r="D657" t="s">
        <v>186</v>
      </c>
      <c r="E657" t="s">
        <v>187</v>
      </c>
      <c r="F657" s="1">
        <v>42375</v>
      </c>
      <c r="G657">
        <v>43</v>
      </c>
      <c r="H657">
        <v>-12000</v>
      </c>
      <c r="I657" t="s">
        <v>15</v>
      </c>
      <c r="J657" t="s">
        <v>196</v>
      </c>
      <c r="K657" t="s">
        <v>1189</v>
      </c>
      <c r="L657" t="s">
        <v>1130</v>
      </c>
      <c r="M657" s="1">
        <v>42400</v>
      </c>
    </row>
    <row r="658" spans="1:13" hidden="1" x14ac:dyDescent="0.25">
      <c r="A658">
        <v>2016</v>
      </c>
      <c r="B658" t="s">
        <v>11</v>
      </c>
      <c r="C658" t="s">
        <v>12</v>
      </c>
      <c r="D658" t="s">
        <v>186</v>
      </c>
      <c r="E658" t="s">
        <v>187</v>
      </c>
      <c r="F658" s="1">
        <v>42375</v>
      </c>
      <c r="G658">
        <v>44</v>
      </c>
      <c r="H658">
        <v>-132000</v>
      </c>
      <c r="I658" t="s">
        <v>15</v>
      </c>
      <c r="J658" t="s">
        <v>196</v>
      </c>
      <c r="K658" t="s">
        <v>1190</v>
      </c>
      <c r="L658" t="s">
        <v>1130</v>
      </c>
      <c r="M658" s="1">
        <v>42400</v>
      </c>
    </row>
    <row r="659" spans="1:13" hidden="1" x14ac:dyDescent="0.25">
      <c r="A659">
        <v>2016</v>
      </c>
      <c r="B659" t="s">
        <v>11</v>
      </c>
      <c r="C659" t="s">
        <v>12</v>
      </c>
      <c r="D659" t="s">
        <v>186</v>
      </c>
      <c r="E659" t="s">
        <v>187</v>
      </c>
      <c r="F659" s="1">
        <v>42375</v>
      </c>
      <c r="G659">
        <v>45</v>
      </c>
      <c r="H659">
        <v>-2000</v>
      </c>
      <c r="I659" t="s">
        <v>15</v>
      </c>
      <c r="J659" t="s">
        <v>1191</v>
      </c>
      <c r="K659" t="s">
        <v>1192</v>
      </c>
      <c r="L659" t="s">
        <v>1130</v>
      </c>
      <c r="M659" s="1">
        <v>42400</v>
      </c>
    </row>
    <row r="660" spans="1:13" hidden="1" x14ac:dyDescent="0.25">
      <c r="A660">
        <v>2016</v>
      </c>
      <c r="B660" t="s">
        <v>11</v>
      </c>
      <c r="C660" t="s">
        <v>12</v>
      </c>
      <c r="D660" t="s">
        <v>186</v>
      </c>
      <c r="E660" t="s">
        <v>187</v>
      </c>
      <c r="F660" s="1">
        <v>42375</v>
      </c>
      <c r="G660">
        <v>46</v>
      </c>
      <c r="H660">
        <v>-62.5</v>
      </c>
      <c r="I660" t="s">
        <v>15</v>
      </c>
      <c r="J660" t="s">
        <v>34</v>
      </c>
      <c r="K660" t="s">
        <v>1193</v>
      </c>
      <c r="L660" t="s">
        <v>1130</v>
      </c>
      <c r="M660" s="1">
        <v>42400</v>
      </c>
    </row>
    <row r="661" spans="1:13" hidden="1" x14ac:dyDescent="0.25">
      <c r="A661">
        <v>2016</v>
      </c>
      <c r="B661" t="s">
        <v>11</v>
      </c>
      <c r="C661" t="s">
        <v>12</v>
      </c>
      <c r="D661" t="s">
        <v>186</v>
      </c>
      <c r="E661" t="s">
        <v>187</v>
      </c>
      <c r="F661" s="1">
        <v>42375</v>
      </c>
      <c r="G661">
        <v>47</v>
      </c>
      <c r="H661">
        <v>-12450.14</v>
      </c>
      <c r="I661" t="s">
        <v>15</v>
      </c>
      <c r="J661" t="s">
        <v>667</v>
      </c>
      <c r="K661" t="s">
        <v>1194</v>
      </c>
      <c r="L661" t="s">
        <v>1130</v>
      </c>
      <c r="M661" s="1">
        <v>42400</v>
      </c>
    </row>
    <row r="662" spans="1:13" hidden="1" x14ac:dyDescent="0.25">
      <c r="A662">
        <v>2016</v>
      </c>
      <c r="B662" t="s">
        <v>11</v>
      </c>
      <c r="C662" t="s">
        <v>12</v>
      </c>
      <c r="D662" t="s">
        <v>186</v>
      </c>
      <c r="E662" t="s">
        <v>187</v>
      </c>
      <c r="F662" s="1">
        <v>42375</v>
      </c>
      <c r="G662">
        <v>48</v>
      </c>
      <c r="H662">
        <v>-189.95</v>
      </c>
      <c r="I662" t="s">
        <v>15</v>
      </c>
      <c r="J662" t="s">
        <v>1195</v>
      </c>
      <c r="K662" t="s">
        <v>1196</v>
      </c>
      <c r="L662" t="s">
        <v>1130</v>
      </c>
      <c r="M662" s="1">
        <v>42400</v>
      </c>
    </row>
    <row r="663" spans="1:13" hidden="1" x14ac:dyDescent="0.25">
      <c r="A663">
        <v>2016</v>
      </c>
      <c r="B663" t="s">
        <v>11</v>
      </c>
      <c r="C663" t="s">
        <v>12</v>
      </c>
      <c r="D663" t="s">
        <v>186</v>
      </c>
      <c r="E663" t="s">
        <v>187</v>
      </c>
      <c r="F663" s="1">
        <v>42375</v>
      </c>
      <c r="G663">
        <v>49</v>
      </c>
      <c r="H663">
        <v>-17812.73</v>
      </c>
      <c r="I663" t="s">
        <v>15</v>
      </c>
      <c r="J663" t="s">
        <v>1197</v>
      </c>
      <c r="K663" t="s">
        <v>1198</v>
      </c>
      <c r="L663" t="s">
        <v>1130</v>
      </c>
      <c r="M663" s="1">
        <v>42400</v>
      </c>
    </row>
    <row r="664" spans="1:13" hidden="1" x14ac:dyDescent="0.25">
      <c r="A664">
        <v>2016</v>
      </c>
      <c r="B664" t="s">
        <v>11</v>
      </c>
      <c r="C664" t="s">
        <v>12</v>
      </c>
      <c r="D664" t="s">
        <v>186</v>
      </c>
      <c r="E664" t="s">
        <v>187</v>
      </c>
      <c r="F664" s="1">
        <v>42375</v>
      </c>
      <c r="G664">
        <v>50</v>
      </c>
      <c r="H664">
        <v>-14040.75</v>
      </c>
      <c r="I664" t="s">
        <v>15</v>
      </c>
      <c r="J664" t="s">
        <v>369</v>
      </c>
      <c r="K664" t="s">
        <v>1199</v>
      </c>
      <c r="L664" t="s">
        <v>1130</v>
      </c>
      <c r="M664" s="1">
        <v>42400</v>
      </c>
    </row>
    <row r="665" spans="1:13" hidden="1" x14ac:dyDescent="0.25">
      <c r="A665">
        <v>2016</v>
      </c>
      <c r="B665" t="s">
        <v>11</v>
      </c>
      <c r="C665" t="s">
        <v>12</v>
      </c>
      <c r="D665" t="s">
        <v>186</v>
      </c>
      <c r="E665" t="s">
        <v>187</v>
      </c>
      <c r="F665" s="1">
        <v>42375</v>
      </c>
      <c r="G665">
        <v>51</v>
      </c>
      <c r="H665">
        <v>-1782.06</v>
      </c>
      <c r="I665" t="s">
        <v>15</v>
      </c>
      <c r="J665" t="s">
        <v>197</v>
      </c>
      <c r="K665" t="s">
        <v>1200</v>
      </c>
      <c r="L665" t="s">
        <v>1130</v>
      </c>
      <c r="M665" s="1">
        <v>42400</v>
      </c>
    </row>
    <row r="666" spans="1:13" hidden="1" x14ac:dyDescent="0.25">
      <c r="A666">
        <v>2016</v>
      </c>
      <c r="B666" t="s">
        <v>11</v>
      </c>
      <c r="C666" t="s">
        <v>12</v>
      </c>
      <c r="D666" t="s">
        <v>186</v>
      </c>
      <c r="E666" t="s">
        <v>187</v>
      </c>
      <c r="F666" s="1">
        <v>42375</v>
      </c>
      <c r="G666">
        <v>52</v>
      </c>
      <c r="H666">
        <v>-386</v>
      </c>
      <c r="I666" t="s">
        <v>15</v>
      </c>
      <c r="J666" t="s">
        <v>209</v>
      </c>
      <c r="K666" t="s">
        <v>1201</v>
      </c>
      <c r="L666" t="s">
        <v>1130</v>
      </c>
      <c r="M666" s="1">
        <v>42400</v>
      </c>
    </row>
    <row r="667" spans="1:13" hidden="1" x14ac:dyDescent="0.25">
      <c r="A667">
        <v>2016</v>
      </c>
      <c r="B667" t="s">
        <v>11</v>
      </c>
      <c r="C667" t="s">
        <v>12</v>
      </c>
      <c r="D667" t="s">
        <v>186</v>
      </c>
      <c r="E667" t="s">
        <v>187</v>
      </c>
      <c r="F667" s="1">
        <v>42375</v>
      </c>
      <c r="G667">
        <v>53</v>
      </c>
      <c r="H667">
        <v>-168</v>
      </c>
      <c r="I667" t="s">
        <v>15</v>
      </c>
      <c r="J667" t="s">
        <v>1103</v>
      </c>
      <c r="K667" t="s">
        <v>1202</v>
      </c>
      <c r="L667" t="s">
        <v>1130</v>
      </c>
      <c r="M667" s="1">
        <v>42400</v>
      </c>
    </row>
    <row r="668" spans="1:13" hidden="1" x14ac:dyDescent="0.25">
      <c r="A668">
        <v>2016</v>
      </c>
      <c r="B668" t="s">
        <v>11</v>
      </c>
      <c r="C668" t="s">
        <v>12</v>
      </c>
      <c r="D668" t="s">
        <v>186</v>
      </c>
      <c r="E668" t="s">
        <v>187</v>
      </c>
      <c r="F668" s="1">
        <v>42375</v>
      </c>
      <c r="G668">
        <v>54</v>
      </c>
      <c r="H668">
        <v>-149.76</v>
      </c>
      <c r="I668" t="s">
        <v>15</v>
      </c>
      <c r="J668" t="s">
        <v>40</v>
      </c>
      <c r="K668" t="s">
        <v>1203</v>
      </c>
      <c r="L668" t="s">
        <v>1130</v>
      </c>
      <c r="M668" s="1">
        <v>42400</v>
      </c>
    </row>
    <row r="669" spans="1:13" hidden="1" x14ac:dyDescent="0.25">
      <c r="A669">
        <v>2016</v>
      </c>
      <c r="B669" t="s">
        <v>11</v>
      </c>
      <c r="C669" t="s">
        <v>12</v>
      </c>
      <c r="D669" t="s">
        <v>186</v>
      </c>
      <c r="E669" t="s">
        <v>187</v>
      </c>
      <c r="F669" s="1">
        <v>42375</v>
      </c>
      <c r="G669">
        <v>55</v>
      </c>
      <c r="H669">
        <v>-309</v>
      </c>
      <c r="I669" t="s">
        <v>15</v>
      </c>
      <c r="J669" t="s">
        <v>1204</v>
      </c>
      <c r="K669" t="s">
        <v>1205</v>
      </c>
      <c r="L669" t="s">
        <v>1130</v>
      </c>
      <c r="M669" s="1">
        <v>42400</v>
      </c>
    </row>
    <row r="670" spans="1:13" hidden="1" x14ac:dyDescent="0.25">
      <c r="A670">
        <v>2016</v>
      </c>
      <c r="B670" t="s">
        <v>11</v>
      </c>
      <c r="C670" t="s">
        <v>12</v>
      </c>
      <c r="D670" t="s">
        <v>186</v>
      </c>
      <c r="E670" t="s">
        <v>187</v>
      </c>
      <c r="F670" s="1">
        <v>42375</v>
      </c>
      <c r="G670">
        <v>56</v>
      </c>
      <c r="H670">
        <v>-99773.32</v>
      </c>
      <c r="I670" t="s">
        <v>15</v>
      </c>
      <c r="J670" t="s">
        <v>222</v>
      </c>
      <c r="K670" t="s">
        <v>1206</v>
      </c>
      <c r="L670" t="s">
        <v>1130</v>
      </c>
      <c r="M670" s="1">
        <v>42400</v>
      </c>
    </row>
    <row r="671" spans="1:13" hidden="1" x14ac:dyDescent="0.25">
      <c r="A671">
        <v>2016</v>
      </c>
      <c r="B671" t="s">
        <v>11</v>
      </c>
      <c r="C671" t="s">
        <v>12</v>
      </c>
      <c r="D671" t="s">
        <v>186</v>
      </c>
      <c r="E671" t="s">
        <v>187</v>
      </c>
      <c r="F671" s="1">
        <v>42375</v>
      </c>
      <c r="G671">
        <v>57</v>
      </c>
      <c r="H671">
        <v>-1855.47</v>
      </c>
      <c r="I671" t="s">
        <v>15</v>
      </c>
      <c r="J671" t="s">
        <v>695</v>
      </c>
      <c r="K671" t="s">
        <v>1207</v>
      </c>
      <c r="L671" t="s">
        <v>1130</v>
      </c>
      <c r="M671" s="1">
        <v>42400</v>
      </c>
    </row>
    <row r="672" spans="1:13" hidden="1" x14ac:dyDescent="0.25">
      <c r="A672">
        <v>2016</v>
      </c>
      <c r="B672" t="s">
        <v>11</v>
      </c>
      <c r="C672" t="s">
        <v>12</v>
      </c>
      <c r="D672" t="s">
        <v>186</v>
      </c>
      <c r="E672" t="s">
        <v>187</v>
      </c>
      <c r="F672" s="1">
        <v>42375</v>
      </c>
      <c r="G672">
        <v>58</v>
      </c>
      <c r="H672">
        <v>-175</v>
      </c>
      <c r="I672" t="s">
        <v>15</v>
      </c>
      <c r="J672" t="s">
        <v>544</v>
      </c>
      <c r="K672" t="s">
        <v>1208</v>
      </c>
      <c r="L672" t="s">
        <v>1130</v>
      </c>
      <c r="M672" s="1">
        <v>42400</v>
      </c>
    </row>
    <row r="673" spans="1:13" hidden="1" x14ac:dyDescent="0.25">
      <c r="A673">
        <v>2016</v>
      </c>
      <c r="B673" t="s">
        <v>11</v>
      </c>
      <c r="C673" t="s">
        <v>12</v>
      </c>
      <c r="D673" t="s">
        <v>186</v>
      </c>
      <c r="E673" t="s">
        <v>187</v>
      </c>
      <c r="F673" s="1">
        <v>42375</v>
      </c>
      <c r="G673">
        <v>59</v>
      </c>
      <c r="H673">
        <v>-17360.490000000002</v>
      </c>
      <c r="I673" t="s">
        <v>15</v>
      </c>
      <c r="J673" t="s">
        <v>390</v>
      </c>
      <c r="K673" t="s">
        <v>1209</v>
      </c>
      <c r="L673" t="s">
        <v>1130</v>
      </c>
      <c r="M673" s="1">
        <v>42400</v>
      </c>
    </row>
    <row r="674" spans="1:13" hidden="1" x14ac:dyDescent="0.25">
      <c r="A674">
        <v>2016</v>
      </c>
      <c r="B674" t="s">
        <v>11</v>
      </c>
      <c r="C674" t="s">
        <v>12</v>
      </c>
      <c r="D674" t="s">
        <v>186</v>
      </c>
      <c r="E674" t="s">
        <v>187</v>
      </c>
      <c r="F674" s="1">
        <v>42375</v>
      </c>
      <c r="G674">
        <v>60</v>
      </c>
      <c r="H674">
        <v>-120.48</v>
      </c>
      <c r="I674" t="s">
        <v>15</v>
      </c>
      <c r="J674" t="s">
        <v>392</v>
      </c>
      <c r="K674" t="s">
        <v>1210</v>
      </c>
      <c r="L674" t="s">
        <v>1130</v>
      </c>
      <c r="M674" s="1">
        <v>42400</v>
      </c>
    </row>
    <row r="675" spans="1:13" hidden="1" x14ac:dyDescent="0.25">
      <c r="A675">
        <v>2016</v>
      </c>
      <c r="B675" t="s">
        <v>11</v>
      </c>
      <c r="C675" t="s">
        <v>12</v>
      </c>
      <c r="D675" t="s">
        <v>186</v>
      </c>
      <c r="E675" t="s">
        <v>187</v>
      </c>
      <c r="F675" s="1">
        <v>42375</v>
      </c>
      <c r="G675">
        <v>61</v>
      </c>
      <c r="H675">
        <v>-1516.85</v>
      </c>
      <c r="I675" t="s">
        <v>15</v>
      </c>
      <c r="J675" t="s">
        <v>1125</v>
      </c>
      <c r="K675" t="s">
        <v>1211</v>
      </c>
      <c r="L675" t="s">
        <v>1130</v>
      </c>
      <c r="M675" s="1">
        <v>42400</v>
      </c>
    </row>
    <row r="676" spans="1:13" hidden="1" x14ac:dyDescent="0.25">
      <c r="A676">
        <v>2016</v>
      </c>
      <c r="B676" t="s">
        <v>11</v>
      </c>
      <c r="C676" t="s">
        <v>12</v>
      </c>
      <c r="D676" t="s">
        <v>186</v>
      </c>
      <c r="E676" t="s">
        <v>187</v>
      </c>
      <c r="F676" s="1">
        <v>42375</v>
      </c>
      <c r="G676">
        <v>62</v>
      </c>
      <c r="H676">
        <v>-845.74</v>
      </c>
      <c r="I676" t="s">
        <v>15</v>
      </c>
      <c r="J676" t="s">
        <v>211</v>
      </c>
      <c r="K676" t="s">
        <v>1212</v>
      </c>
      <c r="L676" t="s">
        <v>1130</v>
      </c>
      <c r="M676" s="1">
        <v>42400</v>
      </c>
    </row>
    <row r="677" spans="1:13" hidden="1" x14ac:dyDescent="0.25">
      <c r="A677">
        <v>2016</v>
      </c>
      <c r="B677" t="s">
        <v>11</v>
      </c>
      <c r="C677" t="s">
        <v>12</v>
      </c>
      <c r="D677" t="s">
        <v>186</v>
      </c>
      <c r="E677" t="s">
        <v>187</v>
      </c>
      <c r="F677" s="1">
        <v>42375</v>
      </c>
      <c r="G677">
        <v>63</v>
      </c>
      <c r="H677">
        <v>-1350</v>
      </c>
      <c r="I677" t="s">
        <v>15</v>
      </c>
      <c r="J677" t="s">
        <v>1213</v>
      </c>
      <c r="K677" t="s">
        <v>1214</v>
      </c>
      <c r="L677" t="s">
        <v>1130</v>
      </c>
      <c r="M677" s="1">
        <v>42400</v>
      </c>
    </row>
    <row r="678" spans="1:13" hidden="1" x14ac:dyDescent="0.25">
      <c r="A678">
        <v>2016</v>
      </c>
      <c r="B678" t="s">
        <v>11</v>
      </c>
      <c r="C678" t="s">
        <v>12</v>
      </c>
      <c r="D678" t="s">
        <v>186</v>
      </c>
      <c r="E678" t="s">
        <v>187</v>
      </c>
      <c r="F678" s="1">
        <v>42375</v>
      </c>
      <c r="G678">
        <v>64</v>
      </c>
      <c r="H678">
        <v>-43144.74</v>
      </c>
      <c r="I678" t="s">
        <v>15</v>
      </c>
      <c r="J678" t="s">
        <v>395</v>
      </c>
      <c r="K678" t="s">
        <v>1215</v>
      </c>
      <c r="L678" t="s">
        <v>1130</v>
      </c>
      <c r="M678" s="1">
        <v>42400</v>
      </c>
    </row>
    <row r="679" spans="1:13" hidden="1" x14ac:dyDescent="0.25">
      <c r="A679">
        <v>2016</v>
      </c>
      <c r="B679" t="s">
        <v>11</v>
      </c>
      <c r="C679" t="s">
        <v>12</v>
      </c>
      <c r="D679" t="s">
        <v>186</v>
      </c>
      <c r="E679" t="s">
        <v>187</v>
      </c>
      <c r="F679" s="1">
        <v>42375</v>
      </c>
      <c r="G679">
        <v>65</v>
      </c>
      <c r="H679">
        <v>1516.85</v>
      </c>
      <c r="I679" t="s">
        <v>15</v>
      </c>
      <c r="J679" t="s">
        <v>1125</v>
      </c>
      <c r="K679" t="s">
        <v>1126</v>
      </c>
      <c r="L679" t="s">
        <v>1216</v>
      </c>
      <c r="M679" s="1">
        <v>42400</v>
      </c>
    </row>
    <row r="680" spans="1:13" hidden="1" x14ac:dyDescent="0.25">
      <c r="A680">
        <v>2016</v>
      </c>
      <c r="B680" t="s">
        <v>11</v>
      </c>
      <c r="C680" t="s">
        <v>12</v>
      </c>
      <c r="D680" t="s">
        <v>186</v>
      </c>
      <c r="E680" t="s">
        <v>187</v>
      </c>
      <c r="F680" s="1">
        <v>42375</v>
      </c>
      <c r="G680">
        <v>66</v>
      </c>
      <c r="H680">
        <v>1516.85</v>
      </c>
      <c r="I680" t="s">
        <v>15</v>
      </c>
      <c r="J680" t="s">
        <v>1125</v>
      </c>
      <c r="K680" t="s">
        <v>1211</v>
      </c>
      <c r="L680" t="s">
        <v>1216</v>
      </c>
      <c r="M680" s="1">
        <v>42400</v>
      </c>
    </row>
    <row r="681" spans="1:13" hidden="1" x14ac:dyDescent="0.25">
      <c r="A681">
        <v>2016</v>
      </c>
      <c r="B681" t="s">
        <v>11</v>
      </c>
      <c r="C681" t="s">
        <v>12</v>
      </c>
      <c r="D681" t="s">
        <v>186</v>
      </c>
      <c r="E681" t="s">
        <v>187</v>
      </c>
      <c r="F681" s="1">
        <v>42375</v>
      </c>
      <c r="G681">
        <v>67</v>
      </c>
      <c r="H681">
        <v>44.32</v>
      </c>
      <c r="I681" t="s">
        <v>15</v>
      </c>
      <c r="J681" t="s">
        <v>900</v>
      </c>
      <c r="K681" t="s">
        <v>901</v>
      </c>
      <c r="L681" t="s">
        <v>1217</v>
      </c>
      <c r="M681" s="1">
        <v>42400</v>
      </c>
    </row>
    <row r="682" spans="1:13" hidden="1" x14ac:dyDescent="0.25">
      <c r="A682">
        <v>2016</v>
      </c>
      <c r="B682" t="s">
        <v>11</v>
      </c>
      <c r="C682" t="s">
        <v>12</v>
      </c>
      <c r="D682" t="s">
        <v>186</v>
      </c>
      <c r="E682" t="s">
        <v>187</v>
      </c>
      <c r="F682" s="1">
        <v>42376</v>
      </c>
      <c r="G682">
        <v>0</v>
      </c>
      <c r="H682">
        <v>100000</v>
      </c>
      <c r="I682" t="s">
        <v>21</v>
      </c>
      <c r="J682" t="s">
        <v>1218</v>
      </c>
      <c r="L682" t="s">
        <v>1219</v>
      </c>
      <c r="M682" s="1">
        <v>42400</v>
      </c>
    </row>
    <row r="683" spans="1:13" hidden="1" x14ac:dyDescent="0.25">
      <c r="A683">
        <v>2016</v>
      </c>
      <c r="B683" t="s">
        <v>11</v>
      </c>
      <c r="C683" t="s">
        <v>12</v>
      </c>
      <c r="D683" t="s">
        <v>186</v>
      </c>
      <c r="E683" t="s">
        <v>187</v>
      </c>
      <c r="F683" s="1">
        <v>42376</v>
      </c>
      <c r="G683">
        <v>1</v>
      </c>
      <c r="H683">
        <v>-100000</v>
      </c>
      <c r="I683" t="s">
        <v>21</v>
      </c>
      <c r="J683" t="s">
        <v>220</v>
      </c>
      <c r="L683" t="s">
        <v>1220</v>
      </c>
      <c r="M683" s="1">
        <v>42400</v>
      </c>
    </row>
    <row r="684" spans="1:13" hidden="1" x14ac:dyDescent="0.25">
      <c r="A684">
        <v>2016</v>
      </c>
      <c r="B684" t="s">
        <v>11</v>
      </c>
      <c r="C684" t="s">
        <v>12</v>
      </c>
      <c r="D684" t="s">
        <v>186</v>
      </c>
      <c r="E684" t="s">
        <v>187</v>
      </c>
      <c r="F684" s="1">
        <v>42377</v>
      </c>
      <c r="G684">
        <v>0</v>
      </c>
      <c r="H684">
        <v>1.42</v>
      </c>
      <c r="I684" t="s">
        <v>15</v>
      </c>
      <c r="J684" t="s">
        <v>572</v>
      </c>
      <c r="K684" t="s">
        <v>573</v>
      </c>
      <c r="L684" t="s">
        <v>1221</v>
      </c>
      <c r="M684" s="1">
        <v>42400</v>
      </c>
    </row>
    <row r="685" spans="1:13" hidden="1" x14ac:dyDescent="0.25">
      <c r="A685">
        <v>2016</v>
      </c>
      <c r="B685" t="s">
        <v>11</v>
      </c>
      <c r="C685" t="s">
        <v>12</v>
      </c>
      <c r="D685" t="s">
        <v>186</v>
      </c>
      <c r="E685" t="s">
        <v>187</v>
      </c>
      <c r="F685" s="1">
        <v>42377</v>
      </c>
      <c r="G685">
        <v>1</v>
      </c>
      <c r="H685">
        <v>-16211.07</v>
      </c>
      <c r="I685" t="s">
        <v>21</v>
      </c>
      <c r="J685" t="s">
        <v>188</v>
      </c>
      <c r="L685" t="s">
        <v>1222</v>
      </c>
      <c r="M685" s="1">
        <v>42400</v>
      </c>
    </row>
    <row r="686" spans="1:13" hidden="1" x14ac:dyDescent="0.25">
      <c r="A686">
        <v>2016</v>
      </c>
      <c r="B686" t="s">
        <v>11</v>
      </c>
      <c r="C686" t="s">
        <v>12</v>
      </c>
      <c r="D686" t="s">
        <v>186</v>
      </c>
      <c r="E686" t="s">
        <v>187</v>
      </c>
      <c r="F686" s="1">
        <v>42377</v>
      </c>
      <c r="G686">
        <v>2</v>
      </c>
      <c r="H686">
        <v>-55499.6</v>
      </c>
      <c r="I686" t="s">
        <v>21</v>
      </c>
      <c r="J686" t="s">
        <v>189</v>
      </c>
      <c r="L686" t="s">
        <v>1222</v>
      </c>
      <c r="M686" s="1">
        <v>42400</v>
      </c>
    </row>
    <row r="687" spans="1:13" hidden="1" x14ac:dyDescent="0.25">
      <c r="A687">
        <v>2016</v>
      </c>
      <c r="B687" t="s">
        <v>11</v>
      </c>
      <c r="C687" t="s">
        <v>12</v>
      </c>
      <c r="D687" t="s">
        <v>186</v>
      </c>
      <c r="E687" t="s">
        <v>187</v>
      </c>
      <c r="F687" s="1">
        <v>42377</v>
      </c>
      <c r="G687">
        <v>3</v>
      </c>
      <c r="H687">
        <v>-37571.51</v>
      </c>
      <c r="I687" t="s">
        <v>21</v>
      </c>
      <c r="J687" t="s">
        <v>190</v>
      </c>
      <c r="L687" t="s">
        <v>1222</v>
      </c>
      <c r="M687" s="1">
        <v>42400</v>
      </c>
    </row>
    <row r="688" spans="1:13" hidden="1" x14ac:dyDescent="0.25">
      <c r="A688">
        <v>2016</v>
      </c>
      <c r="B688" t="s">
        <v>11</v>
      </c>
      <c r="C688" t="s">
        <v>12</v>
      </c>
      <c r="D688" t="s">
        <v>186</v>
      </c>
      <c r="E688" t="s">
        <v>187</v>
      </c>
      <c r="F688" s="1">
        <v>42377</v>
      </c>
      <c r="G688">
        <v>4</v>
      </c>
      <c r="H688">
        <v>-1937.8</v>
      </c>
      <c r="I688" t="s">
        <v>21</v>
      </c>
      <c r="J688" t="s">
        <v>191</v>
      </c>
      <c r="L688" t="s">
        <v>1222</v>
      </c>
      <c r="M688" s="1">
        <v>42400</v>
      </c>
    </row>
    <row r="689" spans="1:13" hidden="1" x14ac:dyDescent="0.25">
      <c r="A689">
        <v>2016</v>
      </c>
      <c r="B689" t="s">
        <v>11</v>
      </c>
      <c r="C689" t="s">
        <v>12</v>
      </c>
      <c r="D689" t="s">
        <v>186</v>
      </c>
      <c r="E689" t="s">
        <v>187</v>
      </c>
      <c r="F689" s="1">
        <v>42377</v>
      </c>
      <c r="G689">
        <v>5</v>
      </c>
      <c r="H689">
        <v>-1162.72</v>
      </c>
      <c r="I689" t="s">
        <v>21</v>
      </c>
      <c r="J689" t="s">
        <v>234</v>
      </c>
      <c r="L689" t="s">
        <v>1223</v>
      </c>
      <c r="M689" s="1">
        <v>42400</v>
      </c>
    </row>
    <row r="690" spans="1:13" hidden="1" x14ac:dyDescent="0.25">
      <c r="A690">
        <v>2016</v>
      </c>
      <c r="B690" t="s">
        <v>11</v>
      </c>
      <c r="C690" t="s">
        <v>12</v>
      </c>
      <c r="D690" t="s">
        <v>186</v>
      </c>
      <c r="E690" t="s">
        <v>187</v>
      </c>
      <c r="F690" s="1">
        <v>42377</v>
      </c>
      <c r="G690">
        <v>6</v>
      </c>
      <c r="H690">
        <v>-26492.52</v>
      </c>
      <c r="I690" t="s">
        <v>21</v>
      </c>
      <c r="J690" t="s">
        <v>192</v>
      </c>
      <c r="L690" t="s">
        <v>1223</v>
      </c>
      <c r="M690" s="1">
        <v>42400</v>
      </c>
    </row>
    <row r="691" spans="1:13" hidden="1" x14ac:dyDescent="0.25">
      <c r="A691">
        <v>2016</v>
      </c>
      <c r="B691" t="s">
        <v>11</v>
      </c>
      <c r="C691" t="s">
        <v>12</v>
      </c>
      <c r="D691" t="s">
        <v>186</v>
      </c>
      <c r="E691" t="s">
        <v>187</v>
      </c>
      <c r="F691" s="1">
        <v>42377</v>
      </c>
      <c r="G691">
        <v>7</v>
      </c>
      <c r="H691">
        <v>-1596.25</v>
      </c>
      <c r="I691" t="s">
        <v>21</v>
      </c>
      <c r="J691" t="s">
        <v>1224</v>
      </c>
      <c r="L691" t="s">
        <v>1225</v>
      </c>
      <c r="M691" s="1">
        <v>42400</v>
      </c>
    </row>
    <row r="692" spans="1:13" hidden="1" x14ac:dyDescent="0.25">
      <c r="A692">
        <v>2016</v>
      </c>
      <c r="B692" t="s">
        <v>11</v>
      </c>
      <c r="C692" t="s">
        <v>12</v>
      </c>
      <c r="D692" t="s">
        <v>186</v>
      </c>
      <c r="E692" t="s">
        <v>187</v>
      </c>
      <c r="F692" s="1">
        <v>42380</v>
      </c>
      <c r="G692">
        <v>0</v>
      </c>
      <c r="H692">
        <v>-3000</v>
      </c>
      <c r="I692" t="s">
        <v>15</v>
      </c>
      <c r="J692" t="s">
        <v>40</v>
      </c>
      <c r="K692" t="s">
        <v>1226</v>
      </c>
      <c r="L692" t="s">
        <v>1227</v>
      </c>
      <c r="M692" s="1">
        <v>42400</v>
      </c>
    </row>
    <row r="693" spans="1:13" hidden="1" x14ac:dyDescent="0.25">
      <c r="A693">
        <v>2016</v>
      </c>
      <c r="B693" t="s">
        <v>11</v>
      </c>
      <c r="C693" t="s">
        <v>12</v>
      </c>
      <c r="D693" t="s">
        <v>186</v>
      </c>
      <c r="E693" t="s">
        <v>187</v>
      </c>
      <c r="F693" s="1">
        <v>42383</v>
      </c>
      <c r="G693">
        <v>0</v>
      </c>
      <c r="H693">
        <v>11.69</v>
      </c>
      <c r="I693" t="s">
        <v>15</v>
      </c>
      <c r="J693" t="s">
        <v>1021</v>
      </c>
      <c r="K693" t="s">
        <v>1022</v>
      </c>
      <c r="L693" t="s">
        <v>1228</v>
      </c>
      <c r="M693" s="1">
        <v>42400</v>
      </c>
    </row>
    <row r="694" spans="1:13" hidden="1" x14ac:dyDescent="0.25">
      <c r="A694">
        <v>2016</v>
      </c>
      <c r="B694" t="s">
        <v>11</v>
      </c>
      <c r="C694" t="s">
        <v>12</v>
      </c>
      <c r="D694" t="s">
        <v>186</v>
      </c>
      <c r="E694" t="s">
        <v>187</v>
      </c>
      <c r="F694" s="1">
        <v>42383</v>
      </c>
      <c r="G694">
        <v>1</v>
      </c>
      <c r="H694">
        <v>23.21</v>
      </c>
      <c r="I694" t="s">
        <v>15</v>
      </c>
      <c r="J694" t="s">
        <v>729</v>
      </c>
      <c r="K694" t="s">
        <v>730</v>
      </c>
      <c r="L694" t="s">
        <v>1229</v>
      </c>
      <c r="M694" s="1">
        <v>42400</v>
      </c>
    </row>
    <row r="695" spans="1:13" hidden="1" x14ac:dyDescent="0.25">
      <c r="A695">
        <v>2016</v>
      </c>
      <c r="B695" t="s">
        <v>11</v>
      </c>
      <c r="C695" t="s">
        <v>12</v>
      </c>
      <c r="D695" t="s">
        <v>186</v>
      </c>
      <c r="E695" t="s">
        <v>187</v>
      </c>
      <c r="F695" s="1">
        <v>42384</v>
      </c>
      <c r="G695">
        <v>0</v>
      </c>
      <c r="H695">
        <v>1.1399999999999999</v>
      </c>
      <c r="I695" t="s">
        <v>15</v>
      </c>
      <c r="J695" t="s">
        <v>1143</v>
      </c>
      <c r="K695" t="s">
        <v>1144</v>
      </c>
      <c r="L695" t="s">
        <v>1230</v>
      </c>
      <c r="M695" s="1">
        <v>42400</v>
      </c>
    </row>
    <row r="696" spans="1:13" hidden="1" x14ac:dyDescent="0.25">
      <c r="A696">
        <v>2016</v>
      </c>
      <c r="B696" t="s">
        <v>11</v>
      </c>
      <c r="C696" t="s">
        <v>12</v>
      </c>
      <c r="D696" t="s">
        <v>186</v>
      </c>
      <c r="E696" t="s">
        <v>187</v>
      </c>
      <c r="F696" s="1">
        <v>42389</v>
      </c>
      <c r="G696">
        <v>0</v>
      </c>
      <c r="H696">
        <v>-6.22</v>
      </c>
      <c r="I696" t="s">
        <v>15</v>
      </c>
      <c r="J696" t="s">
        <v>1231</v>
      </c>
      <c r="K696" t="s">
        <v>1232</v>
      </c>
      <c r="L696" t="s">
        <v>1233</v>
      </c>
      <c r="M696" s="1">
        <v>42400</v>
      </c>
    </row>
    <row r="697" spans="1:13" hidden="1" x14ac:dyDescent="0.25">
      <c r="A697">
        <v>2016</v>
      </c>
      <c r="B697" t="s">
        <v>11</v>
      </c>
      <c r="C697" t="s">
        <v>12</v>
      </c>
      <c r="D697" t="s">
        <v>186</v>
      </c>
      <c r="E697" t="s">
        <v>187</v>
      </c>
      <c r="F697" s="1">
        <v>42389</v>
      </c>
      <c r="G697">
        <v>1</v>
      </c>
      <c r="H697">
        <v>-15249.5</v>
      </c>
      <c r="I697" t="s">
        <v>15</v>
      </c>
      <c r="J697" t="s">
        <v>16</v>
      </c>
      <c r="K697" t="s">
        <v>1234</v>
      </c>
      <c r="L697" t="s">
        <v>1233</v>
      </c>
      <c r="M697" s="1">
        <v>42400</v>
      </c>
    </row>
    <row r="698" spans="1:13" hidden="1" x14ac:dyDescent="0.25">
      <c r="A698">
        <v>2016</v>
      </c>
      <c r="B698" t="s">
        <v>11</v>
      </c>
      <c r="C698" t="s">
        <v>12</v>
      </c>
      <c r="D698" t="s">
        <v>186</v>
      </c>
      <c r="E698" t="s">
        <v>187</v>
      </c>
      <c r="F698" s="1">
        <v>42389</v>
      </c>
      <c r="G698">
        <v>2</v>
      </c>
      <c r="H698">
        <v>-15.54</v>
      </c>
      <c r="I698" t="s">
        <v>15</v>
      </c>
      <c r="J698" t="s">
        <v>1235</v>
      </c>
      <c r="K698" t="s">
        <v>1236</v>
      </c>
      <c r="L698" t="s">
        <v>1233</v>
      </c>
      <c r="M698" s="1">
        <v>42400</v>
      </c>
    </row>
    <row r="699" spans="1:13" hidden="1" x14ac:dyDescent="0.25">
      <c r="A699">
        <v>2016</v>
      </c>
      <c r="B699" t="s">
        <v>11</v>
      </c>
      <c r="C699" t="s">
        <v>12</v>
      </c>
      <c r="D699" t="s">
        <v>186</v>
      </c>
      <c r="E699" t="s">
        <v>187</v>
      </c>
      <c r="F699" s="1">
        <v>42389</v>
      </c>
      <c r="G699">
        <v>3</v>
      </c>
      <c r="H699">
        <v>-13.59</v>
      </c>
      <c r="I699" t="s">
        <v>15</v>
      </c>
      <c r="J699" t="s">
        <v>1237</v>
      </c>
      <c r="K699" t="s">
        <v>1238</v>
      </c>
      <c r="L699" t="s">
        <v>1233</v>
      </c>
      <c r="M699" s="1">
        <v>42400</v>
      </c>
    </row>
    <row r="700" spans="1:13" hidden="1" x14ac:dyDescent="0.25">
      <c r="A700">
        <v>2016</v>
      </c>
      <c r="B700" t="s">
        <v>11</v>
      </c>
      <c r="C700" t="s">
        <v>12</v>
      </c>
      <c r="D700" t="s">
        <v>186</v>
      </c>
      <c r="E700" t="s">
        <v>187</v>
      </c>
      <c r="F700" s="1">
        <v>42389</v>
      </c>
      <c r="G700">
        <v>4</v>
      </c>
      <c r="H700">
        <v>-18.66</v>
      </c>
      <c r="I700" t="s">
        <v>15</v>
      </c>
      <c r="J700" t="s">
        <v>1239</v>
      </c>
      <c r="K700" t="s">
        <v>1240</v>
      </c>
      <c r="L700" t="s">
        <v>1233</v>
      </c>
      <c r="M700" s="1">
        <v>42400</v>
      </c>
    </row>
    <row r="701" spans="1:13" hidden="1" x14ac:dyDescent="0.25">
      <c r="A701">
        <v>2016</v>
      </c>
      <c r="B701" t="s">
        <v>11</v>
      </c>
      <c r="C701" t="s">
        <v>12</v>
      </c>
      <c r="D701" t="s">
        <v>186</v>
      </c>
      <c r="E701" t="s">
        <v>187</v>
      </c>
      <c r="F701" s="1">
        <v>42389</v>
      </c>
      <c r="G701">
        <v>5</v>
      </c>
      <c r="H701">
        <v>-9.32</v>
      </c>
      <c r="I701" t="s">
        <v>15</v>
      </c>
      <c r="J701" t="s">
        <v>1241</v>
      </c>
      <c r="K701" t="s">
        <v>1242</v>
      </c>
      <c r="L701" t="s">
        <v>1233</v>
      </c>
      <c r="M701" s="1">
        <v>42400</v>
      </c>
    </row>
    <row r="702" spans="1:13" hidden="1" x14ac:dyDescent="0.25">
      <c r="A702">
        <v>2016</v>
      </c>
      <c r="B702" t="s">
        <v>11</v>
      </c>
      <c r="C702" t="s">
        <v>12</v>
      </c>
      <c r="D702" t="s">
        <v>186</v>
      </c>
      <c r="E702" t="s">
        <v>187</v>
      </c>
      <c r="F702" s="1">
        <v>42389</v>
      </c>
      <c r="G702">
        <v>6</v>
      </c>
      <c r="H702">
        <v>-148.02000000000001</v>
      </c>
      <c r="I702" t="s">
        <v>15</v>
      </c>
      <c r="J702" t="s">
        <v>1243</v>
      </c>
      <c r="K702" t="s">
        <v>1244</v>
      </c>
      <c r="L702" t="s">
        <v>1233</v>
      </c>
      <c r="M702" s="1">
        <v>42400</v>
      </c>
    </row>
    <row r="703" spans="1:13" hidden="1" x14ac:dyDescent="0.25">
      <c r="A703">
        <v>2016</v>
      </c>
      <c r="B703" t="s">
        <v>11</v>
      </c>
      <c r="C703" t="s">
        <v>12</v>
      </c>
      <c r="D703" t="s">
        <v>186</v>
      </c>
      <c r="E703" t="s">
        <v>187</v>
      </c>
      <c r="F703" s="1">
        <v>42389</v>
      </c>
      <c r="G703">
        <v>7</v>
      </c>
      <c r="H703">
        <v>-14.04</v>
      </c>
      <c r="I703" t="s">
        <v>15</v>
      </c>
      <c r="J703" t="s">
        <v>1245</v>
      </c>
      <c r="K703" t="s">
        <v>1246</v>
      </c>
      <c r="L703" t="s">
        <v>1233</v>
      </c>
      <c r="M703" s="1">
        <v>42400</v>
      </c>
    </row>
    <row r="704" spans="1:13" hidden="1" x14ac:dyDescent="0.25">
      <c r="A704">
        <v>2016</v>
      </c>
      <c r="B704" t="s">
        <v>11</v>
      </c>
      <c r="C704" t="s">
        <v>12</v>
      </c>
      <c r="D704" t="s">
        <v>186</v>
      </c>
      <c r="E704" t="s">
        <v>187</v>
      </c>
      <c r="F704" s="1">
        <v>42389</v>
      </c>
      <c r="G704">
        <v>8</v>
      </c>
      <c r="H704">
        <v>-3.11</v>
      </c>
      <c r="I704" t="s">
        <v>15</v>
      </c>
      <c r="J704" t="s">
        <v>1247</v>
      </c>
      <c r="K704" t="s">
        <v>1248</v>
      </c>
      <c r="L704" t="s">
        <v>1233</v>
      </c>
      <c r="M704" s="1">
        <v>42400</v>
      </c>
    </row>
    <row r="705" spans="1:13" hidden="1" x14ac:dyDescent="0.25">
      <c r="A705">
        <v>2016</v>
      </c>
      <c r="B705" t="s">
        <v>11</v>
      </c>
      <c r="C705" t="s">
        <v>12</v>
      </c>
      <c r="D705" t="s">
        <v>186</v>
      </c>
      <c r="E705" t="s">
        <v>187</v>
      </c>
      <c r="F705" s="1">
        <v>42389</v>
      </c>
      <c r="G705">
        <v>9</v>
      </c>
      <c r="H705">
        <v>-23.21</v>
      </c>
      <c r="I705" t="s">
        <v>15</v>
      </c>
      <c r="J705" t="s">
        <v>729</v>
      </c>
      <c r="K705" t="s">
        <v>1249</v>
      </c>
      <c r="L705" t="s">
        <v>1233</v>
      </c>
      <c r="M705" s="1">
        <v>42400</v>
      </c>
    </row>
    <row r="706" spans="1:13" hidden="1" x14ac:dyDescent="0.25">
      <c r="A706">
        <v>2016</v>
      </c>
      <c r="B706" t="s">
        <v>11</v>
      </c>
      <c r="C706" t="s">
        <v>12</v>
      </c>
      <c r="D706" t="s">
        <v>186</v>
      </c>
      <c r="E706" t="s">
        <v>187</v>
      </c>
      <c r="F706" s="1">
        <v>42389</v>
      </c>
      <c r="G706">
        <v>10</v>
      </c>
      <c r="H706">
        <v>-21.51</v>
      </c>
      <c r="I706" t="s">
        <v>15</v>
      </c>
      <c r="J706" t="s">
        <v>1250</v>
      </c>
      <c r="K706" t="s">
        <v>1251</v>
      </c>
      <c r="L706" t="s">
        <v>1233</v>
      </c>
      <c r="M706" s="1">
        <v>42400</v>
      </c>
    </row>
    <row r="707" spans="1:13" hidden="1" x14ac:dyDescent="0.25">
      <c r="A707">
        <v>2016</v>
      </c>
      <c r="B707" t="s">
        <v>11</v>
      </c>
      <c r="C707" t="s">
        <v>12</v>
      </c>
      <c r="D707" t="s">
        <v>186</v>
      </c>
      <c r="E707" t="s">
        <v>187</v>
      </c>
      <c r="F707" s="1">
        <v>42389</v>
      </c>
      <c r="G707">
        <v>11</v>
      </c>
      <c r="H707">
        <v>-81.58</v>
      </c>
      <c r="I707" t="s">
        <v>15</v>
      </c>
      <c r="J707" t="s">
        <v>1252</v>
      </c>
      <c r="K707" t="s">
        <v>1253</v>
      </c>
      <c r="L707" t="s">
        <v>1233</v>
      </c>
      <c r="M707" s="1">
        <v>42400</v>
      </c>
    </row>
    <row r="708" spans="1:13" hidden="1" x14ac:dyDescent="0.25">
      <c r="A708">
        <v>2016</v>
      </c>
      <c r="B708" t="s">
        <v>11</v>
      </c>
      <c r="C708" t="s">
        <v>12</v>
      </c>
      <c r="D708" t="s">
        <v>186</v>
      </c>
      <c r="E708" t="s">
        <v>187</v>
      </c>
      <c r="F708" s="1">
        <v>42389</v>
      </c>
      <c r="G708">
        <v>12</v>
      </c>
      <c r="H708">
        <v>-18.649999999999999</v>
      </c>
      <c r="I708" t="s">
        <v>15</v>
      </c>
      <c r="J708" t="s">
        <v>1254</v>
      </c>
      <c r="K708" t="s">
        <v>1255</v>
      </c>
      <c r="L708" t="s">
        <v>1233</v>
      </c>
      <c r="M708" s="1">
        <v>42400</v>
      </c>
    </row>
    <row r="709" spans="1:13" hidden="1" x14ac:dyDescent="0.25">
      <c r="A709">
        <v>2016</v>
      </c>
      <c r="B709" t="s">
        <v>11</v>
      </c>
      <c r="C709" t="s">
        <v>12</v>
      </c>
      <c r="D709" t="s">
        <v>186</v>
      </c>
      <c r="E709" t="s">
        <v>187</v>
      </c>
      <c r="F709" s="1">
        <v>42389</v>
      </c>
      <c r="G709">
        <v>13</v>
      </c>
      <c r="H709">
        <v>-103.19</v>
      </c>
      <c r="I709" t="s">
        <v>15</v>
      </c>
      <c r="J709" t="s">
        <v>1256</v>
      </c>
      <c r="K709" t="s">
        <v>1257</v>
      </c>
      <c r="L709" t="s">
        <v>1233</v>
      </c>
      <c r="M709" s="1">
        <v>42400</v>
      </c>
    </row>
    <row r="710" spans="1:13" hidden="1" x14ac:dyDescent="0.25">
      <c r="A710">
        <v>2016</v>
      </c>
      <c r="B710" t="s">
        <v>11</v>
      </c>
      <c r="C710" t="s">
        <v>12</v>
      </c>
      <c r="D710" t="s">
        <v>186</v>
      </c>
      <c r="E710" t="s">
        <v>187</v>
      </c>
      <c r="F710" s="1">
        <v>42389</v>
      </c>
      <c r="G710">
        <v>14</v>
      </c>
      <c r="H710">
        <v>-18.39</v>
      </c>
      <c r="I710" t="s">
        <v>15</v>
      </c>
      <c r="J710" t="s">
        <v>1258</v>
      </c>
      <c r="K710" t="s">
        <v>1259</v>
      </c>
      <c r="L710" t="s">
        <v>1233</v>
      </c>
      <c r="M710" s="1">
        <v>42400</v>
      </c>
    </row>
    <row r="711" spans="1:13" hidden="1" x14ac:dyDescent="0.25">
      <c r="A711">
        <v>2016</v>
      </c>
      <c r="B711" t="s">
        <v>11</v>
      </c>
      <c r="C711" t="s">
        <v>12</v>
      </c>
      <c r="D711" t="s">
        <v>186</v>
      </c>
      <c r="E711" t="s">
        <v>187</v>
      </c>
      <c r="F711" s="1">
        <v>42389</v>
      </c>
      <c r="G711">
        <v>15</v>
      </c>
      <c r="H711">
        <v>-15.54</v>
      </c>
      <c r="I711" t="s">
        <v>15</v>
      </c>
      <c r="J711" t="s">
        <v>1260</v>
      </c>
      <c r="K711" t="s">
        <v>1261</v>
      </c>
      <c r="L711" t="s">
        <v>1233</v>
      </c>
      <c r="M711" s="1">
        <v>42400</v>
      </c>
    </row>
    <row r="712" spans="1:13" hidden="1" x14ac:dyDescent="0.25">
      <c r="A712">
        <v>2016</v>
      </c>
      <c r="B712" t="s">
        <v>11</v>
      </c>
      <c r="C712" t="s">
        <v>12</v>
      </c>
      <c r="D712" t="s">
        <v>186</v>
      </c>
      <c r="E712" t="s">
        <v>187</v>
      </c>
      <c r="F712" s="1">
        <v>42389</v>
      </c>
      <c r="G712">
        <v>16</v>
      </c>
      <c r="H712">
        <v>-9.07</v>
      </c>
      <c r="I712" t="s">
        <v>15</v>
      </c>
      <c r="J712" t="s">
        <v>1262</v>
      </c>
      <c r="K712" t="s">
        <v>1263</v>
      </c>
      <c r="L712" t="s">
        <v>1233</v>
      </c>
      <c r="M712" s="1">
        <v>42400</v>
      </c>
    </row>
    <row r="713" spans="1:13" hidden="1" x14ac:dyDescent="0.25">
      <c r="A713">
        <v>2016</v>
      </c>
      <c r="B713" t="s">
        <v>11</v>
      </c>
      <c r="C713" t="s">
        <v>12</v>
      </c>
      <c r="D713" t="s">
        <v>186</v>
      </c>
      <c r="E713" t="s">
        <v>187</v>
      </c>
      <c r="F713" s="1">
        <v>42389</v>
      </c>
      <c r="G713">
        <v>17</v>
      </c>
      <c r="H713">
        <v>-15.54</v>
      </c>
      <c r="I713" t="s">
        <v>15</v>
      </c>
      <c r="J713" t="s">
        <v>1264</v>
      </c>
      <c r="K713" t="s">
        <v>1265</v>
      </c>
      <c r="L713" t="s">
        <v>1233</v>
      </c>
      <c r="M713" s="1">
        <v>42400</v>
      </c>
    </row>
    <row r="714" spans="1:13" hidden="1" x14ac:dyDescent="0.25">
      <c r="A714">
        <v>2016</v>
      </c>
      <c r="B714" t="s">
        <v>11</v>
      </c>
      <c r="C714" t="s">
        <v>12</v>
      </c>
      <c r="D714" t="s">
        <v>186</v>
      </c>
      <c r="E714" t="s">
        <v>187</v>
      </c>
      <c r="F714" s="1">
        <v>42389</v>
      </c>
      <c r="G714">
        <v>18</v>
      </c>
      <c r="H714">
        <v>-46.47</v>
      </c>
      <c r="I714" t="s">
        <v>15</v>
      </c>
      <c r="J714" t="s">
        <v>1266</v>
      </c>
      <c r="K714" t="s">
        <v>1267</v>
      </c>
      <c r="L714" t="s">
        <v>1233</v>
      </c>
      <c r="M714" s="1">
        <v>42400</v>
      </c>
    </row>
    <row r="715" spans="1:13" hidden="1" x14ac:dyDescent="0.25">
      <c r="A715">
        <v>2016</v>
      </c>
      <c r="B715" t="s">
        <v>11</v>
      </c>
      <c r="C715" t="s">
        <v>12</v>
      </c>
      <c r="D715" t="s">
        <v>186</v>
      </c>
      <c r="E715" t="s">
        <v>187</v>
      </c>
      <c r="F715" s="1">
        <v>42389</v>
      </c>
      <c r="G715">
        <v>19</v>
      </c>
      <c r="H715">
        <v>-10.51</v>
      </c>
      <c r="I715" t="s">
        <v>15</v>
      </c>
      <c r="J715" t="s">
        <v>1268</v>
      </c>
      <c r="K715" t="s">
        <v>1269</v>
      </c>
      <c r="L715" t="s">
        <v>1233</v>
      </c>
      <c r="M715" s="1">
        <v>42400</v>
      </c>
    </row>
    <row r="716" spans="1:13" hidden="1" x14ac:dyDescent="0.25">
      <c r="A716">
        <v>2016</v>
      </c>
      <c r="B716" t="s">
        <v>11</v>
      </c>
      <c r="C716" t="s">
        <v>12</v>
      </c>
      <c r="D716" t="s">
        <v>186</v>
      </c>
      <c r="E716" t="s">
        <v>187</v>
      </c>
      <c r="F716" s="1">
        <v>42389</v>
      </c>
      <c r="G716">
        <v>20</v>
      </c>
      <c r="H716">
        <v>-16.350000000000001</v>
      </c>
      <c r="I716" t="s">
        <v>15</v>
      </c>
      <c r="J716" t="s">
        <v>1270</v>
      </c>
      <c r="K716" t="s">
        <v>1271</v>
      </c>
      <c r="L716" t="s">
        <v>1233</v>
      </c>
      <c r="M716" s="1">
        <v>42400</v>
      </c>
    </row>
    <row r="717" spans="1:13" hidden="1" x14ac:dyDescent="0.25">
      <c r="A717">
        <v>2016</v>
      </c>
      <c r="B717" t="s">
        <v>11</v>
      </c>
      <c r="C717" t="s">
        <v>12</v>
      </c>
      <c r="D717" t="s">
        <v>186</v>
      </c>
      <c r="E717" t="s">
        <v>187</v>
      </c>
      <c r="F717" s="1">
        <v>42389</v>
      </c>
      <c r="G717">
        <v>21</v>
      </c>
      <c r="H717">
        <v>-24.55</v>
      </c>
      <c r="I717" t="s">
        <v>15</v>
      </c>
      <c r="J717" t="s">
        <v>1272</v>
      </c>
      <c r="K717" t="s">
        <v>1273</v>
      </c>
      <c r="L717" t="s">
        <v>1233</v>
      </c>
      <c r="M717" s="1">
        <v>42400</v>
      </c>
    </row>
    <row r="718" spans="1:13" hidden="1" x14ac:dyDescent="0.25">
      <c r="A718">
        <v>2016</v>
      </c>
      <c r="B718" t="s">
        <v>11</v>
      </c>
      <c r="C718" t="s">
        <v>12</v>
      </c>
      <c r="D718" t="s">
        <v>186</v>
      </c>
      <c r="E718" t="s">
        <v>187</v>
      </c>
      <c r="F718" s="1">
        <v>42389</v>
      </c>
      <c r="G718">
        <v>22</v>
      </c>
      <c r="H718">
        <v>-3.11</v>
      </c>
      <c r="I718" t="s">
        <v>15</v>
      </c>
      <c r="J718" t="s">
        <v>1274</v>
      </c>
      <c r="K718" t="s">
        <v>1275</v>
      </c>
      <c r="L718" t="s">
        <v>1233</v>
      </c>
      <c r="M718" s="1">
        <v>42400</v>
      </c>
    </row>
    <row r="719" spans="1:13" hidden="1" x14ac:dyDescent="0.25">
      <c r="A719">
        <v>2016</v>
      </c>
      <c r="B719" t="s">
        <v>11</v>
      </c>
      <c r="C719" t="s">
        <v>12</v>
      </c>
      <c r="D719" t="s">
        <v>186</v>
      </c>
      <c r="E719" t="s">
        <v>187</v>
      </c>
      <c r="F719" s="1">
        <v>42389</v>
      </c>
      <c r="G719">
        <v>23</v>
      </c>
      <c r="H719">
        <v>-23.31</v>
      </c>
      <c r="I719" t="s">
        <v>15</v>
      </c>
      <c r="J719" t="s">
        <v>1276</v>
      </c>
      <c r="K719" t="s">
        <v>1277</v>
      </c>
      <c r="L719" t="s">
        <v>1233</v>
      </c>
      <c r="M719" s="1">
        <v>42400</v>
      </c>
    </row>
    <row r="720" spans="1:13" hidden="1" x14ac:dyDescent="0.25">
      <c r="A720">
        <v>2016</v>
      </c>
      <c r="B720" t="s">
        <v>11</v>
      </c>
      <c r="C720" t="s">
        <v>12</v>
      </c>
      <c r="D720" t="s">
        <v>186</v>
      </c>
      <c r="E720" t="s">
        <v>187</v>
      </c>
      <c r="F720" s="1">
        <v>42389</v>
      </c>
      <c r="G720">
        <v>24</v>
      </c>
      <c r="H720">
        <v>-22.66</v>
      </c>
      <c r="I720" t="s">
        <v>15</v>
      </c>
      <c r="J720" t="s">
        <v>1278</v>
      </c>
      <c r="K720" t="s">
        <v>1279</v>
      </c>
      <c r="L720" t="s">
        <v>1233</v>
      </c>
      <c r="M720" s="1">
        <v>42400</v>
      </c>
    </row>
    <row r="721" spans="1:13" hidden="1" x14ac:dyDescent="0.25">
      <c r="A721">
        <v>2016</v>
      </c>
      <c r="B721" t="s">
        <v>11</v>
      </c>
      <c r="C721" t="s">
        <v>12</v>
      </c>
      <c r="D721" t="s">
        <v>186</v>
      </c>
      <c r="E721" t="s">
        <v>187</v>
      </c>
      <c r="F721" s="1">
        <v>42389</v>
      </c>
      <c r="G721">
        <v>25</v>
      </c>
      <c r="H721">
        <v>-15.89</v>
      </c>
      <c r="I721" t="s">
        <v>15</v>
      </c>
      <c r="J721" t="s">
        <v>1280</v>
      </c>
      <c r="K721" t="s">
        <v>1281</v>
      </c>
      <c r="L721" t="s">
        <v>1233</v>
      </c>
      <c r="M721" s="1">
        <v>42400</v>
      </c>
    </row>
    <row r="722" spans="1:13" hidden="1" x14ac:dyDescent="0.25">
      <c r="A722">
        <v>2016</v>
      </c>
      <c r="B722" t="s">
        <v>11</v>
      </c>
      <c r="C722" t="s">
        <v>12</v>
      </c>
      <c r="D722" t="s">
        <v>186</v>
      </c>
      <c r="E722" t="s">
        <v>187</v>
      </c>
      <c r="F722" s="1">
        <v>42389</v>
      </c>
      <c r="G722">
        <v>26</v>
      </c>
      <c r="H722">
        <v>-9.9600000000000009</v>
      </c>
      <c r="I722" t="s">
        <v>15</v>
      </c>
      <c r="J722" t="s">
        <v>1282</v>
      </c>
      <c r="K722" t="s">
        <v>1283</v>
      </c>
      <c r="L722" t="s">
        <v>1233</v>
      </c>
      <c r="M722" s="1">
        <v>42400</v>
      </c>
    </row>
    <row r="723" spans="1:13" hidden="1" x14ac:dyDescent="0.25">
      <c r="A723">
        <v>2016</v>
      </c>
      <c r="B723" t="s">
        <v>11</v>
      </c>
      <c r="C723" t="s">
        <v>12</v>
      </c>
      <c r="D723" t="s">
        <v>186</v>
      </c>
      <c r="E723" t="s">
        <v>187</v>
      </c>
      <c r="F723" s="1">
        <v>42389</v>
      </c>
      <c r="G723">
        <v>27</v>
      </c>
      <c r="H723">
        <v>-196.65</v>
      </c>
      <c r="I723" t="s">
        <v>15</v>
      </c>
      <c r="J723" t="s">
        <v>1284</v>
      </c>
      <c r="K723" t="s">
        <v>1285</v>
      </c>
      <c r="L723" t="s">
        <v>1233</v>
      </c>
      <c r="M723" s="1">
        <v>42400</v>
      </c>
    </row>
    <row r="724" spans="1:13" hidden="1" x14ac:dyDescent="0.25">
      <c r="A724">
        <v>2016</v>
      </c>
      <c r="B724" t="s">
        <v>11</v>
      </c>
      <c r="C724" t="s">
        <v>12</v>
      </c>
      <c r="D724" t="s">
        <v>186</v>
      </c>
      <c r="E724" t="s">
        <v>187</v>
      </c>
      <c r="F724" s="1">
        <v>42389</v>
      </c>
      <c r="G724">
        <v>28</v>
      </c>
      <c r="H724">
        <v>-12.43</v>
      </c>
      <c r="I724" t="s">
        <v>15</v>
      </c>
      <c r="J724" t="s">
        <v>1286</v>
      </c>
      <c r="K724" t="s">
        <v>1287</v>
      </c>
      <c r="L724" t="s">
        <v>1233</v>
      </c>
      <c r="M724" s="1">
        <v>42400</v>
      </c>
    </row>
    <row r="725" spans="1:13" hidden="1" x14ac:dyDescent="0.25">
      <c r="A725">
        <v>2016</v>
      </c>
      <c r="B725" t="s">
        <v>11</v>
      </c>
      <c r="C725" t="s">
        <v>12</v>
      </c>
      <c r="D725" t="s">
        <v>186</v>
      </c>
      <c r="E725" t="s">
        <v>187</v>
      </c>
      <c r="F725" s="1">
        <v>42389</v>
      </c>
      <c r="G725">
        <v>29</v>
      </c>
      <c r="H725">
        <v>-19.86</v>
      </c>
      <c r="I725" t="s">
        <v>15</v>
      </c>
      <c r="J725" t="s">
        <v>1288</v>
      </c>
      <c r="K725" t="s">
        <v>1289</v>
      </c>
      <c r="L725" t="s">
        <v>1233</v>
      </c>
      <c r="M725" s="1">
        <v>42400</v>
      </c>
    </row>
    <row r="726" spans="1:13" hidden="1" x14ac:dyDescent="0.25">
      <c r="A726">
        <v>2016</v>
      </c>
      <c r="B726" t="s">
        <v>11</v>
      </c>
      <c r="C726" t="s">
        <v>12</v>
      </c>
      <c r="D726" t="s">
        <v>186</v>
      </c>
      <c r="E726" t="s">
        <v>187</v>
      </c>
      <c r="F726" s="1">
        <v>42389</v>
      </c>
      <c r="G726">
        <v>30</v>
      </c>
      <c r="H726">
        <v>-326.67</v>
      </c>
      <c r="I726" t="s">
        <v>15</v>
      </c>
      <c r="J726" t="s">
        <v>1290</v>
      </c>
      <c r="K726" t="s">
        <v>1291</v>
      </c>
      <c r="L726" t="s">
        <v>1233</v>
      </c>
      <c r="M726" s="1">
        <v>42400</v>
      </c>
    </row>
    <row r="727" spans="1:13" hidden="1" x14ac:dyDescent="0.25">
      <c r="A727">
        <v>2016</v>
      </c>
      <c r="B727" t="s">
        <v>11</v>
      </c>
      <c r="C727" t="s">
        <v>12</v>
      </c>
      <c r="D727" t="s">
        <v>186</v>
      </c>
      <c r="E727" t="s">
        <v>187</v>
      </c>
      <c r="F727" s="1">
        <v>42389</v>
      </c>
      <c r="G727">
        <v>31</v>
      </c>
      <c r="H727">
        <v>-32</v>
      </c>
      <c r="I727" t="s">
        <v>15</v>
      </c>
      <c r="J727" t="s">
        <v>1292</v>
      </c>
      <c r="K727" t="s">
        <v>1293</v>
      </c>
      <c r="L727" t="s">
        <v>1233</v>
      </c>
      <c r="M727" s="1">
        <v>42400</v>
      </c>
    </row>
    <row r="728" spans="1:13" hidden="1" x14ac:dyDescent="0.25">
      <c r="A728">
        <v>2016</v>
      </c>
      <c r="B728" t="s">
        <v>11</v>
      </c>
      <c r="C728" t="s">
        <v>12</v>
      </c>
      <c r="D728" t="s">
        <v>186</v>
      </c>
      <c r="E728" t="s">
        <v>187</v>
      </c>
      <c r="F728" s="1">
        <v>42389</v>
      </c>
      <c r="G728">
        <v>32</v>
      </c>
      <c r="H728">
        <v>-675</v>
      </c>
      <c r="I728" t="s">
        <v>15</v>
      </c>
      <c r="J728" t="s">
        <v>1294</v>
      </c>
      <c r="K728" t="s">
        <v>1295</v>
      </c>
      <c r="L728" t="s">
        <v>1233</v>
      </c>
      <c r="M728" s="1">
        <v>42400</v>
      </c>
    </row>
    <row r="729" spans="1:13" hidden="1" x14ac:dyDescent="0.25">
      <c r="A729">
        <v>2016</v>
      </c>
      <c r="B729" t="s">
        <v>11</v>
      </c>
      <c r="C729" t="s">
        <v>12</v>
      </c>
      <c r="D729" t="s">
        <v>186</v>
      </c>
      <c r="E729" t="s">
        <v>187</v>
      </c>
      <c r="F729" s="1">
        <v>42389</v>
      </c>
      <c r="G729">
        <v>33</v>
      </c>
      <c r="H729">
        <v>-293.22000000000003</v>
      </c>
      <c r="I729" t="s">
        <v>15</v>
      </c>
      <c r="J729" t="s">
        <v>462</v>
      </c>
      <c r="K729" t="s">
        <v>1296</v>
      </c>
      <c r="L729" t="s">
        <v>1233</v>
      </c>
      <c r="M729" s="1">
        <v>42400</v>
      </c>
    </row>
    <row r="730" spans="1:13" hidden="1" x14ac:dyDescent="0.25">
      <c r="A730">
        <v>2016</v>
      </c>
      <c r="B730" t="s">
        <v>11</v>
      </c>
      <c r="C730" t="s">
        <v>12</v>
      </c>
      <c r="D730" t="s">
        <v>186</v>
      </c>
      <c r="E730" t="s">
        <v>187</v>
      </c>
      <c r="F730" s="1">
        <v>42389</v>
      </c>
      <c r="G730">
        <v>34</v>
      </c>
      <c r="H730">
        <v>-2584.6799999999998</v>
      </c>
      <c r="I730" t="s">
        <v>15</v>
      </c>
      <c r="J730" t="s">
        <v>1045</v>
      </c>
      <c r="K730" t="s">
        <v>1297</v>
      </c>
      <c r="L730" t="s">
        <v>1233</v>
      </c>
      <c r="M730" s="1">
        <v>42400</v>
      </c>
    </row>
    <row r="731" spans="1:13" hidden="1" x14ac:dyDescent="0.25">
      <c r="A731">
        <v>2016</v>
      </c>
      <c r="B731" t="s">
        <v>11</v>
      </c>
      <c r="C731" t="s">
        <v>12</v>
      </c>
      <c r="D731" t="s">
        <v>186</v>
      </c>
      <c r="E731" t="s">
        <v>187</v>
      </c>
      <c r="F731" s="1">
        <v>42389</v>
      </c>
      <c r="G731">
        <v>35</v>
      </c>
      <c r="H731">
        <v>-91.73</v>
      </c>
      <c r="I731" t="s">
        <v>15</v>
      </c>
      <c r="J731" t="s">
        <v>295</v>
      </c>
      <c r="K731" t="s">
        <v>1298</v>
      </c>
      <c r="L731" t="s">
        <v>1233</v>
      </c>
      <c r="M731" s="1">
        <v>42400</v>
      </c>
    </row>
    <row r="732" spans="1:13" hidden="1" x14ac:dyDescent="0.25">
      <c r="A732">
        <v>2016</v>
      </c>
      <c r="B732" t="s">
        <v>11</v>
      </c>
      <c r="C732" t="s">
        <v>12</v>
      </c>
      <c r="D732" t="s">
        <v>186</v>
      </c>
      <c r="E732" t="s">
        <v>187</v>
      </c>
      <c r="F732" s="1">
        <v>42389</v>
      </c>
      <c r="G732">
        <v>36</v>
      </c>
      <c r="H732">
        <v>-198.22</v>
      </c>
      <c r="I732" t="s">
        <v>15</v>
      </c>
      <c r="J732" t="s">
        <v>297</v>
      </c>
      <c r="K732" t="s">
        <v>1299</v>
      </c>
      <c r="L732" t="s">
        <v>1233</v>
      </c>
      <c r="M732" s="1">
        <v>42400</v>
      </c>
    </row>
    <row r="733" spans="1:13" hidden="1" x14ac:dyDescent="0.25">
      <c r="A733">
        <v>2016</v>
      </c>
      <c r="B733" t="s">
        <v>11</v>
      </c>
      <c r="C733" t="s">
        <v>12</v>
      </c>
      <c r="D733" t="s">
        <v>186</v>
      </c>
      <c r="E733" t="s">
        <v>187</v>
      </c>
      <c r="F733" s="1">
        <v>42389</v>
      </c>
      <c r="G733">
        <v>37</v>
      </c>
      <c r="H733">
        <v>-3450.09</v>
      </c>
      <c r="I733" t="s">
        <v>15</v>
      </c>
      <c r="J733" t="s">
        <v>224</v>
      </c>
      <c r="K733" t="s">
        <v>1300</v>
      </c>
      <c r="L733" t="s">
        <v>1233</v>
      </c>
      <c r="M733" s="1">
        <v>42400</v>
      </c>
    </row>
    <row r="734" spans="1:13" hidden="1" x14ac:dyDescent="0.25">
      <c r="A734">
        <v>2016</v>
      </c>
      <c r="B734" t="s">
        <v>11</v>
      </c>
      <c r="C734" t="s">
        <v>12</v>
      </c>
      <c r="D734" t="s">
        <v>186</v>
      </c>
      <c r="E734" t="s">
        <v>187</v>
      </c>
      <c r="F734" s="1">
        <v>42389</v>
      </c>
      <c r="G734">
        <v>38</v>
      </c>
      <c r="H734">
        <v>-438.99</v>
      </c>
      <c r="I734" t="s">
        <v>15</v>
      </c>
      <c r="J734" t="s">
        <v>308</v>
      </c>
      <c r="K734" t="s">
        <v>1301</v>
      </c>
      <c r="L734" t="s">
        <v>1233</v>
      </c>
      <c r="M734" s="1">
        <v>42400</v>
      </c>
    </row>
    <row r="735" spans="1:13" hidden="1" x14ac:dyDescent="0.25">
      <c r="A735">
        <v>2016</v>
      </c>
      <c r="B735" t="s">
        <v>11</v>
      </c>
      <c r="C735" t="s">
        <v>12</v>
      </c>
      <c r="D735" t="s">
        <v>186</v>
      </c>
      <c r="E735" t="s">
        <v>187</v>
      </c>
      <c r="F735" s="1">
        <v>42389</v>
      </c>
      <c r="G735">
        <v>39</v>
      </c>
      <c r="H735">
        <v>-521.5</v>
      </c>
      <c r="I735" t="s">
        <v>15</v>
      </c>
      <c r="J735" t="s">
        <v>311</v>
      </c>
      <c r="K735" t="s">
        <v>1302</v>
      </c>
      <c r="L735" t="s">
        <v>1233</v>
      </c>
      <c r="M735" s="1">
        <v>42400</v>
      </c>
    </row>
    <row r="736" spans="1:13" hidden="1" x14ac:dyDescent="0.25">
      <c r="A736">
        <v>2016</v>
      </c>
      <c r="B736" t="s">
        <v>11</v>
      </c>
      <c r="C736" t="s">
        <v>12</v>
      </c>
      <c r="D736" t="s">
        <v>186</v>
      </c>
      <c r="E736" t="s">
        <v>187</v>
      </c>
      <c r="F736" s="1">
        <v>42389</v>
      </c>
      <c r="G736">
        <v>40</v>
      </c>
      <c r="H736">
        <v>-10799.31</v>
      </c>
      <c r="I736" t="s">
        <v>15</v>
      </c>
      <c r="J736" t="s">
        <v>313</v>
      </c>
      <c r="K736" t="s">
        <v>1303</v>
      </c>
      <c r="L736" t="s">
        <v>1233</v>
      </c>
      <c r="M736" s="1">
        <v>42400</v>
      </c>
    </row>
    <row r="737" spans="1:13" hidden="1" x14ac:dyDescent="0.25">
      <c r="A737">
        <v>2016</v>
      </c>
      <c r="B737" t="s">
        <v>11</v>
      </c>
      <c r="C737" t="s">
        <v>12</v>
      </c>
      <c r="D737" t="s">
        <v>186</v>
      </c>
      <c r="E737" t="s">
        <v>187</v>
      </c>
      <c r="F737" s="1">
        <v>42389</v>
      </c>
      <c r="G737">
        <v>41</v>
      </c>
      <c r="H737">
        <v>-363700.25</v>
      </c>
      <c r="I737" t="s">
        <v>15</v>
      </c>
      <c r="J737" t="s">
        <v>1304</v>
      </c>
      <c r="K737" t="s">
        <v>1305</v>
      </c>
      <c r="L737" t="s">
        <v>1233</v>
      </c>
      <c r="M737" s="1">
        <v>42400</v>
      </c>
    </row>
    <row r="738" spans="1:13" hidden="1" x14ac:dyDescent="0.25">
      <c r="A738">
        <v>2016</v>
      </c>
      <c r="B738" t="s">
        <v>11</v>
      </c>
      <c r="C738" t="s">
        <v>12</v>
      </c>
      <c r="D738" t="s">
        <v>186</v>
      </c>
      <c r="E738" t="s">
        <v>187</v>
      </c>
      <c r="F738" s="1">
        <v>42389</v>
      </c>
      <c r="G738">
        <v>42</v>
      </c>
      <c r="H738">
        <v>-262.35000000000002</v>
      </c>
      <c r="I738" t="s">
        <v>15</v>
      </c>
      <c r="J738" t="s">
        <v>945</v>
      </c>
      <c r="K738" t="s">
        <v>1306</v>
      </c>
      <c r="L738" t="s">
        <v>1233</v>
      </c>
      <c r="M738" s="1">
        <v>42400</v>
      </c>
    </row>
    <row r="739" spans="1:13" hidden="1" x14ac:dyDescent="0.25">
      <c r="A739">
        <v>2016</v>
      </c>
      <c r="B739" t="s">
        <v>11</v>
      </c>
      <c r="C739" t="s">
        <v>12</v>
      </c>
      <c r="D739" t="s">
        <v>186</v>
      </c>
      <c r="E739" t="s">
        <v>187</v>
      </c>
      <c r="F739" s="1">
        <v>42389</v>
      </c>
      <c r="G739">
        <v>43</v>
      </c>
      <c r="H739">
        <v>-132.49</v>
      </c>
      <c r="I739" t="s">
        <v>15</v>
      </c>
      <c r="J739" t="s">
        <v>315</v>
      </c>
      <c r="K739" t="s">
        <v>1307</v>
      </c>
      <c r="L739" t="s">
        <v>1233</v>
      </c>
      <c r="M739" s="1">
        <v>42400</v>
      </c>
    </row>
    <row r="740" spans="1:13" hidden="1" x14ac:dyDescent="0.25">
      <c r="A740">
        <v>2016</v>
      </c>
      <c r="B740" t="s">
        <v>11</v>
      </c>
      <c r="C740" t="s">
        <v>12</v>
      </c>
      <c r="D740" t="s">
        <v>186</v>
      </c>
      <c r="E740" t="s">
        <v>187</v>
      </c>
      <c r="F740" s="1">
        <v>42389</v>
      </c>
      <c r="G740">
        <v>44</v>
      </c>
      <c r="H740">
        <v>-43</v>
      </c>
      <c r="I740" t="s">
        <v>15</v>
      </c>
      <c r="J740" t="s">
        <v>198</v>
      </c>
      <c r="K740" t="s">
        <v>1308</v>
      </c>
      <c r="L740" t="s">
        <v>1233</v>
      </c>
      <c r="M740" s="1">
        <v>42400</v>
      </c>
    </row>
    <row r="741" spans="1:13" hidden="1" x14ac:dyDescent="0.25">
      <c r="A741">
        <v>2016</v>
      </c>
      <c r="B741" t="s">
        <v>11</v>
      </c>
      <c r="C741" t="s">
        <v>12</v>
      </c>
      <c r="D741" t="s">
        <v>186</v>
      </c>
      <c r="E741" t="s">
        <v>187</v>
      </c>
      <c r="F741" s="1">
        <v>42389</v>
      </c>
      <c r="G741">
        <v>45</v>
      </c>
      <c r="H741">
        <v>-207.03</v>
      </c>
      <c r="I741" t="s">
        <v>15</v>
      </c>
      <c r="J741" t="s">
        <v>317</v>
      </c>
      <c r="K741" t="s">
        <v>1309</v>
      </c>
      <c r="L741" t="s">
        <v>1233</v>
      </c>
      <c r="M741" s="1">
        <v>42400</v>
      </c>
    </row>
    <row r="742" spans="1:13" hidden="1" x14ac:dyDescent="0.25">
      <c r="A742">
        <v>2016</v>
      </c>
      <c r="B742" t="s">
        <v>11</v>
      </c>
      <c r="C742" t="s">
        <v>12</v>
      </c>
      <c r="D742" t="s">
        <v>186</v>
      </c>
      <c r="E742" t="s">
        <v>187</v>
      </c>
      <c r="F742" s="1">
        <v>42389</v>
      </c>
      <c r="G742">
        <v>46</v>
      </c>
      <c r="H742">
        <v>-109.5</v>
      </c>
      <c r="I742" t="s">
        <v>15</v>
      </c>
      <c r="J742" t="s">
        <v>217</v>
      </c>
      <c r="K742" t="s">
        <v>1310</v>
      </c>
      <c r="L742" t="s">
        <v>1233</v>
      </c>
      <c r="M742" s="1">
        <v>42400</v>
      </c>
    </row>
    <row r="743" spans="1:13" hidden="1" x14ac:dyDescent="0.25">
      <c r="A743">
        <v>2016</v>
      </c>
      <c r="B743" t="s">
        <v>11</v>
      </c>
      <c r="C743" t="s">
        <v>12</v>
      </c>
      <c r="D743" t="s">
        <v>186</v>
      </c>
      <c r="E743" t="s">
        <v>187</v>
      </c>
      <c r="F743" s="1">
        <v>42389</v>
      </c>
      <c r="G743">
        <v>47</v>
      </c>
      <c r="H743">
        <v>-18761.919999999998</v>
      </c>
      <c r="I743" t="s">
        <v>15</v>
      </c>
      <c r="J743" t="s">
        <v>320</v>
      </c>
      <c r="K743" t="s">
        <v>1311</v>
      </c>
      <c r="L743" t="s">
        <v>1233</v>
      </c>
      <c r="M743" s="1">
        <v>42400</v>
      </c>
    </row>
    <row r="744" spans="1:13" hidden="1" x14ac:dyDescent="0.25">
      <c r="A744">
        <v>2016</v>
      </c>
      <c r="B744" t="s">
        <v>11</v>
      </c>
      <c r="C744" t="s">
        <v>12</v>
      </c>
      <c r="D744" t="s">
        <v>186</v>
      </c>
      <c r="E744" t="s">
        <v>187</v>
      </c>
      <c r="F744" s="1">
        <v>42389</v>
      </c>
      <c r="G744">
        <v>48</v>
      </c>
      <c r="H744">
        <v>-10.5</v>
      </c>
      <c r="I744" t="s">
        <v>15</v>
      </c>
      <c r="J744" t="s">
        <v>1312</v>
      </c>
      <c r="K744" t="s">
        <v>1313</v>
      </c>
      <c r="L744" t="s">
        <v>1233</v>
      </c>
      <c r="M744" s="1">
        <v>42400</v>
      </c>
    </row>
    <row r="745" spans="1:13" x14ac:dyDescent="0.25">
      <c r="A745">
        <v>2016</v>
      </c>
      <c r="B745" t="s">
        <v>11</v>
      </c>
      <c r="C745" t="s">
        <v>12</v>
      </c>
      <c r="D745" t="s">
        <v>186</v>
      </c>
      <c r="E745" t="s">
        <v>187</v>
      </c>
      <c r="F745" s="1">
        <v>42389</v>
      </c>
      <c r="G745">
        <v>49</v>
      </c>
      <c r="H745">
        <v>-19807.009999999998</v>
      </c>
      <c r="I745" t="s">
        <v>15</v>
      </c>
      <c r="J745" t="s">
        <v>20</v>
      </c>
      <c r="K745" t="s">
        <v>1314</v>
      </c>
      <c r="L745" t="s">
        <v>1233</v>
      </c>
      <c r="M745" s="1">
        <v>42400</v>
      </c>
    </row>
    <row r="746" spans="1:13" hidden="1" x14ac:dyDescent="0.25">
      <c r="A746">
        <v>2016</v>
      </c>
      <c r="B746" t="s">
        <v>11</v>
      </c>
      <c r="C746" t="s">
        <v>12</v>
      </c>
      <c r="D746" t="s">
        <v>186</v>
      </c>
      <c r="E746" t="s">
        <v>187</v>
      </c>
      <c r="F746" s="1">
        <v>42389</v>
      </c>
      <c r="G746">
        <v>50</v>
      </c>
      <c r="H746">
        <v>-362.58</v>
      </c>
      <c r="I746" t="s">
        <v>15</v>
      </c>
      <c r="J746" t="s">
        <v>324</v>
      </c>
      <c r="K746" t="s">
        <v>1315</v>
      </c>
      <c r="L746" t="s">
        <v>1233</v>
      </c>
      <c r="M746" s="1">
        <v>42400</v>
      </c>
    </row>
    <row r="747" spans="1:13" hidden="1" x14ac:dyDescent="0.25">
      <c r="A747">
        <v>2016</v>
      </c>
      <c r="B747" t="s">
        <v>11</v>
      </c>
      <c r="C747" t="s">
        <v>12</v>
      </c>
      <c r="D747" t="s">
        <v>186</v>
      </c>
      <c r="E747" t="s">
        <v>187</v>
      </c>
      <c r="F747" s="1">
        <v>42389</v>
      </c>
      <c r="G747">
        <v>51</v>
      </c>
      <c r="H747">
        <v>-37.78</v>
      </c>
      <c r="I747" t="s">
        <v>15</v>
      </c>
      <c r="J747" t="s">
        <v>643</v>
      </c>
      <c r="K747" t="s">
        <v>1316</v>
      </c>
      <c r="L747" t="s">
        <v>1233</v>
      </c>
      <c r="M747" s="1">
        <v>42400</v>
      </c>
    </row>
    <row r="748" spans="1:13" hidden="1" x14ac:dyDescent="0.25">
      <c r="A748">
        <v>2016</v>
      </c>
      <c r="B748" t="s">
        <v>11</v>
      </c>
      <c r="C748" t="s">
        <v>12</v>
      </c>
      <c r="D748" t="s">
        <v>186</v>
      </c>
      <c r="E748" t="s">
        <v>187</v>
      </c>
      <c r="F748" s="1">
        <v>42389</v>
      </c>
      <c r="G748">
        <v>52</v>
      </c>
      <c r="H748">
        <v>-84.06</v>
      </c>
      <c r="I748" t="s">
        <v>15</v>
      </c>
      <c r="J748" t="s">
        <v>83</v>
      </c>
      <c r="K748" t="s">
        <v>1317</v>
      </c>
      <c r="L748" t="s">
        <v>1233</v>
      </c>
      <c r="M748" s="1">
        <v>42400</v>
      </c>
    </row>
    <row r="749" spans="1:13" hidden="1" x14ac:dyDescent="0.25">
      <c r="A749">
        <v>2016</v>
      </c>
      <c r="B749" t="s">
        <v>11</v>
      </c>
      <c r="C749" t="s">
        <v>12</v>
      </c>
      <c r="D749" t="s">
        <v>186</v>
      </c>
      <c r="E749" t="s">
        <v>187</v>
      </c>
      <c r="F749" s="1">
        <v>42389</v>
      </c>
      <c r="G749">
        <v>53</v>
      </c>
      <c r="H749">
        <v>-745.03</v>
      </c>
      <c r="I749" t="s">
        <v>15</v>
      </c>
      <c r="J749" t="s">
        <v>206</v>
      </c>
      <c r="K749" t="s">
        <v>1318</v>
      </c>
      <c r="L749" t="s">
        <v>1233</v>
      </c>
      <c r="M749" s="1">
        <v>42400</v>
      </c>
    </row>
    <row r="750" spans="1:13" hidden="1" x14ac:dyDescent="0.25">
      <c r="A750">
        <v>2016</v>
      </c>
      <c r="B750" t="s">
        <v>11</v>
      </c>
      <c r="C750" t="s">
        <v>12</v>
      </c>
      <c r="D750" t="s">
        <v>186</v>
      </c>
      <c r="E750" t="s">
        <v>187</v>
      </c>
      <c r="F750" s="1">
        <v>42389</v>
      </c>
      <c r="G750">
        <v>54</v>
      </c>
      <c r="H750">
        <v>-220.69</v>
      </c>
      <c r="I750" t="s">
        <v>15</v>
      </c>
      <c r="J750" t="s">
        <v>482</v>
      </c>
      <c r="K750" t="s">
        <v>1319</v>
      </c>
      <c r="L750" t="s">
        <v>1233</v>
      </c>
      <c r="M750" s="1">
        <v>42400</v>
      </c>
    </row>
    <row r="751" spans="1:13" hidden="1" x14ac:dyDescent="0.25">
      <c r="A751">
        <v>2016</v>
      </c>
      <c r="B751" t="s">
        <v>11</v>
      </c>
      <c r="C751" t="s">
        <v>12</v>
      </c>
      <c r="D751" t="s">
        <v>186</v>
      </c>
      <c r="E751" t="s">
        <v>187</v>
      </c>
      <c r="F751" s="1">
        <v>42389</v>
      </c>
      <c r="G751">
        <v>55</v>
      </c>
      <c r="H751">
        <v>-288.44</v>
      </c>
      <c r="I751" t="s">
        <v>15</v>
      </c>
      <c r="J751" t="s">
        <v>959</v>
      </c>
      <c r="K751" t="s">
        <v>1320</v>
      </c>
      <c r="L751" t="s">
        <v>1233</v>
      </c>
      <c r="M751" s="1">
        <v>42400</v>
      </c>
    </row>
    <row r="752" spans="1:13" hidden="1" x14ac:dyDescent="0.25">
      <c r="A752">
        <v>2016</v>
      </c>
      <c r="B752" t="s">
        <v>11</v>
      </c>
      <c r="C752" t="s">
        <v>12</v>
      </c>
      <c r="D752" t="s">
        <v>186</v>
      </c>
      <c r="E752" t="s">
        <v>187</v>
      </c>
      <c r="F752" s="1">
        <v>42389</v>
      </c>
      <c r="G752">
        <v>56</v>
      </c>
      <c r="H752">
        <v>-43.33</v>
      </c>
      <c r="I752" t="s">
        <v>15</v>
      </c>
      <c r="J752" t="s">
        <v>484</v>
      </c>
      <c r="K752" t="s">
        <v>1321</v>
      </c>
      <c r="L752" t="s">
        <v>1233</v>
      </c>
      <c r="M752" s="1">
        <v>42400</v>
      </c>
    </row>
    <row r="753" spans="1:13" hidden="1" x14ac:dyDescent="0.25">
      <c r="A753">
        <v>2016</v>
      </c>
      <c r="B753" t="s">
        <v>11</v>
      </c>
      <c r="C753" t="s">
        <v>12</v>
      </c>
      <c r="D753" t="s">
        <v>186</v>
      </c>
      <c r="E753" t="s">
        <v>187</v>
      </c>
      <c r="F753" s="1">
        <v>42389</v>
      </c>
      <c r="G753">
        <v>57</v>
      </c>
      <c r="H753">
        <v>-812.19</v>
      </c>
      <c r="I753" t="s">
        <v>15</v>
      </c>
      <c r="J753" t="s">
        <v>764</v>
      </c>
      <c r="K753" t="s">
        <v>1322</v>
      </c>
      <c r="L753" t="s">
        <v>1233</v>
      </c>
      <c r="M753" s="1">
        <v>42400</v>
      </c>
    </row>
    <row r="754" spans="1:13" hidden="1" x14ac:dyDescent="0.25">
      <c r="A754">
        <v>2016</v>
      </c>
      <c r="B754" t="s">
        <v>11</v>
      </c>
      <c r="C754" t="s">
        <v>12</v>
      </c>
      <c r="D754" t="s">
        <v>186</v>
      </c>
      <c r="E754" t="s">
        <v>187</v>
      </c>
      <c r="F754" s="1">
        <v>42389</v>
      </c>
      <c r="G754">
        <v>58</v>
      </c>
      <c r="H754">
        <v>-38021.68</v>
      </c>
      <c r="I754" t="s">
        <v>15</v>
      </c>
      <c r="J754" t="s">
        <v>330</v>
      </c>
      <c r="K754" t="s">
        <v>1323</v>
      </c>
      <c r="L754" t="s">
        <v>1233</v>
      </c>
      <c r="M754" s="1">
        <v>42400</v>
      </c>
    </row>
    <row r="755" spans="1:13" hidden="1" x14ac:dyDescent="0.25">
      <c r="A755">
        <v>2016</v>
      </c>
      <c r="B755" t="s">
        <v>11</v>
      </c>
      <c r="C755" t="s">
        <v>12</v>
      </c>
      <c r="D755" t="s">
        <v>186</v>
      </c>
      <c r="E755" t="s">
        <v>187</v>
      </c>
      <c r="F755" s="1">
        <v>42389</v>
      </c>
      <c r="G755">
        <v>59</v>
      </c>
      <c r="H755">
        <v>-350</v>
      </c>
      <c r="I755" t="s">
        <v>15</v>
      </c>
      <c r="J755" t="s">
        <v>766</v>
      </c>
      <c r="K755" t="s">
        <v>1324</v>
      </c>
      <c r="L755" t="s">
        <v>1233</v>
      </c>
      <c r="M755" s="1">
        <v>42400</v>
      </c>
    </row>
    <row r="756" spans="1:13" hidden="1" x14ac:dyDescent="0.25">
      <c r="A756">
        <v>2016</v>
      </c>
      <c r="B756" t="s">
        <v>11</v>
      </c>
      <c r="C756" t="s">
        <v>12</v>
      </c>
      <c r="D756" t="s">
        <v>186</v>
      </c>
      <c r="E756" t="s">
        <v>187</v>
      </c>
      <c r="F756" s="1">
        <v>42389</v>
      </c>
      <c r="G756">
        <v>60</v>
      </c>
      <c r="H756">
        <v>-840</v>
      </c>
      <c r="I756" t="s">
        <v>15</v>
      </c>
      <c r="J756" t="s">
        <v>332</v>
      </c>
      <c r="K756" t="s">
        <v>1325</v>
      </c>
      <c r="L756" t="s">
        <v>1233</v>
      </c>
      <c r="M756" s="1">
        <v>42400</v>
      </c>
    </row>
    <row r="757" spans="1:13" hidden="1" x14ac:dyDescent="0.25">
      <c r="A757">
        <v>2016</v>
      </c>
      <c r="B757" t="s">
        <v>11</v>
      </c>
      <c r="C757" t="s">
        <v>12</v>
      </c>
      <c r="D757" t="s">
        <v>186</v>
      </c>
      <c r="E757" t="s">
        <v>187</v>
      </c>
      <c r="F757" s="1">
        <v>42389</v>
      </c>
      <c r="G757">
        <v>61</v>
      </c>
      <c r="H757">
        <v>-3225.33</v>
      </c>
      <c r="I757" t="s">
        <v>15</v>
      </c>
      <c r="J757" t="s">
        <v>334</v>
      </c>
      <c r="K757" t="s">
        <v>1326</v>
      </c>
      <c r="L757" t="s">
        <v>1233</v>
      </c>
      <c r="M757" s="1">
        <v>42400</v>
      </c>
    </row>
    <row r="758" spans="1:13" hidden="1" x14ac:dyDescent="0.25">
      <c r="A758">
        <v>2016</v>
      </c>
      <c r="B758" t="s">
        <v>11</v>
      </c>
      <c r="C758" t="s">
        <v>12</v>
      </c>
      <c r="D758" t="s">
        <v>186</v>
      </c>
      <c r="E758" t="s">
        <v>187</v>
      </c>
      <c r="F758" s="1">
        <v>42389</v>
      </c>
      <c r="G758">
        <v>62</v>
      </c>
      <c r="H758">
        <v>-4583</v>
      </c>
      <c r="I758" t="s">
        <v>15</v>
      </c>
      <c r="J758" t="s">
        <v>336</v>
      </c>
      <c r="K758" t="s">
        <v>1327</v>
      </c>
      <c r="L758" t="s">
        <v>1233</v>
      </c>
      <c r="M758" s="1">
        <v>42400</v>
      </c>
    </row>
    <row r="759" spans="1:13" hidden="1" x14ac:dyDescent="0.25">
      <c r="A759">
        <v>2016</v>
      </c>
      <c r="B759" t="s">
        <v>11</v>
      </c>
      <c r="C759" t="s">
        <v>12</v>
      </c>
      <c r="D759" t="s">
        <v>186</v>
      </c>
      <c r="E759" t="s">
        <v>187</v>
      </c>
      <c r="F759" s="1">
        <v>42389</v>
      </c>
      <c r="G759">
        <v>63</v>
      </c>
      <c r="H759">
        <v>-556.26</v>
      </c>
      <c r="I759" t="s">
        <v>15</v>
      </c>
      <c r="J759" t="s">
        <v>494</v>
      </c>
      <c r="K759" t="s">
        <v>1328</v>
      </c>
      <c r="L759" t="s">
        <v>1233</v>
      </c>
      <c r="M759" s="1">
        <v>42400</v>
      </c>
    </row>
    <row r="760" spans="1:13" hidden="1" x14ac:dyDescent="0.25">
      <c r="A760">
        <v>2016</v>
      </c>
      <c r="B760" t="s">
        <v>11</v>
      </c>
      <c r="C760" t="s">
        <v>12</v>
      </c>
      <c r="D760" t="s">
        <v>186</v>
      </c>
      <c r="E760" t="s">
        <v>187</v>
      </c>
      <c r="F760" s="1">
        <v>42389</v>
      </c>
      <c r="G760">
        <v>64</v>
      </c>
      <c r="H760">
        <v>-130</v>
      </c>
      <c r="I760" t="s">
        <v>15</v>
      </c>
      <c r="J760" t="s">
        <v>1329</v>
      </c>
      <c r="K760" t="s">
        <v>1330</v>
      </c>
      <c r="L760" t="s">
        <v>1233</v>
      </c>
      <c r="M760" s="1">
        <v>42400</v>
      </c>
    </row>
    <row r="761" spans="1:13" hidden="1" x14ac:dyDescent="0.25">
      <c r="A761">
        <v>2016</v>
      </c>
      <c r="B761" t="s">
        <v>11</v>
      </c>
      <c r="C761" t="s">
        <v>12</v>
      </c>
      <c r="D761" t="s">
        <v>186</v>
      </c>
      <c r="E761" t="s">
        <v>187</v>
      </c>
      <c r="F761" s="1">
        <v>42389</v>
      </c>
      <c r="G761">
        <v>65</v>
      </c>
      <c r="H761">
        <v>-53.86</v>
      </c>
      <c r="I761" t="s">
        <v>15</v>
      </c>
      <c r="J761" t="s">
        <v>338</v>
      </c>
      <c r="K761" t="s">
        <v>1331</v>
      </c>
      <c r="L761" t="s">
        <v>1233</v>
      </c>
      <c r="M761" s="1">
        <v>42400</v>
      </c>
    </row>
    <row r="762" spans="1:13" hidden="1" x14ac:dyDescent="0.25">
      <c r="A762">
        <v>2016</v>
      </c>
      <c r="B762" t="s">
        <v>11</v>
      </c>
      <c r="C762" t="s">
        <v>12</v>
      </c>
      <c r="D762" t="s">
        <v>186</v>
      </c>
      <c r="E762" t="s">
        <v>187</v>
      </c>
      <c r="F762" s="1">
        <v>42389</v>
      </c>
      <c r="G762">
        <v>66</v>
      </c>
      <c r="H762">
        <v>-200</v>
      </c>
      <c r="I762" t="s">
        <v>15</v>
      </c>
      <c r="J762" t="s">
        <v>340</v>
      </c>
      <c r="K762" t="s">
        <v>1332</v>
      </c>
      <c r="L762" t="s">
        <v>1233</v>
      </c>
      <c r="M762" s="1">
        <v>42400</v>
      </c>
    </row>
    <row r="763" spans="1:13" hidden="1" x14ac:dyDescent="0.25">
      <c r="A763">
        <v>2016</v>
      </c>
      <c r="B763" t="s">
        <v>11</v>
      </c>
      <c r="C763" t="s">
        <v>12</v>
      </c>
      <c r="D763" t="s">
        <v>186</v>
      </c>
      <c r="E763" t="s">
        <v>187</v>
      </c>
      <c r="F763" s="1">
        <v>42389</v>
      </c>
      <c r="G763">
        <v>67</v>
      </c>
      <c r="H763">
        <v>-1871.51</v>
      </c>
      <c r="I763" t="s">
        <v>15</v>
      </c>
      <c r="J763" t="s">
        <v>1333</v>
      </c>
      <c r="K763" t="s">
        <v>1334</v>
      </c>
      <c r="L763" t="s">
        <v>1233</v>
      </c>
      <c r="M763" s="1">
        <v>42400</v>
      </c>
    </row>
    <row r="764" spans="1:13" hidden="1" x14ac:dyDescent="0.25">
      <c r="A764">
        <v>2016</v>
      </c>
      <c r="B764" t="s">
        <v>11</v>
      </c>
      <c r="C764" t="s">
        <v>12</v>
      </c>
      <c r="D764" t="s">
        <v>186</v>
      </c>
      <c r="E764" t="s">
        <v>187</v>
      </c>
      <c r="F764" s="1">
        <v>42389</v>
      </c>
      <c r="G764">
        <v>68</v>
      </c>
      <c r="H764">
        <v>-9771.3799999999992</v>
      </c>
      <c r="I764" t="s">
        <v>15</v>
      </c>
      <c r="J764" t="s">
        <v>195</v>
      </c>
      <c r="K764" t="s">
        <v>1335</v>
      </c>
      <c r="L764" t="s">
        <v>1233</v>
      </c>
      <c r="M764" s="1">
        <v>42400</v>
      </c>
    </row>
    <row r="765" spans="1:13" hidden="1" x14ac:dyDescent="0.25">
      <c r="A765">
        <v>2016</v>
      </c>
      <c r="B765" t="s">
        <v>11</v>
      </c>
      <c r="C765" t="s">
        <v>12</v>
      </c>
      <c r="D765" t="s">
        <v>186</v>
      </c>
      <c r="E765" t="s">
        <v>187</v>
      </c>
      <c r="F765" s="1">
        <v>42389</v>
      </c>
      <c r="G765">
        <v>69</v>
      </c>
      <c r="H765">
        <v>-128.91</v>
      </c>
      <c r="I765" t="s">
        <v>15</v>
      </c>
      <c r="J765" t="s">
        <v>344</v>
      </c>
      <c r="K765" t="s">
        <v>1336</v>
      </c>
      <c r="L765" t="s">
        <v>1233</v>
      </c>
      <c r="M765" s="1">
        <v>42400</v>
      </c>
    </row>
    <row r="766" spans="1:13" hidden="1" x14ac:dyDescent="0.25">
      <c r="A766">
        <v>2016</v>
      </c>
      <c r="B766" t="s">
        <v>11</v>
      </c>
      <c r="C766" t="s">
        <v>12</v>
      </c>
      <c r="D766" t="s">
        <v>186</v>
      </c>
      <c r="E766" t="s">
        <v>187</v>
      </c>
      <c r="F766" s="1">
        <v>42389</v>
      </c>
      <c r="G766">
        <v>70</v>
      </c>
      <c r="H766">
        <v>-470</v>
      </c>
      <c r="I766" t="s">
        <v>15</v>
      </c>
      <c r="J766" t="s">
        <v>347</v>
      </c>
      <c r="K766" t="s">
        <v>1337</v>
      </c>
      <c r="L766" t="s">
        <v>1233</v>
      </c>
      <c r="M766" s="1">
        <v>42400</v>
      </c>
    </row>
    <row r="767" spans="1:13" hidden="1" x14ac:dyDescent="0.25">
      <c r="A767">
        <v>2016</v>
      </c>
      <c r="B767" t="s">
        <v>11</v>
      </c>
      <c r="C767" t="s">
        <v>12</v>
      </c>
      <c r="D767" t="s">
        <v>186</v>
      </c>
      <c r="E767" t="s">
        <v>187</v>
      </c>
      <c r="F767" s="1">
        <v>42389</v>
      </c>
      <c r="G767">
        <v>71</v>
      </c>
      <c r="H767">
        <v>-9280.67</v>
      </c>
      <c r="I767" t="s">
        <v>15</v>
      </c>
      <c r="J767" t="s">
        <v>202</v>
      </c>
      <c r="K767" t="s">
        <v>1338</v>
      </c>
      <c r="L767" t="s">
        <v>1233</v>
      </c>
      <c r="M767" s="1">
        <v>42400</v>
      </c>
    </row>
    <row r="768" spans="1:13" hidden="1" x14ac:dyDescent="0.25">
      <c r="A768">
        <v>2016</v>
      </c>
      <c r="B768" t="s">
        <v>11</v>
      </c>
      <c r="C768" t="s">
        <v>12</v>
      </c>
      <c r="D768" t="s">
        <v>186</v>
      </c>
      <c r="E768" t="s">
        <v>187</v>
      </c>
      <c r="F768" s="1">
        <v>42389</v>
      </c>
      <c r="G768">
        <v>72</v>
      </c>
      <c r="H768">
        <v>-18218.09</v>
      </c>
      <c r="I768" t="s">
        <v>15</v>
      </c>
      <c r="J768" t="s">
        <v>61</v>
      </c>
      <c r="K768" t="s">
        <v>1339</v>
      </c>
      <c r="L768" t="s">
        <v>1233</v>
      </c>
      <c r="M768" s="1">
        <v>42400</v>
      </c>
    </row>
    <row r="769" spans="1:13" hidden="1" x14ac:dyDescent="0.25">
      <c r="A769">
        <v>2016</v>
      </c>
      <c r="B769" t="s">
        <v>11</v>
      </c>
      <c r="C769" t="s">
        <v>12</v>
      </c>
      <c r="D769" t="s">
        <v>186</v>
      </c>
      <c r="E769" t="s">
        <v>187</v>
      </c>
      <c r="F769" s="1">
        <v>42389</v>
      </c>
      <c r="G769">
        <v>73</v>
      </c>
      <c r="H769">
        <v>-55218.53</v>
      </c>
      <c r="I769" t="s">
        <v>15</v>
      </c>
      <c r="J769" t="s">
        <v>347</v>
      </c>
      <c r="K769" t="s">
        <v>1340</v>
      </c>
      <c r="L769" t="s">
        <v>1233</v>
      </c>
      <c r="M769" s="1">
        <v>42400</v>
      </c>
    </row>
    <row r="770" spans="1:13" hidden="1" x14ac:dyDescent="0.25">
      <c r="A770">
        <v>2016</v>
      </c>
      <c r="B770" t="s">
        <v>11</v>
      </c>
      <c r="C770" t="s">
        <v>12</v>
      </c>
      <c r="D770" t="s">
        <v>186</v>
      </c>
      <c r="E770" t="s">
        <v>187</v>
      </c>
      <c r="F770" s="1">
        <v>42389</v>
      </c>
      <c r="G770">
        <v>74</v>
      </c>
      <c r="H770">
        <v>-591.37</v>
      </c>
      <c r="I770" t="s">
        <v>15</v>
      </c>
      <c r="J770" t="s">
        <v>349</v>
      </c>
      <c r="K770" t="s">
        <v>1341</v>
      </c>
      <c r="L770" t="s">
        <v>1233</v>
      </c>
      <c r="M770" s="1">
        <v>42400</v>
      </c>
    </row>
    <row r="771" spans="1:13" hidden="1" x14ac:dyDescent="0.25">
      <c r="A771">
        <v>2016</v>
      </c>
      <c r="B771" t="s">
        <v>11</v>
      </c>
      <c r="C771" t="s">
        <v>12</v>
      </c>
      <c r="D771" t="s">
        <v>186</v>
      </c>
      <c r="E771" t="s">
        <v>187</v>
      </c>
      <c r="F771" s="1">
        <v>42389</v>
      </c>
      <c r="G771">
        <v>75</v>
      </c>
      <c r="H771">
        <v>-2206.75</v>
      </c>
      <c r="I771" t="s">
        <v>15</v>
      </c>
      <c r="J771" t="s">
        <v>1187</v>
      </c>
      <c r="K771" t="s">
        <v>1342</v>
      </c>
      <c r="L771" t="s">
        <v>1233</v>
      </c>
      <c r="M771" s="1">
        <v>42400</v>
      </c>
    </row>
    <row r="772" spans="1:13" hidden="1" x14ac:dyDescent="0.25">
      <c r="A772">
        <v>2016</v>
      </c>
      <c r="B772" t="s">
        <v>11</v>
      </c>
      <c r="C772" t="s">
        <v>12</v>
      </c>
      <c r="D772" t="s">
        <v>186</v>
      </c>
      <c r="E772" t="s">
        <v>187</v>
      </c>
      <c r="F772" s="1">
        <v>42389</v>
      </c>
      <c r="G772">
        <v>76</v>
      </c>
      <c r="H772">
        <v>-4576.7299999999996</v>
      </c>
      <c r="I772" t="s">
        <v>15</v>
      </c>
      <c r="J772" t="s">
        <v>659</v>
      </c>
      <c r="K772" t="s">
        <v>1343</v>
      </c>
      <c r="L772" t="s">
        <v>1233</v>
      </c>
      <c r="M772" s="1">
        <v>42400</v>
      </c>
    </row>
    <row r="773" spans="1:13" hidden="1" x14ac:dyDescent="0.25">
      <c r="A773">
        <v>2016</v>
      </c>
      <c r="B773" t="s">
        <v>11</v>
      </c>
      <c r="C773" t="s">
        <v>12</v>
      </c>
      <c r="D773" t="s">
        <v>186</v>
      </c>
      <c r="E773" t="s">
        <v>187</v>
      </c>
      <c r="F773" s="1">
        <v>42389</v>
      </c>
      <c r="G773">
        <v>77</v>
      </c>
      <c r="H773">
        <v>-1001</v>
      </c>
      <c r="I773" t="s">
        <v>15</v>
      </c>
      <c r="J773" t="s">
        <v>1344</v>
      </c>
      <c r="K773" t="s">
        <v>1345</v>
      </c>
      <c r="L773" t="s">
        <v>1233</v>
      </c>
      <c r="M773" s="1">
        <v>42400</v>
      </c>
    </row>
    <row r="774" spans="1:13" hidden="1" x14ac:dyDescent="0.25">
      <c r="A774">
        <v>2016</v>
      </c>
      <c r="B774" t="s">
        <v>11</v>
      </c>
      <c r="C774" t="s">
        <v>12</v>
      </c>
      <c r="D774" t="s">
        <v>186</v>
      </c>
      <c r="E774" t="s">
        <v>187</v>
      </c>
      <c r="F774" s="1">
        <v>42389</v>
      </c>
      <c r="G774">
        <v>78</v>
      </c>
      <c r="H774">
        <v>-10618.9</v>
      </c>
      <c r="I774" t="s">
        <v>15</v>
      </c>
      <c r="J774" t="s">
        <v>210</v>
      </c>
      <c r="K774" t="s">
        <v>1346</v>
      </c>
      <c r="L774" t="s">
        <v>1233</v>
      </c>
      <c r="M774" s="1">
        <v>42400</v>
      </c>
    </row>
    <row r="775" spans="1:13" hidden="1" x14ac:dyDescent="0.25">
      <c r="A775">
        <v>2016</v>
      </c>
      <c r="B775" t="s">
        <v>11</v>
      </c>
      <c r="C775" t="s">
        <v>12</v>
      </c>
      <c r="D775" t="s">
        <v>186</v>
      </c>
      <c r="E775" t="s">
        <v>187</v>
      </c>
      <c r="F775" s="1">
        <v>42389</v>
      </c>
      <c r="G775">
        <v>79</v>
      </c>
      <c r="H775">
        <v>-179.53</v>
      </c>
      <c r="I775" t="s">
        <v>15</v>
      </c>
      <c r="J775" t="s">
        <v>204</v>
      </c>
      <c r="K775" t="s">
        <v>1347</v>
      </c>
      <c r="L775" t="s">
        <v>1233</v>
      </c>
      <c r="M775" s="1">
        <v>42400</v>
      </c>
    </row>
    <row r="776" spans="1:13" hidden="1" x14ac:dyDescent="0.25">
      <c r="A776">
        <v>2016</v>
      </c>
      <c r="B776" t="s">
        <v>11</v>
      </c>
      <c r="C776" t="s">
        <v>12</v>
      </c>
      <c r="D776" t="s">
        <v>186</v>
      </c>
      <c r="E776" t="s">
        <v>187</v>
      </c>
      <c r="F776" s="1">
        <v>42389</v>
      </c>
      <c r="G776">
        <v>80</v>
      </c>
      <c r="H776">
        <v>-1432.81</v>
      </c>
      <c r="I776" t="s">
        <v>15</v>
      </c>
      <c r="J776" t="s">
        <v>18</v>
      </c>
      <c r="K776" t="s">
        <v>1348</v>
      </c>
      <c r="L776" t="s">
        <v>1233</v>
      </c>
      <c r="M776" s="1">
        <v>42400</v>
      </c>
    </row>
    <row r="777" spans="1:13" hidden="1" x14ac:dyDescent="0.25">
      <c r="A777">
        <v>2016</v>
      </c>
      <c r="B777" t="s">
        <v>11</v>
      </c>
      <c r="C777" t="s">
        <v>12</v>
      </c>
      <c r="D777" t="s">
        <v>186</v>
      </c>
      <c r="E777" t="s">
        <v>187</v>
      </c>
      <c r="F777" s="1">
        <v>42389</v>
      </c>
      <c r="G777">
        <v>81</v>
      </c>
      <c r="H777">
        <v>-8547.5</v>
      </c>
      <c r="I777" t="s">
        <v>15</v>
      </c>
      <c r="J777" t="s">
        <v>358</v>
      </c>
      <c r="K777" t="s">
        <v>1349</v>
      </c>
      <c r="L777" t="s">
        <v>1233</v>
      </c>
      <c r="M777" s="1">
        <v>42400</v>
      </c>
    </row>
    <row r="778" spans="1:13" hidden="1" x14ac:dyDescent="0.25">
      <c r="A778">
        <v>2016</v>
      </c>
      <c r="B778" t="s">
        <v>11</v>
      </c>
      <c r="C778" t="s">
        <v>12</v>
      </c>
      <c r="D778" t="s">
        <v>186</v>
      </c>
      <c r="E778" t="s">
        <v>187</v>
      </c>
      <c r="F778" s="1">
        <v>42389</v>
      </c>
      <c r="G778">
        <v>82</v>
      </c>
      <c r="H778">
        <v>-75</v>
      </c>
      <c r="I778" t="s">
        <v>15</v>
      </c>
      <c r="J778" t="s">
        <v>1350</v>
      </c>
      <c r="K778" t="s">
        <v>1351</v>
      </c>
      <c r="L778" t="s">
        <v>1233</v>
      </c>
      <c r="M778" s="1">
        <v>42400</v>
      </c>
    </row>
    <row r="779" spans="1:13" hidden="1" x14ac:dyDescent="0.25">
      <c r="A779">
        <v>2016</v>
      </c>
      <c r="B779" t="s">
        <v>11</v>
      </c>
      <c r="C779" t="s">
        <v>12</v>
      </c>
      <c r="D779" t="s">
        <v>186</v>
      </c>
      <c r="E779" t="s">
        <v>187</v>
      </c>
      <c r="F779" s="1">
        <v>42389</v>
      </c>
      <c r="G779">
        <v>83</v>
      </c>
      <c r="H779">
        <v>-16277.29</v>
      </c>
      <c r="I779" t="s">
        <v>15</v>
      </c>
      <c r="J779" t="s">
        <v>360</v>
      </c>
      <c r="K779" t="s">
        <v>1352</v>
      </c>
      <c r="L779" t="s">
        <v>1233</v>
      </c>
      <c r="M779" s="1">
        <v>42400</v>
      </c>
    </row>
    <row r="780" spans="1:13" hidden="1" x14ac:dyDescent="0.25">
      <c r="A780">
        <v>2016</v>
      </c>
      <c r="B780" t="s">
        <v>11</v>
      </c>
      <c r="C780" t="s">
        <v>12</v>
      </c>
      <c r="D780" t="s">
        <v>186</v>
      </c>
      <c r="E780" t="s">
        <v>187</v>
      </c>
      <c r="F780" s="1">
        <v>42389</v>
      </c>
      <c r="G780">
        <v>84</v>
      </c>
      <c r="H780">
        <v>-1116</v>
      </c>
      <c r="I780" t="s">
        <v>15</v>
      </c>
      <c r="J780" t="s">
        <v>669</v>
      </c>
      <c r="K780" t="s">
        <v>1353</v>
      </c>
      <c r="L780" t="s">
        <v>1233</v>
      </c>
      <c r="M780" s="1">
        <v>42400</v>
      </c>
    </row>
    <row r="781" spans="1:13" hidden="1" x14ac:dyDescent="0.25">
      <c r="A781">
        <v>2016</v>
      </c>
      <c r="B781" t="s">
        <v>11</v>
      </c>
      <c r="C781" t="s">
        <v>12</v>
      </c>
      <c r="D781" t="s">
        <v>186</v>
      </c>
      <c r="E781" t="s">
        <v>187</v>
      </c>
      <c r="F781" s="1">
        <v>42389</v>
      </c>
      <c r="G781">
        <v>85</v>
      </c>
      <c r="H781">
        <v>-10</v>
      </c>
      <c r="I781" t="s">
        <v>15</v>
      </c>
      <c r="J781" t="s">
        <v>1354</v>
      </c>
      <c r="K781" t="s">
        <v>1355</v>
      </c>
      <c r="L781" t="s">
        <v>1233</v>
      </c>
      <c r="M781" s="1">
        <v>42400</v>
      </c>
    </row>
    <row r="782" spans="1:13" hidden="1" x14ac:dyDescent="0.25">
      <c r="A782">
        <v>2016</v>
      </c>
      <c r="B782" t="s">
        <v>11</v>
      </c>
      <c r="C782" t="s">
        <v>12</v>
      </c>
      <c r="D782" t="s">
        <v>186</v>
      </c>
      <c r="E782" t="s">
        <v>187</v>
      </c>
      <c r="F782" s="1">
        <v>42389</v>
      </c>
      <c r="G782">
        <v>86</v>
      </c>
      <c r="H782">
        <v>-3635.29</v>
      </c>
      <c r="I782" t="s">
        <v>15</v>
      </c>
      <c r="J782" t="s">
        <v>676</v>
      </c>
      <c r="K782" t="s">
        <v>1356</v>
      </c>
      <c r="L782" t="s">
        <v>1233</v>
      </c>
      <c r="M782" s="1">
        <v>42400</v>
      </c>
    </row>
    <row r="783" spans="1:13" hidden="1" x14ac:dyDescent="0.25">
      <c r="A783">
        <v>2016</v>
      </c>
      <c r="B783" t="s">
        <v>11</v>
      </c>
      <c r="C783" t="s">
        <v>12</v>
      </c>
      <c r="D783" t="s">
        <v>186</v>
      </c>
      <c r="E783" t="s">
        <v>187</v>
      </c>
      <c r="F783" s="1">
        <v>42389</v>
      </c>
      <c r="G783">
        <v>87</v>
      </c>
      <c r="H783">
        <v>-158.22</v>
      </c>
      <c r="I783" t="s">
        <v>15</v>
      </c>
      <c r="J783" t="s">
        <v>367</v>
      </c>
      <c r="K783" t="s">
        <v>1357</v>
      </c>
      <c r="L783" t="s">
        <v>1233</v>
      </c>
      <c r="M783" s="1">
        <v>42400</v>
      </c>
    </row>
    <row r="784" spans="1:13" hidden="1" x14ac:dyDescent="0.25">
      <c r="A784">
        <v>2016</v>
      </c>
      <c r="B784" t="s">
        <v>11</v>
      </c>
      <c r="C784" t="s">
        <v>12</v>
      </c>
      <c r="D784" t="s">
        <v>186</v>
      </c>
      <c r="E784" t="s">
        <v>187</v>
      </c>
      <c r="F784" s="1">
        <v>42389</v>
      </c>
      <c r="G784">
        <v>88</v>
      </c>
      <c r="H784">
        <v>-101.53</v>
      </c>
      <c r="I784" t="s">
        <v>15</v>
      </c>
      <c r="J784" t="s">
        <v>514</v>
      </c>
      <c r="K784" t="s">
        <v>1358</v>
      </c>
      <c r="L784" t="s">
        <v>1233</v>
      </c>
      <c r="M784" s="1">
        <v>42400</v>
      </c>
    </row>
    <row r="785" spans="1:13" hidden="1" x14ac:dyDescent="0.25">
      <c r="A785">
        <v>2016</v>
      </c>
      <c r="B785" t="s">
        <v>11</v>
      </c>
      <c r="C785" t="s">
        <v>12</v>
      </c>
      <c r="D785" t="s">
        <v>186</v>
      </c>
      <c r="E785" t="s">
        <v>187</v>
      </c>
      <c r="F785" s="1">
        <v>42389</v>
      </c>
      <c r="G785">
        <v>89</v>
      </c>
      <c r="H785">
        <v>-2331.77</v>
      </c>
      <c r="I785" t="s">
        <v>15</v>
      </c>
      <c r="J785" t="s">
        <v>197</v>
      </c>
      <c r="K785" t="s">
        <v>1359</v>
      </c>
      <c r="L785" t="s">
        <v>1233</v>
      </c>
      <c r="M785" s="1">
        <v>42400</v>
      </c>
    </row>
    <row r="786" spans="1:13" hidden="1" x14ac:dyDescent="0.25">
      <c r="A786">
        <v>2016</v>
      </c>
      <c r="B786" t="s">
        <v>11</v>
      </c>
      <c r="C786" t="s">
        <v>12</v>
      </c>
      <c r="D786" t="s">
        <v>186</v>
      </c>
      <c r="E786" t="s">
        <v>187</v>
      </c>
      <c r="F786" s="1">
        <v>42389</v>
      </c>
      <c r="G786">
        <v>90</v>
      </c>
      <c r="H786">
        <v>-92</v>
      </c>
      <c r="I786" t="s">
        <v>15</v>
      </c>
      <c r="J786" t="s">
        <v>680</v>
      </c>
      <c r="K786" t="s">
        <v>1360</v>
      </c>
      <c r="L786" t="s">
        <v>1233</v>
      </c>
      <c r="M786" s="1">
        <v>42400</v>
      </c>
    </row>
    <row r="787" spans="1:13" hidden="1" x14ac:dyDescent="0.25">
      <c r="A787">
        <v>2016</v>
      </c>
      <c r="B787" t="s">
        <v>11</v>
      </c>
      <c r="C787" t="s">
        <v>12</v>
      </c>
      <c r="D787" t="s">
        <v>186</v>
      </c>
      <c r="E787" t="s">
        <v>187</v>
      </c>
      <c r="F787" s="1">
        <v>42389</v>
      </c>
      <c r="G787">
        <v>91</v>
      </c>
      <c r="H787">
        <v>-390.96</v>
      </c>
      <c r="I787" t="s">
        <v>15</v>
      </c>
      <c r="J787" t="s">
        <v>1361</v>
      </c>
      <c r="K787" t="s">
        <v>1362</v>
      </c>
      <c r="L787" t="s">
        <v>1233</v>
      </c>
      <c r="M787" s="1">
        <v>42400</v>
      </c>
    </row>
    <row r="788" spans="1:13" hidden="1" x14ac:dyDescent="0.25">
      <c r="A788">
        <v>2016</v>
      </c>
      <c r="B788" t="s">
        <v>11</v>
      </c>
      <c r="C788" t="s">
        <v>12</v>
      </c>
      <c r="D788" t="s">
        <v>186</v>
      </c>
      <c r="E788" t="s">
        <v>187</v>
      </c>
      <c r="F788" s="1">
        <v>42389</v>
      </c>
      <c r="G788">
        <v>92</v>
      </c>
      <c r="H788">
        <v>-543</v>
      </c>
      <c r="I788" t="s">
        <v>15</v>
      </c>
      <c r="J788" t="s">
        <v>202</v>
      </c>
      <c r="K788" t="s">
        <v>1363</v>
      </c>
      <c r="L788" t="s">
        <v>1233</v>
      </c>
      <c r="M788" s="1">
        <v>42400</v>
      </c>
    </row>
    <row r="789" spans="1:13" hidden="1" x14ac:dyDescent="0.25">
      <c r="A789">
        <v>2016</v>
      </c>
      <c r="B789" t="s">
        <v>11</v>
      </c>
      <c r="C789" t="s">
        <v>12</v>
      </c>
      <c r="D789" t="s">
        <v>186</v>
      </c>
      <c r="E789" t="s">
        <v>187</v>
      </c>
      <c r="F789" s="1">
        <v>42389</v>
      </c>
      <c r="G789">
        <v>93</v>
      </c>
      <c r="H789">
        <v>-2656.74</v>
      </c>
      <c r="I789" t="s">
        <v>15</v>
      </c>
      <c r="J789" t="s">
        <v>386</v>
      </c>
      <c r="K789" t="s">
        <v>1364</v>
      </c>
      <c r="L789" t="s">
        <v>1233</v>
      </c>
      <c r="M789" s="1">
        <v>42400</v>
      </c>
    </row>
    <row r="790" spans="1:13" hidden="1" x14ac:dyDescent="0.25">
      <c r="A790">
        <v>2016</v>
      </c>
      <c r="B790" t="s">
        <v>11</v>
      </c>
      <c r="C790" t="s">
        <v>12</v>
      </c>
      <c r="D790" t="s">
        <v>186</v>
      </c>
      <c r="E790" t="s">
        <v>187</v>
      </c>
      <c r="F790" s="1">
        <v>42389</v>
      </c>
      <c r="G790">
        <v>94</v>
      </c>
      <c r="H790">
        <v>-1600</v>
      </c>
      <c r="I790" t="s">
        <v>15</v>
      </c>
      <c r="J790" t="s">
        <v>390</v>
      </c>
      <c r="K790" t="s">
        <v>1365</v>
      </c>
      <c r="L790" t="s">
        <v>1233</v>
      </c>
      <c r="M790" s="1">
        <v>42400</v>
      </c>
    </row>
    <row r="791" spans="1:13" hidden="1" x14ac:dyDescent="0.25">
      <c r="A791">
        <v>2016</v>
      </c>
      <c r="B791" t="s">
        <v>11</v>
      </c>
      <c r="C791" t="s">
        <v>12</v>
      </c>
      <c r="D791" t="s">
        <v>186</v>
      </c>
      <c r="E791" t="s">
        <v>187</v>
      </c>
      <c r="F791" s="1">
        <v>42389</v>
      </c>
      <c r="G791">
        <v>95</v>
      </c>
      <c r="H791">
        <v>-120.48</v>
      </c>
      <c r="I791" t="s">
        <v>15</v>
      </c>
      <c r="J791" t="s">
        <v>392</v>
      </c>
      <c r="K791" t="s">
        <v>1366</v>
      </c>
      <c r="L791" t="s">
        <v>1233</v>
      </c>
      <c r="M791" s="1">
        <v>42400</v>
      </c>
    </row>
    <row r="792" spans="1:13" hidden="1" x14ac:dyDescent="0.25">
      <c r="A792">
        <v>2016</v>
      </c>
      <c r="B792" t="s">
        <v>11</v>
      </c>
      <c r="C792" t="s">
        <v>12</v>
      </c>
      <c r="D792" t="s">
        <v>186</v>
      </c>
      <c r="E792" t="s">
        <v>187</v>
      </c>
      <c r="F792" s="1">
        <v>42389</v>
      </c>
      <c r="G792">
        <v>96</v>
      </c>
      <c r="H792">
        <v>-271</v>
      </c>
      <c r="I792" t="s">
        <v>15</v>
      </c>
      <c r="J792" t="s">
        <v>701</v>
      </c>
      <c r="K792" t="s">
        <v>1367</v>
      </c>
      <c r="L792" t="s">
        <v>1233</v>
      </c>
      <c r="M792" s="1">
        <v>42400</v>
      </c>
    </row>
    <row r="793" spans="1:13" hidden="1" x14ac:dyDescent="0.25">
      <c r="A793">
        <v>2016</v>
      </c>
      <c r="B793" t="s">
        <v>11</v>
      </c>
      <c r="C793" t="s">
        <v>12</v>
      </c>
      <c r="D793" t="s">
        <v>186</v>
      </c>
      <c r="E793" t="s">
        <v>187</v>
      </c>
      <c r="F793" s="1">
        <v>42389</v>
      </c>
      <c r="G793">
        <v>97</v>
      </c>
      <c r="H793">
        <v>-172.49</v>
      </c>
      <c r="I793" t="s">
        <v>15</v>
      </c>
      <c r="J793" t="s">
        <v>347</v>
      </c>
      <c r="K793" t="s">
        <v>1368</v>
      </c>
      <c r="L793" t="s">
        <v>1233</v>
      </c>
      <c r="M793" s="1">
        <v>42400</v>
      </c>
    </row>
    <row r="794" spans="1:13" hidden="1" x14ac:dyDescent="0.25">
      <c r="A794">
        <v>2016</v>
      </c>
      <c r="B794" t="s">
        <v>11</v>
      </c>
      <c r="C794" t="s">
        <v>12</v>
      </c>
      <c r="D794" t="s">
        <v>186</v>
      </c>
      <c r="E794" t="s">
        <v>187</v>
      </c>
      <c r="F794" s="1">
        <v>42389</v>
      </c>
      <c r="G794">
        <v>98</v>
      </c>
      <c r="H794">
        <v>-31.78</v>
      </c>
      <c r="I794" t="s">
        <v>15</v>
      </c>
      <c r="J794" t="s">
        <v>211</v>
      </c>
      <c r="K794" t="s">
        <v>1369</v>
      </c>
      <c r="L794" t="s">
        <v>1233</v>
      </c>
      <c r="M794" s="1">
        <v>42400</v>
      </c>
    </row>
    <row r="795" spans="1:13" hidden="1" x14ac:dyDescent="0.25">
      <c r="A795">
        <v>2016</v>
      </c>
      <c r="B795" t="s">
        <v>11</v>
      </c>
      <c r="C795" t="s">
        <v>12</v>
      </c>
      <c r="D795" t="s">
        <v>186</v>
      </c>
      <c r="E795" t="s">
        <v>187</v>
      </c>
      <c r="F795" s="1">
        <v>42389</v>
      </c>
      <c r="G795">
        <v>99</v>
      </c>
      <c r="H795">
        <v>-935</v>
      </c>
      <c r="I795" t="s">
        <v>15</v>
      </c>
      <c r="J795" t="s">
        <v>551</v>
      </c>
      <c r="K795" t="s">
        <v>1370</v>
      </c>
      <c r="L795" t="s">
        <v>1233</v>
      </c>
      <c r="M795" s="1">
        <v>42400</v>
      </c>
    </row>
    <row r="796" spans="1:13" hidden="1" x14ac:dyDescent="0.25">
      <c r="A796">
        <v>2016</v>
      </c>
      <c r="B796" t="s">
        <v>11</v>
      </c>
      <c r="C796" t="s">
        <v>12</v>
      </c>
      <c r="D796" t="s">
        <v>186</v>
      </c>
      <c r="E796" t="s">
        <v>187</v>
      </c>
      <c r="F796" s="1">
        <v>42389</v>
      </c>
      <c r="G796">
        <v>100</v>
      </c>
      <c r="H796">
        <v>-5267.8</v>
      </c>
      <c r="I796" t="s">
        <v>15</v>
      </c>
      <c r="J796" t="s">
        <v>395</v>
      </c>
      <c r="K796" t="s">
        <v>1371</v>
      </c>
      <c r="L796" t="s">
        <v>1233</v>
      </c>
      <c r="M796" s="1">
        <v>42400</v>
      </c>
    </row>
    <row r="797" spans="1:13" hidden="1" x14ac:dyDescent="0.25">
      <c r="A797">
        <v>2016</v>
      </c>
      <c r="B797" t="s">
        <v>11</v>
      </c>
      <c r="C797" t="s">
        <v>12</v>
      </c>
      <c r="D797" t="s">
        <v>186</v>
      </c>
      <c r="E797" t="s">
        <v>187</v>
      </c>
      <c r="F797" s="1">
        <v>42389</v>
      </c>
      <c r="G797">
        <v>101</v>
      </c>
      <c r="H797">
        <v>-51465.97</v>
      </c>
      <c r="I797" t="s">
        <v>15</v>
      </c>
      <c r="J797" t="s">
        <v>397</v>
      </c>
      <c r="K797" t="s">
        <v>1372</v>
      </c>
      <c r="L797" t="s">
        <v>1373</v>
      </c>
      <c r="M797" s="1">
        <v>42400</v>
      </c>
    </row>
    <row r="798" spans="1:13" hidden="1" x14ac:dyDescent="0.25">
      <c r="A798">
        <v>2016</v>
      </c>
      <c r="B798" t="s">
        <v>11</v>
      </c>
      <c r="C798" t="s">
        <v>12</v>
      </c>
      <c r="D798" t="s">
        <v>186</v>
      </c>
      <c r="E798" t="s">
        <v>187</v>
      </c>
      <c r="F798" s="1">
        <v>42389</v>
      </c>
      <c r="G798">
        <v>102</v>
      </c>
      <c r="H798">
        <v>-1115.97</v>
      </c>
      <c r="I798" t="s">
        <v>15</v>
      </c>
      <c r="J798" t="s">
        <v>1374</v>
      </c>
      <c r="K798" t="s">
        <v>1375</v>
      </c>
      <c r="L798" t="s">
        <v>1376</v>
      </c>
      <c r="M798" s="1">
        <v>42400</v>
      </c>
    </row>
    <row r="799" spans="1:13" hidden="1" x14ac:dyDescent="0.25">
      <c r="A799">
        <v>2016</v>
      </c>
      <c r="B799" t="s">
        <v>11</v>
      </c>
      <c r="C799" t="s">
        <v>12</v>
      </c>
      <c r="D799" t="s">
        <v>186</v>
      </c>
      <c r="E799" t="s">
        <v>187</v>
      </c>
      <c r="F799" s="1">
        <v>42389</v>
      </c>
      <c r="G799">
        <v>103</v>
      </c>
      <c r="H799">
        <v>-2026.62</v>
      </c>
      <c r="I799" t="s">
        <v>21</v>
      </c>
      <c r="J799" t="s">
        <v>408</v>
      </c>
      <c r="L799" t="s">
        <v>1123</v>
      </c>
      <c r="M799" s="1">
        <v>42400</v>
      </c>
    </row>
    <row r="800" spans="1:13" hidden="1" x14ac:dyDescent="0.25">
      <c r="A800">
        <v>2016</v>
      </c>
      <c r="B800" t="s">
        <v>11</v>
      </c>
      <c r="C800" t="s">
        <v>12</v>
      </c>
      <c r="D800" t="s">
        <v>186</v>
      </c>
      <c r="E800" t="s">
        <v>187</v>
      </c>
      <c r="F800" s="1">
        <v>42390</v>
      </c>
      <c r="G800">
        <v>0</v>
      </c>
      <c r="H800">
        <v>30</v>
      </c>
      <c r="I800" t="s">
        <v>15</v>
      </c>
      <c r="J800" t="s">
        <v>1137</v>
      </c>
      <c r="K800" t="s">
        <v>1138</v>
      </c>
      <c r="L800" t="s">
        <v>1377</v>
      </c>
      <c r="M800" s="1">
        <v>42400</v>
      </c>
    </row>
    <row r="801" spans="1:13" hidden="1" x14ac:dyDescent="0.25">
      <c r="A801">
        <v>2016</v>
      </c>
      <c r="B801" t="s">
        <v>11</v>
      </c>
      <c r="C801" t="s">
        <v>12</v>
      </c>
      <c r="D801" t="s">
        <v>186</v>
      </c>
      <c r="E801" t="s">
        <v>187</v>
      </c>
      <c r="F801" s="1">
        <v>42391</v>
      </c>
      <c r="G801">
        <v>0</v>
      </c>
      <c r="H801">
        <v>-14289.76</v>
      </c>
      <c r="I801" t="s">
        <v>21</v>
      </c>
      <c r="J801" t="s">
        <v>188</v>
      </c>
      <c r="L801" t="s">
        <v>1378</v>
      </c>
      <c r="M801" s="1">
        <v>42400</v>
      </c>
    </row>
    <row r="802" spans="1:13" hidden="1" x14ac:dyDescent="0.25">
      <c r="A802">
        <v>2016</v>
      </c>
      <c r="B802" t="s">
        <v>11</v>
      </c>
      <c r="C802" t="s">
        <v>12</v>
      </c>
      <c r="D802" t="s">
        <v>186</v>
      </c>
      <c r="E802" t="s">
        <v>187</v>
      </c>
      <c r="F802" s="1">
        <v>42391</v>
      </c>
      <c r="G802">
        <v>1</v>
      </c>
      <c r="H802">
        <v>-71950.81</v>
      </c>
      <c r="I802" t="s">
        <v>21</v>
      </c>
      <c r="J802" t="s">
        <v>189</v>
      </c>
      <c r="L802" t="s">
        <v>1378</v>
      </c>
      <c r="M802" s="1">
        <v>42400</v>
      </c>
    </row>
    <row r="803" spans="1:13" hidden="1" x14ac:dyDescent="0.25">
      <c r="A803">
        <v>2016</v>
      </c>
      <c r="B803" t="s">
        <v>11</v>
      </c>
      <c r="C803" t="s">
        <v>12</v>
      </c>
      <c r="D803" t="s">
        <v>186</v>
      </c>
      <c r="E803" t="s">
        <v>187</v>
      </c>
      <c r="F803" s="1">
        <v>42391</v>
      </c>
      <c r="G803">
        <v>2</v>
      </c>
      <c r="H803">
        <v>-47105.84</v>
      </c>
      <c r="I803" t="s">
        <v>21</v>
      </c>
      <c r="J803" t="s">
        <v>190</v>
      </c>
      <c r="L803" t="s">
        <v>1378</v>
      </c>
      <c r="M803" s="1">
        <v>42400</v>
      </c>
    </row>
    <row r="804" spans="1:13" hidden="1" x14ac:dyDescent="0.25">
      <c r="A804">
        <v>2016</v>
      </c>
      <c r="B804" t="s">
        <v>11</v>
      </c>
      <c r="C804" t="s">
        <v>12</v>
      </c>
      <c r="D804" t="s">
        <v>186</v>
      </c>
      <c r="E804" t="s">
        <v>187</v>
      </c>
      <c r="F804" s="1">
        <v>42391</v>
      </c>
      <c r="G804">
        <v>3</v>
      </c>
      <c r="H804">
        <v>-1914.73</v>
      </c>
      <c r="I804" t="s">
        <v>21</v>
      </c>
      <c r="J804" t="s">
        <v>191</v>
      </c>
      <c r="L804" t="s">
        <v>1378</v>
      </c>
      <c r="M804" s="1">
        <v>42400</v>
      </c>
    </row>
    <row r="805" spans="1:13" hidden="1" x14ac:dyDescent="0.25">
      <c r="A805">
        <v>2016</v>
      </c>
      <c r="B805" t="s">
        <v>11</v>
      </c>
      <c r="C805" t="s">
        <v>12</v>
      </c>
      <c r="D805" t="s">
        <v>186</v>
      </c>
      <c r="E805" t="s">
        <v>187</v>
      </c>
      <c r="F805" s="1">
        <v>42391</v>
      </c>
      <c r="G805">
        <v>4</v>
      </c>
      <c r="H805">
        <v>-134.41999999999999</v>
      </c>
      <c r="I805" t="s">
        <v>21</v>
      </c>
      <c r="J805" t="s">
        <v>234</v>
      </c>
      <c r="L805" t="s">
        <v>1379</v>
      </c>
      <c r="M805" s="1">
        <v>42400</v>
      </c>
    </row>
    <row r="806" spans="1:13" hidden="1" x14ac:dyDescent="0.25">
      <c r="A806">
        <v>2016</v>
      </c>
      <c r="B806" t="s">
        <v>11</v>
      </c>
      <c r="C806" t="s">
        <v>12</v>
      </c>
      <c r="D806" t="s">
        <v>186</v>
      </c>
      <c r="E806" t="s">
        <v>187</v>
      </c>
      <c r="F806" s="1">
        <v>42391</v>
      </c>
      <c r="G806">
        <v>5</v>
      </c>
      <c r="H806">
        <v>-8462.0499999999993</v>
      </c>
      <c r="I806" t="s">
        <v>21</v>
      </c>
      <c r="J806" t="s">
        <v>192</v>
      </c>
      <c r="L806" t="s">
        <v>1379</v>
      </c>
      <c r="M806" s="1">
        <v>42400</v>
      </c>
    </row>
    <row r="807" spans="1:13" hidden="1" x14ac:dyDescent="0.25">
      <c r="A807">
        <v>2016</v>
      </c>
      <c r="B807" t="s">
        <v>11</v>
      </c>
      <c r="C807" t="s">
        <v>12</v>
      </c>
      <c r="D807" t="s">
        <v>186</v>
      </c>
      <c r="E807" t="s">
        <v>187</v>
      </c>
      <c r="F807" s="1">
        <v>42391</v>
      </c>
      <c r="G807">
        <v>6</v>
      </c>
      <c r="H807">
        <v>-32.75</v>
      </c>
      <c r="I807" t="s">
        <v>21</v>
      </c>
      <c r="J807" t="s">
        <v>1380</v>
      </c>
      <c r="L807" t="s">
        <v>1225</v>
      </c>
      <c r="M807" s="1">
        <v>42400</v>
      </c>
    </row>
    <row r="808" spans="1:13" hidden="1" x14ac:dyDescent="0.25">
      <c r="A808">
        <v>2016</v>
      </c>
      <c r="B808" t="s">
        <v>11</v>
      </c>
      <c r="C808" t="s">
        <v>12</v>
      </c>
      <c r="D808" t="s">
        <v>186</v>
      </c>
      <c r="E808" t="s">
        <v>187</v>
      </c>
      <c r="F808" s="1">
        <v>42394</v>
      </c>
      <c r="G808">
        <v>0</v>
      </c>
      <c r="H808">
        <v>-1000</v>
      </c>
      <c r="I808" t="s">
        <v>21</v>
      </c>
      <c r="J808" t="s">
        <v>1381</v>
      </c>
      <c r="L808" t="s">
        <v>1123</v>
      </c>
      <c r="M808" s="1">
        <v>42400</v>
      </c>
    </row>
    <row r="809" spans="1:13" hidden="1" x14ac:dyDescent="0.25">
      <c r="A809">
        <v>2016</v>
      </c>
      <c r="B809" t="s">
        <v>11</v>
      </c>
      <c r="C809" t="s">
        <v>12</v>
      </c>
      <c r="D809" t="s">
        <v>186</v>
      </c>
      <c r="E809" t="s">
        <v>187</v>
      </c>
      <c r="F809" s="1">
        <v>42394</v>
      </c>
      <c r="G809">
        <v>1</v>
      </c>
      <c r="H809">
        <v>-3300</v>
      </c>
      <c r="I809" t="s">
        <v>21</v>
      </c>
      <c r="J809" t="s">
        <v>1382</v>
      </c>
      <c r="L809" t="s">
        <v>1123</v>
      </c>
      <c r="M809" s="1">
        <v>42400</v>
      </c>
    </row>
    <row r="810" spans="1:13" hidden="1" x14ac:dyDescent="0.25">
      <c r="A810">
        <v>2016</v>
      </c>
      <c r="B810" t="s">
        <v>11</v>
      </c>
      <c r="C810" t="s">
        <v>12</v>
      </c>
      <c r="D810" t="s">
        <v>186</v>
      </c>
      <c r="E810" t="s">
        <v>187</v>
      </c>
      <c r="F810" s="1">
        <v>42397</v>
      </c>
      <c r="G810">
        <v>0</v>
      </c>
      <c r="H810">
        <v>-54070.48</v>
      </c>
      <c r="I810" t="s">
        <v>15</v>
      </c>
      <c r="J810" t="s">
        <v>1383</v>
      </c>
      <c r="K810" t="s">
        <v>1384</v>
      </c>
      <c r="L810" t="s">
        <v>1385</v>
      </c>
      <c r="M810" s="1">
        <v>42400</v>
      </c>
    </row>
    <row r="811" spans="1:13" hidden="1" x14ac:dyDescent="0.25">
      <c r="A811">
        <v>2016</v>
      </c>
      <c r="B811" t="s">
        <v>11</v>
      </c>
      <c r="C811" t="s">
        <v>12</v>
      </c>
      <c r="D811" t="s">
        <v>186</v>
      </c>
      <c r="E811" t="s">
        <v>187</v>
      </c>
      <c r="F811" s="1">
        <v>42397</v>
      </c>
      <c r="G811">
        <v>1</v>
      </c>
      <c r="H811">
        <v>-16.850000000000001</v>
      </c>
      <c r="I811" t="s">
        <v>15</v>
      </c>
      <c r="J811" t="s">
        <v>556</v>
      </c>
      <c r="K811" t="s">
        <v>1386</v>
      </c>
      <c r="L811" t="s">
        <v>1387</v>
      </c>
      <c r="M811" s="1">
        <v>42400</v>
      </c>
    </row>
    <row r="812" spans="1:13" hidden="1" x14ac:dyDescent="0.25">
      <c r="A812">
        <v>2016</v>
      </c>
      <c r="B812" t="s">
        <v>11</v>
      </c>
      <c r="C812" t="s">
        <v>12</v>
      </c>
      <c r="D812" t="s">
        <v>186</v>
      </c>
      <c r="E812" t="s">
        <v>187</v>
      </c>
      <c r="F812" s="1">
        <v>42400</v>
      </c>
      <c r="G812">
        <v>0</v>
      </c>
      <c r="H812">
        <v>1443591.76</v>
      </c>
      <c r="I812" t="s">
        <v>24</v>
      </c>
      <c r="J812" t="s">
        <v>228</v>
      </c>
      <c r="L812" t="s">
        <v>1388</v>
      </c>
      <c r="M812" s="1">
        <v>42400</v>
      </c>
    </row>
    <row r="813" spans="1:13" hidden="1" x14ac:dyDescent="0.25">
      <c r="A813">
        <v>2016</v>
      </c>
      <c r="B813" t="s">
        <v>11</v>
      </c>
      <c r="C813" t="s">
        <v>12</v>
      </c>
      <c r="D813" t="s">
        <v>186</v>
      </c>
      <c r="E813" t="s">
        <v>187</v>
      </c>
      <c r="F813" s="1">
        <v>42400</v>
      </c>
      <c r="G813">
        <v>1</v>
      </c>
      <c r="H813">
        <v>-966.39</v>
      </c>
      <c r="I813" t="s">
        <v>24</v>
      </c>
      <c r="J813" t="s">
        <v>229</v>
      </c>
      <c r="L813" t="s">
        <v>1388</v>
      </c>
      <c r="M813" s="1">
        <v>42400</v>
      </c>
    </row>
    <row r="814" spans="1:13" hidden="1" x14ac:dyDescent="0.25">
      <c r="A814">
        <v>2016</v>
      </c>
      <c r="B814" t="s">
        <v>11</v>
      </c>
      <c r="C814" t="s">
        <v>12</v>
      </c>
      <c r="D814" t="s">
        <v>186</v>
      </c>
      <c r="E814" t="s">
        <v>187</v>
      </c>
      <c r="F814" s="1">
        <v>42401</v>
      </c>
      <c r="G814">
        <v>0</v>
      </c>
      <c r="H814">
        <v>-5602.92</v>
      </c>
      <c r="I814" t="s">
        <v>15</v>
      </c>
      <c r="J814" t="s">
        <v>1389</v>
      </c>
      <c r="K814" t="s">
        <v>1390</v>
      </c>
      <c r="L814" t="s">
        <v>1391</v>
      </c>
      <c r="M814" s="1">
        <v>42429</v>
      </c>
    </row>
    <row r="815" spans="1:13" hidden="1" x14ac:dyDescent="0.25">
      <c r="A815">
        <v>2016</v>
      </c>
      <c r="B815" t="s">
        <v>11</v>
      </c>
      <c r="C815" t="s">
        <v>12</v>
      </c>
      <c r="D815" t="s">
        <v>186</v>
      </c>
      <c r="E815" t="s">
        <v>187</v>
      </c>
      <c r="F815" s="1">
        <v>42402</v>
      </c>
      <c r="G815">
        <v>0</v>
      </c>
      <c r="H815">
        <v>-3760.06</v>
      </c>
      <c r="I815" t="s">
        <v>21</v>
      </c>
      <c r="J815" t="s">
        <v>1122</v>
      </c>
      <c r="L815" t="s">
        <v>1392</v>
      </c>
      <c r="M815" s="1">
        <v>42429</v>
      </c>
    </row>
    <row r="816" spans="1:13" hidden="1" x14ac:dyDescent="0.25">
      <c r="A816">
        <v>2016</v>
      </c>
      <c r="B816" t="s">
        <v>11</v>
      </c>
      <c r="C816" t="s">
        <v>12</v>
      </c>
      <c r="D816" t="s">
        <v>186</v>
      </c>
      <c r="E816" t="s">
        <v>187</v>
      </c>
      <c r="F816" s="1">
        <v>42403</v>
      </c>
      <c r="G816">
        <v>0</v>
      </c>
      <c r="H816">
        <v>-18.489999999999998</v>
      </c>
      <c r="I816" t="s">
        <v>15</v>
      </c>
      <c r="J816" t="s">
        <v>1393</v>
      </c>
      <c r="K816" t="s">
        <v>1394</v>
      </c>
      <c r="L816" t="s">
        <v>1395</v>
      </c>
      <c r="M816" s="1">
        <v>42429</v>
      </c>
    </row>
    <row r="817" spans="1:13" hidden="1" x14ac:dyDescent="0.25">
      <c r="A817">
        <v>2016</v>
      </c>
      <c r="B817" t="s">
        <v>11</v>
      </c>
      <c r="C817" t="s">
        <v>12</v>
      </c>
      <c r="D817" t="s">
        <v>186</v>
      </c>
      <c r="E817" t="s">
        <v>187</v>
      </c>
      <c r="F817" s="1">
        <v>42403</v>
      </c>
      <c r="G817">
        <v>1</v>
      </c>
      <c r="H817">
        <v>-18.649999999999999</v>
      </c>
      <c r="I817" t="s">
        <v>15</v>
      </c>
      <c r="J817" t="s">
        <v>1396</v>
      </c>
      <c r="K817" t="s">
        <v>1397</v>
      </c>
      <c r="L817" t="s">
        <v>1395</v>
      </c>
      <c r="M817" s="1">
        <v>42429</v>
      </c>
    </row>
    <row r="818" spans="1:13" hidden="1" x14ac:dyDescent="0.25">
      <c r="A818">
        <v>2016</v>
      </c>
      <c r="B818" t="s">
        <v>11</v>
      </c>
      <c r="C818" t="s">
        <v>12</v>
      </c>
      <c r="D818" t="s">
        <v>186</v>
      </c>
      <c r="E818" t="s">
        <v>187</v>
      </c>
      <c r="F818" s="1">
        <v>42403</v>
      </c>
      <c r="G818">
        <v>2</v>
      </c>
      <c r="H818">
        <v>-18.649999999999999</v>
      </c>
      <c r="I818" t="s">
        <v>15</v>
      </c>
      <c r="J818" t="s">
        <v>1398</v>
      </c>
      <c r="K818" t="s">
        <v>1399</v>
      </c>
      <c r="L818" t="s">
        <v>1395</v>
      </c>
      <c r="M818" s="1">
        <v>42429</v>
      </c>
    </row>
    <row r="819" spans="1:13" hidden="1" x14ac:dyDescent="0.25">
      <c r="A819">
        <v>2016</v>
      </c>
      <c r="B819" t="s">
        <v>11</v>
      </c>
      <c r="C819" t="s">
        <v>12</v>
      </c>
      <c r="D819" t="s">
        <v>186</v>
      </c>
      <c r="E819" t="s">
        <v>187</v>
      </c>
      <c r="F819" s="1">
        <v>42403</v>
      </c>
      <c r="G819">
        <v>3</v>
      </c>
      <c r="H819">
        <v>-38.57</v>
      </c>
      <c r="I819" t="s">
        <v>15</v>
      </c>
      <c r="J819" t="s">
        <v>1400</v>
      </c>
      <c r="K819" t="s">
        <v>1401</v>
      </c>
      <c r="L819" t="s">
        <v>1395</v>
      </c>
      <c r="M819" s="1">
        <v>42429</v>
      </c>
    </row>
    <row r="820" spans="1:13" hidden="1" x14ac:dyDescent="0.25">
      <c r="A820">
        <v>2016</v>
      </c>
      <c r="B820" t="s">
        <v>11</v>
      </c>
      <c r="C820" t="s">
        <v>12</v>
      </c>
      <c r="D820" t="s">
        <v>186</v>
      </c>
      <c r="E820" t="s">
        <v>187</v>
      </c>
      <c r="F820" s="1">
        <v>42403</v>
      </c>
      <c r="G820">
        <v>4</v>
      </c>
      <c r="H820">
        <v>-41</v>
      </c>
      <c r="I820" t="s">
        <v>15</v>
      </c>
      <c r="J820" t="s">
        <v>1402</v>
      </c>
      <c r="K820" t="s">
        <v>1403</v>
      </c>
      <c r="L820" t="s">
        <v>1395</v>
      </c>
      <c r="M820" s="1">
        <v>42429</v>
      </c>
    </row>
    <row r="821" spans="1:13" hidden="1" x14ac:dyDescent="0.25">
      <c r="A821">
        <v>2016</v>
      </c>
      <c r="B821" t="s">
        <v>11</v>
      </c>
      <c r="C821" t="s">
        <v>12</v>
      </c>
      <c r="D821" t="s">
        <v>186</v>
      </c>
      <c r="E821" t="s">
        <v>187</v>
      </c>
      <c r="F821" s="1">
        <v>42403</v>
      </c>
      <c r="G821">
        <v>5</v>
      </c>
      <c r="H821">
        <v>-20</v>
      </c>
      <c r="I821" t="s">
        <v>15</v>
      </c>
      <c r="J821" t="s">
        <v>1404</v>
      </c>
      <c r="K821" t="s">
        <v>1405</v>
      </c>
      <c r="L821" t="s">
        <v>1395</v>
      </c>
      <c r="M821" s="1">
        <v>42429</v>
      </c>
    </row>
    <row r="822" spans="1:13" hidden="1" x14ac:dyDescent="0.25">
      <c r="A822">
        <v>2016</v>
      </c>
      <c r="B822" t="s">
        <v>11</v>
      </c>
      <c r="C822" t="s">
        <v>12</v>
      </c>
      <c r="D822" t="s">
        <v>186</v>
      </c>
      <c r="E822" t="s">
        <v>187</v>
      </c>
      <c r="F822" s="1">
        <v>42403</v>
      </c>
      <c r="G822">
        <v>6</v>
      </c>
      <c r="H822">
        <v>-4.3899999999999997</v>
      </c>
      <c r="I822" t="s">
        <v>15</v>
      </c>
      <c r="J822" t="s">
        <v>1406</v>
      </c>
      <c r="K822" t="s">
        <v>1407</v>
      </c>
      <c r="L822" t="s">
        <v>1395</v>
      </c>
      <c r="M822" s="1">
        <v>42429</v>
      </c>
    </row>
    <row r="823" spans="1:13" hidden="1" x14ac:dyDescent="0.25">
      <c r="A823">
        <v>2016</v>
      </c>
      <c r="B823" t="s">
        <v>11</v>
      </c>
      <c r="C823" t="s">
        <v>12</v>
      </c>
      <c r="D823" t="s">
        <v>186</v>
      </c>
      <c r="E823" t="s">
        <v>187</v>
      </c>
      <c r="F823" s="1">
        <v>42403</v>
      </c>
      <c r="G823">
        <v>7</v>
      </c>
      <c r="H823">
        <v>-17.53</v>
      </c>
      <c r="I823" t="s">
        <v>15</v>
      </c>
      <c r="J823" t="s">
        <v>1408</v>
      </c>
      <c r="K823" t="s">
        <v>1409</v>
      </c>
      <c r="L823" t="s">
        <v>1395</v>
      </c>
      <c r="M823" s="1">
        <v>42429</v>
      </c>
    </row>
    <row r="824" spans="1:13" hidden="1" x14ac:dyDescent="0.25">
      <c r="A824">
        <v>2016</v>
      </c>
      <c r="B824" t="s">
        <v>11</v>
      </c>
      <c r="C824" t="s">
        <v>12</v>
      </c>
      <c r="D824" t="s">
        <v>186</v>
      </c>
      <c r="E824" t="s">
        <v>187</v>
      </c>
      <c r="F824" s="1">
        <v>42403</v>
      </c>
      <c r="G824">
        <v>8</v>
      </c>
      <c r="H824">
        <v>-18.649999999999999</v>
      </c>
      <c r="I824" t="s">
        <v>15</v>
      </c>
      <c r="J824" t="s">
        <v>1410</v>
      </c>
      <c r="K824" t="s">
        <v>1411</v>
      </c>
      <c r="L824" t="s">
        <v>1395</v>
      </c>
      <c r="M824" s="1">
        <v>42429</v>
      </c>
    </row>
    <row r="825" spans="1:13" hidden="1" x14ac:dyDescent="0.25">
      <c r="A825">
        <v>2016</v>
      </c>
      <c r="B825" t="s">
        <v>11</v>
      </c>
      <c r="C825" t="s">
        <v>12</v>
      </c>
      <c r="D825" t="s">
        <v>186</v>
      </c>
      <c r="E825" t="s">
        <v>187</v>
      </c>
      <c r="F825" s="1">
        <v>42403</v>
      </c>
      <c r="G825">
        <v>9</v>
      </c>
      <c r="H825">
        <v>-8.76</v>
      </c>
      <c r="I825" t="s">
        <v>15</v>
      </c>
      <c r="J825" t="s">
        <v>1412</v>
      </c>
      <c r="K825" t="s">
        <v>1413</v>
      </c>
      <c r="L825" t="s">
        <v>1395</v>
      </c>
      <c r="M825" s="1">
        <v>42429</v>
      </c>
    </row>
    <row r="826" spans="1:13" hidden="1" x14ac:dyDescent="0.25">
      <c r="A826">
        <v>2016</v>
      </c>
      <c r="B826" t="s">
        <v>11</v>
      </c>
      <c r="C826" t="s">
        <v>12</v>
      </c>
      <c r="D826" t="s">
        <v>186</v>
      </c>
      <c r="E826" t="s">
        <v>187</v>
      </c>
      <c r="F826" s="1">
        <v>42403</v>
      </c>
      <c r="G826">
        <v>10</v>
      </c>
      <c r="H826">
        <v>-1.39</v>
      </c>
      <c r="I826" t="s">
        <v>15</v>
      </c>
      <c r="J826" t="s">
        <v>1414</v>
      </c>
      <c r="K826" t="s">
        <v>1415</v>
      </c>
      <c r="L826" t="s">
        <v>1395</v>
      </c>
      <c r="M826" s="1">
        <v>42429</v>
      </c>
    </row>
    <row r="827" spans="1:13" hidden="1" x14ac:dyDescent="0.25">
      <c r="A827">
        <v>2016</v>
      </c>
      <c r="B827" t="s">
        <v>11</v>
      </c>
      <c r="C827" t="s">
        <v>12</v>
      </c>
      <c r="D827" t="s">
        <v>186</v>
      </c>
      <c r="E827" t="s">
        <v>187</v>
      </c>
      <c r="F827" s="1">
        <v>42403</v>
      </c>
      <c r="G827">
        <v>11</v>
      </c>
      <c r="H827">
        <v>-176.16</v>
      </c>
      <c r="I827" t="s">
        <v>15</v>
      </c>
      <c r="J827" t="s">
        <v>1416</v>
      </c>
      <c r="K827" t="s">
        <v>1417</v>
      </c>
      <c r="L827" t="s">
        <v>1395</v>
      </c>
      <c r="M827" s="1">
        <v>42429</v>
      </c>
    </row>
    <row r="828" spans="1:13" hidden="1" x14ac:dyDescent="0.25">
      <c r="A828">
        <v>2016</v>
      </c>
      <c r="B828" t="s">
        <v>11</v>
      </c>
      <c r="C828" t="s">
        <v>12</v>
      </c>
      <c r="D828" t="s">
        <v>186</v>
      </c>
      <c r="E828" t="s">
        <v>187</v>
      </c>
      <c r="F828" s="1">
        <v>42403</v>
      </c>
      <c r="G828">
        <v>12</v>
      </c>
      <c r="H828">
        <v>-18.649999999999999</v>
      </c>
      <c r="I828" t="s">
        <v>15</v>
      </c>
      <c r="J828" t="s">
        <v>1418</v>
      </c>
      <c r="K828" t="s">
        <v>1419</v>
      </c>
      <c r="L828" t="s">
        <v>1395</v>
      </c>
      <c r="M828" s="1">
        <v>42429</v>
      </c>
    </row>
    <row r="829" spans="1:13" hidden="1" x14ac:dyDescent="0.25">
      <c r="A829">
        <v>2016</v>
      </c>
      <c r="B829" t="s">
        <v>11</v>
      </c>
      <c r="C829" t="s">
        <v>12</v>
      </c>
      <c r="D829" t="s">
        <v>186</v>
      </c>
      <c r="E829" t="s">
        <v>187</v>
      </c>
      <c r="F829" s="1">
        <v>42403</v>
      </c>
      <c r="G829">
        <v>13</v>
      </c>
      <c r="H829">
        <v>-7.6</v>
      </c>
      <c r="I829" t="s">
        <v>15</v>
      </c>
      <c r="J829" t="s">
        <v>1420</v>
      </c>
      <c r="K829" t="s">
        <v>1421</v>
      </c>
      <c r="L829" t="s">
        <v>1395</v>
      </c>
      <c r="M829" s="1">
        <v>42429</v>
      </c>
    </row>
    <row r="830" spans="1:13" hidden="1" x14ac:dyDescent="0.25">
      <c r="A830">
        <v>2016</v>
      </c>
      <c r="B830" t="s">
        <v>11</v>
      </c>
      <c r="C830" t="s">
        <v>12</v>
      </c>
      <c r="D830" t="s">
        <v>186</v>
      </c>
      <c r="E830" t="s">
        <v>187</v>
      </c>
      <c r="F830" s="1">
        <v>42403</v>
      </c>
      <c r="G830">
        <v>14</v>
      </c>
      <c r="H830">
        <v>-31.62</v>
      </c>
      <c r="I830" t="s">
        <v>15</v>
      </c>
      <c r="J830" t="s">
        <v>1422</v>
      </c>
      <c r="K830" t="s">
        <v>1423</v>
      </c>
      <c r="L830" t="s">
        <v>1395</v>
      </c>
      <c r="M830" s="1">
        <v>42429</v>
      </c>
    </row>
    <row r="831" spans="1:13" hidden="1" x14ac:dyDescent="0.25">
      <c r="A831">
        <v>2016</v>
      </c>
      <c r="B831" t="s">
        <v>11</v>
      </c>
      <c r="C831" t="s">
        <v>12</v>
      </c>
      <c r="D831" t="s">
        <v>186</v>
      </c>
      <c r="E831" t="s">
        <v>187</v>
      </c>
      <c r="F831" s="1">
        <v>42403</v>
      </c>
      <c r="G831">
        <v>15</v>
      </c>
      <c r="H831">
        <v>-3.5</v>
      </c>
      <c r="I831" t="s">
        <v>15</v>
      </c>
      <c r="J831" t="s">
        <v>1424</v>
      </c>
      <c r="K831" t="s">
        <v>1425</v>
      </c>
      <c r="L831" t="s">
        <v>1395</v>
      </c>
      <c r="M831" s="1">
        <v>42429</v>
      </c>
    </row>
    <row r="832" spans="1:13" hidden="1" x14ac:dyDescent="0.25">
      <c r="A832">
        <v>2016</v>
      </c>
      <c r="B832" t="s">
        <v>11</v>
      </c>
      <c r="C832" t="s">
        <v>12</v>
      </c>
      <c r="D832" t="s">
        <v>186</v>
      </c>
      <c r="E832" t="s">
        <v>187</v>
      </c>
      <c r="F832" s="1">
        <v>42403</v>
      </c>
      <c r="G832">
        <v>16</v>
      </c>
      <c r="H832">
        <v>-8.76</v>
      </c>
      <c r="I832" t="s">
        <v>15</v>
      </c>
      <c r="J832" t="s">
        <v>1426</v>
      </c>
      <c r="K832" t="s">
        <v>1427</v>
      </c>
      <c r="L832" t="s">
        <v>1395</v>
      </c>
      <c r="M832" s="1">
        <v>42429</v>
      </c>
    </row>
    <row r="833" spans="1:13" hidden="1" x14ac:dyDescent="0.25">
      <c r="A833">
        <v>2016</v>
      </c>
      <c r="B833" t="s">
        <v>11</v>
      </c>
      <c r="C833" t="s">
        <v>12</v>
      </c>
      <c r="D833" t="s">
        <v>186</v>
      </c>
      <c r="E833" t="s">
        <v>187</v>
      </c>
      <c r="F833" s="1">
        <v>42403</v>
      </c>
      <c r="G833">
        <v>17</v>
      </c>
      <c r="H833">
        <v>-4.97</v>
      </c>
      <c r="I833" t="s">
        <v>15</v>
      </c>
      <c r="J833" t="s">
        <v>1428</v>
      </c>
      <c r="K833" t="s">
        <v>1429</v>
      </c>
      <c r="L833" t="s">
        <v>1395</v>
      </c>
      <c r="M833" s="1">
        <v>42429</v>
      </c>
    </row>
    <row r="834" spans="1:13" hidden="1" x14ac:dyDescent="0.25">
      <c r="A834">
        <v>2016</v>
      </c>
      <c r="B834" t="s">
        <v>11</v>
      </c>
      <c r="C834" t="s">
        <v>12</v>
      </c>
      <c r="D834" t="s">
        <v>186</v>
      </c>
      <c r="E834" t="s">
        <v>187</v>
      </c>
      <c r="F834" s="1">
        <v>42403</v>
      </c>
      <c r="G834">
        <v>18</v>
      </c>
      <c r="H834">
        <v>-4.3899999999999997</v>
      </c>
      <c r="I834" t="s">
        <v>15</v>
      </c>
      <c r="J834" t="s">
        <v>1430</v>
      </c>
      <c r="K834" t="s">
        <v>1431</v>
      </c>
      <c r="L834" t="s">
        <v>1395</v>
      </c>
      <c r="M834" s="1">
        <v>42429</v>
      </c>
    </row>
    <row r="835" spans="1:13" hidden="1" x14ac:dyDescent="0.25">
      <c r="A835">
        <v>2016</v>
      </c>
      <c r="B835" t="s">
        <v>11</v>
      </c>
      <c r="C835" t="s">
        <v>12</v>
      </c>
      <c r="D835" t="s">
        <v>186</v>
      </c>
      <c r="E835" t="s">
        <v>187</v>
      </c>
      <c r="F835" s="1">
        <v>42403</v>
      </c>
      <c r="G835">
        <v>19</v>
      </c>
      <c r="H835">
        <v>-6.22</v>
      </c>
      <c r="I835" t="s">
        <v>15</v>
      </c>
      <c r="J835" t="s">
        <v>1432</v>
      </c>
      <c r="K835" t="s">
        <v>1433</v>
      </c>
      <c r="L835" t="s">
        <v>1395</v>
      </c>
      <c r="M835" s="1">
        <v>42429</v>
      </c>
    </row>
    <row r="836" spans="1:13" hidden="1" x14ac:dyDescent="0.25">
      <c r="A836">
        <v>2016</v>
      </c>
      <c r="B836" t="s">
        <v>11</v>
      </c>
      <c r="C836" t="s">
        <v>12</v>
      </c>
      <c r="D836" t="s">
        <v>186</v>
      </c>
      <c r="E836" t="s">
        <v>187</v>
      </c>
      <c r="F836" s="1">
        <v>42403</v>
      </c>
      <c r="G836">
        <v>20</v>
      </c>
      <c r="H836">
        <v>-13.86</v>
      </c>
      <c r="I836" t="s">
        <v>15</v>
      </c>
      <c r="J836" t="s">
        <v>1434</v>
      </c>
      <c r="K836" t="s">
        <v>1435</v>
      </c>
      <c r="L836" t="s">
        <v>1395</v>
      </c>
      <c r="M836" s="1">
        <v>42429</v>
      </c>
    </row>
    <row r="837" spans="1:13" hidden="1" x14ac:dyDescent="0.25">
      <c r="A837">
        <v>2016</v>
      </c>
      <c r="B837" t="s">
        <v>11</v>
      </c>
      <c r="C837" t="s">
        <v>12</v>
      </c>
      <c r="D837" t="s">
        <v>186</v>
      </c>
      <c r="E837" t="s">
        <v>187</v>
      </c>
      <c r="F837" s="1">
        <v>42403</v>
      </c>
      <c r="G837">
        <v>21</v>
      </c>
      <c r="H837">
        <v>-9.3000000000000007</v>
      </c>
      <c r="I837" t="s">
        <v>15</v>
      </c>
      <c r="J837" t="s">
        <v>1436</v>
      </c>
      <c r="K837" t="s">
        <v>1437</v>
      </c>
      <c r="L837" t="s">
        <v>1395</v>
      </c>
      <c r="M837" s="1">
        <v>42429</v>
      </c>
    </row>
    <row r="838" spans="1:13" hidden="1" x14ac:dyDescent="0.25">
      <c r="A838">
        <v>2016</v>
      </c>
      <c r="B838" t="s">
        <v>11</v>
      </c>
      <c r="C838" t="s">
        <v>12</v>
      </c>
      <c r="D838" t="s">
        <v>186</v>
      </c>
      <c r="E838" t="s">
        <v>187</v>
      </c>
      <c r="F838" s="1">
        <v>42403</v>
      </c>
      <c r="G838">
        <v>22</v>
      </c>
      <c r="H838">
        <v>-8.76</v>
      </c>
      <c r="I838" t="s">
        <v>15</v>
      </c>
      <c r="J838" t="s">
        <v>1438</v>
      </c>
      <c r="K838" t="s">
        <v>1439</v>
      </c>
      <c r="L838" t="s">
        <v>1395</v>
      </c>
      <c r="M838" s="1">
        <v>42429</v>
      </c>
    </row>
    <row r="839" spans="1:13" hidden="1" x14ac:dyDescent="0.25">
      <c r="A839">
        <v>2016</v>
      </c>
      <c r="B839" t="s">
        <v>11</v>
      </c>
      <c r="C839" t="s">
        <v>12</v>
      </c>
      <c r="D839" t="s">
        <v>186</v>
      </c>
      <c r="E839" t="s">
        <v>187</v>
      </c>
      <c r="F839" s="1">
        <v>42403</v>
      </c>
      <c r="G839">
        <v>23</v>
      </c>
      <c r="H839">
        <v>-9.32</v>
      </c>
      <c r="I839" t="s">
        <v>15</v>
      </c>
      <c r="J839" t="s">
        <v>1440</v>
      </c>
      <c r="K839" t="s">
        <v>1441</v>
      </c>
      <c r="L839" t="s">
        <v>1395</v>
      </c>
      <c r="M839" s="1">
        <v>42429</v>
      </c>
    </row>
    <row r="840" spans="1:13" hidden="1" x14ac:dyDescent="0.25">
      <c r="A840">
        <v>2016</v>
      </c>
      <c r="B840" t="s">
        <v>11</v>
      </c>
      <c r="C840" t="s">
        <v>12</v>
      </c>
      <c r="D840" t="s">
        <v>186</v>
      </c>
      <c r="E840" t="s">
        <v>187</v>
      </c>
      <c r="F840" s="1">
        <v>42403</v>
      </c>
      <c r="G840">
        <v>24</v>
      </c>
      <c r="H840">
        <v>-11.66</v>
      </c>
      <c r="I840" t="s">
        <v>15</v>
      </c>
      <c r="J840" t="s">
        <v>1442</v>
      </c>
      <c r="K840" t="s">
        <v>1443</v>
      </c>
      <c r="L840" t="s">
        <v>1395</v>
      </c>
      <c r="M840" s="1">
        <v>42429</v>
      </c>
    </row>
    <row r="841" spans="1:13" hidden="1" x14ac:dyDescent="0.25">
      <c r="A841">
        <v>2016</v>
      </c>
      <c r="B841" t="s">
        <v>11</v>
      </c>
      <c r="C841" t="s">
        <v>12</v>
      </c>
      <c r="D841" t="s">
        <v>186</v>
      </c>
      <c r="E841" t="s">
        <v>187</v>
      </c>
      <c r="F841" s="1">
        <v>42403</v>
      </c>
      <c r="G841">
        <v>25</v>
      </c>
      <c r="H841">
        <v>-3.12</v>
      </c>
      <c r="I841" t="s">
        <v>15</v>
      </c>
      <c r="J841" t="s">
        <v>1444</v>
      </c>
      <c r="K841" t="s">
        <v>1445</v>
      </c>
      <c r="L841" t="s">
        <v>1395</v>
      </c>
      <c r="M841" s="1">
        <v>42429</v>
      </c>
    </row>
    <row r="842" spans="1:13" hidden="1" x14ac:dyDescent="0.25">
      <c r="A842">
        <v>2016</v>
      </c>
      <c r="B842" t="s">
        <v>11</v>
      </c>
      <c r="C842" t="s">
        <v>12</v>
      </c>
      <c r="D842" t="s">
        <v>186</v>
      </c>
      <c r="E842" t="s">
        <v>187</v>
      </c>
      <c r="F842" s="1">
        <v>42403</v>
      </c>
      <c r="G842">
        <v>26</v>
      </c>
      <c r="H842">
        <v>-23.31</v>
      </c>
      <c r="I842" t="s">
        <v>15</v>
      </c>
      <c r="J842" t="s">
        <v>1446</v>
      </c>
      <c r="K842" t="s">
        <v>1447</v>
      </c>
      <c r="L842" t="s">
        <v>1395</v>
      </c>
      <c r="M842" s="1">
        <v>42429</v>
      </c>
    </row>
    <row r="843" spans="1:13" hidden="1" x14ac:dyDescent="0.25">
      <c r="A843">
        <v>2016</v>
      </c>
      <c r="B843" t="s">
        <v>11</v>
      </c>
      <c r="C843" t="s">
        <v>12</v>
      </c>
      <c r="D843" t="s">
        <v>186</v>
      </c>
      <c r="E843" t="s">
        <v>187</v>
      </c>
      <c r="F843" s="1">
        <v>42403</v>
      </c>
      <c r="G843">
        <v>27</v>
      </c>
      <c r="H843">
        <v>-10.97</v>
      </c>
      <c r="I843" t="s">
        <v>15</v>
      </c>
      <c r="J843" t="s">
        <v>1448</v>
      </c>
      <c r="K843" t="s">
        <v>1449</v>
      </c>
      <c r="L843" t="s">
        <v>1395</v>
      </c>
      <c r="M843" s="1">
        <v>42429</v>
      </c>
    </row>
    <row r="844" spans="1:13" hidden="1" x14ac:dyDescent="0.25">
      <c r="A844">
        <v>2016</v>
      </c>
      <c r="B844" t="s">
        <v>11</v>
      </c>
      <c r="C844" t="s">
        <v>12</v>
      </c>
      <c r="D844" t="s">
        <v>186</v>
      </c>
      <c r="E844" t="s">
        <v>187</v>
      </c>
      <c r="F844" s="1">
        <v>42403</v>
      </c>
      <c r="G844">
        <v>28</v>
      </c>
      <c r="H844">
        <v>-5.74</v>
      </c>
      <c r="I844" t="s">
        <v>15</v>
      </c>
      <c r="J844" t="s">
        <v>1450</v>
      </c>
      <c r="K844" t="s">
        <v>1451</v>
      </c>
      <c r="L844" t="s">
        <v>1395</v>
      </c>
      <c r="M844" s="1">
        <v>42429</v>
      </c>
    </row>
    <row r="845" spans="1:13" hidden="1" x14ac:dyDescent="0.25">
      <c r="A845">
        <v>2016</v>
      </c>
      <c r="B845" t="s">
        <v>11</v>
      </c>
      <c r="C845" t="s">
        <v>12</v>
      </c>
      <c r="D845" t="s">
        <v>186</v>
      </c>
      <c r="E845" t="s">
        <v>187</v>
      </c>
      <c r="F845" s="1">
        <v>42403</v>
      </c>
      <c r="G845">
        <v>29</v>
      </c>
      <c r="H845">
        <v>-0.71</v>
      </c>
      <c r="I845" t="s">
        <v>15</v>
      </c>
      <c r="J845" t="s">
        <v>1452</v>
      </c>
      <c r="K845" t="s">
        <v>1453</v>
      </c>
      <c r="L845" t="s">
        <v>1395</v>
      </c>
      <c r="M845" s="1">
        <v>42429</v>
      </c>
    </row>
    <row r="846" spans="1:13" hidden="1" x14ac:dyDescent="0.25">
      <c r="A846">
        <v>2016</v>
      </c>
      <c r="B846" t="s">
        <v>11</v>
      </c>
      <c r="C846" t="s">
        <v>12</v>
      </c>
      <c r="D846" t="s">
        <v>186</v>
      </c>
      <c r="E846" t="s">
        <v>187</v>
      </c>
      <c r="F846" s="1">
        <v>42403</v>
      </c>
      <c r="G846">
        <v>30</v>
      </c>
      <c r="H846">
        <v>-15.54</v>
      </c>
      <c r="I846" t="s">
        <v>15</v>
      </c>
      <c r="J846" t="s">
        <v>1454</v>
      </c>
      <c r="K846" t="s">
        <v>1455</v>
      </c>
      <c r="L846" t="s">
        <v>1395</v>
      </c>
      <c r="M846" s="1">
        <v>42429</v>
      </c>
    </row>
    <row r="847" spans="1:13" hidden="1" x14ac:dyDescent="0.25">
      <c r="A847">
        <v>2016</v>
      </c>
      <c r="B847" t="s">
        <v>11</v>
      </c>
      <c r="C847" t="s">
        <v>12</v>
      </c>
      <c r="D847" t="s">
        <v>186</v>
      </c>
      <c r="E847" t="s">
        <v>187</v>
      </c>
      <c r="F847" s="1">
        <v>42403</v>
      </c>
      <c r="G847">
        <v>31</v>
      </c>
      <c r="H847">
        <v>-7.98</v>
      </c>
      <c r="I847" t="s">
        <v>15</v>
      </c>
      <c r="J847" t="s">
        <v>1456</v>
      </c>
      <c r="K847" t="s">
        <v>1457</v>
      </c>
      <c r="L847" t="s">
        <v>1395</v>
      </c>
      <c r="M847" s="1">
        <v>42429</v>
      </c>
    </row>
    <row r="848" spans="1:13" hidden="1" x14ac:dyDescent="0.25">
      <c r="A848">
        <v>2016</v>
      </c>
      <c r="B848" t="s">
        <v>11</v>
      </c>
      <c r="C848" t="s">
        <v>12</v>
      </c>
      <c r="D848" t="s">
        <v>186</v>
      </c>
      <c r="E848" t="s">
        <v>187</v>
      </c>
      <c r="F848" s="1">
        <v>42403</v>
      </c>
      <c r="G848">
        <v>32</v>
      </c>
      <c r="H848">
        <v>-21.53</v>
      </c>
      <c r="I848" t="s">
        <v>15</v>
      </c>
      <c r="J848" t="s">
        <v>1458</v>
      </c>
      <c r="K848" t="s">
        <v>1459</v>
      </c>
      <c r="L848" t="s">
        <v>1395</v>
      </c>
      <c r="M848" s="1">
        <v>42429</v>
      </c>
    </row>
    <row r="849" spans="1:13" hidden="1" x14ac:dyDescent="0.25">
      <c r="A849">
        <v>2016</v>
      </c>
      <c r="B849" t="s">
        <v>11</v>
      </c>
      <c r="C849" t="s">
        <v>12</v>
      </c>
      <c r="D849" t="s">
        <v>186</v>
      </c>
      <c r="E849" t="s">
        <v>187</v>
      </c>
      <c r="F849" s="1">
        <v>42403</v>
      </c>
      <c r="G849">
        <v>33</v>
      </c>
      <c r="H849">
        <v>-17.53</v>
      </c>
      <c r="I849" t="s">
        <v>15</v>
      </c>
      <c r="J849" t="s">
        <v>1460</v>
      </c>
      <c r="K849" t="s">
        <v>1461</v>
      </c>
      <c r="L849" t="s">
        <v>1395</v>
      </c>
      <c r="M849" s="1">
        <v>42429</v>
      </c>
    </row>
    <row r="850" spans="1:13" hidden="1" x14ac:dyDescent="0.25">
      <c r="A850">
        <v>2016</v>
      </c>
      <c r="B850" t="s">
        <v>11</v>
      </c>
      <c r="C850" t="s">
        <v>12</v>
      </c>
      <c r="D850" t="s">
        <v>186</v>
      </c>
      <c r="E850" t="s">
        <v>187</v>
      </c>
      <c r="F850" s="1">
        <v>42403</v>
      </c>
      <c r="G850">
        <v>34</v>
      </c>
      <c r="H850">
        <v>-15.82</v>
      </c>
      <c r="I850" t="s">
        <v>15</v>
      </c>
      <c r="J850" t="s">
        <v>1462</v>
      </c>
      <c r="K850" t="s">
        <v>1463</v>
      </c>
      <c r="L850" t="s">
        <v>1395</v>
      </c>
      <c r="M850" s="1">
        <v>42429</v>
      </c>
    </row>
    <row r="851" spans="1:13" hidden="1" x14ac:dyDescent="0.25">
      <c r="A851">
        <v>2016</v>
      </c>
      <c r="B851" t="s">
        <v>11</v>
      </c>
      <c r="C851" t="s">
        <v>12</v>
      </c>
      <c r="D851" t="s">
        <v>186</v>
      </c>
      <c r="E851" t="s">
        <v>187</v>
      </c>
      <c r="F851" s="1">
        <v>42403</v>
      </c>
      <c r="G851">
        <v>35</v>
      </c>
      <c r="H851">
        <v>-8.7100000000000009</v>
      </c>
      <c r="I851" t="s">
        <v>15</v>
      </c>
      <c r="J851" t="s">
        <v>1464</v>
      </c>
      <c r="K851" t="s">
        <v>1465</v>
      </c>
      <c r="L851" t="s">
        <v>1395</v>
      </c>
      <c r="M851" s="1">
        <v>42429</v>
      </c>
    </row>
    <row r="852" spans="1:13" hidden="1" x14ac:dyDescent="0.25">
      <c r="A852">
        <v>2016</v>
      </c>
      <c r="B852" t="s">
        <v>11</v>
      </c>
      <c r="C852" t="s">
        <v>12</v>
      </c>
      <c r="D852" t="s">
        <v>186</v>
      </c>
      <c r="E852" t="s">
        <v>187</v>
      </c>
      <c r="F852" s="1">
        <v>42403</v>
      </c>
      <c r="G852">
        <v>36</v>
      </c>
      <c r="H852">
        <v>-22.86</v>
      </c>
      <c r="I852" t="s">
        <v>15</v>
      </c>
      <c r="J852" t="s">
        <v>1466</v>
      </c>
      <c r="K852" t="s">
        <v>1467</v>
      </c>
      <c r="L852" t="s">
        <v>1395</v>
      </c>
      <c r="M852" s="1">
        <v>42429</v>
      </c>
    </row>
    <row r="853" spans="1:13" hidden="1" x14ac:dyDescent="0.25">
      <c r="A853">
        <v>2016</v>
      </c>
      <c r="B853" t="s">
        <v>11</v>
      </c>
      <c r="C853" t="s">
        <v>12</v>
      </c>
      <c r="D853" t="s">
        <v>186</v>
      </c>
      <c r="E853" t="s">
        <v>187</v>
      </c>
      <c r="F853" s="1">
        <v>42403</v>
      </c>
      <c r="G853">
        <v>37</v>
      </c>
      <c r="H853">
        <v>-8.76</v>
      </c>
      <c r="I853" t="s">
        <v>15</v>
      </c>
      <c r="J853" t="s">
        <v>1468</v>
      </c>
      <c r="K853" t="s">
        <v>1469</v>
      </c>
      <c r="L853" t="s">
        <v>1395</v>
      </c>
      <c r="M853" s="1">
        <v>42429</v>
      </c>
    </row>
    <row r="854" spans="1:13" hidden="1" x14ac:dyDescent="0.25">
      <c r="A854">
        <v>2016</v>
      </c>
      <c r="B854" t="s">
        <v>11</v>
      </c>
      <c r="C854" t="s">
        <v>12</v>
      </c>
      <c r="D854" t="s">
        <v>186</v>
      </c>
      <c r="E854" t="s">
        <v>187</v>
      </c>
      <c r="F854" s="1">
        <v>42403</v>
      </c>
      <c r="G854">
        <v>38</v>
      </c>
      <c r="H854">
        <v>-9.65</v>
      </c>
      <c r="I854" t="s">
        <v>15</v>
      </c>
      <c r="J854" t="s">
        <v>1470</v>
      </c>
      <c r="K854" t="s">
        <v>1471</v>
      </c>
      <c r="L854" t="s">
        <v>1395</v>
      </c>
      <c r="M854" s="1">
        <v>42429</v>
      </c>
    </row>
    <row r="855" spans="1:13" hidden="1" x14ac:dyDescent="0.25">
      <c r="A855">
        <v>2016</v>
      </c>
      <c r="B855" t="s">
        <v>11</v>
      </c>
      <c r="C855" t="s">
        <v>12</v>
      </c>
      <c r="D855" t="s">
        <v>186</v>
      </c>
      <c r="E855" t="s">
        <v>187</v>
      </c>
      <c r="F855" s="1">
        <v>42403</v>
      </c>
      <c r="G855">
        <v>39</v>
      </c>
      <c r="H855">
        <v>-9.5399999999999991</v>
      </c>
      <c r="I855" t="s">
        <v>15</v>
      </c>
      <c r="J855" t="s">
        <v>1472</v>
      </c>
      <c r="K855" t="s">
        <v>1473</v>
      </c>
      <c r="L855" t="s">
        <v>1395</v>
      </c>
      <c r="M855" s="1">
        <v>42429</v>
      </c>
    </row>
    <row r="856" spans="1:13" hidden="1" x14ac:dyDescent="0.25">
      <c r="A856">
        <v>2016</v>
      </c>
      <c r="B856" t="s">
        <v>11</v>
      </c>
      <c r="C856" t="s">
        <v>12</v>
      </c>
      <c r="D856" t="s">
        <v>186</v>
      </c>
      <c r="E856" t="s">
        <v>187</v>
      </c>
      <c r="F856" s="1">
        <v>42403</v>
      </c>
      <c r="G856">
        <v>40</v>
      </c>
      <c r="H856">
        <v>-138</v>
      </c>
      <c r="I856" t="s">
        <v>15</v>
      </c>
      <c r="J856" t="s">
        <v>1474</v>
      </c>
      <c r="K856" t="s">
        <v>1475</v>
      </c>
      <c r="L856" t="s">
        <v>1395</v>
      </c>
      <c r="M856" s="1">
        <v>42429</v>
      </c>
    </row>
    <row r="857" spans="1:13" hidden="1" x14ac:dyDescent="0.25">
      <c r="A857">
        <v>2016</v>
      </c>
      <c r="B857" t="s">
        <v>11</v>
      </c>
      <c r="C857" t="s">
        <v>12</v>
      </c>
      <c r="D857" t="s">
        <v>186</v>
      </c>
      <c r="E857" t="s">
        <v>187</v>
      </c>
      <c r="F857" s="1">
        <v>42403</v>
      </c>
      <c r="G857">
        <v>41</v>
      </c>
      <c r="H857">
        <v>-3.11</v>
      </c>
      <c r="I857" t="s">
        <v>15</v>
      </c>
      <c r="J857" t="s">
        <v>1476</v>
      </c>
      <c r="K857" t="s">
        <v>1477</v>
      </c>
      <c r="L857" t="s">
        <v>1395</v>
      </c>
      <c r="M857" s="1">
        <v>42429</v>
      </c>
    </row>
    <row r="858" spans="1:13" hidden="1" x14ac:dyDescent="0.25">
      <c r="A858">
        <v>2016</v>
      </c>
      <c r="B858" t="s">
        <v>11</v>
      </c>
      <c r="C858" t="s">
        <v>12</v>
      </c>
      <c r="D858" t="s">
        <v>186</v>
      </c>
      <c r="E858" t="s">
        <v>187</v>
      </c>
      <c r="F858" s="1">
        <v>42403</v>
      </c>
      <c r="G858">
        <v>42</v>
      </c>
      <c r="H858">
        <v>-31.64</v>
      </c>
      <c r="I858" t="s">
        <v>15</v>
      </c>
      <c r="J858" t="s">
        <v>1478</v>
      </c>
      <c r="K858" t="s">
        <v>1479</v>
      </c>
      <c r="L858" t="s">
        <v>1395</v>
      </c>
      <c r="M858" s="1">
        <v>42429</v>
      </c>
    </row>
    <row r="859" spans="1:13" hidden="1" x14ac:dyDescent="0.25">
      <c r="A859">
        <v>2016</v>
      </c>
      <c r="B859" t="s">
        <v>11</v>
      </c>
      <c r="C859" t="s">
        <v>12</v>
      </c>
      <c r="D859" t="s">
        <v>186</v>
      </c>
      <c r="E859" t="s">
        <v>187</v>
      </c>
      <c r="F859" s="1">
        <v>42403</v>
      </c>
      <c r="G859">
        <v>43</v>
      </c>
      <c r="H859">
        <v>-41.11</v>
      </c>
      <c r="I859" t="s">
        <v>15</v>
      </c>
      <c r="J859" t="s">
        <v>1480</v>
      </c>
      <c r="K859" t="s">
        <v>1481</v>
      </c>
      <c r="L859" t="s">
        <v>1395</v>
      </c>
      <c r="M859" s="1">
        <v>42429</v>
      </c>
    </row>
    <row r="860" spans="1:13" hidden="1" x14ac:dyDescent="0.25">
      <c r="A860">
        <v>2016</v>
      </c>
      <c r="B860" t="s">
        <v>11</v>
      </c>
      <c r="C860" t="s">
        <v>12</v>
      </c>
      <c r="D860" t="s">
        <v>186</v>
      </c>
      <c r="E860" t="s">
        <v>187</v>
      </c>
      <c r="F860" s="1">
        <v>42403</v>
      </c>
      <c r="G860">
        <v>44</v>
      </c>
      <c r="H860">
        <v>-18.12</v>
      </c>
      <c r="I860" t="s">
        <v>15</v>
      </c>
      <c r="J860" t="s">
        <v>1482</v>
      </c>
      <c r="K860" t="s">
        <v>1483</v>
      </c>
      <c r="L860" t="s">
        <v>1395</v>
      </c>
      <c r="M860" s="1">
        <v>42429</v>
      </c>
    </row>
    <row r="861" spans="1:13" hidden="1" x14ac:dyDescent="0.25">
      <c r="A861">
        <v>2016</v>
      </c>
      <c r="B861" t="s">
        <v>11</v>
      </c>
      <c r="C861" t="s">
        <v>12</v>
      </c>
      <c r="D861" t="s">
        <v>186</v>
      </c>
      <c r="E861" t="s">
        <v>187</v>
      </c>
      <c r="F861" s="1">
        <v>42403</v>
      </c>
      <c r="G861">
        <v>45</v>
      </c>
      <c r="H861">
        <v>-41.11</v>
      </c>
      <c r="I861" t="s">
        <v>15</v>
      </c>
      <c r="J861" t="s">
        <v>1480</v>
      </c>
      <c r="K861" t="s">
        <v>1484</v>
      </c>
      <c r="L861" t="s">
        <v>1395</v>
      </c>
      <c r="M861" s="1">
        <v>42429</v>
      </c>
    </row>
    <row r="862" spans="1:13" hidden="1" x14ac:dyDescent="0.25">
      <c r="A862">
        <v>2016</v>
      </c>
      <c r="B862" t="s">
        <v>11</v>
      </c>
      <c r="C862" t="s">
        <v>12</v>
      </c>
      <c r="D862" t="s">
        <v>186</v>
      </c>
      <c r="E862" t="s">
        <v>187</v>
      </c>
      <c r="F862" s="1">
        <v>42403</v>
      </c>
      <c r="G862">
        <v>46</v>
      </c>
      <c r="H862">
        <v>-6.22</v>
      </c>
      <c r="I862" t="s">
        <v>15</v>
      </c>
      <c r="J862" t="s">
        <v>1485</v>
      </c>
      <c r="K862" t="s">
        <v>1486</v>
      </c>
      <c r="L862" t="s">
        <v>1395</v>
      </c>
      <c r="M862" s="1">
        <v>42429</v>
      </c>
    </row>
    <row r="863" spans="1:13" hidden="1" x14ac:dyDescent="0.25">
      <c r="A863">
        <v>2016</v>
      </c>
      <c r="B863" t="s">
        <v>11</v>
      </c>
      <c r="C863" t="s">
        <v>12</v>
      </c>
      <c r="D863" t="s">
        <v>186</v>
      </c>
      <c r="E863" t="s">
        <v>187</v>
      </c>
      <c r="F863" s="1">
        <v>42403</v>
      </c>
      <c r="G863">
        <v>47</v>
      </c>
      <c r="H863">
        <v>-268.82</v>
      </c>
      <c r="I863" t="s">
        <v>15</v>
      </c>
      <c r="J863" t="s">
        <v>1487</v>
      </c>
      <c r="K863" t="s">
        <v>1488</v>
      </c>
      <c r="L863" t="s">
        <v>1395</v>
      </c>
      <c r="M863" s="1">
        <v>42429</v>
      </c>
    </row>
    <row r="864" spans="1:13" hidden="1" x14ac:dyDescent="0.25">
      <c r="A864">
        <v>2016</v>
      </c>
      <c r="B864" t="s">
        <v>11</v>
      </c>
      <c r="C864" t="s">
        <v>12</v>
      </c>
      <c r="D864" t="s">
        <v>186</v>
      </c>
      <c r="E864" t="s">
        <v>187</v>
      </c>
      <c r="F864" s="1">
        <v>42403</v>
      </c>
      <c r="G864">
        <v>48</v>
      </c>
      <c r="H864">
        <v>-4.1500000000000004</v>
      </c>
      <c r="I864" t="s">
        <v>15</v>
      </c>
      <c r="J864" t="s">
        <v>1489</v>
      </c>
      <c r="K864" t="s">
        <v>1490</v>
      </c>
      <c r="L864" t="s">
        <v>1395</v>
      </c>
      <c r="M864" s="1">
        <v>42429</v>
      </c>
    </row>
    <row r="865" spans="1:13" hidden="1" x14ac:dyDescent="0.25">
      <c r="A865">
        <v>2016</v>
      </c>
      <c r="B865" t="s">
        <v>11</v>
      </c>
      <c r="C865" t="s">
        <v>12</v>
      </c>
      <c r="D865" t="s">
        <v>186</v>
      </c>
      <c r="E865" t="s">
        <v>187</v>
      </c>
      <c r="F865" s="1">
        <v>42403</v>
      </c>
      <c r="G865">
        <v>49</v>
      </c>
      <c r="H865">
        <v>-15.82</v>
      </c>
      <c r="I865" t="s">
        <v>15</v>
      </c>
      <c r="J865" t="s">
        <v>1491</v>
      </c>
      <c r="K865" t="s">
        <v>1492</v>
      </c>
      <c r="L865" t="s">
        <v>1395</v>
      </c>
      <c r="M865" s="1">
        <v>42429</v>
      </c>
    </row>
    <row r="866" spans="1:13" hidden="1" x14ac:dyDescent="0.25">
      <c r="A866">
        <v>2016</v>
      </c>
      <c r="B866" t="s">
        <v>11</v>
      </c>
      <c r="C866" t="s">
        <v>12</v>
      </c>
      <c r="D866" t="s">
        <v>186</v>
      </c>
      <c r="E866" t="s">
        <v>187</v>
      </c>
      <c r="F866" s="1">
        <v>42403</v>
      </c>
      <c r="G866">
        <v>50</v>
      </c>
      <c r="H866">
        <v>-6.47</v>
      </c>
      <c r="I866" t="s">
        <v>15</v>
      </c>
      <c r="J866" t="s">
        <v>1493</v>
      </c>
      <c r="K866" t="s">
        <v>1494</v>
      </c>
      <c r="L866" t="s">
        <v>1395</v>
      </c>
      <c r="M866" s="1">
        <v>42429</v>
      </c>
    </row>
    <row r="867" spans="1:13" hidden="1" x14ac:dyDescent="0.25">
      <c r="A867">
        <v>2016</v>
      </c>
      <c r="B867" t="s">
        <v>11</v>
      </c>
      <c r="C867" t="s">
        <v>12</v>
      </c>
      <c r="D867" t="s">
        <v>186</v>
      </c>
      <c r="E867" t="s">
        <v>187</v>
      </c>
      <c r="F867" s="1">
        <v>42403</v>
      </c>
      <c r="G867">
        <v>51</v>
      </c>
      <c r="H867">
        <v>-22.98</v>
      </c>
      <c r="I867" t="s">
        <v>15</v>
      </c>
      <c r="J867" t="s">
        <v>1495</v>
      </c>
      <c r="K867" t="s">
        <v>1496</v>
      </c>
      <c r="L867" t="s">
        <v>1395</v>
      </c>
      <c r="M867" s="1">
        <v>42429</v>
      </c>
    </row>
    <row r="868" spans="1:13" hidden="1" x14ac:dyDescent="0.25">
      <c r="A868">
        <v>2016</v>
      </c>
      <c r="B868" t="s">
        <v>11</v>
      </c>
      <c r="C868" t="s">
        <v>12</v>
      </c>
      <c r="D868" t="s">
        <v>186</v>
      </c>
      <c r="E868" t="s">
        <v>187</v>
      </c>
      <c r="F868" s="1">
        <v>42403</v>
      </c>
      <c r="G868">
        <v>52</v>
      </c>
      <c r="H868">
        <v>-31.23</v>
      </c>
      <c r="I868" t="s">
        <v>15</v>
      </c>
      <c r="J868" t="s">
        <v>1497</v>
      </c>
      <c r="K868" t="s">
        <v>1498</v>
      </c>
      <c r="L868" t="s">
        <v>1395</v>
      </c>
      <c r="M868" s="1">
        <v>42429</v>
      </c>
    </row>
    <row r="869" spans="1:13" hidden="1" x14ac:dyDescent="0.25">
      <c r="A869">
        <v>2016</v>
      </c>
      <c r="B869" t="s">
        <v>11</v>
      </c>
      <c r="C869" t="s">
        <v>12</v>
      </c>
      <c r="D869" t="s">
        <v>186</v>
      </c>
      <c r="E869" t="s">
        <v>187</v>
      </c>
      <c r="F869" s="1">
        <v>42403</v>
      </c>
      <c r="G869">
        <v>53</v>
      </c>
      <c r="H869">
        <v>-4.72</v>
      </c>
      <c r="I869" t="s">
        <v>15</v>
      </c>
      <c r="J869" t="s">
        <v>1499</v>
      </c>
      <c r="K869" t="s">
        <v>1500</v>
      </c>
      <c r="L869" t="s">
        <v>1395</v>
      </c>
      <c r="M869" s="1">
        <v>42429</v>
      </c>
    </row>
    <row r="870" spans="1:13" hidden="1" x14ac:dyDescent="0.25">
      <c r="A870">
        <v>2016</v>
      </c>
      <c r="B870" t="s">
        <v>11</v>
      </c>
      <c r="C870" t="s">
        <v>12</v>
      </c>
      <c r="D870" t="s">
        <v>186</v>
      </c>
      <c r="E870" t="s">
        <v>187</v>
      </c>
      <c r="F870" s="1">
        <v>42403</v>
      </c>
      <c r="G870">
        <v>54</v>
      </c>
      <c r="H870">
        <v>-19.78</v>
      </c>
      <c r="I870" t="s">
        <v>15</v>
      </c>
      <c r="J870" t="s">
        <v>1501</v>
      </c>
      <c r="K870" t="s">
        <v>1502</v>
      </c>
      <c r="L870" t="s">
        <v>1395</v>
      </c>
      <c r="M870" s="1">
        <v>42429</v>
      </c>
    </row>
    <row r="871" spans="1:13" hidden="1" x14ac:dyDescent="0.25">
      <c r="A871">
        <v>2016</v>
      </c>
      <c r="B871" t="s">
        <v>11</v>
      </c>
      <c r="C871" t="s">
        <v>12</v>
      </c>
      <c r="D871" t="s">
        <v>186</v>
      </c>
      <c r="E871" t="s">
        <v>187</v>
      </c>
      <c r="F871" s="1">
        <v>42403</v>
      </c>
      <c r="G871">
        <v>55</v>
      </c>
      <c r="H871">
        <v>-16.53</v>
      </c>
      <c r="I871" t="s">
        <v>15</v>
      </c>
      <c r="J871" t="s">
        <v>1503</v>
      </c>
      <c r="K871" t="s">
        <v>1504</v>
      </c>
      <c r="L871" t="s">
        <v>1395</v>
      </c>
      <c r="M871" s="1">
        <v>42429</v>
      </c>
    </row>
    <row r="872" spans="1:13" hidden="1" x14ac:dyDescent="0.25">
      <c r="A872">
        <v>2016</v>
      </c>
      <c r="B872" t="s">
        <v>11</v>
      </c>
      <c r="C872" t="s">
        <v>12</v>
      </c>
      <c r="D872" t="s">
        <v>186</v>
      </c>
      <c r="E872" t="s">
        <v>187</v>
      </c>
      <c r="F872" s="1">
        <v>42403</v>
      </c>
      <c r="G872">
        <v>56</v>
      </c>
      <c r="H872">
        <v>-26.29</v>
      </c>
      <c r="I872" t="s">
        <v>15</v>
      </c>
      <c r="J872" t="s">
        <v>1505</v>
      </c>
      <c r="K872" t="s">
        <v>1506</v>
      </c>
      <c r="L872" t="s">
        <v>1395</v>
      </c>
      <c r="M872" s="1">
        <v>42429</v>
      </c>
    </row>
    <row r="873" spans="1:13" hidden="1" x14ac:dyDescent="0.25">
      <c r="A873">
        <v>2016</v>
      </c>
      <c r="B873" t="s">
        <v>11</v>
      </c>
      <c r="C873" t="s">
        <v>12</v>
      </c>
      <c r="D873" t="s">
        <v>186</v>
      </c>
      <c r="E873" t="s">
        <v>187</v>
      </c>
      <c r="F873" s="1">
        <v>42403</v>
      </c>
      <c r="G873">
        <v>57</v>
      </c>
      <c r="H873">
        <v>-6.22</v>
      </c>
      <c r="I873" t="s">
        <v>15</v>
      </c>
      <c r="J873" t="s">
        <v>1507</v>
      </c>
      <c r="K873" t="s">
        <v>1508</v>
      </c>
      <c r="L873" t="s">
        <v>1395</v>
      </c>
      <c r="M873" s="1">
        <v>42429</v>
      </c>
    </row>
    <row r="874" spans="1:13" hidden="1" x14ac:dyDescent="0.25">
      <c r="A874">
        <v>2016</v>
      </c>
      <c r="B874" t="s">
        <v>11</v>
      </c>
      <c r="C874" t="s">
        <v>12</v>
      </c>
      <c r="D874" t="s">
        <v>186</v>
      </c>
      <c r="E874" t="s">
        <v>187</v>
      </c>
      <c r="F874" s="1">
        <v>42403</v>
      </c>
      <c r="G874">
        <v>58</v>
      </c>
      <c r="H874">
        <v>-3.89</v>
      </c>
      <c r="I874" t="s">
        <v>15</v>
      </c>
      <c r="J874" t="s">
        <v>1509</v>
      </c>
      <c r="K874" t="s">
        <v>1510</v>
      </c>
      <c r="L874" t="s">
        <v>1395</v>
      </c>
      <c r="M874" s="1">
        <v>42429</v>
      </c>
    </row>
    <row r="875" spans="1:13" hidden="1" x14ac:dyDescent="0.25">
      <c r="A875">
        <v>2016</v>
      </c>
      <c r="B875" t="s">
        <v>11</v>
      </c>
      <c r="C875" t="s">
        <v>12</v>
      </c>
      <c r="D875" t="s">
        <v>186</v>
      </c>
      <c r="E875" t="s">
        <v>187</v>
      </c>
      <c r="F875" s="1">
        <v>42403</v>
      </c>
      <c r="G875">
        <v>59</v>
      </c>
      <c r="H875">
        <v>-12.43</v>
      </c>
      <c r="I875" t="s">
        <v>15</v>
      </c>
      <c r="J875" t="s">
        <v>1511</v>
      </c>
      <c r="K875" t="s">
        <v>1512</v>
      </c>
      <c r="L875" t="s">
        <v>1395</v>
      </c>
      <c r="M875" s="1">
        <v>42429</v>
      </c>
    </row>
    <row r="876" spans="1:13" hidden="1" x14ac:dyDescent="0.25">
      <c r="A876">
        <v>2016</v>
      </c>
      <c r="B876" t="s">
        <v>11</v>
      </c>
      <c r="C876" t="s">
        <v>12</v>
      </c>
      <c r="D876" t="s">
        <v>186</v>
      </c>
      <c r="E876" t="s">
        <v>187</v>
      </c>
      <c r="F876" s="1">
        <v>42403</v>
      </c>
      <c r="G876">
        <v>60</v>
      </c>
      <c r="H876">
        <v>-34.409999999999997</v>
      </c>
      <c r="I876" t="s">
        <v>15</v>
      </c>
      <c r="J876" t="s">
        <v>1513</v>
      </c>
      <c r="K876" t="s">
        <v>1514</v>
      </c>
      <c r="L876" t="s">
        <v>1395</v>
      </c>
      <c r="M876" s="1">
        <v>42429</v>
      </c>
    </row>
    <row r="877" spans="1:13" hidden="1" x14ac:dyDescent="0.25">
      <c r="A877">
        <v>2016</v>
      </c>
      <c r="B877" t="s">
        <v>11</v>
      </c>
      <c r="C877" t="s">
        <v>12</v>
      </c>
      <c r="D877" t="s">
        <v>186</v>
      </c>
      <c r="E877" t="s">
        <v>187</v>
      </c>
      <c r="F877" s="1">
        <v>42403</v>
      </c>
      <c r="G877">
        <v>61</v>
      </c>
      <c r="H877">
        <v>-18.649999999999999</v>
      </c>
      <c r="I877" t="s">
        <v>15</v>
      </c>
      <c r="J877" t="s">
        <v>1515</v>
      </c>
      <c r="K877" t="s">
        <v>1516</v>
      </c>
      <c r="L877" t="s">
        <v>1395</v>
      </c>
      <c r="M877" s="1">
        <v>42429</v>
      </c>
    </row>
    <row r="878" spans="1:13" hidden="1" x14ac:dyDescent="0.25">
      <c r="A878">
        <v>2016</v>
      </c>
      <c r="B878" t="s">
        <v>11</v>
      </c>
      <c r="C878" t="s">
        <v>12</v>
      </c>
      <c r="D878" t="s">
        <v>186</v>
      </c>
      <c r="E878" t="s">
        <v>187</v>
      </c>
      <c r="F878" s="1">
        <v>42403</v>
      </c>
      <c r="G878">
        <v>62</v>
      </c>
      <c r="H878">
        <v>-15.54</v>
      </c>
      <c r="I878" t="s">
        <v>15</v>
      </c>
      <c r="J878" t="s">
        <v>1517</v>
      </c>
      <c r="K878" t="s">
        <v>1518</v>
      </c>
      <c r="L878" t="s">
        <v>1395</v>
      </c>
      <c r="M878" s="1">
        <v>42429</v>
      </c>
    </row>
    <row r="879" spans="1:13" hidden="1" x14ac:dyDescent="0.25">
      <c r="A879">
        <v>2016</v>
      </c>
      <c r="B879" t="s">
        <v>11</v>
      </c>
      <c r="C879" t="s">
        <v>12</v>
      </c>
      <c r="D879" t="s">
        <v>186</v>
      </c>
      <c r="E879" t="s">
        <v>187</v>
      </c>
      <c r="F879" s="1">
        <v>42403</v>
      </c>
      <c r="G879">
        <v>63</v>
      </c>
      <c r="H879">
        <v>-21.76</v>
      </c>
      <c r="I879" t="s">
        <v>15</v>
      </c>
      <c r="J879" t="s">
        <v>1519</v>
      </c>
      <c r="K879" t="s">
        <v>1520</v>
      </c>
      <c r="L879" t="s">
        <v>1395</v>
      </c>
      <c r="M879" s="1">
        <v>42429</v>
      </c>
    </row>
    <row r="880" spans="1:13" hidden="1" x14ac:dyDescent="0.25">
      <c r="A880">
        <v>2016</v>
      </c>
      <c r="B880" t="s">
        <v>11</v>
      </c>
      <c r="C880" t="s">
        <v>12</v>
      </c>
      <c r="D880" t="s">
        <v>186</v>
      </c>
      <c r="E880" t="s">
        <v>187</v>
      </c>
      <c r="F880" s="1">
        <v>42403</v>
      </c>
      <c r="G880">
        <v>64</v>
      </c>
      <c r="H880">
        <v>-3.89</v>
      </c>
      <c r="I880" t="s">
        <v>15</v>
      </c>
      <c r="J880" t="s">
        <v>1521</v>
      </c>
      <c r="K880" t="s">
        <v>1522</v>
      </c>
      <c r="L880" t="s">
        <v>1395</v>
      </c>
      <c r="M880" s="1">
        <v>42429</v>
      </c>
    </row>
    <row r="881" spans="1:13" hidden="1" x14ac:dyDescent="0.25">
      <c r="A881">
        <v>2016</v>
      </c>
      <c r="B881" t="s">
        <v>11</v>
      </c>
      <c r="C881" t="s">
        <v>12</v>
      </c>
      <c r="D881" t="s">
        <v>186</v>
      </c>
      <c r="E881" t="s">
        <v>187</v>
      </c>
      <c r="F881" s="1">
        <v>42403</v>
      </c>
      <c r="G881">
        <v>65</v>
      </c>
      <c r="H881">
        <v>-15.54</v>
      </c>
      <c r="I881" t="s">
        <v>15</v>
      </c>
      <c r="J881" t="s">
        <v>1523</v>
      </c>
      <c r="K881" t="s">
        <v>1524</v>
      </c>
      <c r="L881" t="s">
        <v>1395</v>
      </c>
      <c r="M881" s="1">
        <v>42429</v>
      </c>
    </row>
    <row r="882" spans="1:13" hidden="1" x14ac:dyDescent="0.25">
      <c r="A882">
        <v>2016</v>
      </c>
      <c r="B882" t="s">
        <v>11</v>
      </c>
      <c r="C882" t="s">
        <v>12</v>
      </c>
      <c r="D882" t="s">
        <v>186</v>
      </c>
      <c r="E882" t="s">
        <v>187</v>
      </c>
      <c r="F882" s="1">
        <v>42403</v>
      </c>
      <c r="G882">
        <v>66</v>
      </c>
      <c r="H882">
        <v>-19.43</v>
      </c>
      <c r="I882" t="s">
        <v>15</v>
      </c>
      <c r="J882" t="s">
        <v>1525</v>
      </c>
      <c r="K882" t="s">
        <v>1526</v>
      </c>
      <c r="L882" t="s">
        <v>1395</v>
      </c>
      <c r="M882" s="1">
        <v>42429</v>
      </c>
    </row>
    <row r="883" spans="1:13" hidden="1" x14ac:dyDescent="0.25">
      <c r="A883">
        <v>2016</v>
      </c>
      <c r="B883" t="s">
        <v>11</v>
      </c>
      <c r="C883" t="s">
        <v>12</v>
      </c>
      <c r="D883" t="s">
        <v>186</v>
      </c>
      <c r="E883" t="s">
        <v>187</v>
      </c>
      <c r="F883" s="1">
        <v>42403</v>
      </c>
      <c r="G883">
        <v>67</v>
      </c>
      <c r="H883">
        <v>-24.86</v>
      </c>
      <c r="I883" t="s">
        <v>15</v>
      </c>
      <c r="J883" t="s">
        <v>1527</v>
      </c>
      <c r="K883" t="s">
        <v>1528</v>
      </c>
      <c r="L883" t="s">
        <v>1395</v>
      </c>
      <c r="M883" s="1">
        <v>42429</v>
      </c>
    </row>
    <row r="884" spans="1:13" hidden="1" x14ac:dyDescent="0.25">
      <c r="A884">
        <v>2016</v>
      </c>
      <c r="B884" t="s">
        <v>11</v>
      </c>
      <c r="C884" t="s">
        <v>12</v>
      </c>
      <c r="D884" t="s">
        <v>186</v>
      </c>
      <c r="E884" t="s">
        <v>187</v>
      </c>
      <c r="F884" s="1">
        <v>42403</v>
      </c>
      <c r="G884">
        <v>68</v>
      </c>
      <c r="H884">
        <v>-13.15</v>
      </c>
      <c r="I884" t="s">
        <v>15</v>
      </c>
      <c r="J884" t="s">
        <v>1529</v>
      </c>
      <c r="K884" t="s">
        <v>1530</v>
      </c>
      <c r="L884" t="s">
        <v>1395</v>
      </c>
      <c r="M884" s="1">
        <v>42429</v>
      </c>
    </row>
    <row r="885" spans="1:13" hidden="1" x14ac:dyDescent="0.25">
      <c r="A885">
        <v>2016</v>
      </c>
      <c r="B885" t="s">
        <v>11</v>
      </c>
      <c r="C885" t="s">
        <v>12</v>
      </c>
      <c r="D885" t="s">
        <v>186</v>
      </c>
      <c r="E885" t="s">
        <v>187</v>
      </c>
      <c r="F885" s="1">
        <v>42403</v>
      </c>
      <c r="G885">
        <v>69</v>
      </c>
      <c r="H885">
        <v>-21.99</v>
      </c>
      <c r="I885" t="s">
        <v>15</v>
      </c>
      <c r="J885" t="s">
        <v>1531</v>
      </c>
      <c r="K885" t="s">
        <v>1532</v>
      </c>
      <c r="L885" t="s">
        <v>1395</v>
      </c>
      <c r="M885" s="1">
        <v>42429</v>
      </c>
    </row>
    <row r="886" spans="1:13" hidden="1" x14ac:dyDescent="0.25">
      <c r="A886">
        <v>2016</v>
      </c>
      <c r="B886" t="s">
        <v>11</v>
      </c>
      <c r="C886" t="s">
        <v>12</v>
      </c>
      <c r="D886" t="s">
        <v>186</v>
      </c>
      <c r="E886" t="s">
        <v>187</v>
      </c>
      <c r="F886" s="1">
        <v>42403</v>
      </c>
      <c r="G886">
        <v>70</v>
      </c>
      <c r="H886">
        <v>-20.79</v>
      </c>
      <c r="I886" t="s">
        <v>15</v>
      </c>
      <c r="J886" t="s">
        <v>1533</v>
      </c>
      <c r="K886" t="s">
        <v>1534</v>
      </c>
      <c r="L886" t="s">
        <v>1395</v>
      </c>
      <c r="M886" s="1">
        <v>42429</v>
      </c>
    </row>
    <row r="887" spans="1:13" hidden="1" x14ac:dyDescent="0.25">
      <c r="A887">
        <v>2016</v>
      </c>
      <c r="B887" t="s">
        <v>11</v>
      </c>
      <c r="C887" t="s">
        <v>12</v>
      </c>
      <c r="D887" t="s">
        <v>186</v>
      </c>
      <c r="E887" t="s">
        <v>187</v>
      </c>
      <c r="F887" s="1">
        <v>42403</v>
      </c>
      <c r="G887">
        <v>71</v>
      </c>
      <c r="H887">
        <v>-3.5</v>
      </c>
      <c r="I887" t="s">
        <v>15</v>
      </c>
      <c r="J887" t="s">
        <v>1535</v>
      </c>
      <c r="K887" t="s">
        <v>1536</v>
      </c>
      <c r="L887" t="s">
        <v>1395</v>
      </c>
      <c r="M887" s="1">
        <v>42429</v>
      </c>
    </row>
    <row r="888" spans="1:13" hidden="1" x14ac:dyDescent="0.25">
      <c r="A888">
        <v>2016</v>
      </c>
      <c r="B888" t="s">
        <v>11</v>
      </c>
      <c r="C888" t="s">
        <v>12</v>
      </c>
      <c r="D888" t="s">
        <v>186</v>
      </c>
      <c r="E888" t="s">
        <v>187</v>
      </c>
      <c r="F888" s="1">
        <v>42403</v>
      </c>
      <c r="G888">
        <v>72</v>
      </c>
      <c r="H888">
        <v>-19.11</v>
      </c>
      <c r="I888" t="s">
        <v>15</v>
      </c>
      <c r="J888" t="s">
        <v>1537</v>
      </c>
      <c r="K888" t="s">
        <v>1538</v>
      </c>
      <c r="L888" t="s">
        <v>1395</v>
      </c>
      <c r="M888" s="1">
        <v>42429</v>
      </c>
    </row>
    <row r="889" spans="1:13" hidden="1" x14ac:dyDescent="0.25">
      <c r="A889">
        <v>2016</v>
      </c>
      <c r="B889" t="s">
        <v>11</v>
      </c>
      <c r="C889" t="s">
        <v>12</v>
      </c>
      <c r="D889" t="s">
        <v>186</v>
      </c>
      <c r="E889" t="s">
        <v>187</v>
      </c>
      <c r="F889" s="1">
        <v>42403</v>
      </c>
      <c r="G889">
        <v>73</v>
      </c>
      <c r="H889">
        <v>-15.58</v>
      </c>
      <c r="I889" t="s">
        <v>15</v>
      </c>
      <c r="J889" t="s">
        <v>1539</v>
      </c>
      <c r="K889" t="s">
        <v>1540</v>
      </c>
      <c r="L889" t="s">
        <v>1395</v>
      </c>
      <c r="M889" s="1">
        <v>42429</v>
      </c>
    </row>
    <row r="890" spans="1:13" hidden="1" x14ac:dyDescent="0.25">
      <c r="A890">
        <v>2016</v>
      </c>
      <c r="B890" t="s">
        <v>11</v>
      </c>
      <c r="C890" t="s">
        <v>12</v>
      </c>
      <c r="D890" t="s">
        <v>186</v>
      </c>
      <c r="E890" t="s">
        <v>187</v>
      </c>
      <c r="F890" s="1">
        <v>42403</v>
      </c>
      <c r="G890">
        <v>74</v>
      </c>
      <c r="H890">
        <v>-4.47</v>
      </c>
      <c r="I890" t="s">
        <v>15</v>
      </c>
      <c r="J890" t="s">
        <v>1541</v>
      </c>
      <c r="K890" t="s">
        <v>1542</v>
      </c>
      <c r="L890" t="s">
        <v>1395</v>
      </c>
      <c r="M890" s="1">
        <v>42429</v>
      </c>
    </row>
    <row r="891" spans="1:13" hidden="1" x14ac:dyDescent="0.25">
      <c r="A891">
        <v>2016</v>
      </c>
      <c r="B891" t="s">
        <v>11</v>
      </c>
      <c r="C891" t="s">
        <v>12</v>
      </c>
      <c r="D891" t="s">
        <v>186</v>
      </c>
      <c r="E891" t="s">
        <v>187</v>
      </c>
      <c r="F891" s="1">
        <v>42403</v>
      </c>
      <c r="G891">
        <v>75</v>
      </c>
      <c r="H891">
        <v>-28.82</v>
      </c>
      <c r="I891" t="s">
        <v>15</v>
      </c>
      <c r="J891" t="s">
        <v>1543</v>
      </c>
      <c r="K891" t="s">
        <v>1544</v>
      </c>
      <c r="L891" t="s">
        <v>1395</v>
      </c>
      <c r="M891" s="1">
        <v>42429</v>
      </c>
    </row>
    <row r="892" spans="1:13" hidden="1" x14ac:dyDescent="0.25">
      <c r="A892">
        <v>2016</v>
      </c>
      <c r="B892" t="s">
        <v>11</v>
      </c>
      <c r="C892" t="s">
        <v>12</v>
      </c>
      <c r="D892" t="s">
        <v>186</v>
      </c>
      <c r="E892" t="s">
        <v>187</v>
      </c>
      <c r="F892" s="1">
        <v>42403</v>
      </c>
      <c r="G892">
        <v>76</v>
      </c>
      <c r="H892">
        <v>-30.51</v>
      </c>
      <c r="I892" t="s">
        <v>15</v>
      </c>
      <c r="J892" t="s">
        <v>1545</v>
      </c>
      <c r="K892" t="s">
        <v>1546</v>
      </c>
      <c r="L892" t="s">
        <v>1395</v>
      </c>
      <c r="M892" s="1">
        <v>42429</v>
      </c>
    </row>
    <row r="893" spans="1:13" hidden="1" x14ac:dyDescent="0.25">
      <c r="A893">
        <v>2016</v>
      </c>
      <c r="B893" t="s">
        <v>11</v>
      </c>
      <c r="C893" t="s">
        <v>12</v>
      </c>
      <c r="D893" t="s">
        <v>186</v>
      </c>
      <c r="E893" t="s">
        <v>187</v>
      </c>
      <c r="F893" s="1">
        <v>42403</v>
      </c>
      <c r="G893">
        <v>77</v>
      </c>
      <c r="H893">
        <v>-8.44</v>
      </c>
      <c r="I893" t="s">
        <v>15</v>
      </c>
      <c r="J893" t="s">
        <v>1547</v>
      </c>
      <c r="K893" t="s">
        <v>1548</v>
      </c>
      <c r="L893" t="s">
        <v>1395</v>
      </c>
      <c r="M893" s="1">
        <v>42429</v>
      </c>
    </row>
    <row r="894" spans="1:13" hidden="1" x14ac:dyDescent="0.25">
      <c r="A894">
        <v>2016</v>
      </c>
      <c r="B894" t="s">
        <v>11</v>
      </c>
      <c r="C894" t="s">
        <v>12</v>
      </c>
      <c r="D894" t="s">
        <v>186</v>
      </c>
      <c r="E894" t="s">
        <v>187</v>
      </c>
      <c r="F894" s="1">
        <v>42403</v>
      </c>
      <c r="G894">
        <v>78</v>
      </c>
      <c r="H894">
        <v>-13.59</v>
      </c>
      <c r="I894" t="s">
        <v>15</v>
      </c>
      <c r="J894" t="s">
        <v>1549</v>
      </c>
      <c r="K894" t="s">
        <v>1550</v>
      </c>
      <c r="L894" t="s">
        <v>1395</v>
      </c>
      <c r="M894" s="1">
        <v>42429</v>
      </c>
    </row>
    <row r="895" spans="1:13" hidden="1" x14ac:dyDescent="0.25">
      <c r="A895">
        <v>2016</v>
      </c>
      <c r="B895" t="s">
        <v>11</v>
      </c>
      <c r="C895" t="s">
        <v>12</v>
      </c>
      <c r="D895" t="s">
        <v>186</v>
      </c>
      <c r="E895" t="s">
        <v>187</v>
      </c>
      <c r="F895" s="1">
        <v>42403</v>
      </c>
      <c r="G895">
        <v>79</v>
      </c>
      <c r="H895">
        <v>-1.1200000000000001</v>
      </c>
      <c r="I895" t="s">
        <v>15</v>
      </c>
      <c r="J895" t="s">
        <v>1551</v>
      </c>
      <c r="K895" t="s">
        <v>1552</v>
      </c>
      <c r="L895" t="s">
        <v>1395</v>
      </c>
      <c r="M895" s="1">
        <v>42429</v>
      </c>
    </row>
    <row r="896" spans="1:13" hidden="1" x14ac:dyDescent="0.25">
      <c r="A896">
        <v>2016</v>
      </c>
      <c r="B896" t="s">
        <v>11</v>
      </c>
      <c r="C896" t="s">
        <v>12</v>
      </c>
      <c r="D896" t="s">
        <v>186</v>
      </c>
      <c r="E896" t="s">
        <v>187</v>
      </c>
      <c r="F896" s="1">
        <v>42403</v>
      </c>
      <c r="G896">
        <v>80</v>
      </c>
      <c r="H896">
        <v>-11.66</v>
      </c>
      <c r="I896" t="s">
        <v>15</v>
      </c>
      <c r="J896" t="s">
        <v>1553</v>
      </c>
      <c r="K896" t="s">
        <v>1554</v>
      </c>
      <c r="L896" t="s">
        <v>1395</v>
      </c>
      <c r="M896" s="1">
        <v>42429</v>
      </c>
    </row>
    <row r="897" spans="1:13" hidden="1" x14ac:dyDescent="0.25">
      <c r="A897">
        <v>2016</v>
      </c>
      <c r="B897" t="s">
        <v>11</v>
      </c>
      <c r="C897" t="s">
        <v>12</v>
      </c>
      <c r="D897" t="s">
        <v>186</v>
      </c>
      <c r="E897" t="s">
        <v>187</v>
      </c>
      <c r="F897" s="1">
        <v>42403</v>
      </c>
      <c r="G897">
        <v>81</v>
      </c>
      <c r="H897">
        <v>-15.54</v>
      </c>
      <c r="I897" t="s">
        <v>15</v>
      </c>
      <c r="J897" t="s">
        <v>1555</v>
      </c>
      <c r="K897" t="s">
        <v>1556</v>
      </c>
      <c r="L897" t="s">
        <v>1395</v>
      </c>
      <c r="M897" s="1">
        <v>42429</v>
      </c>
    </row>
    <row r="898" spans="1:13" hidden="1" x14ac:dyDescent="0.25">
      <c r="A898">
        <v>2016</v>
      </c>
      <c r="B898" t="s">
        <v>11</v>
      </c>
      <c r="C898" t="s">
        <v>12</v>
      </c>
      <c r="D898" t="s">
        <v>186</v>
      </c>
      <c r="E898" t="s">
        <v>187</v>
      </c>
      <c r="F898" s="1">
        <v>42403</v>
      </c>
      <c r="G898">
        <v>82</v>
      </c>
      <c r="H898">
        <v>-22.66</v>
      </c>
      <c r="I898" t="s">
        <v>15</v>
      </c>
      <c r="J898" t="s">
        <v>1557</v>
      </c>
      <c r="K898" t="s">
        <v>1558</v>
      </c>
      <c r="L898" t="s">
        <v>1395</v>
      </c>
      <c r="M898" s="1">
        <v>42429</v>
      </c>
    </row>
    <row r="899" spans="1:13" hidden="1" x14ac:dyDescent="0.25">
      <c r="A899">
        <v>2016</v>
      </c>
      <c r="B899" t="s">
        <v>11</v>
      </c>
      <c r="C899" t="s">
        <v>12</v>
      </c>
      <c r="D899" t="s">
        <v>186</v>
      </c>
      <c r="E899" t="s">
        <v>187</v>
      </c>
      <c r="F899" s="1">
        <v>42403</v>
      </c>
      <c r="G899">
        <v>83</v>
      </c>
      <c r="H899">
        <v>-16.989999999999998</v>
      </c>
      <c r="I899" t="s">
        <v>15</v>
      </c>
      <c r="J899" t="s">
        <v>1559</v>
      </c>
      <c r="K899" t="s">
        <v>1560</v>
      </c>
      <c r="L899" t="s">
        <v>1395</v>
      </c>
      <c r="M899" s="1">
        <v>42429</v>
      </c>
    </row>
    <row r="900" spans="1:13" hidden="1" x14ac:dyDescent="0.25">
      <c r="A900">
        <v>2016</v>
      </c>
      <c r="B900" t="s">
        <v>11</v>
      </c>
      <c r="C900" t="s">
        <v>12</v>
      </c>
      <c r="D900" t="s">
        <v>186</v>
      </c>
      <c r="E900" t="s">
        <v>187</v>
      </c>
      <c r="F900" s="1">
        <v>42403</v>
      </c>
      <c r="G900">
        <v>84</v>
      </c>
      <c r="H900">
        <v>-23.31</v>
      </c>
      <c r="I900" t="s">
        <v>15</v>
      </c>
      <c r="J900" t="s">
        <v>1561</v>
      </c>
      <c r="K900" t="s">
        <v>1562</v>
      </c>
      <c r="L900" t="s">
        <v>1395</v>
      </c>
      <c r="M900" s="1">
        <v>42429</v>
      </c>
    </row>
    <row r="901" spans="1:13" hidden="1" x14ac:dyDescent="0.25">
      <c r="A901">
        <v>2016</v>
      </c>
      <c r="B901" t="s">
        <v>11</v>
      </c>
      <c r="C901" t="s">
        <v>12</v>
      </c>
      <c r="D901" t="s">
        <v>186</v>
      </c>
      <c r="E901" t="s">
        <v>187</v>
      </c>
      <c r="F901" s="1">
        <v>42403</v>
      </c>
      <c r="G901">
        <v>85</v>
      </c>
      <c r="H901">
        <v>-54.11</v>
      </c>
      <c r="I901" t="s">
        <v>15</v>
      </c>
      <c r="J901" t="s">
        <v>1563</v>
      </c>
      <c r="K901" t="s">
        <v>1564</v>
      </c>
      <c r="L901" t="s">
        <v>1395</v>
      </c>
      <c r="M901" s="1">
        <v>42429</v>
      </c>
    </row>
    <row r="902" spans="1:13" hidden="1" x14ac:dyDescent="0.25">
      <c r="A902">
        <v>2016</v>
      </c>
      <c r="B902" t="s">
        <v>11</v>
      </c>
      <c r="C902" t="s">
        <v>12</v>
      </c>
      <c r="D902" t="s">
        <v>186</v>
      </c>
      <c r="E902" t="s">
        <v>187</v>
      </c>
      <c r="F902" s="1">
        <v>42403</v>
      </c>
      <c r="G902">
        <v>86</v>
      </c>
      <c r="H902">
        <v>-3.66</v>
      </c>
      <c r="I902" t="s">
        <v>15</v>
      </c>
      <c r="J902" t="s">
        <v>1565</v>
      </c>
      <c r="K902" t="s">
        <v>1566</v>
      </c>
      <c r="L902" t="s">
        <v>1395</v>
      </c>
      <c r="M902" s="1">
        <v>42429</v>
      </c>
    </row>
    <row r="903" spans="1:13" hidden="1" x14ac:dyDescent="0.25">
      <c r="A903">
        <v>2016</v>
      </c>
      <c r="B903" t="s">
        <v>11</v>
      </c>
      <c r="C903" t="s">
        <v>12</v>
      </c>
      <c r="D903" t="s">
        <v>186</v>
      </c>
      <c r="E903" t="s">
        <v>187</v>
      </c>
      <c r="F903" s="1">
        <v>42403</v>
      </c>
      <c r="G903">
        <v>87</v>
      </c>
      <c r="H903">
        <v>-11.49</v>
      </c>
      <c r="I903" t="s">
        <v>15</v>
      </c>
      <c r="J903" t="s">
        <v>1567</v>
      </c>
      <c r="K903" t="s">
        <v>1568</v>
      </c>
      <c r="L903" t="s">
        <v>1395</v>
      </c>
      <c r="M903" s="1">
        <v>42429</v>
      </c>
    </row>
    <row r="904" spans="1:13" hidden="1" x14ac:dyDescent="0.25">
      <c r="A904">
        <v>2016</v>
      </c>
      <c r="B904" t="s">
        <v>11</v>
      </c>
      <c r="C904" t="s">
        <v>12</v>
      </c>
      <c r="D904" t="s">
        <v>186</v>
      </c>
      <c r="E904" t="s">
        <v>187</v>
      </c>
      <c r="F904" s="1">
        <v>42403</v>
      </c>
      <c r="G904">
        <v>88</v>
      </c>
      <c r="H904">
        <v>-3.97</v>
      </c>
      <c r="I904" t="s">
        <v>15</v>
      </c>
      <c r="J904" t="s">
        <v>1569</v>
      </c>
      <c r="K904" t="s">
        <v>1570</v>
      </c>
      <c r="L904" t="s">
        <v>1395</v>
      </c>
      <c r="M904" s="1">
        <v>42429</v>
      </c>
    </row>
    <row r="905" spans="1:13" hidden="1" x14ac:dyDescent="0.25">
      <c r="A905">
        <v>2016</v>
      </c>
      <c r="B905" t="s">
        <v>11</v>
      </c>
      <c r="C905" t="s">
        <v>12</v>
      </c>
      <c r="D905" t="s">
        <v>186</v>
      </c>
      <c r="E905" t="s">
        <v>187</v>
      </c>
      <c r="F905" s="1">
        <v>42403</v>
      </c>
      <c r="G905">
        <v>89</v>
      </c>
      <c r="H905">
        <v>-9.56</v>
      </c>
      <c r="I905" t="s">
        <v>15</v>
      </c>
      <c r="J905" t="s">
        <v>1571</v>
      </c>
      <c r="K905" t="s">
        <v>1572</v>
      </c>
      <c r="L905" t="s">
        <v>1395</v>
      </c>
      <c r="M905" s="1">
        <v>42429</v>
      </c>
    </row>
    <row r="906" spans="1:13" hidden="1" x14ac:dyDescent="0.25">
      <c r="A906">
        <v>2016</v>
      </c>
      <c r="B906" t="s">
        <v>11</v>
      </c>
      <c r="C906" t="s">
        <v>12</v>
      </c>
      <c r="D906" t="s">
        <v>186</v>
      </c>
      <c r="E906" t="s">
        <v>187</v>
      </c>
      <c r="F906" s="1">
        <v>42403</v>
      </c>
      <c r="G906">
        <v>90</v>
      </c>
      <c r="H906">
        <v>-6.81</v>
      </c>
      <c r="I906" t="s">
        <v>15</v>
      </c>
      <c r="J906" t="s">
        <v>1573</v>
      </c>
      <c r="K906" t="s">
        <v>1574</v>
      </c>
      <c r="L906" t="s">
        <v>1395</v>
      </c>
      <c r="M906" s="1">
        <v>42429</v>
      </c>
    </row>
    <row r="907" spans="1:13" hidden="1" x14ac:dyDescent="0.25">
      <c r="A907">
        <v>2016</v>
      </c>
      <c r="B907" t="s">
        <v>11</v>
      </c>
      <c r="C907" t="s">
        <v>12</v>
      </c>
      <c r="D907" t="s">
        <v>186</v>
      </c>
      <c r="E907" t="s">
        <v>187</v>
      </c>
      <c r="F907" s="1">
        <v>42403</v>
      </c>
      <c r="G907">
        <v>91</v>
      </c>
      <c r="H907">
        <v>-4.66</v>
      </c>
      <c r="I907" t="s">
        <v>15</v>
      </c>
      <c r="J907" t="s">
        <v>1575</v>
      </c>
      <c r="K907" t="s">
        <v>1576</v>
      </c>
      <c r="L907" t="s">
        <v>1395</v>
      </c>
      <c r="M907" s="1">
        <v>42429</v>
      </c>
    </row>
    <row r="908" spans="1:13" hidden="1" x14ac:dyDescent="0.25">
      <c r="A908">
        <v>2016</v>
      </c>
      <c r="B908" t="s">
        <v>11</v>
      </c>
      <c r="C908" t="s">
        <v>12</v>
      </c>
      <c r="D908" t="s">
        <v>186</v>
      </c>
      <c r="E908" t="s">
        <v>187</v>
      </c>
      <c r="F908" s="1">
        <v>42403</v>
      </c>
      <c r="G908">
        <v>92</v>
      </c>
      <c r="H908">
        <v>-15.54</v>
      </c>
      <c r="I908" t="s">
        <v>15</v>
      </c>
      <c r="J908" t="s">
        <v>1577</v>
      </c>
      <c r="K908" t="s">
        <v>1578</v>
      </c>
      <c r="L908" t="s">
        <v>1395</v>
      </c>
      <c r="M908" s="1">
        <v>42429</v>
      </c>
    </row>
    <row r="909" spans="1:13" hidden="1" x14ac:dyDescent="0.25">
      <c r="A909">
        <v>2016</v>
      </c>
      <c r="B909" t="s">
        <v>11</v>
      </c>
      <c r="C909" t="s">
        <v>12</v>
      </c>
      <c r="D909" t="s">
        <v>186</v>
      </c>
      <c r="E909" t="s">
        <v>187</v>
      </c>
      <c r="F909" s="1">
        <v>42403</v>
      </c>
      <c r="G909">
        <v>93</v>
      </c>
      <c r="H909">
        <v>-86.25</v>
      </c>
      <c r="I909" t="s">
        <v>15</v>
      </c>
      <c r="J909" t="s">
        <v>1579</v>
      </c>
      <c r="K909" t="s">
        <v>1580</v>
      </c>
      <c r="L909" t="s">
        <v>1395</v>
      </c>
      <c r="M909" s="1">
        <v>42429</v>
      </c>
    </row>
    <row r="910" spans="1:13" hidden="1" x14ac:dyDescent="0.25">
      <c r="A910">
        <v>2016</v>
      </c>
      <c r="B910" t="s">
        <v>11</v>
      </c>
      <c r="C910" t="s">
        <v>12</v>
      </c>
      <c r="D910" t="s">
        <v>186</v>
      </c>
      <c r="E910" t="s">
        <v>187</v>
      </c>
      <c r="F910" s="1">
        <v>42403</v>
      </c>
      <c r="G910">
        <v>94</v>
      </c>
      <c r="H910">
        <v>-5.66</v>
      </c>
      <c r="I910" t="s">
        <v>15</v>
      </c>
      <c r="J910" t="s">
        <v>1581</v>
      </c>
      <c r="K910" t="s">
        <v>1582</v>
      </c>
      <c r="L910" t="s">
        <v>1395</v>
      </c>
      <c r="M910" s="1">
        <v>42429</v>
      </c>
    </row>
    <row r="911" spans="1:13" hidden="1" x14ac:dyDescent="0.25">
      <c r="A911">
        <v>2016</v>
      </c>
      <c r="B911" t="s">
        <v>11</v>
      </c>
      <c r="C911" t="s">
        <v>12</v>
      </c>
      <c r="D911" t="s">
        <v>186</v>
      </c>
      <c r="E911" t="s">
        <v>187</v>
      </c>
      <c r="F911" s="1">
        <v>42403</v>
      </c>
      <c r="G911">
        <v>95</v>
      </c>
      <c r="H911">
        <v>-17.84</v>
      </c>
      <c r="I911" t="s">
        <v>15</v>
      </c>
      <c r="J911" t="s">
        <v>1583</v>
      </c>
      <c r="K911" t="s">
        <v>1584</v>
      </c>
      <c r="L911" t="s">
        <v>1395</v>
      </c>
      <c r="M911" s="1">
        <v>42429</v>
      </c>
    </row>
    <row r="912" spans="1:13" hidden="1" x14ac:dyDescent="0.25">
      <c r="A912">
        <v>2016</v>
      </c>
      <c r="B912" t="s">
        <v>11</v>
      </c>
      <c r="C912" t="s">
        <v>12</v>
      </c>
      <c r="D912" t="s">
        <v>186</v>
      </c>
      <c r="E912" t="s">
        <v>187</v>
      </c>
      <c r="F912" s="1">
        <v>42403</v>
      </c>
      <c r="G912">
        <v>96</v>
      </c>
      <c r="H912">
        <v>-11.66</v>
      </c>
      <c r="I912" t="s">
        <v>15</v>
      </c>
      <c r="J912" t="s">
        <v>1585</v>
      </c>
      <c r="K912" t="s">
        <v>1586</v>
      </c>
      <c r="L912" t="s">
        <v>1395</v>
      </c>
      <c r="M912" s="1">
        <v>42429</v>
      </c>
    </row>
    <row r="913" spans="1:13" hidden="1" x14ac:dyDescent="0.25">
      <c r="A913">
        <v>2016</v>
      </c>
      <c r="B913" t="s">
        <v>11</v>
      </c>
      <c r="C913" t="s">
        <v>12</v>
      </c>
      <c r="D913" t="s">
        <v>186</v>
      </c>
      <c r="E913" t="s">
        <v>187</v>
      </c>
      <c r="F913" s="1">
        <v>42403</v>
      </c>
      <c r="G913">
        <v>97</v>
      </c>
      <c r="H913">
        <v>-3.89</v>
      </c>
      <c r="I913" t="s">
        <v>15</v>
      </c>
      <c r="J913" t="s">
        <v>1587</v>
      </c>
      <c r="K913" t="s">
        <v>1588</v>
      </c>
      <c r="L913" t="s">
        <v>1395</v>
      </c>
      <c r="M913" s="1">
        <v>42429</v>
      </c>
    </row>
    <row r="914" spans="1:13" hidden="1" x14ac:dyDescent="0.25">
      <c r="A914">
        <v>2016</v>
      </c>
      <c r="B914" t="s">
        <v>11</v>
      </c>
      <c r="C914" t="s">
        <v>12</v>
      </c>
      <c r="D914" t="s">
        <v>186</v>
      </c>
      <c r="E914" t="s">
        <v>187</v>
      </c>
      <c r="F914" s="1">
        <v>42403</v>
      </c>
      <c r="G914">
        <v>98</v>
      </c>
      <c r="H914">
        <v>-8.76</v>
      </c>
      <c r="I914" t="s">
        <v>15</v>
      </c>
      <c r="J914" t="s">
        <v>1589</v>
      </c>
      <c r="K914" t="s">
        <v>1590</v>
      </c>
      <c r="L914" t="s">
        <v>1395</v>
      </c>
      <c r="M914" s="1">
        <v>42429</v>
      </c>
    </row>
    <row r="915" spans="1:13" hidden="1" x14ac:dyDescent="0.25">
      <c r="A915">
        <v>2016</v>
      </c>
      <c r="B915" t="s">
        <v>11</v>
      </c>
      <c r="C915" t="s">
        <v>12</v>
      </c>
      <c r="D915" t="s">
        <v>186</v>
      </c>
      <c r="E915" t="s">
        <v>187</v>
      </c>
      <c r="F915" s="1">
        <v>42403</v>
      </c>
      <c r="G915">
        <v>99</v>
      </c>
      <c r="H915">
        <v>-40.71</v>
      </c>
      <c r="I915" t="s">
        <v>15</v>
      </c>
      <c r="J915" t="s">
        <v>1591</v>
      </c>
      <c r="K915" t="s">
        <v>1592</v>
      </c>
      <c r="L915" t="s">
        <v>1395</v>
      </c>
      <c r="M915" s="1">
        <v>42429</v>
      </c>
    </row>
    <row r="916" spans="1:13" hidden="1" x14ac:dyDescent="0.25">
      <c r="A916">
        <v>2016</v>
      </c>
      <c r="B916" t="s">
        <v>11</v>
      </c>
      <c r="C916" t="s">
        <v>12</v>
      </c>
      <c r="D916" t="s">
        <v>186</v>
      </c>
      <c r="E916" t="s">
        <v>187</v>
      </c>
      <c r="F916" s="1">
        <v>42403</v>
      </c>
      <c r="G916">
        <v>100</v>
      </c>
      <c r="H916">
        <v>-6.2</v>
      </c>
      <c r="I916" t="s">
        <v>15</v>
      </c>
      <c r="J916" t="s">
        <v>1593</v>
      </c>
      <c r="K916" t="s">
        <v>1594</v>
      </c>
      <c r="L916" t="s">
        <v>1395</v>
      </c>
      <c r="M916" s="1">
        <v>42429</v>
      </c>
    </row>
    <row r="917" spans="1:13" hidden="1" x14ac:dyDescent="0.25">
      <c r="A917">
        <v>2016</v>
      </c>
      <c r="B917" t="s">
        <v>11</v>
      </c>
      <c r="C917" t="s">
        <v>12</v>
      </c>
      <c r="D917" t="s">
        <v>186</v>
      </c>
      <c r="E917" t="s">
        <v>187</v>
      </c>
      <c r="F917" s="1">
        <v>42403</v>
      </c>
      <c r="G917">
        <v>101</v>
      </c>
      <c r="H917">
        <v>-28.32</v>
      </c>
      <c r="I917" t="s">
        <v>15</v>
      </c>
      <c r="J917" t="s">
        <v>1595</v>
      </c>
      <c r="K917" t="s">
        <v>1596</v>
      </c>
      <c r="L917" t="s">
        <v>1395</v>
      </c>
      <c r="M917" s="1">
        <v>42429</v>
      </c>
    </row>
    <row r="918" spans="1:13" hidden="1" x14ac:dyDescent="0.25">
      <c r="A918">
        <v>2016</v>
      </c>
      <c r="B918" t="s">
        <v>11</v>
      </c>
      <c r="C918" t="s">
        <v>12</v>
      </c>
      <c r="D918" t="s">
        <v>186</v>
      </c>
      <c r="E918" t="s">
        <v>187</v>
      </c>
      <c r="F918" s="1">
        <v>42403</v>
      </c>
      <c r="G918">
        <v>102</v>
      </c>
      <c r="H918">
        <v>-8.91</v>
      </c>
      <c r="I918" t="s">
        <v>15</v>
      </c>
      <c r="J918" t="s">
        <v>1597</v>
      </c>
      <c r="K918" t="s">
        <v>1598</v>
      </c>
      <c r="L918" t="s">
        <v>1395</v>
      </c>
      <c r="M918" s="1">
        <v>42429</v>
      </c>
    </row>
    <row r="919" spans="1:13" hidden="1" x14ac:dyDescent="0.25">
      <c r="A919">
        <v>2016</v>
      </c>
      <c r="B919" t="s">
        <v>11</v>
      </c>
      <c r="C919" t="s">
        <v>12</v>
      </c>
      <c r="D919" t="s">
        <v>186</v>
      </c>
      <c r="E919" t="s">
        <v>187</v>
      </c>
      <c r="F919" s="1">
        <v>42403</v>
      </c>
      <c r="G919">
        <v>103</v>
      </c>
      <c r="H919">
        <v>-15.54</v>
      </c>
      <c r="I919" t="s">
        <v>15</v>
      </c>
      <c r="J919" t="s">
        <v>1599</v>
      </c>
      <c r="K919" t="s">
        <v>1600</v>
      </c>
      <c r="L919" t="s">
        <v>1395</v>
      </c>
      <c r="M919" s="1">
        <v>42429</v>
      </c>
    </row>
    <row r="920" spans="1:13" hidden="1" x14ac:dyDescent="0.25">
      <c r="A920">
        <v>2016</v>
      </c>
      <c r="B920" t="s">
        <v>11</v>
      </c>
      <c r="C920" t="s">
        <v>12</v>
      </c>
      <c r="D920" t="s">
        <v>186</v>
      </c>
      <c r="E920" t="s">
        <v>187</v>
      </c>
      <c r="F920" s="1">
        <v>42403</v>
      </c>
      <c r="G920">
        <v>104</v>
      </c>
      <c r="H920">
        <v>-25.42</v>
      </c>
      <c r="I920" t="s">
        <v>15</v>
      </c>
      <c r="J920" t="s">
        <v>1601</v>
      </c>
      <c r="K920" t="s">
        <v>1602</v>
      </c>
      <c r="L920" t="s">
        <v>1395</v>
      </c>
      <c r="M920" s="1">
        <v>42429</v>
      </c>
    </row>
    <row r="921" spans="1:13" hidden="1" x14ac:dyDescent="0.25">
      <c r="A921">
        <v>2016</v>
      </c>
      <c r="B921" t="s">
        <v>11</v>
      </c>
      <c r="C921" t="s">
        <v>12</v>
      </c>
      <c r="D921" t="s">
        <v>186</v>
      </c>
      <c r="E921" t="s">
        <v>187</v>
      </c>
      <c r="F921" s="1">
        <v>42403</v>
      </c>
      <c r="G921">
        <v>105</v>
      </c>
      <c r="H921">
        <v>-0.43</v>
      </c>
      <c r="I921" t="s">
        <v>15</v>
      </c>
      <c r="J921" t="s">
        <v>1603</v>
      </c>
      <c r="K921" t="s">
        <v>1604</v>
      </c>
      <c r="L921" t="s">
        <v>1395</v>
      </c>
      <c r="M921" s="1">
        <v>42429</v>
      </c>
    </row>
    <row r="922" spans="1:13" hidden="1" x14ac:dyDescent="0.25">
      <c r="A922">
        <v>2016</v>
      </c>
      <c r="B922" t="s">
        <v>11</v>
      </c>
      <c r="C922" t="s">
        <v>12</v>
      </c>
      <c r="D922" t="s">
        <v>186</v>
      </c>
      <c r="E922" t="s">
        <v>187</v>
      </c>
      <c r="F922" s="1">
        <v>42403</v>
      </c>
      <c r="G922">
        <v>106</v>
      </c>
      <c r="H922">
        <v>-11.66</v>
      </c>
      <c r="I922" t="s">
        <v>15</v>
      </c>
      <c r="J922" t="s">
        <v>1605</v>
      </c>
      <c r="K922" t="s">
        <v>1606</v>
      </c>
      <c r="L922" t="s">
        <v>1395</v>
      </c>
      <c r="M922" s="1">
        <v>42429</v>
      </c>
    </row>
    <row r="923" spans="1:13" hidden="1" x14ac:dyDescent="0.25">
      <c r="A923">
        <v>2016</v>
      </c>
      <c r="B923" t="s">
        <v>11</v>
      </c>
      <c r="C923" t="s">
        <v>12</v>
      </c>
      <c r="D923" t="s">
        <v>186</v>
      </c>
      <c r="E923" t="s">
        <v>187</v>
      </c>
      <c r="F923" s="1">
        <v>42403</v>
      </c>
      <c r="G923">
        <v>107</v>
      </c>
      <c r="H923">
        <v>-1.21</v>
      </c>
      <c r="I923" t="s">
        <v>15</v>
      </c>
      <c r="J923" t="s">
        <v>1607</v>
      </c>
      <c r="K923" t="s">
        <v>1608</v>
      </c>
      <c r="L923" t="s">
        <v>1395</v>
      </c>
      <c r="M923" s="1">
        <v>42429</v>
      </c>
    </row>
    <row r="924" spans="1:13" hidden="1" x14ac:dyDescent="0.25">
      <c r="A924">
        <v>2016</v>
      </c>
      <c r="B924" t="s">
        <v>11</v>
      </c>
      <c r="C924" t="s">
        <v>12</v>
      </c>
      <c r="D924" t="s">
        <v>186</v>
      </c>
      <c r="E924" t="s">
        <v>187</v>
      </c>
      <c r="F924" s="1">
        <v>42403</v>
      </c>
      <c r="G924">
        <v>108</v>
      </c>
      <c r="H924">
        <v>-12.43</v>
      </c>
      <c r="I924" t="s">
        <v>15</v>
      </c>
      <c r="J924" t="s">
        <v>1609</v>
      </c>
      <c r="K924" t="s">
        <v>1610</v>
      </c>
      <c r="L924" t="s">
        <v>1395</v>
      </c>
      <c r="M924" s="1">
        <v>42429</v>
      </c>
    </row>
    <row r="925" spans="1:13" hidden="1" x14ac:dyDescent="0.25">
      <c r="A925">
        <v>2016</v>
      </c>
      <c r="B925" t="s">
        <v>11</v>
      </c>
      <c r="C925" t="s">
        <v>12</v>
      </c>
      <c r="D925" t="s">
        <v>186</v>
      </c>
      <c r="E925" t="s">
        <v>187</v>
      </c>
      <c r="F925" s="1">
        <v>42403</v>
      </c>
      <c r="G925">
        <v>109</v>
      </c>
      <c r="H925">
        <v>-7.14</v>
      </c>
      <c r="I925" t="s">
        <v>15</v>
      </c>
      <c r="J925" t="s">
        <v>1611</v>
      </c>
      <c r="K925" t="s">
        <v>1612</v>
      </c>
      <c r="L925" t="s">
        <v>1395</v>
      </c>
      <c r="M925" s="1">
        <v>42429</v>
      </c>
    </row>
    <row r="926" spans="1:13" hidden="1" x14ac:dyDescent="0.25">
      <c r="A926">
        <v>2016</v>
      </c>
      <c r="B926" t="s">
        <v>11</v>
      </c>
      <c r="C926" t="s">
        <v>12</v>
      </c>
      <c r="D926" t="s">
        <v>186</v>
      </c>
      <c r="E926" t="s">
        <v>187</v>
      </c>
      <c r="F926" s="1">
        <v>42403</v>
      </c>
      <c r="G926">
        <v>110</v>
      </c>
      <c r="H926">
        <v>-22.4</v>
      </c>
      <c r="I926" t="s">
        <v>15</v>
      </c>
      <c r="J926" t="s">
        <v>1613</v>
      </c>
      <c r="K926" t="s">
        <v>1614</v>
      </c>
      <c r="L926" t="s">
        <v>1395</v>
      </c>
      <c r="M926" s="1">
        <v>42429</v>
      </c>
    </row>
    <row r="927" spans="1:13" hidden="1" x14ac:dyDescent="0.25">
      <c r="A927">
        <v>2016</v>
      </c>
      <c r="B927" t="s">
        <v>11</v>
      </c>
      <c r="C927" t="s">
        <v>12</v>
      </c>
      <c r="D927" t="s">
        <v>186</v>
      </c>
      <c r="E927" t="s">
        <v>187</v>
      </c>
      <c r="F927" s="1">
        <v>42403</v>
      </c>
      <c r="G927">
        <v>111</v>
      </c>
      <c r="H927">
        <v>-68.94</v>
      </c>
      <c r="I927" t="s">
        <v>15</v>
      </c>
      <c r="J927" t="s">
        <v>1615</v>
      </c>
      <c r="K927" t="s">
        <v>1616</v>
      </c>
      <c r="L927" t="s">
        <v>1395</v>
      </c>
      <c r="M927" s="1">
        <v>42429</v>
      </c>
    </row>
    <row r="928" spans="1:13" hidden="1" x14ac:dyDescent="0.25">
      <c r="A928">
        <v>2016</v>
      </c>
      <c r="B928" t="s">
        <v>11</v>
      </c>
      <c r="C928" t="s">
        <v>12</v>
      </c>
      <c r="D928" t="s">
        <v>186</v>
      </c>
      <c r="E928" t="s">
        <v>187</v>
      </c>
      <c r="F928" s="1">
        <v>42403</v>
      </c>
      <c r="G928">
        <v>112</v>
      </c>
      <c r="H928">
        <v>-22.02</v>
      </c>
      <c r="I928" t="s">
        <v>15</v>
      </c>
      <c r="J928" t="s">
        <v>1617</v>
      </c>
      <c r="K928" t="s">
        <v>1618</v>
      </c>
      <c r="L928" t="s">
        <v>1395</v>
      </c>
      <c r="M928" s="1">
        <v>42429</v>
      </c>
    </row>
    <row r="929" spans="1:13" hidden="1" x14ac:dyDescent="0.25">
      <c r="A929">
        <v>2016</v>
      </c>
      <c r="B929" t="s">
        <v>11</v>
      </c>
      <c r="C929" t="s">
        <v>12</v>
      </c>
      <c r="D929" t="s">
        <v>186</v>
      </c>
      <c r="E929" t="s">
        <v>187</v>
      </c>
      <c r="F929" s="1">
        <v>42403</v>
      </c>
      <c r="G929">
        <v>113</v>
      </c>
      <c r="H929">
        <v>-22.28</v>
      </c>
      <c r="I929" t="s">
        <v>15</v>
      </c>
      <c r="J929" t="s">
        <v>1619</v>
      </c>
      <c r="K929" t="s">
        <v>1620</v>
      </c>
      <c r="L929" t="s">
        <v>1395</v>
      </c>
      <c r="M929" s="1">
        <v>42429</v>
      </c>
    </row>
    <row r="930" spans="1:13" hidden="1" x14ac:dyDescent="0.25">
      <c r="A930">
        <v>2016</v>
      </c>
      <c r="B930" t="s">
        <v>11</v>
      </c>
      <c r="C930" t="s">
        <v>12</v>
      </c>
      <c r="D930" t="s">
        <v>186</v>
      </c>
      <c r="E930" t="s">
        <v>187</v>
      </c>
      <c r="F930" s="1">
        <v>42403</v>
      </c>
      <c r="G930">
        <v>114</v>
      </c>
      <c r="H930">
        <v>-21.76</v>
      </c>
      <c r="I930" t="s">
        <v>15</v>
      </c>
      <c r="J930" t="s">
        <v>1621</v>
      </c>
      <c r="K930" t="s">
        <v>1622</v>
      </c>
      <c r="L930" t="s">
        <v>1623</v>
      </c>
      <c r="M930" s="1">
        <v>42429</v>
      </c>
    </row>
    <row r="931" spans="1:13" hidden="1" x14ac:dyDescent="0.25">
      <c r="A931">
        <v>2016</v>
      </c>
      <c r="B931" t="s">
        <v>11</v>
      </c>
      <c r="C931" t="s">
        <v>12</v>
      </c>
      <c r="D931" t="s">
        <v>186</v>
      </c>
      <c r="E931" t="s">
        <v>187</v>
      </c>
      <c r="F931" s="1">
        <v>42403</v>
      </c>
      <c r="G931">
        <v>115</v>
      </c>
      <c r="H931">
        <v>-22.04</v>
      </c>
      <c r="I931" t="s">
        <v>15</v>
      </c>
      <c r="J931" t="s">
        <v>1624</v>
      </c>
      <c r="K931" t="s">
        <v>1625</v>
      </c>
      <c r="L931" t="s">
        <v>1623</v>
      </c>
      <c r="M931" s="1">
        <v>42429</v>
      </c>
    </row>
    <row r="932" spans="1:13" hidden="1" x14ac:dyDescent="0.25">
      <c r="A932">
        <v>2016</v>
      </c>
      <c r="B932" t="s">
        <v>11</v>
      </c>
      <c r="C932" t="s">
        <v>12</v>
      </c>
      <c r="D932" t="s">
        <v>186</v>
      </c>
      <c r="E932" t="s">
        <v>187</v>
      </c>
      <c r="F932" s="1">
        <v>42403</v>
      </c>
      <c r="G932">
        <v>116</v>
      </c>
      <c r="H932">
        <v>-32</v>
      </c>
      <c r="I932" t="s">
        <v>15</v>
      </c>
      <c r="J932" t="s">
        <v>1626</v>
      </c>
      <c r="K932" t="s">
        <v>1627</v>
      </c>
      <c r="L932" t="s">
        <v>1623</v>
      </c>
      <c r="M932" s="1">
        <v>42429</v>
      </c>
    </row>
    <row r="933" spans="1:13" hidden="1" x14ac:dyDescent="0.25">
      <c r="A933">
        <v>2016</v>
      </c>
      <c r="B933" t="s">
        <v>11</v>
      </c>
      <c r="C933" t="s">
        <v>12</v>
      </c>
      <c r="D933" t="s">
        <v>186</v>
      </c>
      <c r="E933" t="s">
        <v>187</v>
      </c>
      <c r="F933" s="1">
        <v>42403</v>
      </c>
      <c r="G933">
        <v>117</v>
      </c>
      <c r="H933">
        <v>-131.62</v>
      </c>
      <c r="I933" t="s">
        <v>15</v>
      </c>
      <c r="J933" t="s">
        <v>297</v>
      </c>
      <c r="K933" t="s">
        <v>1628</v>
      </c>
      <c r="L933" t="s">
        <v>1623</v>
      </c>
      <c r="M933" s="1">
        <v>42429</v>
      </c>
    </row>
    <row r="934" spans="1:13" hidden="1" x14ac:dyDescent="0.25">
      <c r="A934">
        <v>2016</v>
      </c>
      <c r="B934" t="s">
        <v>11</v>
      </c>
      <c r="C934" t="s">
        <v>12</v>
      </c>
      <c r="D934" t="s">
        <v>186</v>
      </c>
      <c r="E934" t="s">
        <v>187</v>
      </c>
      <c r="F934" s="1">
        <v>42403</v>
      </c>
      <c r="G934">
        <v>118</v>
      </c>
      <c r="H934">
        <v>-57.34</v>
      </c>
      <c r="I934" t="s">
        <v>15</v>
      </c>
      <c r="J934" t="s">
        <v>224</v>
      </c>
      <c r="K934" t="s">
        <v>1629</v>
      </c>
      <c r="L934" t="s">
        <v>1623</v>
      </c>
      <c r="M934" s="1">
        <v>42429</v>
      </c>
    </row>
    <row r="935" spans="1:13" hidden="1" x14ac:dyDescent="0.25">
      <c r="A935">
        <v>2016</v>
      </c>
      <c r="B935" t="s">
        <v>11</v>
      </c>
      <c r="C935" t="s">
        <v>12</v>
      </c>
      <c r="D935" t="s">
        <v>186</v>
      </c>
      <c r="E935" t="s">
        <v>187</v>
      </c>
      <c r="F935" s="1">
        <v>42403</v>
      </c>
      <c r="G935">
        <v>119</v>
      </c>
      <c r="H935">
        <v>-86.97</v>
      </c>
      <c r="I935" t="s">
        <v>15</v>
      </c>
      <c r="J935" t="s">
        <v>466</v>
      </c>
      <c r="K935" t="s">
        <v>1630</v>
      </c>
      <c r="L935" t="s">
        <v>1623</v>
      </c>
      <c r="M935" s="1">
        <v>42429</v>
      </c>
    </row>
    <row r="936" spans="1:13" hidden="1" x14ac:dyDescent="0.25">
      <c r="A936">
        <v>2016</v>
      </c>
      <c r="B936" t="s">
        <v>11</v>
      </c>
      <c r="C936" t="s">
        <v>12</v>
      </c>
      <c r="D936" t="s">
        <v>186</v>
      </c>
      <c r="E936" t="s">
        <v>187</v>
      </c>
      <c r="F936" s="1">
        <v>42403</v>
      </c>
      <c r="G936">
        <v>120</v>
      </c>
      <c r="H936">
        <v>-179.19</v>
      </c>
      <c r="I936" t="s">
        <v>15</v>
      </c>
      <c r="J936" t="s">
        <v>17</v>
      </c>
      <c r="K936" t="s">
        <v>1631</v>
      </c>
      <c r="L936" t="s">
        <v>1623</v>
      </c>
      <c r="M936" s="1">
        <v>42429</v>
      </c>
    </row>
    <row r="937" spans="1:13" hidden="1" x14ac:dyDescent="0.25">
      <c r="A937">
        <v>2016</v>
      </c>
      <c r="B937" t="s">
        <v>11</v>
      </c>
      <c r="C937" t="s">
        <v>12</v>
      </c>
      <c r="D937" t="s">
        <v>186</v>
      </c>
      <c r="E937" t="s">
        <v>187</v>
      </c>
      <c r="F937" s="1">
        <v>42403</v>
      </c>
      <c r="G937">
        <v>121</v>
      </c>
      <c r="H937">
        <v>-2083.59</v>
      </c>
      <c r="I937" t="s">
        <v>15</v>
      </c>
      <c r="J937" t="s">
        <v>305</v>
      </c>
      <c r="K937" t="s">
        <v>1632</v>
      </c>
      <c r="L937" t="s">
        <v>1623</v>
      </c>
      <c r="M937" s="1">
        <v>42429</v>
      </c>
    </row>
    <row r="938" spans="1:13" hidden="1" x14ac:dyDescent="0.25">
      <c r="A938">
        <v>2016</v>
      </c>
      <c r="B938" t="s">
        <v>11</v>
      </c>
      <c r="C938" t="s">
        <v>12</v>
      </c>
      <c r="D938" t="s">
        <v>186</v>
      </c>
      <c r="E938" t="s">
        <v>187</v>
      </c>
      <c r="F938" s="1">
        <v>42403</v>
      </c>
      <c r="G938">
        <v>122</v>
      </c>
      <c r="H938">
        <v>-1790</v>
      </c>
      <c r="I938" t="s">
        <v>15</v>
      </c>
      <c r="J938" t="s">
        <v>201</v>
      </c>
      <c r="K938" t="s">
        <v>1633</v>
      </c>
      <c r="L938" t="s">
        <v>1623</v>
      </c>
      <c r="M938" s="1">
        <v>42429</v>
      </c>
    </row>
    <row r="939" spans="1:13" hidden="1" x14ac:dyDescent="0.25">
      <c r="A939">
        <v>2016</v>
      </c>
      <c r="B939" t="s">
        <v>11</v>
      </c>
      <c r="C939" t="s">
        <v>12</v>
      </c>
      <c r="D939" t="s">
        <v>186</v>
      </c>
      <c r="E939" t="s">
        <v>187</v>
      </c>
      <c r="F939" s="1">
        <v>42403</v>
      </c>
      <c r="G939">
        <v>123</v>
      </c>
      <c r="H939">
        <v>-94.37</v>
      </c>
      <c r="I939" t="s">
        <v>15</v>
      </c>
      <c r="J939" t="s">
        <v>212</v>
      </c>
      <c r="K939" t="s">
        <v>1634</v>
      </c>
      <c r="L939" t="s">
        <v>1623</v>
      </c>
      <c r="M939" s="1">
        <v>42429</v>
      </c>
    </row>
    <row r="940" spans="1:13" hidden="1" x14ac:dyDescent="0.25">
      <c r="A940">
        <v>2016</v>
      </c>
      <c r="B940" t="s">
        <v>11</v>
      </c>
      <c r="C940" t="s">
        <v>12</v>
      </c>
      <c r="D940" t="s">
        <v>186</v>
      </c>
      <c r="E940" t="s">
        <v>187</v>
      </c>
      <c r="F940" s="1">
        <v>42403</v>
      </c>
      <c r="G940">
        <v>124</v>
      </c>
      <c r="H940">
        <v>-13297.53</v>
      </c>
      <c r="I940" t="s">
        <v>15</v>
      </c>
      <c r="J940" t="s">
        <v>313</v>
      </c>
      <c r="K940" t="s">
        <v>1635</v>
      </c>
      <c r="L940" t="s">
        <v>1623</v>
      </c>
      <c r="M940" s="1">
        <v>42429</v>
      </c>
    </row>
    <row r="941" spans="1:13" hidden="1" x14ac:dyDescent="0.25">
      <c r="A941">
        <v>2016</v>
      </c>
      <c r="B941" t="s">
        <v>11</v>
      </c>
      <c r="C941" t="s">
        <v>12</v>
      </c>
      <c r="D941" t="s">
        <v>186</v>
      </c>
      <c r="E941" t="s">
        <v>187</v>
      </c>
      <c r="F941" s="1">
        <v>42403</v>
      </c>
      <c r="G941">
        <v>125</v>
      </c>
      <c r="H941">
        <v>-522.85</v>
      </c>
      <c r="I941" t="s">
        <v>15</v>
      </c>
      <c r="J941" t="s">
        <v>315</v>
      </c>
      <c r="K941" t="s">
        <v>1636</v>
      </c>
      <c r="L941" t="s">
        <v>1623</v>
      </c>
      <c r="M941" s="1">
        <v>42429</v>
      </c>
    </row>
    <row r="942" spans="1:13" hidden="1" x14ac:dyDescent="0.25">
      <c r="A942">
        <v>2016</v>
      </c>
      <c r="B942" t="s">
        <v>11</v>
      </c>
      <c r="C942" t="s">
        <v>12</v>
      </c>
      <c r="D942" t="s">
        <v>186</v>
      </c>
      <c r="E942" t="s">
        <v>187</v>
      </c>
      <c r="F942" s="1">
        <v>42403</v>
      </c>
      <c r="G942">
        <v>126</v>
      </c>
      <c r="H942">
        <v>-314.62</v>
      </c>
      <c r="I942" t="s">
        <v>15</v>
      </c>
      <c r="J942" t="s">
        <v>472</v>
      </c>
      <c r="K942" t="s">
        <v>1637</v>
      </c>
      <c r="L942" t="s">
        <v>1623</v>
      </c>
      <c r="M942" s="1">
        <v>42429</v>
      </c>
    </row>
    <row r="943" spans="1:13" hidden="1" x14ac:dyDescent="0.25">
      <c r="A943">
        <v>2016</v>
      </c>
      <c r="B943" t="s">
        <v>11</v>
      </c>
      <c r="C943" t="s">
        <v>12</v>
      </c>
      <c r="D943" t="s">
        <v>186</v>
      </c>
      <c r="E943" t="s">
        <v>187</v>
      </c>
      <c r="F943" s="1">
        <v>42403</v>
      </c>
      <c r="G943">
        <v>127</v>
      </c>
      <c r="H943">
        <v>-28.58</v>
      </c>
      <c r="I943" t="s">
        <v>15</v>
      </c>
      <c r="J943" t="s">
        <v>950</v>
      </c>
      <c r="K943" t="s">
        <v>1638</v>
      </c>
      <c r="L943" t="s">
        <v>1623</v>
      </c>
      <c r="M943" s="1">
        <v>42429</v>
      </c>
    </row>
    <row r="944" spans="1:13" hidden="1" x14ac:dyDescent="0.25">
      <c r="A944">
        <v>2016</v>
      </c>
      <c r="B944" t="s">
        <v>11</v>
      </c>
      <c r="C944" t="s">
        <v>12</v>
      </c>
      <c r="D944" t="s">
        <v>186</v>
      </c>
      <c r="E944" t="s">
        <v>187</v>
      </c>
      <c r="F944" s="1">
        <v>42403</v>
      </c>
      <c r="G944">
        <v>128</v>
      </c>
      <c r="H944">
        <v>-125</v>
      </c>
      <c r="I944" t="s">
        <v>15</v>
      </c>
      <c r="J944" t="s">
        <v>198</v>
      </c>
      <c r="K944" t="s">
        <v>1639</v>
      </c>
      <c r="L944" t="s">
        <v>1623</v>
      </c>
      <c r="M944" s="1">
        <v>42429</v>
      </c>
    </row>
    <row r="945" spans="1:13" hidden="1" x14ac:dyDescent="0.25">
      <c r="A945">
        <v>2016</v>
      </c>
      <c r="B945" t="s">
        <v>11</v>
      </c>
      <c r="C945" t="s">
        <v>12</v>
      </c>
      <c r="D945" t="s">
        <v>186</v>
      </c>
      <c r="E945" t="s">
        <v>187</v>
      </c>
      <c r="F945" s="1">
        <v>42403</v>
      </c>
      <c r="G945">
        <v>129</v>
      </c>
      <c r="H945">
        <v>-13750.26</v>
      </c>
      <c r="I945" t="s">
        <v>15</v>
      </c>
      <c r="J945" t="s">
        <v>320</v>
      </c>
      <c r="K945" t="s">
        <v>1640</v>
      </c>
      <c r="L945" t="s">
        <v>1623</v>
      </c>
      <c r="M945" s="1">
        <v>42429</v>
      </c>
    </row>
    <row r="946" spans="1:13" hidden="1" x14ac:dyDescent="0.25">
      <c r="A946">
        <v>2016</v>
      </c>
      <c r="B946" t="s">
        <v>11</v>
      </c>
      <c r="C946" t="s">
        <v>12</v>
      </c>
      <c r="D946" t="s">
        <v>186</v>
      </c>
      <c r="E946" t="s">
        <v>187</v>
      </c>
      <c r="F946" s="1">
        <v>42403</v>
      </c>
      <c r="G946">
        <v>130</v>
      </c>
      <c r="H946">
        <v>-523.04</v>
      </c>
      <c r="I946" t="s">
        <v>15</v>
      </c>
      <c r="J946" t="s">
        <v>194</v>
      </c>
      <c r="K946" t="s">
        <v>1641</v>
      </c>
      <c r="L946" t="s">
        <v>1623</v>
      </c>
      <c r="M946" s="1">
        <v>42429</v>
      </c>
    </row>
    <row r="947" spans="1:13" x14ac:dyDescent="0.25">
      <c r="A947">
        <v>2016</v>
      </c>
      <c r="B947" t="s">
        <v>11</v>
      </c>
      <c r="C947" t="s">
        <v>12</v>
      </c>
      <c r="D947" t="s">
        <v>186</v>
      </c>
      <c r="E947" t="s">
        <v>187</v>
      </c>
      <c r="F947" s="1">
        <v>42403</v>
      </c>
      <c r="G947">
        <v>131</v>
      </c>
      <c r="H947">
        <v>-38218.269999999997</v>
      </c>
      <c r="I947" t="s">
        <v>15</v>
      </c>
      <c r="J947" t="s">
        <v>20</v>
      </c>
      <c r="K947" t="s">
        <v>1642</v>
      </c>
      <c r="L947" t="s">
        <v>1623</v>
      </c>
      <c r="M947" s="1">
        <v>42429</v>
      </c>
    </row>
    <row r="948" spans="1:13" hidden="1" x14ac:dyDescent="0.25">
      <c r="A948">
        <v>2016</v>
      </c>
      <c r="B948" t="s">
        <v>11</v>
      </c>
      <c r="C948" t="s">
        <v>12</v>
      </c>
      <c r="D948" t="s">
        <v>186</v>
      </c>
      <c r="E948" t="s">
        <v>187</v>
      </c>
      <c r="F948" s="1">
        <v>42403</v>
      </c>
      <c r="G948">
        <v>132</v>
      </c>
      <c r="H948">
        <v>-905.14</v>
      </c>
      <c r="I948" t="s">
        <v>15</v>
      </c>
      <c r="J948" t="s">
        <v>324</v>
      </c>
      <c r="K948" t="s">
        <v>1643</v>
      </c>
      <c r="L948" t="s">
        <v>1623</v>
      </c>
      <c r="M948" s="1">
        <v>42429</v>
      </c>
    </row>
    <row r="949" spans="1:13" hidden="1" x14ac:dyDescent="0.25">
      <c r="A949">
        <v>2016</v>
      </c>
      <c r="B949" t="s">
        <v>11</v>
      </c>
      <c r="C949" t="s">
        <v>12</v>
      </c>
      <c r="D949" t="s">
        <v>186</v>
      </c>
      <c r="E949" t="s">
        <v>187</v>
      </c>
      <c r="F949" s="1">
        <v>42403</v>
      </c>
      <c r="G949">
        <v>133</v>
      </c>
      <c r="H949">
        <v>-174.83</v>
      </c>
      <c r="I949" t="s">
        <v>15</v>
      </c>
      <c r="J949" t="s">
        <v>83</v>
      </c>
      <c r="K949" t="s">
        <v>1644</v>
      </c>
      <c r="L949" t="s">
        <v>1623</v>
      </c>
      <c r="M949" s="1">
        <v>42429</v>
      </c>
    </row>
    <row r="950" spans="1:13" hidden="1" x14ac:dyDescent="0.25">
      <c r="A950">
        <v>2016</v>
      </c>
      <c r="B950" t="s">
        <v>11</v>
      </c>
      <c r="C950" t="s">
        <v>12</v>
      </c>
      <c r="D950" t="s">
        <v>186</v>
      </c>
      <c r="E950" t="s">
        <v>187</v>
      </c>
      <c r="F950" s="1">
        <v>42403</v>
      </c>
      <c r="G950">
        <v>134</v>
      </c>
      <c r="H950">
        <v>-105.94</v>
      </c>
      <c r="I950" t="s">
        <v>15</v>
      </c>
      <c r="J950" t="s">
        <v>206</v>
      </c>
      <c r="K950" t="s">
        <v>1645</v>
      </c>
      <c r="L950" t="s">
        <v>1623</v>
      </c>
      <c r="M950" s="1">
        <v>42429</v>
      </c>
    </row>
    <row r="951" spans="1:13" hidden="1" x14ac:dyDescent="0.25">
      <c r="A951">
        <v>2016</v>
      </c>
      <c r="B951" t="s">
        <v>11</v>
      </c>
      <c r="C951" t="s">
        <v>12</v>
      </c>
      <c r="D951" t="s">
        <v>186</v>
      </c>
      <c r="E951" t="s">
        <v>187</v>
      </c>
      <c r="F951" s="1">
        <v>42403</v>
      </c>
      <c r="G951">
        <v>135</v>
      </c>
      <c r="H951">
        <v>-73.16</v>
      </c>
      <c r="I951" t="s">
        <v>15</v>
      </c>
      <c r="J951" t="s">
        <v>328</v>
      </c>
      <c r="K951" t="s">
        <v>1646</v>
      </c>
      <c r="L951" t="s">
        <v>1623</v>
      </c>
      <c r="M951" s="1">
        <v>42429</v>
      </c>
    </row>
    <row r="952" spans="1:13" hidden="1" x14ac:dyDescent="0.25">
      <c r="A952">
        <v>2016</v>
      </c>
      <c r="B952" t="s">
        <v>11</v>
      </c>
      <c r="C952" t="s">
        <v>12</v>
      </c>
      <c r="D952" t="s">
        <v>186</v>
      </c>
      <c r="E952" t="s">
        <v>187</v>
      </c>
      <c r="F952" s="1">
        <v>42403</v>
      </c>
      <c r="G952">
        <v>136</v>
      </c>
      <c r="H952">
        <v>-91.84</v>
      </c>
      <c r="I952" t="s">
        <v>15</v>
      </c>
      <c r="J952" t="s">
        <v>484</v>
      </c>
      <c r="K952" t="s">
        <v>1647</v>
      </c>
      <c r="L952" t="s">
        <v>1623</v>
      </c>
      <c r="M952" s="1">
        <v>42429</v>
      </c>
    </row>
    <row r="953" spans="1:13" hidden="1" x14ac:dyDescent="0.25">
      <c r="A953">
        <v>2016</v>
      </c>
      <c r="B953" t="s">
        <v>11</v>
      </c>
      <c r="C953" t="s">
        <v>12</v>
      </c>
      <c r="D953" t="s">
        <v>186</v>
      </c>
      <c r="E953" t="s">
        <v>187</v>
      </c>
      <c r="F953" s="1">
        <v>42403</v>
      </c>
      <c r="G953">
        <v>137</v>
      </c>
      <c r="H953">
        <v>-200.48</v>
      </c>
      <c r="I953" t="s">
        <v>15</v>
      </c>
      <c r="J953" t="s">
        <v>764</v>
      </c>
      <c r="K953" t="s">
        <v>1648</v>
      </c>
      <c r="L953" t="s">
        <v>1623</v>
      </c>
      <c r="M953" s="1">
        <v>42429</v>
      </c>
    </row>
    <row r="954" spans="1:13" hidden="1" x14ac:dyDescent="0.25">
      <c r="A954">
        <v>2016</v>
      </c>
      <c r="B954" t="s">
        <v>11</v>
      </c>
      <c r="C954" t="s">
        <v>12</v>
      </c>
      <c r="D954" t="s">
        <v>186</v>
      </c>
      <c r="E954" t="s">
        <v>187</v>
      </c>
      <c r="F954" s="1">
        <v>42403</v>
      </c>
      <c r="G954">
        <v>138</v>
      </c>
      <c r="H954">
        <v>-3117.71</v>
      </c>
      <c r="I954" t="s">
        <v>15</v>
      </c>
      <c r="J954" t="s">
        <v>334</v>
      </c>
      <c r="K954" t="s">
        <v>1649</v>
      </c>
      <c r="L954" t="s">
        <v>1623</v>
      </c>
      <c r="M954" s="1">
        <v>42429</v>
      </c>
    </row>
    <row r="955" spans="1:13" hidden="1" x14ac:dyDescent="0.25">
      <c r="A955">
        <v>2016</v>
      </c>
      <c r="B955" t="s">
        <v>11</v>
      </c>
      <c r="C955" t="s">
        <v>12</v>
      </c>
      <c r="D955" t="s">
        <v>186</v>
      </c>
      <c r="E955" t="s">
        <v>187</v>
      </c>
      <c r="F955" s="1">
        <v>42403</v>
      </c>
      <c r="G955">
        <v>139</v>
      </c>
      <c r="H955">
        <v>-42</v>
      </c>
      <c r="I955" t="s">
        <v>15</v>
      </c>
      <c r="J955" t="s">
        <v>336</v>
      </c>
      <c r="K955" t="s">
        <v>1650</v>
      </c>
      <c r="L955" t="s">
        <v>1623</v>
      </c>
      <c r="M955" s="1">
        <v>42429</v>
      </c>
    </row>
    <row r="956" spans="1:13" hidden="1" x14ac:dyDescent="0.25">
      <c r="A956">
        <v>2016</v>
      </c>
      <c r="B956" t="s">
        <v>11</v>
      </c>
      <c r="C956" t="s">
        <v>12</v>
      </c>
      <c r="D956" t="s">
        <v>186</v>
      </c>
      <c r="E956" t="s">
        <v>187</v>
      </c>
      <c r="F956" s="1">
        <v>42403</v>
      </c>
      <c r="G956">
        <v>140</v>
      </c>
      <c r="H956">
        <v>-716.76</v>
      </c>
      <c r="I956" t="s">
        <v>15</v>
      </c>
      <c r="J956" t="s">
        <v>496</v>
      </c>
      <c r="K956" t="s">
        <v>1651</v>
      </c>
      <c r="L956" t="s">
        <v>1623</v>
      </c>
      <c r="M956" s="1">
        <v>42429</v>
      </c>
    </row>
    <row r="957" spans="1:13" hidden="1" x14ac:dyDescent="0.25">
      <c r="A957">
        <v>2016</v>
      </c>
      <c r="B957" t="s">
        <v>11</v>
      </c>
      <c r="C957" t="s">
        <v>12</v>
      </c>
      <c r="D957" t="s">
        <v>186</v>
      </c>
      <c r="E957" t="s">
        <v>187</v>
      </c>
      <c r="F957" s="1">
        <v>42403</v>
      </c>
      <c r="G957">
        <v>141</v>
      </c>
      <c r="H957">
        <v>-1391.33</v>
      </c>
      <c r="I957" t="s">
        <v>15</v>
      </c>
      <c r="J957" t="s">
        <v>1333</v>
      </c>
      <c r="K957" t="s">
        <v>1652</v>
      </c>
      <c r="L957" t="s">
        <v>1623</v>
      </c>
      <c r="M957" s="1">
        <v>42429</v>
      </c>
    </row>
    <row r="958" spans="1:13" hidden="1" x14ac:dyDescent="0.25">
      <c r="A958">
        <v>2016</v>
      </c>
      <c r="B958" t="s">
        <v>11</v>
      </c>
      <c r="C958" t="s">
        <v>12</v>
      </c>
      <c r="D958" t="s">
        <v>186</v>
      </c>
      <c r="E958" t="s">
        <v>187</v>
      </c>
      <c r="F958" s="1">
        <v>42403</v>
      </c>
      <c r="G958">
        <v>142</v>
      </c>
      <c r="H958">
        <v>-48.26</v>
      </c>
      <c r="I958" t="s">
        <v>15</v>
      </c>
      <c r="J958" t="s">
        <v>205</v>
      </c>
      <c r="K958" t="s">
        <v>1653</v>
      </c>
      <c r="L958" t="s">
        <v>1623</v>
      </c>
      <c r="M958" s="1">
        <v>42429</v>
      </c>
    </row>
    <row r="959" spans="1:13" hidden="1" x14ac:dyDescent="0.25">
      <c r="A959">
        <v>2016</v>
      </c>
      <c r="B959" t="s">
        <v>11</v>
      </c>
      <c r="C959" t="s">
        <v>12</v>
      </c>
      <c r="D959" t="s">
        <v>186</v>
      </c>
      <c r="E959" t="s">
        <v>187</v>
      </c>
      <c r="F959" s="1">
        <v>42403</v>
      </c>
      <c r="G959">
        <v>143</v>
      </c>
      <c r="H959">
        <v>-151.59</v>
      </c>
      <c r="I959" t="s">
        <v>15</v>
      </c>
      <c r="J959" t="s">
        <v>344</v>
      </c>
      <c r="K959" t="s">
        <v>1654</v>
      </c>
      <c r="L959" t="s">
        <v>1623</v>
      </c>
      <c r="M959" s="1">
        <v>42429</v>
      </c>
    </row>
    <row r="960" spans="1:13" hidden="1" x14ac:dyDescent="0.25">
      <c r="A960">
        <v>2016</v>
      </c>
      <c r="B960" t="s">
        <v>11</v>
      </c>
      <c r="C960" t="s">
        <v>12</v>
      </c>
      <c r="D960" t="s">
        <v>186</v>
      </c>
      <c r="E960" t="s">
        <v>187</v>
      </c>
      <c r="F960" s="1">
        <v>42403</v>
      </c>
      <c r="G960">
        <v>144</v>
      </c>
      <c r="H960">
        <v>-2160.35</v>
      </c>
      <c r="I960" t="s">
        <v>15</v>
      </c>
      <c r="J960" t="s">
        <v>349</v>
      </c>
      <c r="K960" t="s">
        <v>1655</v>
      </c>
      <c r="L960" t="s">
        <v>1623</v>
      </c>
      <c r="M960" s="1">
        <v>42429</v>
      </c>
    </row>
    <row r="961" spans="1:13" hidden="1" x14ac:dyDescent="0.25">
      <c r="A961">
        <v>2016</v>
      </c>
      <c r="B961" t="s">
        <v>11</v>
      </c>
      <c r="C961" t="s">
        <v>12</v>
      </c>
      <c r="D961" t="s">
        <v>186</v>
      </c>
      <c r="E961" t="s">
        <v>187</v>
      </c>
      <c r="F961" s="1">
        <v>42403</v>
      </c>
      <c r="G961">
        <v>145</v>
      </c>
      <c r="H961">
        <v>-8277.81</v>
      </c>
      <c r="I961" t="s">
        <v>15</v>
      </c>
      <c r="J961" t="s">
        <v>208</v>
      </c>
      <c r="K961" t="s">
        <v>1656</v>
      </c>
      <c r="L961" t="s">
        <v>1623</v>
      </c>
      <c r="M961" s="1">
        <v>42429</v>
      </c>
    </row>
    <row r="962" spans="1:13" hidden="1" x14ac:dyDescent="0.25">
      <c r="A962">
        <v>2016</v>
      </c>
      <c r="B962" t="s">
        <v>11</v>
      </c>
      <c r="C962" t="s">
        <v>12</v>
      </c>
      <c r="D962" t="s">
        <v>186</v>
      </c>
      <c r="E962" t="s">
        <v>187</v>
      </c>
      <c r="F962" s="1">
        <v>42403</v>
      </c>
      <c r="G962">
        <v>146</v>
      </c>
      <c r="H962">
        <v>-12000</v>
      </c>
      <c r="I962" t="s">
        <v>15</v>
      </c>
      <c r="J962" t="s">
        <v>196</v>
      </c>
      <c r="K962" t="s">
        <v>1657</v>
      </c>
      <c r="L962" t="s">
        <v>1623</v>
      </c>
      <c r="M962" s="1">
        <v>42429</v>
      </c>
    </row>
    <row r="963" spans="1:13" hidden="1" x14ac:dyDescent="0.25">
      <c r="A963">
        <v>2016</v>
      </c>
      <c r="B963" t="s">
        <v>11</v>
      </c>
      <c r="C963" t="s">
        <v>12</v>
      </c>
      <c r="D963" t="s">
        <v>186</v>
      </c>
      <c r="E963" t="s">
        <v>187</v>
      </c>
      <c r="F963" s="1">
        <v>42403</v>
      </c>
      <c r="G963">
        <v>147</v>
      </c>
      <c r="H963">
        <v>-12749.64</v>
      </c>
      <c r="I963" t="s">
        <v>15</v>
      </c>
      <c r="J963" t="s">
        <v>667</v>
      </c>
      <c r="K963" t="s">
        <v>1658</v>
      </c>
      <c r="L963" t="s">
        <v>1623</v>
      </c>
      <c r="M963" s="1">
        <v>42429</v>
      </c>
    </row>
    <row r="964" spans="1:13" hidden="1" x14ac:dyDescent="0.25">
      <c r="A964">
        <v>2016</v>
      </c>
      <c r="B964" t="s">
        <v>11</v>
      </c>
      <c r="C964" t="s">
        <v>12</v>
      </c>
      <c r="D964" t="s">
        <v>186</v>
      </c>
      <c r="E964" t="s">
        <v>187</v>
      </c>
      <c r="F964" s="1">
        <v>42403</v>
      </c>
      <c r="G964">
        <v>148</v>
      </c>
      <c r="H964">
        <v>-12096.25</v>
      </c>
      <c r="I964" t="s">
        <v>15</v>
      </c>
      <c r="J964" t="s">
        <v>512</v>
      </c>
      <c r="K964" t="s">
        <v>1659</v>
      </c>
      <c r="L964" t="s">
        <v>1623</v>
      </c>
      <c r="M964" s="1">
        <v>42429</v>
      </c>
    </row>
    <row r="965" spans="1:13" hidden="1" x14ac:dyDescent="0.25">
      <c r="A965">
        <v>2016</v>
      </c>
      <c r="B965" t="s">
        <v>11</v>
      </c>
      <c r="C965" t="s">
        <v>12</v>
      </c>
      <c r="D965" t="s">
        <v>186</v>
      </c>
      <c r="E965" t="s">
        <v>187</v>
      </c>
      <c r="F965" s="1">
        <v>42403</v>
      </c>
      <c r="G965">
        <v>149</v>
      </c>
      <c r="H965">
        <v>-6.62</v>
      </c>
      <c r="I965" t="s">
        <v>15</v>
      </c>
      <c r="J965" t="s">
        <v>514</v>
      </c>
      <c r="K965" t="s">
        <v>1660</v>
      </c>
      <c r="L965" t="s">
        <v>1623</v>
      </c>
      <c r="M965" s="1">
        <v>42429</v>
      </c>
    </row>
    <row r="966" spans="1:13" hidden="1" x14ac:dyDescent="0.25">
      <c r="A966">
        <v>2016</v>
      </c>
      <c r="B966" t="s">
        <v>11</v>
      </c>
      <c r="C966" t="s">
        <v>12</v>
      </c>
      <c r="D966" t="s">
        <v>186</v>
      </c>
      <c r="E966" t="s">
        <v>187</v>
      </c>
      <c r="F966" s="1">
        <v>42403</v>
      </c>
      <c r="G966">
        <v>150</v>
      </c>
      <c r="H966">
        <v>-2618</v>
      </c>
      <c r="I966" t="s">
        <v>15</v>
      </c>
      <c r="J966" t="s">
        <v>369</v>
      </c>
      <c r="K966" t="s">
        <v>1661</v>
      </c>
      <c r="L966" t="s">
        <v>1623</v>
      </c>
      <c r="M966" s="1">
        <v>42429</v>
      </c>
    </row>
    <row r="967" spans="1:13" hidden="1" x14ac:dyDescent="0.25">
      <c r="A967">
        <v>2016</v>
      </c>
      <c r="B967" t="s">
        <v>11</v>
      </c>
      <c r="C967" t="s">
        <v>12</v>
      </c>
      <c r="D967" t="s">
        <v>186</v>
      </c>
      <c r="E967" t="s">
        <v>187</v>
      </c>
      <c r="F967" s="1">
        <v>42403</v>
      </c>
      <c r="G967">
        <v>151</v>
      </c>
      <c r="H967">
        <v>-1814.48</v>
      </c>
      <c r="I967" t="s">
        <v>15</v>
      </c>
      <c r="J967" t="s">
        <v>197</v>
      </c>
      <c r="K967" t="s">
        <v>1662</v>
      </c>
      <c r="L967" t="s">
        <v>1623</v>
      </c>
      <c r="M967" s="1">
        <v>42429</v>
      </c>
    </row>
    <row r="968" spans="1:13" hidden="1" x14ac:dyDescent="0.25">
      <c r="A968">
        <v>2016</v>
      </c>
      <c r="B968" t="s">
        <v>11</v>
      </c>
      <c r="C968" t="s">
        <v>12</v>
      </c>
      <c r="D968" t="s">
        <v>186</v>
      </c>
      <c r="E968" t="s">
        <v>187</v>
      </c>
      <c r="F968" s="1">
        <v>42403</v>
      </c>
      <c r="G968">
        <v>152</v>
      </c>
      <c r="H968">
        <v>-500</v>
      </c>
      <c r="I968" t="s">
        <v>15</v>
      </c>
      <c r="J968" t="s">
        <v>1663</v>
      </c>
      <c r="K968" t="s">
        <v>1664</v>
      </c>
      <c r="L968" t="s">
        <v>1623</v>
      </c>
      <c r="M968" s="1">
        <v>42429</v>
      </c>
    </row>
    <row r="969" spans="1:13" hidden="1" x14ac:dyDescent="0.25">
      <c r="A969">
        <v>2016</v>
      </c>
      <c r="B969" t="s">
        <v>11</v>
      </c>
      <c r="C969" t="s">
        <v>12</v>
      </c>
      <c r="D969" t="s">
        <v>186</v>
      </c>
      <c r="E969" t="s">
        <v>187</v>
      </c>
      <c r="F969" s="1">
        <v>42403</v>
      </c>
      <c r="G969">
        <v>153</v>
      </c>
      <c r="H969">
        <v>-108.6</v>
      </c>
      <c r="I969" t="s">
        <v>15</v>
      </c>
      <c r="J969" t="s">
        <v>1665</v>
      </c>
      <c r="K969" t="s">
        <v>1666</v>
      </c>
      <c r="L969" t="s">
        <v>1623</v>
      </c>
      <c r="M969" s="1">
        <v>42429</v>
      </c>
    </row>
    <row r="970" spans="1:13" hidden="1" x14ac:dyDescent="0.25">
      <c r="A970">
        <v>2016</v>
      </c>
      <c r="B970" t="s">
        <v>11</v>
      </c>
      <c r="C970" t="s">
        <v>12</v>
      </c>
      <c r="D970" t="s">
        <v>186</v>
      </c>
      <c r="E970" t="s">
        <v>187</v>
      </c>
      <c r="F970" s="1">
        <v>42403</v>
      </c>
      <c r="G970">
        <v>154</v>
      </c>
      <c r="H970">
        <v>-64</v>
      </c>
      <c r="I970" t="s">
        <v>15</v>
      </c>
      <c r="J970" t="s">
        <v>209</v>
      </c>
      <c r="K970" t="s">
        <v>1667</v>
      </c>
      <c r="L970" t="s">
        <v>1623</v>
      </c>
      <c r="M970" s="1">
        <v>42429</v>
      </c>
    </row>
    <row r="971" spans="1:13" hidden="1" x14ac:dyDescent="0.25">
      <c r="A971">
        <v>2016</v>
      </c>
      <c r="B971" t="s">
        <v>11</v>
      </c>
      <c r="C971" t="s">
        <v>12</v>
      </c>
      <c r="D971" t="s">
        <v>186</v>
      </c>
      <c r="E971" t="s">
        <v>187</v>
      </c>
      <c r="F971" s="1">
        <v>42403</v>
      </c>
      <c r="G971">
        <v>155</v>
      </c>
      <c r="H971">
        <v>-50</v>
      </c>
      <c r="I971" t="s">
        <v>15</v>
      </c>
      <c r="J971" t="s">
        <v>1668</v>
      </c>
      <c r="K971" t="s">
        <v>1669</v>
      </c>
      <c r="L971" t="s">
        <v>1623</v>
      </c>
      <c r="M971" s="1">
        <v>42429</v>
      </c>
    </row>
    <row r="972" spans="1:13" hidden="1" x14ac:dyDescent="0.25">
      <c r="A972">
        <v>2016</v>
      </c>
      <c r="B972" t="s">
        <v>11</v>
      </c>
      <c r="C972" t="s">
        <v>12</v>
      </c>
      <c r="D972" t="s">
        <v>186</v>
      </c>
      <c r="E972" t="s">
        <v>187</v>
      </c>
      <c r="F972" s="1">
        <v>42403</v>
      </c>
      <c r="G972">
        <v>156</v>
      </c>
      <c r="H972">
        <v>-302.60000000000002</v>
      </c>
      <c r="I972" t="s">
        <v>15</v>
      </c>
      <c r="J972" t="s">
        <v>40</v>
      </c>
      <c r="K972" t="s">
        <v>1670</v>
      </c>
      <c r="L972" t="s">
        <v>1623</v>
      </c>
      <c r="M972" s="1">
        <v>42429</v>
      </c>
    </row>
    <row r="973" spans="1:13" hidden="1" x14ac:dyDescent="0.25">
      <c r="A973">
        <v>2016</v>
      </c>
      <c r="B973" t="s">
        <v>11</v>
      </c>
      <c r="C973" t="s">
        <v>12</v>
      </c>
      <c r="D973" t="s">
        <v>186</v>
      </c>
      <c r="E973" t="s">
        <v>187</v>
      </c>
      <c r="F973" s="1">
        <v>42403</v>
      </c>
      <c r="G973">
        <v>157</v>
      </c>
      <c r="H973">
        <v>-700</v>
      </c>
      <c r="I973" t="s">
        <v>15</v>
      </c>
      <c r="J973" t="s">
        <v>1671</v>
      </c>
      <c r="K973" t="s">
        <v>1672</v>
      </c>
      <c r="L973" t="s">
        <v>1623</v>
      </c>
      <c r="M973" s="1">
        <v>42429</v>
      </c>
    </row>
    <row r="974" spans="1:13" hidden="1" x14ac:dyDescent="0.25">
      <c r="A974">
        <v>2016</v>
      </c>
      <c r="B974" t="s">
        <v>11</v>
      </c>
      <c r="C974" t="s">
        <v>12</v>
      </c>
      <c r="D974" t="s">
        <v>186</v>
      </c>
      <c r="E974" t="s">
        <v>187</v>
      </c>
      <c r="F974" s="1">
        <v>42403</v>
      </c>
      <c r="G974">
        <v>158</v>
      </c>
      <c r="H974">
        <v>-1332.16</v>
      </c>
      <c r="I974" t="s">
        <v>15</v>
      </c>
      <c r="J974" t="s">
        <v>388</v>
      </c>
      <c r="K974" t="s">
        <v>1673</v>
      </c>
      <c r="L974" t="s">
        <v>1623</v>
      </c>
      <c r="M974" s="1">
        <v>42429</v>
      </c>
    </row>
    <row r="975" spans="1:13" hidden="1" x14ac:dyDescent="0.25">
      <c r="A975">
        <v>2016</v>
      </c>
      <c r="B975" t="s">
        <v>11</v>
      </c>
      <c r="C975" t="s">
        <v>12</v>
      </c>
      <c r="D975" t="s">
        <v>186</v>
      </c>
      <c r="E975" t="s">
        <v>187</v>
      </c>
      <c r="F975" s="1">
        <v>42403</v>
      </c>
      <c r="G975">
        <v>159</v>
      </c>
      <c r="H975">
        <v>-159.63999999999999</v>
      </c>
      <c r="I975" t="s">
        <v>15</v>
      </c>
      <c r="J975" t="s">
        <v>987</v>
      </c>
      <c r="K975" t="s">
        <v>1674</v>
      </c>
      <c r="L975" t="s">
        <v>1623</v>
      </c>
      <c r="M975" s="1">
        <v>42429</v>
      </c>
    </row>
    <row r="976" spans="1:13" hidden="1" x14ac:dyDescent="0.25">
      <c r="A976">
        <v>2016</v>
      </c>
      <c r="B976" t="s">
        <v>11</v>
      </c>
      <c r="C976" t="s">
        <v>12</v>
      </c>
      <c r="D976" t="s">
        <v>186</v>
      </c>
      <c r="E976" t="s">
        <v>187</v>
      </c>
      <c r="F976" s="1">
        <v>42403</v>
      </c>
      <c r="G976">
        <v>160</v>
      </c>
      <c r="H976">
        <v>-2822.97</v>
      </c>
      <c r="I976" t="s">
        <v>15</v>
      </c>
      <c r="J976" t="s">
        <v>695</v>
      </c>
      <c r="K976" t="s">
        <v>1675</v>
      </c>
      <c r="L976" t="s">
        <v>1623</v>
      </c>
      <c r="M976" s="1">
        <v>42429</v>
      </c>
    </row>
    <row r="977" spans="1:13" hidden="1" x14ac:dyDescent="0.25">
      <c r="A977">
        <v>2016</v>
      </c>
      <c r="B977" t="s">
        <v>11</v>
      </c>
      <c r="C977" t="s">
        <v>12</v>
      </c>
      <c r="D977" t="s">
        <v>186</v>
      </c>
      <c r="E977" t="s">
        <v>187</v>
      </c>
      <c r="F977" s="1">
        <v>42403</v>
      </c>
      <c r="G977">
        <v>161</v>
      </c>
      <c r="H977">
        <v>-175</v>
      </c>
      <c r="I977" t="s">
        <v>15</v>
      </c>
      <c r="J977" t="s">
        <v>544</v>
      </c>
      <c r="K977" t="s">
        <v>1676</v>
      </c>
      <c r="L977" t="s">
        <v>1623</v>
      </c>
      <c r="M977" s="1">
        <v>42429</v>
      </c>
    </row>
    <row r="978" spans="1:13" hidden="1" x14ac:dyDescent="0.25">
      <c r="A978">
        <v>2016</v>
      </c>
      <c r="B978" t="s">
        <v>11</v>
      </c>
      <c r="C978" t="s">
        <v>12</v>
      </c>
      <c r="D978" t="s">
        <v>186</v>
      </c>
      <c r="E978" t="s">
        <v>187</v>
      </c>
      <c r="F978" s="1">
        <v>42403</v>
      </c>
      <c r="G978">
        <v>162</v>
      </c>
      <c r="H978">
        <v>-1600</v>
      </c>
      <c r="I978" t="s">
        <v>15</v>
      </c>
      <c r="J978" t="s">
        <v>390</v>
      </c>
      <c r="K978" t="s">
        <v>1677</v>
      </c>
      <c r="L978" t="s">
        <v>1623</v>
      </c>
      <c r="M978" s="1">
        <v>42429</v>
      </c>
    </row>
    <row r="979" spans="1:13" hidden="1" x14ac:dyDescent="0.25">
      <c r="A979">
        <v>2016</v>
      </c>
      <c r="B979" t="s">
        <v>11</v>
      </c>
      <c r="C979" t="s">
        <v>12</v>
      </c>
      <c r="D979" t="s">
        <v>186</v>
      </c>
      <c r="E979" t="s">
        <v>187</v>
      </c>
      <c r="F979" s="1">
        <v>42403</v>
      </c>
      <c r="G979">
        <v>163</v>
      </c>
      <c r="H979">
        <v>-120.48</v>
      </c>
      <c r="I979" t="s">
        <v>15</v>
      </c>
      <c r="J979" t="s">
        <v>392</v>
      </c>
      <c r="K979" t="s">
        <v>1678</v>
      </c>
      <c r="L979" t="s">
        <v>1623</v>
      </c>
      <c r="M979" s="1">
        <v>42429</v>
      </c>
    </row>
    <row r="980" spans="1:13" hidden="1" x14ac:dyDescent="0.25">
      <c r="A980">
        <v>2016</v>
      </c>
      <c r="B980" t="s">
        <v>11</v>
      </c>
      <c r="C980" t="s">
        <v>12</v>
      </c>
      <c r="D980" t="s">
        <v>186</v>
      </c>
      <c r="E980" t="s">
        <v>187</v>
      </c>
      <c r="F980" s="1">
        <v>42403</v>
      </c>
      <c r="G980">
        <v>164</v>
      </c>
      <c r="H980">
        <v>-566.87</v>
      </c>
      <c r="I980" t="s">
        <v>15</v>
      </c>
      <c r="J980" t="s">
        <v>211</v>
      </c>
      <c r="K980" t="s">
        <v>1679</v>
      </c>
      <c r="L980" t="s">
        <v>1623</v>
      </c>
      <c r="M980" s="1">
        <v>42429</v>
      </c>
    </row>
    <row r="981" spans="1:13" hidden="1" x14ac:dyDescent="0.25">
      <c r="A981">
        <v>2016</v>
      </c>
      <c r="B981" t="s">
        <v>11</v>
      </c>
      <c r="C981" t="s">
        <v>12</v>
      </c>
      <c r="D981" t="s">
        <v>186</v>
      </c>
      <c r="E981" t="s">
        <v>187</v>
      </c>
      <c r="F981" s="1">
        <v>42403</v>
      </c>
      <c r="G981">
        <v>165</v>
      </c>
      <c r="H981">
        <v>-6977.77</v>
      </c>
      <c r="I981" t="s">
        <v>15</v>
      </c>
      <c r="J981" t="s">
        <v>395</v>
      </c>
      <c r="K981" t="s">
        <v>1680</v>
      </c>
      <c r="L981" t="s">
        <v>1623</v>
      </c>
      <c r="M981" s="1">
        <v>42429</v>
      </c>
    </row>
    <row r="982" spans="1:13" hidden="1" x14ac:dyDescent="0.25">
      <c r="A982">
        <v>2016</v>
      </c>
      <c r="B982" t="s">
        <v>11</v>
      </c>
      <c r="C982" t="s">
        <v>12</v>
      </c>
      <c r="D982" t="s">
        <v>186</v>
      </c>
      <c r="E982" t="s">
        <v>187</v>
      </c>
      <c r="F982" s="1">
        <v>42403</v>
      </c>
      <c r="G982">
        <v>166</v>
      </c>
      <c r="H982">
        <v>4.3899999999999997</v>
      </c>
      <c r="I982" t="s">
        <v>15</v>
      </c>
      <c r="J982" t="s">
        <v>1430</v>
      </c>
      <c r="K982" t="s">
        <v>1431</v>
      </c>
      <c r="L982" t="s">
        <v>1681</v>
      </c>
      <c r="M982" s="1">
        <v>42429</v>
      </c>
    </row>
    <row r="983" spans="1:13" hidden="1" x14ac:dyDescent="0.25">
      <c r="A983">
        <v>2016</v>
      </c>
      <c r="B983" t="s">
        <v>11</v>
      </c>
      <c r="C983" t="s">
        <v>12</v>
      </c>
      <c r="D983" t="s">
        <v>186</v>
      </c>
      <c r="E983" t="s">
        <v>187</v>
      </c>
      <c r="F983" s="1">
        <v>42405</v>
      </c>
      <c r="G983">
        <v>0</v>
      </c>
      <c r="H983">
        <v>-14012.27</v>
      </c>
      <c r="I983" t="s">
        <v>21</v>
      </c>
      <c r="J983" t="s">
        <v>188</v>
      </c>
      <c r="L983" t="s">
        <v>1682</v>
      </c>
      <c r="M983" s="1">
        <v>42429</v>
      </c>
    </row>
    <row r="984" spans="1:13" hidden="1" x14ac:dyDescent="0.25">
      <c r="A984">
        <v>2016</v>
      </c>
      <c r="B984" t="s">
        <v>11</v>
      </c>
      <c r="C984" t="s">
        <v>12</v>
      </c>
      <c r="D984" t="s">
        <v>186</v>
      </c>
      <c r="E984" t="s">
        <v>187</v>
      </c>
      <c r="F984" s="1">
        <v>42405</v>
      </c>
      <c r="G984">
        <v>1</v>
      </c>
      <c r="H984">
        <v>-67356.289999999994</v>
      </c>
      <c r="I984" t="s">
        <v>21</v>
      </c>
      <c r="J984" t="s">
        <v>189</v>
      </c>
      <c r="L984" t="s">
        <v>1682</v>
      </c>
      <c r="M984" s="1">
        <v>42429</v>
      </c>
    </row>
    <row r="985" spans="1:13" hidden="1" x14ac:dyDescent="0.25">
      <c r="A985">
        <v>2016</v>
      </c>
      <c r="B985" t="s">
        <v>11</v>
      </c>
      <c r="C985" t="s">
        <v>12</v>
      </c>
      <c r="D985" t="s">
        <v>186</v>
      </c>
      <c r="E985" t="s">
        <v>187</v>
      </c>
      <c r="F985" s="1">
        <v>42405</v>
      </c>
      <c r="G985">
        <v>2</v>
      </c>
      <c r="H985">
        <v>-44811.86</v>
      </c>
      <c r="I985" t="s">
        <v>21</v>
      </c>
      <c r="J985" t="s">
        <v>190</v>
      </c>
      <c r="L985" t="s">
        <v>1682</v>
      </c>
      <c r="M985" s="1">
        <v>42429</v>
      </c>
    </row>
    <row r="986" spans="1:13" hidden="1" x14ac:dyDescent="0.25">
      <c r="A986">
        <v>2016</v>
      </c>
      <c r="B986" t="s">
        <v>11</v>
      </c>
      <c r="C986" t="s">
        <v>12</v>
      </c>
      <c r="D986" t="s">
        <v>186</v>
      </c>
      <c r="E986" t="s">
        <v>187</v>
      </c>
      <c r="F986" s="1">
        <v>42405</v>
      </c>
      <c r="G986">
        <v>3</v>
      </c>
      <c r="H986">
        <v>-1923.97</v>
      </c>
      <c r="I986" t="s">
        <v>21</v>
      </c>
      <c r="J986" t="s">
        <v>191</v>
      </c>
      <c r="L986" t="s">
        <v>1682</v>
      </c>
      <c r="M986" s="1">
        <v>42429</v>
      </c>
    </row>
    <row r="987" spans="1:13" hidden="1" x14ac:dyDescent="0.25">
      <c r="A987">
        <v>2016</v>
      </c>
      <c r="B987" t="s">
        <v>11</v>
      </c>
      <c r="C987" t="s">
        <v>12</v>
      </c>
      <c r="D987" t="s">
        <v>186</v>
      </c>
      <c r="E987" t="s">
        <v>187</v>
      </c>
      <c r="F987" s="1">
        <v>42405</v>
      </c>
      <c r="G987">
        <v>4</v>
      </c>
      <c r="H987">
        <v>-828.92</v>
      </c>
      <c r="I987" t="s">
        <v>21</v>
      </c>
      <c r="J987" t="s">
        <v>234</v>
      </c>
      <c r="L987" t="s">
        <v>1683</v>
      </c>
      <c r="M987" s="1">
        <v>42429</v>
      </c>
    </row>
    <row r="988" spans="1:13" hidden="1" x14ac:dyDescent="0.25">
      <c r="A988">
        <v>2016</v>
      </c>
      <c r="B988" t="s">
        <v>11</v>
      </c>
      <c r="C988" t="s">
        <v>12</v>
      </c>
      <c r="D988" t="s">
        <v>186</v>
      </c>
      <c r="E988" t="s">
        <v>187</v>
      </c>
      <c r="F988" s="1">
        <v>42405</v>
      </c>
      <c r="G988">
        <v>5</v>
      </c>
      <c r="H988">
        <v>-8109.17</v>
      </c>
      <c r="I988" t="s">
        <v>21</v>
      </c>
      <c r="J988" t="s">
        <v>192</v>
      </c>
      <c r="L988" t="s">
        <v>1683</v>
      </c>
      <c r="M988" s="1">
        <v>42429</v>
      </c>
    </row>
    <row r="989" spans="1:13" hidden="1" x14ac:dyDescent="0.25">
      <c r="A989">
        <v>2016</v>
      </c>
      <c r="B989" t="s">
        <v>11</v>
      </c>
      <c r="C989" t="s">
        <v>12</v>
      </c>
      <c r="D989" t="s">
        <v>186</v>
      </c>
      <c r="E989" t="s">
        <v>187</v>
      </c>
      <c r="F989" s="1">
        <v>42405</v>
      </c>
      <c r="G989">
        <v>6</v>
      </c>
      <c r="H989">
        <v>-445.44</v>
      </c>
      <c r="I989" t="s">
        <v>21</v>
      </c>
      <c r="J989" t="s">
        <v>234</v>
      </c>
      <c r="L989" t="s">
        <v>1684</v>
      </c>
      <c r="M989" s="1">
        <v>42429</v>
      </c>
    </row>
    <row r="990" spans="1:13" hidden="1" x14ac:dyDescent="0.25">
      <c r="A990">
        <v>2016</v>
      </c>
      <c r="B990" t="s">
        <v>11</v>
      </c>
      <c r="C990" t="s">
        <v>12</v>
      </c>
      <c r="D990" t="s">
        <v>186</v>
      </c>
      <c r="E990" t="s">
        <v>187</v>
      </c>
      <c r="F990" s="1">
        <v>42405</v>
      </c>
      <c r="G990">
        <v>7</v>
      </c>
      <c r="H990">
        <v>-8131.86</v>
      </c>
      <c r="I990" t="s">
        <v>21</v>
      </c>
      <c r="J990" t="s">
        <v>192</v>
      </c>
      <c r="L990" t="s">
        <v>1684</v>
      </c>
      <c r="M990" s="1">
        <v>42429</v>
      </c>
    </row>
    <row r="991" spans="1:13" hidden="1" x14ac:dyDescent="0.25">
      <c r="A991">
        <v>2016</v>
      </c>
      <c r="B991" t="s">
        <v>11</v>
      </c>
      <c r="C991" t="s">
        <v>12</v>
      </c>
      <c r="D991" t="s">
        <v>186</v>
      </c>
      <c r="E991" t="s">
        <v>187</v>
      </c>
      <c r="F991" s="1">
        <v>42405</v>
      </c>
      <c r="G991">
        <v>8</v>
      </c>
      <c r="H991">
        <v>445.44</v>
      </c>
      <c r="I991" t="s">
        <v>21</v>
      </c>
      <c r="J991" t="s">
        <v>234</v>
      </c>
      <c r="L991" t="s">
        <v>1685</v>
      </c>
      <c r="M991" s="1">
        <v>42429</v>
      </c>
    </row>
    <row r="992" spans="1:13" hidden="1" x14ac:dyDescent="0.25">
      <c r="A992">
        <v>2016</v>
      </c>
      <c r="B992" t="s">
        <v>11</v>
      </c>
      <c r="C992" t="s">
        <v>12</v>
      </c>
      <c r="D992" t="s">
        <v>186</v>
      </c>
      <c r="E992" t="s">
        <v>187</v>
      </c>
      <c r="F992" s="1">
        <v>42405</v>
      </c>
      <c r="G992">
        <v>9</v>
      </c>
      <c r="H992">
        <v>8131.86</v>
      </c>
      <c r="I992" t="s">
        <v>21</v>
      </c>
      <c r="J992" t="s">
        <v>192</v>
      </c>
      <c r="L992" t="s">
        <v>1685</v>
      </c>
      <c r="M992" s="1">
        <v>42429</v>
      </c>
    </row>
    <row r="993" spans="1:13" hidden="1" x14ac:dyDescent="0.25">
      <c r="A993">
        <v>2016</v>
      </c>
      <c r="B993" t="s">
        <v>11</v>
      </c>
      <c r="C993" t="s">
        <v>12</v>
      </c>
      <c r="D993" t="s">
        <v>186</v>
      </c>
      <c r="E993" t="s">
        <v>187</v>
      </c>
      <c r="F993" s="1">
        <v>42408</v>
      </c>
      <c r="G993">
        <v>0</v>
      </c>
      <c r="H993">
        <v>-194.87</v>
      </c>
      <c r="I993" t="s">
        <v>23</v>
      </c>
      <c r="J993" t="s">
        <v>409</v>
      </c>
      <c r="L993" t="s">
        <v>1686</v>
      </c>
      <c r="M993" s="1">
        <v>42429</v>
      </c>
    </row>
    <row r="994" spans="1:13" hidden="1" x14ac:dyDescent="0.25">
      <c r="A994">
        <v>2016</v>
      </c>
      <c r="B994" t="s">
        <v>11</v>
      </c>
      <c r="C994" t="s">
        <v>12</v>
      </c>
      <c r="D994" t="s">
        <v>186</v>
      </c>
      <c r="E994" t="s">
        <v>187</v>
      </c>
      <c r="F994" s="1">
        <v>42409</v>
      </c>
      <c r="G994">
        <v>0</v>
      </c>
      <c r="H994">
        <v>-220.23</v>
      </c>
      <c r="I994" t="s">
        <v>23</v>
      </c>
      <c r="J994" t="s">
        <v>409</v>
      </c>
      <c r="L994" t="s">
        <v>1686</v>
      </c>
      <c r="M994" s="1">
        <v>42429</v>
      </c>
    </row>
    <row r="995" spans="1:13" hidden="1" x14ac:dyDescent="0.25">
      <c r="A995">
        <v>2016</v>
      </c>
      <c r="B995" t="s">
        <v>11</v>
      </c>
      <c r="C995" t="s">
        <v>12</v>
      </c>
      <c r="D995" t="s">
        <v>186</v>
      </c>
      <c r="E995" t="s">
        <v>187</v>
      </c>
      <c r="F995" s="1">
        <v>42416</v>
      </c>
      <c r="G995">
        <v>0</v>
      </c>
      <c r="H995">
        <v>-16.850000000000001</v>
      </c>
      <c r="I995" t="s">
        <v>15</v>
      </c>
      <c r="J995" t="s">
        <v>556</v>
      </c>
      <c r="K995" t="s">
        <v>1687</v>
      </c>
      <c r="L995" t="s">
        <v>1688</v>
      </c>
      <c r="M995" s="1">
        <v>42429</v>
      </c>
    </row>
    <row r="996" spans="1:13" hidden="1" x14ac:dyDescent="0.25">
      <c r="A996">
        <v>2016</v>
      </c>
      <c r="B996" t="s">
        <v>11</v>
      </c>
      <c r="C996" t="s">
        <v>12</v>
      </c>
      <c r="D996" t="s">
        <v>186</v>
      </c>
      <c r="E996" t="s">
        <v>187</v>
      </c>
      <c r="F996" s="1">
        <v>42416</v>
      </c>
      <c r="G996">
        <v>1</v>
      </c>
      <c r="H996">
        <v>12.43</v>
      </c>
      <c r="I996" t="s">
        <v>15</v>
      </c>
      <c r="J996" t="s">
        <v>1511</v>
      </c>
      <c r="K996" t="s">
        <v>1512</v>
      </c>
      <c r="L996" t="s">
        <v>1689</v>
      </c>
      <c r="M996" s="1">
        <v>42429</v>
      </c>
    </row>
    <row r="997" spans="1:13" hidden="1" x14ac:dyDescent="0.25">
      <c r="A997">
        <v>2016</v>
      </c>
      <c r="B997" t="s">
        <v>11</v>
      </c>
      <c r="C997" t="s">
        <v>12</v>
      </c>
      <c r="D997" t="s">
        <v>186</v>
      </c>
      <c r="E997" t="s">
        <v>187</v>
      </c>
      <c r="F997" s="1">
        <v>42416</v>
      </c>
      <c r="G997">
        <v>2</v>
      </c>
      <c r="H997">
        <v>-177.08</v>
      </c>
      <c r="I997" t="s">
        <v>23</v>
      </c>
      <c r="J997" t="s">
        <v>409</v>
      </c>
      <c r="L997" t="s">
        <v>1686</v>
      </c>
      <c r="M997" s="1">
        <v>42429</v>
      </c>
    </row>
    <row r="998" spans="1:13" hidden="1" x14ac:dyDescent="0.25">
      <c r="A998">
        <v>2016</v>
      </c>
      <c r="B998" t="s">
        <v>11</v>
      </c>
      <c r="C998" t="s">
        <v>12</v>
      </c>
      <c r="D998" t="s">
        <v>186</v>
      </c>
      <c r="E998" t="s">
        <v>187</v>
      </c>
      <c r="F998" s="1">
        <v>42417</v>
      </c>
      <c r="G998">
        <v>0</v>
      </c>
      <c r="H998">
        <v>-6844.5</v>
      </c>
      <c r="I998" t="s">
        <v>15</v>
      </c>
      <c r="J998" t="s">
        <v>16</v>
      </c>
      <c r="K998" t="s">
        <v>1690</v>
      </c>
      <c r="L998" t="s">
        <v>1691</v>
      </c>
      <c r="M998" s="1">
        <v>42429</v>
      </c>
    </row>
    <row r="999" spans="1:13" hidden="1" x14ac:dyDescent="0.25">
      <c r="A999">
        <v>2016</v>
      </c>
      <c r="B999" t="s">
        <v>11</v>
      </c>
      <c r="C999" t="s">
        <v>12</v>
      </c>
      <c r="D999" t="s">
        <v>186</v>
      </c>
      <c r="E999" t="s">
        <v>187</v>
      </c>
      <c r="F999" s="1">
        <v>42417</v>
      </c>
      <c r="G999">
        <v>1</v>
      </c>
      <c r="H999">
        <v>-74.900000000000006</v>
      </c>
      <c r="I999" t="s">
        <v>15</v>
      </c>
      <c r="J999" t="s">
        <v>1692</v>
      </c>
      <c r="K999" t="s">
        <v>1693</v>
      </c>
      <c r="L999" t="s">
        <v>1691</v>
      </c>
      <c r="M999" s="1">
        <v>42429</v>
      </c>
    </row>
    <row r="1000" spans="1:13" hidden="1" x14ac:dyDescent="0.25">
      <c r="A1000">
        <v>2016</v>
      </c>
      <c r="B1000" t="s">
        <v>11</v>
      </c>
      <c r="C1000" t="s">
        <v>12</v>
      </c>
      <c r="D1000" t="s">
        <v>186</v>
      </c>
      <c r="E1000" t="s">
        <v>187</v>
      </c>
      <c r="F1000" s="1">
        <v>42417</v>
      </c>
      <c r="G1000">
        <v>2</v>
      </c>
      <c r="H1000">
        <v>-484.46</v>
      </c>
      <c r="I1000" t="s">
        <v>15</v>
      </c>
      <c r="J1000" t="s">
        <v>1694</v>
      </c>
      <c r="K1000" t="s">
        <v>1695</v>
      </c>
      <c r="L1000" t="s">
        <v>1691</v>
      </c>
      <c r="M1000" s="1">
        <v>42429</v>
      </c>
    </row>
    <row r="1001" spans="1:13" hidden="1" x14ac:dyDescent="0.25">
      <c r="A1001">
        <v>2016</v>
      </c>
      <c r="B1001" t="s">
        <v>11</v>
      </c>
      <c r="C1001" t="s">
        <v>12</v>
      </c>
      <c r="D1001" t="s">
        <v>186</v>
      </c>
      <c r="E1001" t="s">
        <v>187</v>
      </c>
      <c r="F1001" s="1">
        <v>42417</v>
      </c>
      <c r="G1001">
        <v>3</v>
      </c>
      <c r="H1001">
        <v>-21.08</v>
      </c>
      <c r="I1001" t="s">
        <v>15</v>
      </c>
      <c r="J1001" t="s">
        <v>1696</v>
      </c>
      <c r="K1001" t="s">
        <v>1697</v>
      </c>
      <c r="L1001" t="s">
        <v>1691</v>
      </c>
      <c r="M1001" s="1">
        <v>42429</v>
      </c>
    </row>
    <row r="1002" spans="1:13" hidden="1" x14ac:dyDescent="0.25">
      <c r="A1002">
        <v>2016</v>
      </c>
      <c r="B1002" t="s">
        <v>11</v>
      </c>
      <c r="C1002" t="s">
        <v>12</v>
      </c>
      <c r="D1002" t="s">
        <v>186</v>
      </c>
      <c r="E1002" t="s">
        <v>187</v>
      </c>
      <c r="F1002" s="1">
        <v>42417</v>
      </c>
      <c r="G1002">
        <v>4</v>
      </c>
      <c r="H1002">
        <v>-3.11</v>
      </c>
      <c r="I1002" t="s">
        <v>15</v>
      </c>
      <c r="J1002" t="s">
        <v>1698</v>
      </c>
      <c r="K1002" t="s">
        <v>1699</v>
      </c>
      <c r="L1002" t="s">
        <v>1691</v>
      </c>
      <c r="M1002" s="1">
        <v>42429</v>
      </c>
    </row>
    <row r="1003" spans="1:13" hidden="1" x14ac:dyDescent="0.25">
      <c r="A1003">
        <v>2016</v>
      </c>
      <c r="B1003" t="s">
        <v>11</v>
      </c>
      <c r="C1003" t="s">
        <v>12</v>
      </c>
      <c r="D1003" t="s">
        <v>186</v>
      </c>
      <c r="E1003" t="s">
        <v>187</v>
      </c>
      <c r="F1003" s="1">
        <v>42417</v>
      </c>
      <c r="G1003">
        <v>5</v>
      </c>
      <c r="H1003">
        <v>-69.66</v>
      </c>
      <c r="I1003" t="s">
        <v>15</v>
      </c>
      <c r="J1003" t="s">
        <v>890</v>
      </c>
      <c r="K1003" t="s">
        <v>1700</v>
      </c>
      <c r="L1003" t="s">
        <v>1691</v>
      </c>
      <c r="M1003" s="1">
        <v>42429</v>
      </c>
    </row>
    <row r="1004" spans="1:13" hidden="1" x14ac:dyDescent="0.25">
      <c r="A1004">
        <v>2016</v>
      </c>
      <c r="B1004" t="s">
        <v>11</v>
      </c>
      <c r="C1004" t="s">
        <v>12</v>
      </c>
      <c r="D1004" t="s">
        <v>186</v>
      </c>
      <c r="E1004" t="s">
        <v>187</v>
      </c>
      <c r="F1004" s="1">
        <v>42417</v>
      </c>
      <c r="G1004">
        <v>6</v>
      </c>
      <c r="H1004">
        <v>-14.03</v>
      </c>
      <c r="I1004" t="s">
        <v>15</v>
      </c>
      <c r="J1004" t="s">
        <v>1701</v>
      </c>
      <c r="K1004" t="s">
        <v>1702</v>
      </c>
      <c r="L1004" t="s">
        <v>1691</v>
      </c>
      <c r="M1004" s="1">
        <v>42429</v>
      </c>
    </row>
    <row r="1005" spans="1:13" hidden="1" x14ac:dyDescent="0.25">
      <c r="A1005">
        <v>2016</v>
      </c>
      <c r="B1005" t="s">
        <v>11</v>
      </c>
      <c r="C1005" t="s">
        <v>12</v>
      </c>
      <c r="D1005" t="s">
        <v>186</v>
      </c>
      <c r="E1005" t="s">
        <v>187</v>
      </c>
      <c r="F1005" s="1">
        <v>42417</v>
      </c>
      <c r="G1005">
        <v>7</v>
      </c>
      <c r="H1005">
        <v>-19.11</v>
      </c>
      <c r="I1005" t="s">
        <v>15</v>
      </c>
      <c r="J1005" t="s">
        <v>1703</v>
      </c>
      <c r="K1005" t="s">
        <v>1704</v>
      </c>
      <c r="L1005" t="s">
        <v>1691</v>
      </c>
      <c r="M1005" s="1">
        <v>42429</v>
      </c>
    </row>
    <row r="1006" spans="1:13" hidden="1" x14ac:dyDescent="0.25">
      <c r="A1006">
        <v>2016</v>
      </c>
      <c r="B1006" t="s">
        <v>11</v>
      </c>
      <c r="C1006" t="s">
        <v>12</v>
      </c>
      <c r="D1006" t="s">
        <v>186</v>
      </c>
      <c r="E1006" t="s">
        <v>187</v>
      </c>
      <c r="F1006" s="1">
        <v>42417</v>
      </c>
      <c r="G1006">
        <v>8</v>
      </c>
      <c r="H1006">
        <v>-35</v>
      </c>
      <c r="I1006" t="s">
        <v>15</v>
      </c>
      <c r="J1006" t="s">
        <v>1705</v>
      </c>
      <c r="K1006" t="s">
        <v>1706</v>
      </c>
      <c r="L1006" t="s">
        <v>1691</v>
      </c>
      <c r="M1006" s="1">
        <v>42429</v>
      </c>
    </row>
    <row r="1007" spans="1:13" hidden="1" x14ac:dyDescent="0.25">
      <c r="A1007">
        <v>2016</v>
      </c>
      <c r="B1007" t="s">
        <v>11</v>
      </c>
      <c r="C1007" t="s">
        <v>12</v>
      </c>
      <c r="D1007" t="s">
        <v>186</v>
      </c>
      <c r="E1007" t="s">
        <v>187</v>
      </c>
      <c r="F1007" s="1">
        <v>42417</v>
      </c>
      <c r="G1007">
        <v>9</v>
      </c>
      <c r="H1007">
        <v>-71</v>
      </c>
      <c r="I1007" t="s">
        <v>15</v>
      </c>
      <c r="J1007" t="s">
        <v>1707</v>
      </c>
      <c r="K1007" t="s">
        <v>1708</v>
      </c>
      <c r="L1007" t="s">
        <v>1691</v>
      </c>
      <c r="M1007" s="1">
        <v>42429</v>
      </c>
    </row>
    <row r="1008" spans="1:13" hidden="1" x14ac:dyDescent="0.25">
      <c r="A1008">
        <v>2016</v>
      </c>
      <c r="B1008" t="s">
        <v>11</v>
      </c>
      <c r="C1008" t="s">
        <v>12</v>
      </c>
      <c r="D1008" t="s">
        <v>186</v>
      </c>
      <c r="E1008" t="s">
        <v>187</v>
      </c>
      <c r="F1008" s="1">
        <v>42417</v>
      </c>
      <c r="G1008">
        <v>10</v>
      </c>
      <c r="H1008">
        <v>-16.82</v>
      </c>
      <c r="I1008" t="s">
        <v>15</v>
      </c>
      <c r="J1008" t="s">
        <v>295</v>
      </c>
      <c r="K1008" t="s">
        <v>1709</v>
      </c>
      <c r="L1008" t="s">
        <v>1691</v>
      </c>
      <c r="M1008" s="1">
        <v>42429</v>
      </c>
    </row>
    <row r="1009" spans="1:13" hidden="1" x14ac:dyDescent="0.25">
      <c r="A1009">
        <v>2016</v>
      </c>
      <c r="B1009" t="s">
        <v>11</v>
      </c>
      <c r="C1009" t="s">
        <v>12</v>
      </c>
      <c r="D1009" t="s">
        <v>186</v>
      </c>
      <c r="E1009" t="s">
        <v>187</v>
      </c>
      <c r="F1009" s="1">
        <v>42417</v>
      </c>
      <c r="G1009">
        <v>11</v>
      </c>
      <c r="H1009">
        <v>-368.35</v>
      </c>
      <c r="I1009" t="s">
        <v>15</v>
      </c>
      <c r="J1009" t="s">
        <v>297</v>
      </c>
      <c r="K1009" t="s">
        <v>1710</v>
      </c>
      <c r="L1009" t="s">
        <v>1691</v>
      </c>
      <c r="M1009" s="1">
        <v>42429</v>
      </c>
    </row>
    <row r="1010" spans="1:13" hidden="1" x14ac:dyDescent="0.25">
      <c r="A1010">
        <v>2016</v>
      </c>
      <c r="B1010" t="s">
        <v>11</v>
      </c>
      <c r="C1010" t="s">
        <v>12</v>
      </c>
      <c r="D1010" t="s">
        <v>186</v>
      </c>
      <c r="E1010" t="s">
        <v>187</v>
      </c>
      <c r="F1010" s="1">
        <v>42417</v>
      </c>
      <c r="G1010">
        <v>12</v>
      </c>
      <c r="H1010">
        <v>-4365.1899999999996</v>
      </c>
      <c r="I1010" t="s">
        <v>15</v>
      </c>
      <c r="J1010" t="s">
        <v>224</v>
      </c>
      <c r="K1010" t="s">
        <v>1711</v>
      </c>
      <c r="L1010" t="s">
        <v>1691</v>
      </c>
      <c r="M1010" s="1">
        <v>42429</v>
      </c>
    </row>
    <row r="1011" spans="1:13" hidden="1" x14ac:dyDescent="0.25">
      <c r="A1011">
        <v>2016</v>
      </c>
      <c r="B1011" t="s">
        <v>11</v>
      </c>
      <c r="C1011" t="s">
        <v>12</v>
      </c>
      <c r="D1011" t="s">
        <v>186</v>
      </c>
      <c r="E1011" t="s">
        <v>187</v>
      </c>
      <c r="F1011" s="1">
        <v>42417</v>
      </c>
      <c r="G1011">
        <v>13</v>
      </c>
      <c r="H1011">
        <v>-994.6</v>
      </c>
      <c r="I1011" t="s">
        <v>15</v>
      </c>
      <c r="J1011" t="s">
        <v>466</v>
      </c>
      <c r="K1011" t="s">
        <v>1712</v>
      </c>
      <c r="L1011" t="s">
        <v>1691</v>
      </c>
      <c r="M1011" s="1">
        <v>42429</v>
      </c>
    </row>
    <row r="1012" spans="1:13" hidden="1" x14ac:dyDescent="0.25">
      <c r="A1012">
        <v>2016</v>
      </c>
      <c r="B1012" t="s">
        <v>11</v>
      </c>
      <c r="C1012" t="s">
        <v>12</v>
      </c>
      <c r="D1012" t="s">
        <v>186</v>
      </c>
      <c r="E1012" t="s">
        <v>187</v>
      </c>
      <c r="F1012" s="1">
        <v>42417</v>
      </c>
      <c r="G1012">
        <v>14</v>
      </c>
      <c r="H1012">
        <v>-912.98</v>
      </c>
      <c r="I1012" t="s">
        <v>15</v>
      </c>
      <c r="J1012" t="s">
        <v>305</v>
      </c>
      <c r="K1012" t="s">
        <v>1713</v>
      </c>
      <c r="L1012" t="s">
        <v>1691</v>
      </c>
      <c r="M1012" s="1">
        <v>42429</v>
      </c>
    </row>
    <row r="1013" spans="1:13" hidden="1" x14ac:dyDescent="0.25">
      <c r="A1013">
        <v>2016</v>
      </c>
      <c r="B1013" t="s">
        <v>11</v>
      </c>
      <c r="C1013" t="s">
        <v>12</v>
      </c>
      <c r="D1013" t="s">
        <v>186</v>
      </c>
      <c r="E1013" t="s">
        <v>187</v>
      </c>
      <c r="F1013" s="1">
        <v>42417</v>
      </c>
      <c r="G1013">
        <v>15</v>
      </c>
      <c r="H1013">
        <v>-1790</v>
      </c>
      <c r="I1013" t="s">
        <v>15</v>
      </c>
      <c r="J1013" t="s">
        <v>201</v>
      </c>
      <c r="K1013" t="s">
        <v>1714</v>
      </c>
      <c r="L1013" t="s">
        <v>1691</v>
      </c>
      <c r="M1013" s="1">
        <v>42429</v>
      </c>
    </row>
    <row r="1014" spans="1:13" hidden="1" x14ac:dyDescent="0.25">
      <c r="A1014">
        <v>2016</v>
      </c>
      <c r="B1014" t="s">
        <v>11</v>
      </c>
      <c r="C1014" t="s">
        <v>12</v>
      </c>
      <c r="D1014" t="s">
        <v>186</v>
      </c>
      <c r="E1014" t="s">
        <v>187</v>
      </c>
      <c r="F1014" s="1">
        <v>42417</v>
      </c>
      <c r="G1014">
        <v>16</v>
      </c>
      <c r="H1014">
        <v>-749.91</v>
      </c>
      <c r="I1014" t="s">
        <v>15</v>
      </c>
      <c r="J1014" t="s">
        <v>212</v>
      </c>
      <c r="K1014" t="s">
        <v>1715</v>
      </c>
      <c r="L1014" t="s">
        <v>1691</v>
      </c>
      <c r="M1014" s="1">
        <v>42429</v>
      </c>
    </row>
    <row r="1015" spans="1:13" hidden="1" x14ac:dyDescent="0.25">
      <c r="A1015">
        <v>2016</v>
      </c>
      <c r="B1015" t="s">
        <v>11</v>
      </c>
      <c r="C1015" t="s">
        <v>12</v>
      </c>
      <c r="D1015" t="s">
        <v>186</v>
      </c>
      <c r="E1015" t="s">
        <v>187</v>
      </c>
      <c r="F1015" s="1">
        <v>42417</v>
      </c>
      <c r="G1015">
        <v>17</v>
      </c>
      <c r="H1015">
        <v>-521.5</v>
      </c>
      <c r="I1015" t="s">
        <v>15</v>
      </c>
      <c r="J1015" t="s">
        <v>311</v>
      </c>
      <c r="K1015" t="s">
        <v>1716</v>
      </c>
      <c r="L1015" t="s">
        <v>1691</v>
      </c>
      <c r="M1015" s="1">
        <v>42429</v>
      </c>
    </row>
    <row r="1016" spans="1:13" hidden="1" x14ac:dyDescent="0.25">
      <c r="A1016">
        <v>2016</v>
      </c>
      <c r="B1016" t="s">
        <v>11</v>
      </c>
      <c r="C1016" t="s">
        <v>12</v>
      </c>
      <c r="D1016" t="s">
        <v>186</v>
      </c>
      <c r="E1016" t="s">
        <v>187</v>
      </c>
      <c r="F1016" s="1">
        <v>42417</v>
      </c>
      <c r="G1016">
        <v>18</v>
      </c>
      <c r="H1016">
        <v>-2.4300000000000002</v>
      </c>
      <c r="I1016" t="s">
        <v>15</v>
      </c>
      <c r="J1016" t="s">
        <v>1717</v>
      </c>
      <c r="K1016" t="s">
        <v>1718</v>
      </c>
      <c r="L1016" t="s">
        <v>1691</v>
      </c>
      <c r="M1016" s="1">
        <v>42429</v>
      </c>
    </row>
    <row r="1017" spans="1:13" hidden="1" x14ac:dyDescent="0.25">
      <c r="A1017">
        <v>2016</v>
      </c>
      <c r="B1017" t="s">
        <v>11</v>
      </c>
      <c r="C1017" t="s">
        <v>12</v>
      </c>
      <c r="D1017" t="s">
        <v>186</v>
      </c>
      <c r="E1017" t="s">
        <v>187</v>
      </c>
      <c r="F1017" s="1">
        <v>42417</v>
      </c>
      <c r="G1017">
        <v>19</v>
      </c>
      <c r="H1017">
        <v>-12558.08</v>
      </c>
      <c r="I1017" t="s">
        <v>15</v>
      </c>
      <c r="J1017" t="s">
        <v>313</v>
      </c>
      <c r="K1017" t="s">
        <v>1719</v>
      </c>
      <c r="L1017" t="s">
        <v>1691</v>
      </c>
      <c r="M1017" s="1">
        <v>42429</v>
      </c>
    </row>
    <row r="1018" spans="1:13" hidden="1" x14ac:dyDescent="0.25">
      <c r="A1018">
        <v>2016</v>
      </c>
      <c r="B1018" t="s">
        <v>11</v>
      </c>
      <c r="C1018" t="s">
        <v>12</v>
      </c>
      <c r="D1018" t="s">
        <v>186</v>
      </c>
      <c r="E1018" t="s">
        <v>187</v>
      </c>
      <c r="F1018" s="1">
        <v>42417</v>
      </c>
      <c r="G1018">
        <v>20</v>
      </c>
      <c r="H1018">
        <v>-29.43</v>
      </c>
      <c r="I1018" t="s">
        <v>15</v>
      </c>
      <c r="J1018" t="s">
        <v>1167</v>
      </c>
      <c r="K1018" t="s">
        <v>1720</v>
      </c>
      <c r="L1018" t="s">
        <v>1691</v>
      </c>
      <c r="M1018" s="1">
        <v>42429</v>
      </c>
    </row>
    <row r="1019" spans="1:13" hidden="1" x14ac:dyDescent="0.25">
      <c r="A1019">
        <v>2016</v>
      </c>
      <c r="B1019" t="s">
        <v>11</v>
      </c>
      <c r="C1019" t="s">
        <v>12</v>
      </c>
      <c r="D1019" t="s">
        <v>186</v>
      </c>
      <c r="E1019" t="s">
        <v>187</v>
      </c>
      <c r="F1019" s="1">
        <v>42417</v>
      </c>
      <c r="G1019">
        <v>21</v>
      </c>
      <c r="H1019">
        <v>-18.329999999999998</v>
      </c>
      <c r="I1019" t="s">
        <v>15</v>
      </c>
      <c r="J1019" t="s">
        <v>315</v>
      </c>
      <c r="K1019" t="s">
        <v>1721</v>
      </c>
      <c r="L1019" t="s">
        <v>1691</v>
      </c>
      <c r="M1019" s="1">
        <v>42429</v>
      </c>
    </row>
    <row r="1020" spans="1:13" hidden="1" x14ac:dyDescent="0.25">
      <c r="A1020">
        <v>2016</v>
      </c>
      <c r="B1020" t="s">
        <v>11</v>
      </c>
      <c r="C1020" t="s">
        <v>12</v>
      </c>
      <c r="D1020" t="s">
        <v>186</v>
      </c>
      <c r="E1020" t="s">
        <v>187</v>
      </c>
      <c r="F1020" s="1">
        <v>42417</v>
      </c>
      <c r="G1020">
        <v>22</v>
      </c>
      <c r="H1020">
        <v>-100</v>
      </c>
      <c r="I1020" t="s">
        <v>15</v>
      </c>
      <c r="J1020" t="s">
        <v>198</v>
      </c>
      <c r="K1020" t="s">
        <v>1722</v>
      </c>
      <c r="L1020" t="s">
        <v>1691</v>
      </c>
      <c r="M1020" s="1">
        <v>42429</v>
      </c>
    </row>
    <row r="1021" spans="1:13" hidden="1" x14ac:dyDescent="0.25">
      <c r="A1021">
        <v>2016</v>
      </c>
      <c r="B1021" t="s">
        <v>11</v>
      </c>
      <c r="C1021" t="s">
        <v>12</v>
      </c>
      <c r="D1021" t="s">
        <v>186</v>
      </c>
      <c r="E1021" t="s">
        <v>187</v>
      </c>
      <c r="F1021" s="1">
        <v>42417</v>
      </c>
      <c r="G1021">
        <v>23</v>
      </c>
      <c r="H1021">
        <v>-186.91</v>
      </c>
      <c r="I1021" t="s">
        <v>15</v>
      </c>
      <c r="J1021" t="s">
        <v>317</v>
      </c>
      <c r="K1021" t="s">
        <v>1723</v>
      </c>
      <c r="L1021" t="s">
        <v>1691</v>
      </c>
      <c r="M1021" s="1">
        <v>42429</v>
      </c>
    </row>
    <row r="1022" spans="1:13" hidden="1" x14ac:dyDescent="0.25">
      <c r="A1022">
        <v>2016</v>
      </c>
      <c r="B1022" t="s">
        <v>11</v>
      </c>
      <c r="C1022" t="s">
        <v>12</v>
      </c>
      <c r="D1022" t="s">
        <v>186</v>
      </c>
      <c r="E1022" t="s">
        <v>187</v>
      </c>
      <c r="F1022" s="1">
        <v>42417</v>
      </c>
      <c r="G1022">
        <v>24</v>
      </c>
      <c r="H1022">
        <v>-5220.62</v>
      </c>
      <c r="I1022" t="s">
        <v>15</v>
      </c>
      <c r="J1022" t="s">
        <v>320</v>
      </c>
      <c r="K1022" t="s">
        <v>1724</v>
      </c>
      <c r="L1022" t="s">
        <v>1691</v>
      </c>
      <c r="M1022" s="1">
        <v>42429</v>
      </c>
    </row>
    <row r="1023" spans="1:13" hidden="1" x14ac:dyDescent="0.25">
      <c r="A1023">
        <v>2016</v>
      </c>
      <c r="B1023" t="s">
        <v>11</v>
      </c>
      <c r="C1023" t="s">
        <v>12</v>
      </c>
      <c r="D1023" t="s">
        <v>186</v>
      </c>
      <c r="E1023" t="s">
        <v>187</v>
      </c>
      <c r="F1023" s="1">
        <v>42417</v>
      </c>
      <c r="G1023">
        <v>25</v>
      </c>
      <c r="H1023">
        <v>-1591.6</v>
      </c>
      <c r="I1023" t="s">
        <v>15</v>
      </c>
      <c r="J1023" t="s">
        <v>194</v>
      </c>
      <c r="K1023" t="s">
        <v>1725</v>
      </c>
      <c r="L1023" t="s">
        <v>1691</v>
      </c>
      <c r="M1023" s="1">
        <v>42429</v>
      </c>
    </row>
    <row r="1024" spans="1:13" x14ac:dyDescent="0.25">
      <c r="A1024">
        <v>2016</v>
      </c>
      <c r="B1024" t="s">
        <v>11</v>
      </c>
      <c r="C1024" t="s">
        <v>12</v>
      </c>
      <c r="D1024" t="s">
        <v>186</v>
      </c>
      <c r="E1024" t="s">
        <v>187</v>
      </c>
      <c r="F1024" s="1">
        <v>42417</v>
      </c>
      <c r="G1024">
        <v>26</v>
      </c>
      <c r="H1024">
        <v>-35962.239999999998</v>
      </c>
      <c r="I1024" t="s">
        <v>15</v>
      </c>
      <c r="J1024" t="s">
        <v>20</v>
      </c>
      <c r="K1024" t="s">
        <v>1726</v>
      </c>
      <c r="L1024" t="s">
        <v>1691</v>
      </c>
      <c r="M1024" s="1">
        <v>42429</v>
      </c>
    </row>
    <row r="1025" spans="1:13" hidden="1" x14ac:dyDescent="0.25">
      <c r="A1025">
        <v>2016</v>
      </c>
      <c r="B1025" t="s">
        <v>11</v>
      </c>
      <c r="C1025" t="s">
        <v>12</v>
      </c>
      <c r="D1025" t="s">
        <v>186</v>
      </c>
      <c r="E1025" t="s">
        <v>187</v>
      </c>
      <c r="F1025" s="1">
        <v>42417</v>
      </c>
      <c r="G1025">
        <v>27</v>
      </c>
      <c r="H1025">
        <v>-278.44</v>
      </c>
      <c r="I1025" t="s">
        <v>15</v>
      </c>
      <c r="J1025" t="s">
        <v>324</v>
      </c>
      <c r="K1025" t="s">
        <v>1727</v>
      </c>
      <c r="L1025" t="s">
        <v>1691</v>
      </c>
      <c r="M1025" s="1">
        <v>42429</v>
      </c>
    </row>
    <row r="1026" spans="1:13" hidden="1" x14ac:dyDescent="0.25">
      <c r="A1026">
        <v>2016</v>
      </c>
      <c r="B1026" t="s">
        <v>11</v>
      </c>
      <c r="C1026" t="s">
        <v>12</v>
      </c>
      <c r="D1026" t="s">
        <v>186</v>
      </c>
      <c r="E1026" t="s">
        <v>187</v>
      </c>
      <c r="F1026" s="1">
        <v>42417</v>
      </c>
      <c r="G1026">
        <v>28</v>
      </c>
      <c r="H1026">
        <v>-891.38</v>
      </c>
      <c r="I1026" t="s">
        <v>15</v>
      </c>
      <c r="J1026" t="s">
        <v>83</v>
      </c>
      <c r="K1026" t="s">
        <v>1728</v>
      </c>
      <c r="L1026" t="s">
        <v>1691</v>
      </c>
      <c r="M1026" s="1">
        <v>42429</v>
      </c>
    </row>
    <row r="1027" spans="1:13" hidden="1" x14ac:dyDescent="0.25">
      <c r="A1027">
        <v>2016</v>
      </c>
      <c r="B1027" t="s">
        <v>11</v>
      </c>
      <c r="C1027" t="s">
        <v>12</v>
      </c>
      <c r="D1027" t="s">
        <v>186</v>
      </c>
      <c r="E1027" t="s">
        <v>187</v>
      </c>
      <c r="F1027" s="1">
        <v>42417</v>
      </c>
      <c r="G1027">
        <v>29</v>
      </c>
      <c r="H1027">
        <v>-159.75</v>
      </c>
      <c r="I1027" t="s">
        <v>15</v>
      </c>
      <c r="J1027" t="s">
        <v>206</v>
      </c>
      <c r="K1027" t="s">
        <v>1729</v>
      </c>
      <c r="L1027" t="s">
        <v>1691</v>
      </c>
      <c r="M1027" s="1">
        <v>42429</v>
      </c>
    </row>
    <row r="1028" spans="1:13" hidden="1" x14ac:dyDescent="0.25">
      <c r="A1028">
        <v>2016</v>
      </c>
      <c r="B1028" t="s">
        <v>11</v>
      </c>
      <c r="C1028" t="s">
        <v>12</v>
      </c>
      <c r="D1028" t="s">
        <v>186</v>
      </c>
      <c r="E1028" t="s">
        <v>187</v>
      </c>
      <c r="F1028" s="1">
        <v>42417</v>
      </c>
      <c r="G1028">
        <v>30</v>
      </c>
      <c r="H1028">
        <v>-37</v>
      </c>
      <c r="I1028" t="s">
        <v>15</v>
      </c>
      <c r="J1028" t="s">
        <v>482</v>
      </c>
      <c r="K1028" t="s">
        <v>1730</v>
      </c>
      <c r="L1028" t="s">
        <v>1691</v>
      </c>
      <c r="M1028" s="1">
        <v>42429</v>
      </c>
    </row>
    <row r="1029" spans="1:13" hidden="1" x14ac:dyDescent="0.25">
      <c r="A1029">
        <v>2016</v>
      </c>
      <c r="B1029" t="s">
        <v>11</v>
      </c>
      <c r="C1029" t="s">
        <v>12</v>
      </c>
      <c r="D1029" t="s">
        <v>186</v>
      </c>
      <c r="E1029" t="s">
        <v>187</v>
      </c>
      <c r="F1029" s="1">
        <v>42417</v>
      </c>
      <c r="G1029">
        <v>31</v>
      </c>
      <c r="H1029">
        <v>-1184.79</v>
      </c>
      <c r="I1029" t="s">
        <v>15</v>
      </c>
      <c r="J1029" t="s">
        <v>227</v>
      </c>
      <c r="K1029" t="s">
        <v>1731</v>
      </c>
      <c r="L1029" t="s">
        <v>1691</v>
      </c>
      <c r="M1029" s="1">
        <v>42429</v>
      </c>
    </row>
    <row r="1030" spans="1:13" hidden="1" x14ac:dyDescent="0.25">
      <c r="A1030">
        <v>2016</v>
      </c>
      <c r="B1030" t="s">
        <v>11</v>
      </c>
      <c r="C1030" t="s">
        <v>12</v>
      </c>
      <c r="D1030" t="s">
        <v>186</v>
      </c>
      <c r="E1030" t="s">
        <v>187</v>
      </c>
      <c r="F1030" s="1">
        <v>42417</v>
      </c>
      <c r="G1030">
        <v>32</v>
      </c>
      <c r="H1030">
        <v>-865.32</v>
      </c>
      <c r="I1030" t="s">
        <v>15</v>
      </c>
      <c r="J1030" t="s">
        <v>959</v>
      </c>
      <c r="K1030" t="s">
        <v>1732</v>
      </c>
      <c r="L1030" t="s">
        <v>1691</v>
      </c>
      <c r="M1030" s="1">
        <v>42429</v>
      </c>
    </row>
    <row r="1031" spans="1:13" hidden="1" x14ac:dyDescent="0.25">
      <c r="A1031">
        <v>2016</v>
      </c>
      <c r="B1031" t="s">
        <v>11</v>
      </c>
      <c r="C1031" t="s">
        <v>12</v>
      </c>
      <c r="D1031" t="s">
        <v>186</v>
      </c>
      <c r="E1031" t="s">
        <v>187</v>
      </c>
      <c r="F1031" s="1">
        <v>42417</v>
      </c>
      <c r="G1031">
        <v>33</v>
      </c>
      <c r="H1031">
        <v>-99773.32</v>
      </c>
      <c r="I1031" t="s">
        <v>15</v>
      </c>
      <c r="J1031" t="s">
        <v>222</v>
      </c>
      <c r="K1031" t="s">
        <v>1733</v>
      </c>
      <c r="L1031" t="s">
        <v>1691</v>
      </c>
      <c r="M1031" s="1">
        <v>42429</v>
      </c>
    </row>
    <row r="1032" spans="1:13" hidden="1" x14ac:dyDescent="0.25">
      <c r="A1032">
        <v>2016</v>
      </c>
      <c r="B1032" t="s">
        <v>11</v>
      </c>
      <c r="C1032" t="s">
        <v>12</v>
      </c>
      <c r="D1032" t="s">
        <v>186</v>
      </c>
      <c r="E1032" t="s">
        <v>187</v>
      </c>
      <c r="F1032" s="1">
        <v>42417</v>
      </c>
      <c r="G1032">
        <v>34</v>
      </c>
      <c r="H1032">
        <v>-350</v>
      </c>
      <c r="I1032" t="s">
        <v>15</v>
      </c>
      <c r="J1032" t="s">
        <v>766</v>
      </c>
      <c r="K1032" t="s">
        <v>1734</v>
      </c>
      <c r="L1032" t="s">
        <v>1691</v>
      </c>
      <c r="M1032" s="1">
        <v>42429</v>
      </c>
    </row>
    <row r="1033" spans="1:13" hidden="1" x14ac:dyDescent="0.25">
      <c r="A1033">
        <v>2016</v>
      </c>
      <c r="B1033" t="s">
        <v>11</v>
      </c>
      <c r="C1033" t="s">
        <v>12</v>
      </c>
      <c r="D1033" t="s">
        <v>186</v>
      </c>
      <c r="E1033" t="s">
        <v>187</v>
      </c>
      <c r="F1033" s="1">
        <v>42417</v>
      </c>
      <c r="G1033">
        <v>35</v>
      </c>
      <c r="H1033">
        <v>-1105</v>
      </c>
      <c r="I1033" t="s">
        <v>15</v>
      </c>
      <c r="J1033" t="s">
        <v>332</v>
      </c>
      <c r="K1033" t="s">
        <v>1735</v>
      </c>
      <c r="L1033" t="s">
        <v>1691</v>
      </c>
      <c r="M1033" s="1">
        <v>42429</v>
      </c>
    </row>
    <row r="1034" spans="1:13" hidden="1" x14ac:dyDescent="0.25">
      <c r="A1034">
        <v>2016</v>
      </c>
      <c r="B1034" t="s">
        <v>11</v>
      </c>
      <c r="C1034" t="s">
        <v>12</v>
      </c>
      <c r="D1034" t="s">
        <v>186</v>
      </c>
      <c r="E1034" t="s">
        <v>187</v>
      </c>
      <c r="F1034" s="1">
        <v>42417</v>
      </c>
      <c r="G1034">
        <v>36</v>
      </c>
      <c r="H1034">
        <v>-330.14</v>
      </c>
      <c r="I1034" t="s">
        <v>15</v>
      </c>
      <c r="J1034" t="s">
        <v>491</v>
      </c>
      <c r="K1034" t="s">
        <v>1736</v>
      </c>
      <c r="L1034" t="s">
        <v>1691</v>
      </c>
      <c r="M1034" s="1">
        <v>42429</v>
      </c>
    </row>
    <row r="1035" spans="1:13" hidden="1" x14ac:dyDescent="0.25">
      <c r="A1035">
        <v>2016</v>
      </c>
      <c r="B1035" t="s">
        <v>11</v>
      </c>
      <c r="C1035" t="s">
        <v>12</v>
      </c>
      <c r="D1035" t="s">
        <v>186</v>
      </c>
      <c r="E1035" t="s">
        <v>187</v>
      </c>
      <c r="F1035" s="1">
        <v>42417</v>
      </c>
      <c r="G1035">
        <v>37</v>
      </c>
      <c r="H1035">
        <v>-2815.75</v>
      </c>
      <c r="I1035" t="s">
        <v>15</v>
      </c>
      <c r="J1035" t="s">
        <v>336</v>
      </c>
      <c r="K1035" t="s">
        <v>1737</v>
      </c>
      <c r="L1035" t="s">
        <v>1691</v>
      </c>
      <c r="M1035" s="1">
        <v>42429</v>
      </c>
    </row>
    <row r="1036" spans="1:13" hidden="1" x14ac:dyDescent="0.25">
      <c r="A1036">
        <v>2016</v>
      </c>
      <c r="B1036" t="s">
        <v>11</v>
      </c>
      <c r="C1036" t="s">
        <v>12</v>
      </c>
      <c r="D1036" t="s">
        <v>186</v>
      </c>
      <c r="E1036" t="s">
        <v>187</v>
      </c>
      <c r="F1036" s="1">
        <v>42417</v>
      </c>
      <c r="G1036">
        <v>38</v>
      </c>
      <c r="H1036">
        <v>-556.26</v>
      </c>
      <c r="I1036" t="s">
        <v>15</v>
      </c>
      <c r="J1036" t="s">
        <v>494</v>
      </c>
      <c r="K1036" t="s">
        <v>1738</v>
      </c>
      <c r="L1036" t="s">
        <v>1691</v>
      </c>
      <c r="M1036" s="1">
        <v>42429</v>
      </c>
    </row>
    <row r="1037" spans="1:13" hidden="1" x14ac:dyDescent="0.25">
      <c r="A1037">
        <v>2016</v>
      </c>
      <c r="B1037" t="s">
        <v>11</v>
      </c>
      <c r="C1037" t="s">
        <v>12</v>
      </c>
      <c r="D1037" t="s">
        <v>186</v>
      </c>
      <c r="E1037" t="s">
        <v>187</v>
      </c>
      <c r="F1037" s="1">
        <v>42417</v>
      </c>
      <c r="G1037">
        <v>39</v>
      </c>
      <c r="H1037">
        <v>-135.76</v>
      </c>
      <c r="I1037" t="s">
        <v>15</v>
      </c>
      <c r="J1037" t="s">
        <v>496</v>
      </c>
      <c r="K1037" t="s">
        <v>1739</v>
      </c>
      <c r="L1037" t="s">
        <v>1691</v>
      </c>
      <c r="M1037" s="1">
        <v>42429</v>
      </c>
    </row>
    <row r="1038" spans="1:13" hidden="1" x14ac:dyDescent="0.25">
      <c r="A1038">
        <v>2016</v>
      </c>
      <c r="B1038" t="s">
        <v>11</v>
      </c>
      <c r="C1038" t="s">
        <v>12</v>
      </c>
      <c r="D1038" t="s">
        <v>186</v>
      </c>
      <c r="E1038" t="s">
        <v>187</v>
      </c>
      <c r="F1038" s="1">
        <v>42417</v>
      </c>
      <c r="G1038">
        <v>40</v>
      </c>
      <c r="H1038">
        <v>-2406.7600000000002</v>
      </c>
      <c r="I1038" t="s">
        <v>15</v>
      </c>
      <c r="J1038" t="s">
        <v>207</v>
      </c>
      <c r="K1038" t="s">
        <v>1740</v>
      </c>
      <c r="L1038" t="s">
        <v>1691</v>
      </c>
      <c r="M1038" s="1">
        <v>42429</v>
      </c>
    </row>
    <row r="1039" spans="1:13" hidden="1" x14ac:dyDescent="0.25">
      <c r="A1039">
        <v>2016</v>
      </c>
      <c r="B1039" t="s">
        <v>11</v>
      </c>
      <c r="C1039" t="s">
        <v>12</v>
      </c>
      <c r="D1039" t="s">
        <v>186</v>
      </c>
      <c r="E1039" t="s">
        <v>187</v>
      </c>
      <c r="F1039" s="1">
        <v>42417</v>
      </c>
      <c r="G1039">
        <v>41</v>
      </c>
      <c r="H1039">
        <v>-42.73</v>
      </c>
      <c r="I1039" t="s">
        <v>15</v>
      </c>
      <c r="J1039" t="s">
        <v>338</v>
      </c>
      <c r="K1039" t="s">
        <v>1741</v>
      </c>
      <c r="L1039" t="s">
        <v>1691</v>
      </c>
      <c r="M1039" s="1">
        <v>42429</v>
      </c>
    </row>
    <row r="1040" spans="1:13" hidden="1" x14ac:dyDescent="0.25">
      <c r="A1040">
        <v>2016</v>
      </c>
      <c r="B1040" t="s">
        <v>11</v>
      </c>
      <c r="C1040" t="s">
        <v>12</v>
      </c>
      <c r="D1040" t="s">
        <v>186</v>
      </c>
      <c r="E1040" t="s">
        <v>187</v>
      </c>
      <c r="F1040" s="1">
        <v>42417</v>
      </c>
      <c r="G1040">
        <v>42</v>
      </c>
      <c r="H1040">
        <v>-175</v>
      </c>
      <c r="I1040" t="s">
        <v>15</v>
      </c>
      <c r="J1040" t="s">
        <v>1742</v>
      </c>
      <c r="K1040" t="s">
        <v>1743</v>
      </c>
      <c r="L1040" t="s">
        <v>1691</v>
      </c>
      <c r="M1040" s="1">
        <v>42429</v>
      </c>
    </row>
    <row r="1041" spans="1:13" hidden="1" x14ac:dyDescent="0.25">
      <c r="A1041">
        <v>2016</v>
      </c>
      <c r="B1041" t="s">
        <v>11</v>
      </c>
      <c r="C1041" t="s">
        <v>12</v>
      </c>
      <c r="D1041" t="s">
        <v>186</v>
      </c>
      <c r="E1041" t="s">
        <v>187</v>
      </c>
      <c r="F1041" s="1">
        <v>42417</v>
      </c>
      <c r="G1041">
        <v>43</v>
      </c>
      <c r="H1041">
        <v>-1106.5</v>
      </c>
      <c r="I1041" t="s">
        <v>15</v>
      </c>
      <c r="J1041" t="s">
        <v>1333</v>
      </c>
      <c r="K1041" t="s">
        <v>1744</v>
      </c>
      <c r="L1041" t="s">
        <v>1691</v>
      </c>
      <c r="M1041" s="1">
        <v>42429</v>
      </c>
    </row>
    <row r="1042" spans="1:13" hidden="1" x14ac:dyDescent="0.25">
      <c r="A1042">
        <v>2016</v>
      </c>
      <c r="B1042" t="s">
        <v>11</v>
      </c>
      <c r="C1042" t="s">
        <v>12</v>
      </c>
      <c r="D1042" t="s">
        <v>186</v>
      </c>
      <c r="E1042" t="s">
        <v>187</v>
      </c>
      <c r="F1042" s="1">
        <v>42417</v>
      </c>
      <c r="G1042">
        <v>44</v>
      </c>
      <c r="H1042">
        <v>-294655.78999999998</v>
      </c>
      <c r="I1042" t="s">
        <v>15</v>
      </c>
      <c r="J1042" t="s">
        <v>202</v>
      </c>
      <c r="K1042" t="s">
        <v>1745</v>
      </c>
      <c r="L1042" t="s">
        <v>1691</v>
      </c>
      <c r="M1042" s="1">
        <v>42429</v>
      </c>
    </row>
    <row r="1043" spans="1:13" hidden="1" x14ac:dyDescent="0.25">
      <c r="A1043">
        <v>2016</v>
      </c>
      <c r="B1043" t="s">
        <v>11</v>
      </c>
      <c r="C1043" t="s">
        <v>12</v>
      </c>
      <c r="D1043" t="s">
        <v>186</v>
      </c>
      <c r="E1043" t="s">
        <v>187</v>
      </c>
      <c r="F1043" s="1">
        <v>42417</v>
      </c>
      <c r="G1043">
        <v>45</v>
      </c>
      <c r="H1043">
        <v>-40.11</v>
      </c>
      <c r="I1043" t="s">
        <v>15</v>
      </c>
      <c r="J1043" t="s">
        <v>1746</v>
      </c>
      <c r="K1043" t="s">
        <v>1747</v>
      </c>
      <c r="L1043" t="s">
        <v>1691</v>
      </c>
      <c r="M1043" s="1">
        <v>42429</v>
      </c>
    </row>
    <row r="1044" spans="1:13" hidden="1" x14ac:dyDescent="0.25">
      <c r="A1044">
        <v>2016</v>
      </c>
      <c r="B1044" t="s">
        <v>11</v>
      </c>
      <c r="C1044" t="s">
        <v>12</v>
      </c>
      <c r="D1044" t="s">
        <v>186</v>
      </c>
      <c r="E1044" t="s">
        <v>187</v>
      </c>
      <c r="F1044" s="1">
        <v>42417</v>
      </c>
      <c r="G1044">
        <v>46</v>
      </c>
      <c r="H1044">
        <v>-21809.759999999998</v>
      </c>
      <c r="I1044" t="s">
        <v>15</v>
      </c>
      <c r="J1044" t="s">
        <v>202</v>
      </c>
      <c r="K1044" t="s">
        <v>1748</v>
      </c>
      <c r="L1044" t="s">
        <v>1691</v>
      </c>
      <c r="M1044" s="1">
        <v>42429</v>
      </c>
    </row>
    <row r="1045" spans="1:13" hidden="1" x14ac:dyDescent="0.25">
      <c r="A1045">
        <v>2016</v>
      </c>
      <c r="B1045" t="s">
        <v>11</v>
      </c>
      <c r="C1045" t="s">
        <v>12</v>
      </c>
      <c r="D1045" t="s">
        <v>186</v>
      </c>
      <c r="E1045" t="s">
        <v>187</v>
      </c>
      <c r="F1045" s="1">
        <v>42417</v>
      </c>
      <c r="G1045">
        <v>47</v>
      </c>
      <c r="H1045">
        <v>-17383.580000000002</v>
      </c>
      <c r="I1045" t="s">
        <v>15</v>
      </c>
      <c r="J1045" t="s">
        <v>61</v>
      </c>
      <c r="K1045" t="s">
        <v>1749</v>
      </c>
      <c r="L1045" t="s">
        <v>1691</v>
      </c>
      <c r="M1045" s="1">
        <v>42429</v>
      </c>
    </row>
    <row r="1046" spans="1:13" hidden="1" x14ac:dyDescent="0.25">
      <c r="A1046">
        <v>2016</v>
      </c>
      <c r="B1046" t="s">
        <v>11</v>
      </c>
      <c r="C1046" t="s">
        <v>12</v>
      </c>
      <c r="D1046" t="s">
        <v>186</v>
      </c>
      <c r="E1046" t="s">
        <v>187</v>
      </c>
      <c r="F1046" s="1">
        <v>42417</v>
      </c>
      <c r="G1046">
        <v>48</v>
      </c>
      <c r="H1046">
        <v>-56148.07</v>
      </c>
      <c r="I1046" t="s">
        <v>15</v>
      </c>
      <c r="J1046" t="s">
        <v>347</v>
      </c>
      <c r="K1046" t="s">
        <v>1750</v>
      </c>
      <c r="L1046" t="s">
        <v>1691</v>
      </c>
      <c r="M1046" s="1">
        <v>42429</v>
      </c>
    </row>
    <row r="1047" spans="1:13" hidden="1" x14ac:dyDescent="0.25">
      <c r="A1047">
        <v>2016</v>
      </c>
      <c r="B1047" t="s">
        <v>11</v>
      </c>
      <c r="C1047" t="s">
        <v>12</v>
      </c>
      <c r="D1047" t="s">
        <v>186</v>
      </c>
      <c r="E1047" t="s">
        <v>187</v>
      </c>
      <c r="F1047" s="1">
        <v>42417</v>
      </c>
      <c r="G1047">
        <v>49</v>
      </c>
      <c r="H1047">
        <v>-585.71</v>
      </c>
      <c r="I1047" t="s">
        <v>15</v>
      </c>
      <c r="J1047" t="s">
        <v>349</v>
      </c>
      <c r="K1047" t="s">
        <v>1751</v>
      </c>
      <c r="L1047" t="s">
        <v>1691</v>
      </c>
      <c r="M1047" s="1">
        <v>42429</v>
      </c>
    </row>
    <row r="1048" spans="1:13" hidden="1" x14ac:dyDescent="0.25">
      <c r="A1048">
        <v>2016</v>
      </c>
      <c r="B1048" t="s">
        <v>11</v>
      </c>
      <c r="C1048" t="s">
        <v>12</v>
      </c>
      <c r="D1048" t="s">
        <v>186</v>
      </c>
      <c r="E1048" t="s">
        <v>187</v>
      </c>
      <c r="F1048" s="1">
        <v>42417</v>
      </c>
      <c r="G1048">
        <v>50</v>
      </c>
      <c r="H1048">
        <v>-125</v>
      </c>
      <c r="I1048" t="s">
        <v>15</v>
      </c>
      <c r="J1048" t="s">
        <v>659</v>
      </c>
      <c r="K1048" t="s">
        <v>1752</v>
      </c>
      <c r="L1048" t="s">
        <v>1691</v>
      </c>
      <c r="M1048" s="1">
        <v>42429</v>
      </c>
    </row>
    <row r="1049" spans="1:13" hidden="1" x14ac:dyDescent="0.25">
      <c r="A1049">
        <v>2016</v>
      </c>
      <c r="B1049" t="s">
        <v>11</v>
      </c>
      <c r="C1049" t="s">
        <v>12</v>
      </c>
      <c r="D1049" t="s">
        <v>186</v>
      </c>
      <c r="E1049" t="s">
        <v>187</v>
      </c>
      <c r="F1049" s="1">
        <v>42417</v>
      </c>
      <c r="G1049">
        <v>51</v>
      </c>
      <c r="H1049">
        <v>-742.44</v>
      </c>
      <c r="I1049" t="s">
        <v>15</v>
      </c>
      <c r="J1049" t="s">
        <v>1753</v>
      </c>
      <c r="K1049" t="s">
        <v>1754</v>
      </c>
      <c r="L1049" t="s">
        <v>1691</v>
      </c>
      <c r="M1049" s="1">
        <v>42429</v>
      </c>
    </row>
    <row r="1050" spans="1:13" hidden="1" x14ac:dyDescent="0.25">
      <c r="A1050">
        <v>2016</v>
      </c>
      <c r="B1050" t="s">
        <v>11</v>
      </c>
      <c r="C1050" t="s">
        <v>12</v>
      </c>
      <c r="D1050" t="s">
        <v>186</v>
      </c>
      <c r="E1050" t="s">
        <v>187</v>
      </c>
      <c r="F1050" s="1">
        <v>42417</v>
      </c>
      <c r="G1050">
        <v>52</v>
      </c>
      <c r="H1050">
        <v>-1000</v>
      </c>
      <c r="I1050" t="s">
        <v>15</v>
      </c>
      <c r="J1050" t="s">
        <v>1755</v>
      </c>
      <c r="K1050" t="s">
        <v>1756</v>
      </c>
      <c r="L1050" t="s">
        <v>1691</v>
      </c>
      <c r="M1050" s="1">
        <v>42429</v>
      </c>
    </row>
    <row r="1051" spans="1:13" hidden="1" x14ac:dyDescent="0.25">
      <c r="A1051">
        <v>2016</v>
      </c>
      <c r="B1051" t="s">
        <v>11</v>
      </c>
      <c r="C1051" t="s">
        <v>12</v>
      </c>
      <c r="D1051" t="s">
        <v>186</v>
      </c>
      <c r="E1051" t="s">
        <v>187</v>
      </c>
      <c r="F1051" s="1">
        <v>42417</v>
      </c>
      <c r="G1051">
        <v>53</v>
      </c>
      <c r="H1051">
        <v>-242.16</v>
      </c>
      <c r="I1051" t="s">
        <v>15</v>
      </c>
      <c r="J1051" t="s">
        <v>204</v>
      </c>
      <c r="K1051" t="s">
        <v>1757</v>
      </c>
      <c r="L1051" t="s">
        <v>1691</v>
      </c>
      <c r="M1051" s="1">
        <v>42429</v>
      </c>
    </row>
    <row r="1052" spans="1:13" hidden="1" x14ac:dyDescent="0.25">
      <c r="A1052">
        <v>2016</v>
      </c>
      <c r="B1052" t="s">
        <v>11</v>
      </c>
      <c r="C1052" t="s">
        <v>12</v>
      </c>
      <c r="D1052" t="s">
        <v>186</v>
      </c>
      <c r="E1052" t="s">
        <v>187</v>
      </c>
      <c r="F1052" s="1">
        <v>42417</v>
      </c>
      <c r="G1052">
        <v>54</v>
      </c>
      <c r="H1052">
        <v>-1485.18</v>
      </c>
      <c r="I1052" t="s">
        <v>15</v>
      </c>
      <c r="J1052" t="s">
        <v>18</v>
      </c>
      <c r="K1052" t="s">
        <v>1758</v>
      </c>
      <c r="L1052" t="s">
        <v>1691</v>
      </c>
      <c r="M1052" s="1">
        <v>42429</v>
      </c>
    </row>
    <row r="1053" spans="1:13" hidden="1" x14ac:dyDescent="0.25">
      <c r="A1053">
        <v>2016</v>
      </c>
      <c r="B1053" t="s">
        <v>11</v>
      </c>
      <c r="C1053" t="s">
        <v>12</v>
      </c>
      <c r="D1053" t="s">
        <v>186</v>
      </c>
      <c r="E1053" t="s">
        <v>187</v>
      </c>
      <c r="F1053" s="1">
        <v>42417</v>
      </c>
      <c r="G1053">
        <v>55</v>
      </c>
      <c r="H1053">
        <v>-9392.5</v>
      </c>
      <c r="I1053" t="s">
        <v>15</v>
      </c>
      <c r="J1053" t="s">
        <v>358</v>
      </c>
      <c r="K1053" t="s">
        <v>1759</v>
      </c>
      <c r="L1053" t="s">
        <v>1691</v>
      </c>
      <c r="M1053" s="1">
        <v>42429</v>
      </c>
    </row>
    <row r="1054" spans="1:13" hidden="1" x14ac:dyDescent="0.25">
      <c r="A1054">
        <v>2016</v>
      </c>
      <c r="B1054" t="s">
        <v>11</v>
      </c>
      <c r="C1054" t="s">
        <v>12</v>
      </c>
      <c r="D1054" t="s">
        <v>186</v>
      </c>
      <c r="E1054" t="s">
        <v>187</v>
      </c>
      <c r="F1054" s="1">
        <v>42417</v>
      </c>
      <c r="G1054">
        <v>56</v>
      </c>
      <c r="H1054">
        <v>-40.630000000000003</v>
      </c>
      <c r="I1054" t="s">
        <v>15</v>
      </c>
      <c r="J1054" t="s">
        <v>34</v>
      </c>
      <c r="K1054" t="s">
        <v>1760</v>
      </c>
      <c r="L1054" t="s">
        <v>1691</v>
      </c>
      <c r="M1054" s="1">
        <v>42429</v>
      </c>
    </row>
    <row r="1055" spans="1:13" hidden="1" x14ac:dyDescent="0.25">
      <c r="A1055">
        <v>2016</v>
      </c>
      <c r="B1055" t="s">
        <v>11</v>
      </c>
      <c r="C1055" t="s">
        <v>12</v>
      </c>
      <c r="D1055" t="s">
        <v>186</v>
      </c>
      <c r="E1055" t="s">
        <v>187</v>
      </c>
      <c r="F1055" s="1">
        <v>42417</v>
      </c>
      <c r="G1055">
        <v>57</v>
      </c>
      <c r="H1055">
        <v>-252</v>
      </c>
      <c r="I1055" t="s">
        <v>15</v>
      </c>
      <c r="J1055" t="s">
        <v>669</v>
      </c>
      <c r="K1055" t="s">
        <v>1761</v>
      </c>
      <c r="L1055" t="s">
        <v>1691</v>
      </c>
      <c r="M1055" s="1">
        <v>42429</v>
      </c>
    </row>
    <row r="1056" spans="1:13" hidden="1" x14ac:dyDescent="0.25">
      <c r="A1056">
        <v>2016</v>
      </c>
      <c r="B1056" t="s">
        <v>11</v>
      </c>
      <c r="C1056" t="s">
        <v>12</v>
      </c>
      <c r="D1056" t="s">
        <v>186</v>
      </c>
      <c r="E1056" t="s">
        <v>187</v>
      </c>
      <c r="F1056" s="1">
        <v>42417</v>
      </c>
      <c r="G1056">
        <v>58</v>
      </c>
      <c r="H1056">
        <v>-2143</v>
      </c>
      <c r="I1056" t="s">
        <v>15</v>
      </c>
      <c r="J1056" t="s">
        <v>676</v>
      </c>
      <c r="K1056" t="s">
        <v>1762</v>
      </c>
      <c r="L1056" t="s">
        <v>1691</v>
      </c>
      <c r="M1056" s="1">
        <v>42429</v>
      </c>
    </row>
    <row r="1057" spans="1:13" hidden="1" x14ac:dyDescent="0.25">
      <c r="A1057">
        <v>2016</v>
      </c>
      <c r="B1057" t="s">
        <v>11</v>
      </c>
      <c r="C1057" t="s">
        <v>12</v>
      </c>
      <c r="D1057" t="s">
        <v>186</v>
      </c>
      <c r="E1057" t="s">
        <v>187</v>
      </c>
      <c r="F1057" s="1">
        <v>42417</v>
      </c>
      <c r="G1057">
        <v>59</v>
      </c>
      <c r="H1057">
        <v>-117.03</v>
      </c>
      <c r="I1057" t="s">
        <v>15</v>
      </c>
      <c r="J1057" t="s">
        <v>367</v>
      </c>
      <c r="K1057" t="s">
        <v>1763</v>
      </c>
      <c r="L1057" t="s">
        <v>1691</v>
      </c>
      <c r="M1057" s="1">
        <v>42429</v>
      </c>
    </row>
    <row r="1058" spans="1:13" hidden="1" x14ac:dyDescent="0.25">
      <c r="A1058">
        <v>2016</v>
      </c>
      <c r="B1058" t="s">
        <v>11</v>
      </c>
      <c r="C1058" t="s">
        <v>12</v>
      </c>
      <c r="D1058" t="s">
        <v>186</v>
      </c>
      <c r="E1058" t="s">
        <v>187</v>
      </c>
      <c r="F1058" s="1">
        <v>42417</v>
      </c>
      <c r="G1058">
        <v>60</v>
      </c>
      <c r="H1058">
        <v>-52.91</v>
      </c>
      <c r="I1058" t="s">
        <v>15</v>
      </c>
      <c r="J1058" t="s">
        <v>514</v>
      </c>
      <c r="K1058" t="s">
        <v>1764</v>
      </c>
      <c r="L1058" t="s">
        <v>1691</v>
      </c>
      <c r="M1058" s="1">
        <v>42429</v>
      </c>
    </row>
    <row r="1059" spans="1:13" hidden="1" x14ac:dyDescent="0.25">
      <c r="A1059">
        <v>2016</v>
      </c>
      <c r="B1059" t="s">
        <v>11</v>
      </c>
      <c r="C1059" t="s">
        <v>12</v>
      </c>
      <c r="D1059" t="s">
        <v>186</v>
      </c>
      <c r="E1059" t="s">
        <v>187</v>
      </c>
      <c r="F1059" s="1">
        <v>42417</v>
      </c>
      <c r="G1059">
        <v>61</v>
      </c>
      <c r="H1059">
        <v>-17135.75</v>
      </c>
      <c r="I1059" t="s">
        <v>15</v>
      </c>
      <c r="J1059" t="s">
        <v>369</v>
      </c>
      <c r="K1059" t="s">
        <v>1765</v>
      </c>
      <c r="L1059" t="s">
        <v>1691</v>
      </c>
      <c r="M1059" s="1">
        <v>42429</v>
      </c>
    </row>
    <row r="1060" spans="1:13" hidden="1" x14ac:dyDescent="0.25">
      <c r="A1060">
        <v>2016</v>
      </c>
      <c r="B1060" t="s">
        <v>11</v>
      </c>
      <c r="C1060" t="s">
        <v>12</v>
      </c>
      <c r="D1060" t="s">
        <v>186</v>
      </c>
      <c r="E1060" t="s">
        <v>187</v>
      </c>
      <c r="F1060" s="1">
        <v>42417</v>
      </c>
      <c r="G1060">
        <v>62</v>
      </c>
      <c r="H1060">
        <v>-906.22</v>
      </c>
      <c r="I1060" t="s">
        <v>15</v>
      </c>
      <c r="J1060" t="s">
        <v>197</v>
      </c>
      <c r="K1060" t="s">
        <v>1766</v>
      </c>
      <c r="L1060" t="s">
        <v>1691</v>
      </c>
      <c r="M1060" s="1">
        <v>42429</v>
      </c>
    </row>
    <row r="1061" spans="1:13" hidden="1" x14ac:dyDescent="0.25">
      <c r="A1061">
        <v>2016</v>
      </c>
      <c r="B1061" t="s">
        <v>11</v>
      </c>
      <c r="C1061" t="s">
        <v>12</v>
      </c>
      <c r="D1061" t="s">
        <v>186</v>
      </c>
      <c r="E1061" t="s">
        <v>187</v>
      </c>
      <c r="F1061" s="1">
        <v>42417</v>
      </c>
      <c r="G1061">
        <v>63</v>
      </c>
      <c r="H1061">
        <v>-1000</v>
      </c>
      <c r="I1061" t="s">
        <v>15</v>
      </c>
      <c r="J1061" t="s">
        <v>209</v>
      </c>
      <c r="K1061" t="s">
        <v>1767</v>
      </c>
      <c r="L1061" t="s">
        <v>1691</v>
      </c>
      <c r="M1061" s="1">
        <v>42429</v>
      </c>
    </row>
    <row r="1062" spans="1:13" hidden="1" x14ac:dyDescent="0.25">
      <c r="A1062">
        <v>2016</v>
      </c>
      <c r="B1062" t="s">
        <v>11</v>
      </c>
      <c r="C1062" t="s">
        <v>12</v>
      </c>
      <c r="D1062" t="s">
        <v>186</v>
      </c>
      <c r="E1062" t="s">
        <v>187</v>
      </c>
      <c r="F1062" s="1">
        <v>42417</v>
      </c>
      <c r="G1062">
        <v>64</v>
      </c>
      <c r="H1062">
        <v>-543</v>
      </c>
      <c r="I1062" t="s">
        <v>15</v>
      </c>
      <c r="J1062" t="s">
        <v>202</v>
      </c>
      <c r="K1062" t="s">
        <v>1768</v>
      </c>
      <c r="L1062" t="s">
        <v>1691</v>
      </c>
      <c r="M1062" s="1">
        <v>42429</v>
      </c>
    </row>
    <row r="1063" spans="1:13" hidden="1" x14ac:dyDescent="0.25">
      <c r="A1063">
        <v>2016</v>
      </c>
      <c r="B1063" t="s">
        <v>11</v>
      </c>
      <c r="C1063" t="s">
        <v>12</v>
      </c>
      <c r="D1063" t="s">
        <v>186</v>
      </c>
      <c r="E1063" t="s">
        <v>187</v>
      </c>
      <c r="F1063" s="1">
        <v>42417</v>
      </c>
      <c r="G1063">
        <v>65</v>
      </c>
      <c r="H1063">
        <v>-342.09</v>
      </c>
      <c r="I1063" t="s">
        <v>15</v>
      </c>
      <c r="J1063" t="s">
        <v>216</v>
      </c>
      <c r="K1063" t="s">
        <v>1769</v>
      </c>
      <c r="L1063" t="s">
        <v>1691</v>
      </c>
      <c r="M1063" s="1">
        <v>42429</v>
      </c>
    </row>
    <row r="1064" spans="1:13" hidden="1" x14ac:dyDescent="0.25">
      <c r="A1064">
        <v>2016</v>
      </c>
      <c r="B1064" t="s">
        <v>11</v>
      </c>
      <c r="C1064" t="s">
        <v>12</v>
      </c>
      <c r="D1064" t="s">
        <v>186</v>
      </c>
      <c r="E1064" t="s">
        <v>187</v>
      </c>
      <c r="F1064" s="1">
        <v>42417</v>
      </c>
      <c r="G1064">
        <v>66</v>
      </c>
      <c r="H1064">
        <v>-1600</v>
      </c>
      <c r="I1064" t="s">
        <v>15</v>
      </c>
      <c r="J1064" t="s">
        <v>218</v>
      </c>
      <c r="K1064" t="s">
        <v>1770</v>
      </c>
      <c r="L1064" t="s">
        <v>1691</v>
      </c>
      <c r="M1064" s="1">
        <v>42429</v>
      </c>
    </row>
    <row r="1065" spans="1:13" hidden="1" x14ac:dyDescent="0.25">
      <c r="A1065">
        <v>2016</v>
      </c>
      <c r="B1065" t="s">
        <v>11</v>
      </c>
      <c r="C1065" t="s">
        <v>12</v>
      </c>
      <c r="D1065" t="s">
        <v>186</v>
      </c>
      <c r="E1065" t="s">
        <v>187</v>
      </c>
      <c r="F1065" s="1">
        <v>42417</v>
      </c>
      <c r="G1065">
        <v>67</v>
      </c>
      <c r="H1065">
        <v>-19.579999999999998</v>
      </c>
      <c r="I1065" t="s">
        <v>15</v>
      </c>
      <c r="J1065" t="s">
        <v>1771</v>
      </c>
      <c r="K1065" t="s">
        <v>1772</v>
      </c>
      <c r="L1065" t="s">
        <v>1691</v>
      </c>
      <c r="M1065" s="1">
        <v>42429</v>
      </c>
    </row>
    <row r="1066" spans="1:13" hidden="1" x14ac:dyDescent="0.25">
      <c r="A1066">
        <v>2016</v>
      </c>
      <c r="B1066" t="s">
        <v>11</v>
      </c>
      <c r="C1066" t="s">
        <v>12</v>
      </c>
      <c r="D1066" t="s">
        <v>186</v>
      </c>
      <c r="E1066" t="s">
        <v>187</v>
      </c>
      <c r="F1066" s="1">
        <v>42417</v>
      </c>
      <c r="G1066">
        <v>68</v>
      </c>
      <c r="H1066">
        <v>-108.6</v>
      </c>
      <c r="I1066" t="s">
        <v>15</v>
      </c>
      <c r="J1066" t="s">
        <v>384</v>
      </c>
      <c r="K1066" t="s">
        <v>1773</v>
      </c>
      <c r="L1066" t="s">
        <v>1691</v>
      </c>
      <c r="M1066" s="1">
        <v>42429</v>
      </c>
    </row>
    <row r="1067" spans="1:13" hidden="1" x14ac:dyDescent="0.25">
      <c r="A1067">
        <v>2016</v>
      </c>
      <c r="B1067" t="s">
        <v>11</v>
      </c>
      <c r="C1067" t="s">
        <v>12</v>
      </c>
      <c r="D1067" t="s">
        <v>186</v>
      </c>
      <c r="E1067" t="s">
        <v>187</v>
      </c>
      <c r="F1067" s="1">
        <v>42417</v>
      </c>
      <c r="G1067">
        <v>69</v>
      </c>
      <c r="H1067">
        <v>-12</v>
      </c>
      <c r="I1067" t="s">
        <v>15</v>
      </c>
      <c r="J1067" t="s">
        <v>1774</v>
      </c>
      <c r="K1067" t="s">
        <v>1775</v>
      </c>
      <c r="L1067" t="s">
        <v>1691</v>
      </c>
      <c r="M1067" s="1">
        <v>42429</v>
      </c>
    </row>
    <row r="1068" spans="1:13" hidden="1" x14ac:dyDescent="0.25">
      <c r="A1068">
        <v>2016</v>
      </c>
      <c r="B1068" t="s">
        <v>11</v>
      </c>
      <c r="C1068" t="s">
        <v>12</v>
      </c>
      <c r="D1068" t="s">
        <v>186</v>
      </c>
      <c r="E1068" t="s">
        <v>187</v>
      </c>
      <c r="F1068" s="1">
        <v>42417</v>
      </c>
      <c r="G1068">
        <v>70</v>
      </c>
      <c r="H1068">
        <v>-2439.6</v>
      </c>
      <c r="I1068" t="s">
        <v>15</v>
      </c>
      <c r="J1068" t="s">
        <v>386</v>
      </c>
      <c r="K1068" t="s">
        <v>1776</v>
      </c>
      <c r="L1068" t="s">
        <v>1691</v>
      </c>
      <c r="M1068" s="1">
        <v>42429</v>
      </c>
    </row>
    <row r="1069" spans="1:13" hidden="1" x14ac:dyDescent="0.25">
      <c r="A1069">
        <v>2016</v>
      </c>
      <c r="B1069" t="s">
        <v>11</v>
      </c>
      <c r="C1069" t="s">
        <v>12</v>
      </c>
      <c r="D1069" t="s">
        <v>186</v>
      </c>
      <c r="E1069" t="s">
        <v>187</v>
      </c>
      <c r="F1069" s="1">
        <v>42417</v>
      </c>
      <c r="G1069">
        <v>71</v>
      </c>
      <c r="H1069">
        <v>-2528</v>
      </c>
      <c r="I1069" t="s">
        <v>15</v>
      </c>
      <c r="J1069" t="s">
        <v>789</v>
      </c>
      <c r="K1069" t="s">
        <v>1777</v>
      </c>
      <c r="L1069" t="s">
        <v>1691</v>
      </c>
      <c r="M1069" s="1">
        <v>42429</v>
      </c>
    </row>
    <row r="1070" spans="1:13" hidden="1" x14ac:dyDescent="0.25">
      <c r="A1070">
        <v>2016</v>
      </c>
      <c r="B1070" t="s">
        <v>11</v>
      </c>
      <c r="C1070" t="s">
        <v>12</v>
      </c>
      <c r="D1070" t="s">
        <v>186</v>
      </c>
      <c r="E1070" t="s">
        <v>187</v>
      </c>
      <c r="F1070" s="1">
        <v>42417</v>
      </c>
      <c r="G1070">
        <v>72</v>
      </c>
      <c r="H1070">
        <v>-100</v>
      </c>
      <c r="I1070" t="s">
        <v>15</v>
      </c>
      <c r="J1070" t="s">
        <v>1778</v>
      </c>
      <c r="K1070" t="s">
        <v>1779</v>
      </c>
      <c r="L1070" t="s">
        <v>1691</v>
      </c>
      <c r="M1070" s="1">
        <v>42429</v>
      </c>
    </row>
    <row r="1071" spans="1:13" hidden="1" x14ac:dyDescent="0.25">
      <c r="A1071">
        <v>2016</v>
      </c>
      <c r="B1071" t="s">
        <v>11</v>
      </c>
      <c r="C1071" t="s">
        <v>12</v>
      </c>
      <c r="D1071" t="s">
        <v>186</v>
      </c>
      <c r="E1071" t="s">
        <v>187</v>
      </c>
      <c r="F1071" s="1">
        <v>42417</v>
      </c>
      <c r="G1071">
        <v>73</v>
      </c>
      <c r="H1071">
        <v>-120.48</v>
      </c>
      <c r="I1071" t="s">
        <v>15</v>
      </c>
      <c r="J1071" t="s">
        <v>392</v>
      </c>
      <c r="K1071" t="s">
        <v>1780</v>
      </c>
      <c r="L1071" t="s">
        <v>1691</v>
      </c>
      <c r="M1071" s="1">
        <v>42429</v>
      </c>
    </row>
    <row r="1072" spans="1:13" hidden="1" x14ac:dyDescent="0.25">
      <c r="A1072">
        <v>2016</v>
      </c>
      <c r="B1072" t="s">
        <v>11</v>
      </c>
      <c r="C1072" t="s">
        <v>12</v>
      </c>
      <c r="D1072" t="s">
        <v>186</v>
      </c>
      <c r="E1072" t="s">
        <v>187</v>
      </c>
      <c r="F1072" s="1">
        <v>42417</v>
      </c>
      <c r="G1072">
        <v>74</v>
      </c>
      <c r="H1072">
        <v>-224.33</v>
      </c>
      <c r="I1072" t="s">
        <v>15</v>
      </c>
      <c r="J1072" t="s">
        <v>347</v>
      </c>
      <c r="K1072" t="s">
        <v>1781</v>
      </c>
      <c r="L1072" t="s">
        <v>1691</v>
      </c>
      <c r="M1072" s="1">
        <v>42429</v>
      </c>
    </row>
    <row r="1073" spans="1:13" hidden="1" x14ac:dyDescent="0.25">
      <c r="A1073">
        <v>2016</v>
      </c>
      <c r="B1073" t="s">
        <v>11</v>
      </c>
      <c r="C1073" t="s">
        <v>12</v>
      </c>
      <c r="D1073" t="s">
        <v>186</v>
      </c>
      <c r="E1073" t="s">
        <v>187</v>
      </c>
      <c r="F1073" s="1">
        <v>42417</v>
      </c>
      <c r="G1073">
        <v>75</v>
      </c>
      <c r="H1073">
        <v>-343.08</v>
      </c>
      <c r="I1073" t="s">
        <v>15</v>
      </c>
      <c r="J1073" t="s">
        <v>211</v>
      </c>
      <c r="K1073" t="s">
        <v>1782</v>
      </c>
      <c r="L1073" t="s">
        <v>1691</v>
      </c>
      <c r="M1073" s="1">
        <v>42429</v>
      </c>
    </row>
    <row r="1074" spans="1:13" hidden="1" x14ac:dyDescent="0.25">
      <c r="A1074">
        <v>2016</v>
      </c>
      <c r="B1074" t="s">
        <v>11</v>
      </c>
      <c r="C1074" t="s">
        <v>12</v>
      </c>
      <c r="D1074" t="s">
        <v>186</v>
      </c>
      <c r="E1074" t="s">
        <v>187</v>
      </c>
      <c r="F1074" s="1">
        <v>42417</v>
      </c>
      <c r="G1074">
        <v>76</v>
      </c>
      <c r="H1074">
        <v>-2.25</v>
      </c>
      <c r="I1074" t="s">
        <v>15</v>
      </c>
      <c r="J1074" t="s">
        <v>551</v>
      </c>
      <c r="K1074" t="s">
        <v>1783</v>
      </c>
      <c r="L1074" t="s">
        <v>1691</v>
      </c>
      <c r="M1074" s="1">
        <v>42429</v>
      </c>
    </row>
    <row r="1075" spans="1:13" hidden="1" x14ac:dyDescent="0.25">
      <c r="A1075">
        <v>2016</v>
      </c>
      <c r="B1075" t="s">
        <v>11</v>
      </c>
      <c r="C1075" t="s">
        <v>12</v>
      </c>
      <c r="D1075" t="s">
        <v>186</v>
      </c>
      <c r="E1075" t="s">
        <v>187</v>
      </c>
      <c r="F1075" s="1">
        <v>42417</v>
      </c>
      <c r="G1075">
        <v>77</v>
      </c>
      <c r="H1075">
        <v>-9380.5</v>
      </c>
      <c r="I1075" t="s">
        <v>15</v>
      </c>
      <c r="J1075" t="s">
        <v>395</v>
      </c>
      <c r="K1075" t="s">
        <v>1784</v>
      </c>
      <c r="L1075" t="s">
        <v>1691</v>
      </c>
      <c r="M1075" s="1">
        <v>42429</v>
      </c>
    </row>
    <row r="1076" spans="1:13" hidden="1" x14ac:dyDescent="0.25">
      <c r="A1076">
        <v>2016</v>
      </c>
      <c r="B1076" t="s">
        <v>11</v>
      </c>
      <c r="C1076" t="s">
        <v>12</v>
      </c>
      <c r="D1076" t="s">
        <v>186</v>
      </c>
      <c r="E1076" t="s">
        <v>187</v>
      </c>
      <c r="F1076" s="1">
        <v>42417</v>
      </c>
      <c r="G1076">
        <v>78</v>
      </c>
      <c r="H1076">
        <v>-54017.71</v>
      </c>
      <c r="I1076" t="s">
        <v>15</v>
      </c>
      <c r="J1076" t="s">
        <v>397</v>
      </c>
      <c r="K1076" t="s">
        <v>1785</v>
      </c>
      <c r="L1076" t="s">
        <v>1786</v>
      </c>
      <c r="M1076" s="1">
        <v>42429</v>
      </c>
    </row>
    <row r="1077" spans="1:13" hidden="1" x14ac:dyDescent="0.25">
      <c r="A1077">
        <v>2016</v>
      </c>
      <c r="B1077" t="s">
        <v>11</v>
      </c>
      <c r="C1077" t="s">
        <v>12</v>
      </c>
      <c r="D1077" t="s">
        <v>186</v>
      </c>
      <c r="E1077" t="s">
        <v>187</v>
      </c>
      <c r="F1077" s="1">
        <v>42417</v>
      </c>
      <c r="G1077">
        <v>79</v>
      </c>
      <c r="H1077">
        <v>130000</v>
      </c>
      <c r="I1077" t="s">
        <v>219</v>
      </c>
      <c r="J1077" t="s">
        <v>1787</v>
      </c>
      <c r="L1077" t="s">
        <v>1788</v>
      </c>
      <c r="M1077" s="1">
        <v>42429</v>
      </c>
    </row>
    <row r="1078" spans="1:13" hidden="1" x14ac:dyDescent="0.25">
      <c r="A1078">
        <v>2016</v>
      </c>
      <c r="B1078" t="s">
        <v>11</v>
      </c>
      <c r="C1078" t="s">
        <v>12</v>
      </c>
      <c r="D1078" t="s">
        <v>186</v>
      </c>
      <c r="E1078" t="s">
        <v>187</v>
      </c>
      <c r="F1078" s="1">
        <v>42417</v>
      </c>
      <c r="G1078">
        <v>80</v>
      </c>
      <c r="H1078">
        <v>2.92</v>
      </c>
      <c r="I1078" t="s">
        <v>15</v>
      </c>
      <c r="J1078" t="s">
        <v>1789</v>
      </c>
      <c r="K1078" t="s">
        <v>1790</v>
      </c>
      <c r="L1078" t="s">
        <v>1791</v>
      </c>
      <c r="M1078" s="1">
        <v>42429</v>
      </c>
    </row>
    <row r="1079" spans="1:13" hidden="1" x14ac:dyDescent="0.25">
      <c r="A1079">
        <v>2016</v>
      </c>
      <c r="B1079" t="s">
        <v>11</v>
      </c>
      <c r="C1079" t="s">
        <v>12</v>
      </c>
      <c r="D1079" t="s">
        <v>186</v>
      </c>
      <c r="E1079" t="s">
        <v>187</v>
      </c>
      <c r="F1079" s="1">
        <v>42417</v>
      </c>
      <c r="G1079">
        <v>81</v>
      </c>
      <c r="H1079">
        <v>-130000</v>
      </c>
      <c r="I1079" t="s">
        <v>21</v>
      </c>
      <c r="J1079" t="s">
        <v>220</v>
      </c>
      <c r="L1079" t="s">
        <v>1792</v>
      </c>
      <c r="M1079" s="1">
        <v>42429</v>
      </c>
    </row>
    <row r="1080" spans="1:13" hidden="1" x14ac:dyDescent="0.25">
      <c r="A1080">
        <v>2016</v>
      </c>
      <c r="B1080" t="s">
        <v>11</v>
      </c>
      <c r="C1080" t="s">
        <v>12</v>
      </c>
      <c r="D1080" t="s">
        <v>186</v>
      </c>
      <c r="E1080" t="s">
        <v>187</v>
      </c>
      <c r="F1080" s="1">
        <v>42418</v>
      </c>
      <c r="G1080">
        <v>0</v>
      </c>
      <c r="H1080">
        <v>-280</v>
      </c>
      <c r="I1080" t="s">
        <v>15</v>
      </c>
      <c r="J1080" t="s">
        <v>691</v>
      </c>
      <c r="K1080" t="s">
        <v>1793</v>
      </c>
      <c r="L1080" t="s">
        <v>1794</v>
      </c>
      <c r="M1080" s="1">
        <v>42429</v>
      </c>
    </row>
    <row r="1081" spans="1:13" hidden="1" x14ac:dyDescent="0.25">
      <c r="A1081">
        <v>2016</v>
      </c>
      <c r="B1081" t="s">
        <v>11</v>
      </c>
      <c r="C1081" t="s">
        <v>12</v>
      </c>
      <c r="D1081" t="s">
        <v>186</v>
      </c>
      <c r="E1081" t="s">
        <v>187</v>
      </c>
      <c r="F1081" s="1">
        <v>42419</v>
      </c>
      <c r="G1081">
        <v>0</v>
      </c>
      <c r="H1081">
        <v>-14873.11</v>
      </c>
      <c r="I1081" t="s">
        <v>21</v>
      </c>
      <c r="J1081" t="s">
        <v>188</v>
      </c>
      <c r="L1081" t="s">
        <v>1795</v>
      </c>
      <c r="M1081" s="1">
        <v>42429</v>
      </c>
    </row>
    <row r="1082" spans="1:13" hidden="1" x14ac:dyDescent="0.25">
      <c r="A1082">
        <v>2016</v>
      </c>
      <c r="B1082" t="s">
        <v>11</v>
      </c>
      <c r="C1082" t="s">
        <v>12</v>
      </c>
      <c r="D1082" t="s">
        <v>186</v>
      </c>
      <c r="E1082" t="s">
        <v>187</v>
      </c>
      <c r="F1082" s="1">
        <v>42419</v>
      </c>
      <c r="G1082">
        <v>1</v>
      </c>
      <c r="H1082">
        <v>-67201.23</v>
      </c>
      <c r="I1082" t="s">
        <v>21</v>
      </c>
      <c r="J1082" t="s">
        <v>189</v>
      </c>
      <c r="L1082" t="s">
        <v>1795</v>
      </c>
      <c r="M1082" s="1">
        <v>42429</v>
      </c>
    </row>
    <row r="1083" spans="1:13" hidden="1" x14ac:dyDescent="0.25">
      <c r="A1083">
        <v>2016</v>
      </c>
      <c r="B1083" t="s">
        <v>11</v>
      </c>
      <c r="C1083" t="s">
        <v>12</v>
      </c>
      <c r="D1083" t="s">
        <v>186</v>
      </c>
      <c r="E1083" t="s">
        <v>187</v>
      </c>
      <c r="F1083" s="1">
        <v>42419</v>
      </c>
      <c r="G1083">
        <v>2</v>
      </c>
      <c r="H1083">
        <v>-45372.79</v>
      </c>
      <c r="I1083" t="s">
        <v>21</v>
      </c>
      <c r="J1083" t="s">
        <v>190</v>
      </c>
      <c r="L1083" t="s">
        <v>1795</v>
      </c>
      <c r="M1083" s="1">
        <v>42429</v>
      </c>
    </row>
    <row r="1084" spans="1:13" hidden="1" x14ac:dyDescent="0.25">
      <c r="A1084">
        <v>2016</v>
      </c>
      <c r="B1084" t="s">
        <v>11</v>
      </c>
      <c r="C1084" t="s">
        <v>12</v>
      </c>
      <c r="D1084" t="s">
        <v>186</v>
      </c>
      <c r="E1084" t="s">
        <v>187</v>
      </c>
      <c r="F1084" s="1">
        <v>42419</v>
      </c>
      <c r="G1084">
        <v>3</v>
      </c>
      <c r="H1084">
        <v>-1986.07</v>
      </c>
      <c r="I1084" t="s">
        <v>21</v>
      </c>
      <c r="J1084" t="s">
        <v>191</v>
      </c>
      <c r="L1084" t="s">
        <v>1795</v>
      </c>
      <c r="M1084" s="1">
        <v>42429</v>
      </c>
    </row>
    <row r="1085" spans="1:13" hidden="1" x14ac:dyDescent="0.25">
      <c r="A1085">
        <v>2016</v>
      </c>
      <c r="B1085" t="s">
        <v>11</v>
      </c>
      <c r="C1085" t="s">
        <v>12</v>
      </c>
      <c r="D1085" t="s">
        <v>186</v>
      </c>
      <c r="E1085" t="s">
        <v>187</v>
      </c>
      <c r="F1085" s="1">
        <v>42419</v>
      </c>
      <c r="G1085">
        <v>4</v>
      </c>
      <c r="H1085">
        <v>-445.44</v>
      </c>
      <c r="I1085" t="s">
        <v>21</v>
      </c>
      <c r="J1085" t="s">
        <v>234</v>
      </c>
      <c r="L1085" t="s">
        <v>1796</v>
      </c>
      <c r="M1085" s="1">
        <v>42429</v>
      </c>
    </row>
    <row r="1086" spans="1:13" hidden="1" x14ac:dyDescent="0.25">
      <c r="A1086">
        <v>2016</v>
      </c>
      <c r="B1086" t="s">
        <v>11</v>
      </c>
      <c r="C1086" t="s">
        <v>12</v>
      </c>
      <c r="D1086" t="s">
        <v>186</v>
      </c>
      <c r="E1086" t="s">
        <v>187</v>
      </c>
      <c r="F1086" s="1">
        <v>42419</v>
      </c>
      <c r="G1086">
        <v>5</v>
      </c>
      <c r="H1086">
        <v>-8131.86</v>
      </c>
      <c r="I1086" t="s">
        <v>21</v>
      </c>
      <c r="J1086" t="s">
        <v>192</v>
      </c>
      <c r="L1086" t="s">
        <v>1796</v>
      </c>
      <c r="M1086" s="1">
        <v>42429</v>
      </c>
    </row>
    <row r="1087" spans="1:13" hidden="1" x14ac:dyDescent="0.25">
      <c r="A1087">
        <v>2016</v>
      </c>
      <c r="B1087" t="s">
        <v>11</v>
      </c>
      <c r="C1087" t="s">
        <v>12</v>
      </c>
      <c r="D1087" t="s">
        <v>186</v>
      </c>
      <c r="E1087" t="s">
        <v>187</v>
      </c>
      <c r="F1087" s="1">
        <v>42419</v>
      </c>
      <c r="G1087">
        <v>6</v>
      </c>
      <c r="H1087">
        <v>-132.24</v>
      </c>
      <c r="I1087" t="s">
        <v>21</v>
      </c>
      <c r="J1087" t="s">
        <v>1122</v>
      </c>
      <c r="L1087" t="s">
        <v>1392</v>
      </c>
      <c r="M1087" s="1">
        <v>42429</v>
      </c>
    </row>
    <row r="1088" spans="1:13" hidden="1" x14ac:dyDescent="0.25">
      <c r="A1088">
        <v>2016</v>
      </c>
      <c r="B1088" t="s">
        <v>11</v>
      </c>
      <c r="C1088" t="s">
        <v>12</v>
      </c>
      <c r="D1088" t="s">
        <v>186</v>
      </c>
      <c r="E1088" t="s">
        <v>187</v>
      </c>
      <c r="F1088" s="1">
        <v>42419</v>
      </c>
      <c r="G1088">
        <v>7</v>
      </c>
      <c r="H1088">
        <v>-1580.25</v>
      </c>
      <c r="I1088" t="s">
        <v>21</v>
      </c>
      <c r="J1088" t="s">
        <v>1797</v>
      </c>
      <c r="L1088" t="s">
        <v>1392</v>
      </c>
      <c r="M1088" s="1">
        <v>42429</v>
      </c>
    </row>
    <row r="1089" spans="1:13" hidden="1" x14ac:dyDescent="0.25">
      <c r="A1089">
        <v>2016</v>
      </c>
      <c r="B1089" t="s">
        <v>11</v>
      </c>
      <c r="C1089" t="s">
        <v>12</v>
      </c>
      <c r="D1089" t="s">
        <v>186</v>
      </c>
      <c r="E1089" t="s">
        <v>187</v>
      </c>
      <c r="F1089" s="1">
        <v>42422</v>
      </c>
      <c r="G1089">
        <v>0</v>
      </c>
      <c r="H1089">
        <v>-2289.1999999999998</v>
      </c>
      <c r="I1089" t="s">
        <v>21</v>
      </c>
      <c r="J1089" t="s">
        <v>408</v>
      </c>
      <c r="L1089" t="s">
        <v>1392</v>
      </c>
      <c r="M1089" s="1">
        <v>42429</v>
      </c>
    </row>
    <row r="1090" spans="1:13" hidden="1" x14ac:dyDescent="0.25">
      <c r="A1090">
        <v>2016</v>
      </c>
      <c r="B1090" t="s">
        <v>11</v>
      </c>
      <c r="C1090" t="s">
        <v>12</v>
      </c>
      <c r="D1090" t="s">
        <v>186</v>
      </c>
      <c r="E1090" t="s">
        <v>187</v>
      </c>
      <c r="F1090" s="1">
        <v>42429</v>
      </c>
      <c r="G1090">
        <v>0</v>
      </c>
      <c r="H1090">
        <v>1536049.46</v>
      </c>
      <c r="I1090" t="s">
        <v>24</v>
      </c>
      <c r="J1090" t="s">
        <v>228</v>
      </c>
      <c r="L1090" t="s">
        <v>1798</v>
      </c>
      <c r="M1090" s="1">
        <v>42429</v>
      </c>
    </row>
    <row r="1091" spans="1:13" hidden="1" x14ac:dyDescent="0.25">
      <c r="A1091">
        <v>2016</v>
      </c>
      <c r="B1091" t="s">
        <v>11</v>
      </c>
      <c r="C1091" t="s">
        <v>12</v>
      </c>
      <c r="D1091" t="s">
        <v>186</v>
      </c>
      <c r="E1091" t="s">
        <v>187</v>
      </c>
      <c r="F1091" s="1">
        <v>42429</v>
      </c>
      <c r="G1091">
        <v>1</v>
      </c>
      <c r="H1091">
        <v>-409.75</v>
      </c>
      <c r="I1091" t="s">
        <v>24</v>
      </c>
      <c r="J1091" t="s">
        <v>229</v>
      </c>
      <c r="L1091" t="s">
        <v>1798</v>
      </c>
      <c r="M1091" s="1">
        <v>42429</v>
      </c>
    </row>
    <row r="1092" spans="1:13" hidden="1" x14ac:dyDescent="0.25">
      <c r="A1092">
        <v>2016</v>
      </c>
      <c r="B1092" t="s">
        <v>11</v>
      </c>
      <c r="C1092" t="s">
        <v>12</v>
      </c>
      <c r="D1092" t="s">
        <v>186</v>
      </c>
      <c r="E1092" t="s">
        <v>187</v>
      </c>
      <c r="F1092" s="1">
        <v>42430</v>
      </c>
      <c r="G1092">
        <v>0</v>
      </c>
      <c r="H1092">
        <v>-24</v>
      </c>
      <c r="I1092" t="s">
        <v>15</v>
      </c>
      <c r="J1092" t="s">
        <v>1799</v>
      </c>
      <c r="K1092" t="s">
        <v>1800</v>
      </c>
      <c r="L1092" t="s">
        <v>1801</v>
      </c>
      <c r="M1092" s="1">
        <v>42460</v>
      </c>
    </row>
    <row r="1093" spans="1:13" hidden="1" x14ac:dyDescent="0.25">
      <c r="A1093">
        <v>2016</v>
      </c>
      <c r="B1093" t="s">
        <v>11</v>
      </c>
      <c r="C1093" t="s">
        <v>12</v>
      </c>
      <c r="D1093" t="s">
        <v>186</v>
      </c>
      <c r="E1093" t="s">
        <v>187</v>
      </c>
      <c r="F1093" s="1">
        <v>42431</v>
      </c>
      <c r="G1093">
        <v>0</v>
      </c>
      <c r="H1093">
        <v>-3.89</v>
      </c>
      <c r="I1093" t="s">
        <v>15</v>
      </c>
      <c r="J1093" t="s">
        <v>1802</v>
      </c>
      <c r="K1093" t="s">
        <v>1803</v>
      </c>
      <c r="L1093" t="s">
        <v>1804</v>
      </c>
      <c r="M1093" s="1">
        <v>42460</v>
      </c>
    </row>
    <row r="1094" spans="1:13" hidden="1" x14ac:dyDescent="0.25">
      <c r="A1094">
        <v>2016</v>
      </c>
      <c r="B1094" t="s">
        <v>11</v>
      </c>
      <c r="C1094" t="s">
        <v>12</v>
      </c>
      <c r="D1094" t="s">
        <v>186</v>
      </c>
      <c r="E1094" t="s">
        <v>187</v>
      </c>
      <c r="F1094" s="1">
        <v>42431</v>
      </c>
      <c r="G1094">
        <v>1</v>
      </c>
      <c r="H1094">
        <v>-28.04</v>
      </c>
      <c r="I1094" t="s">
        <v>15</v>
      </c>
      <c r="J1094" t="s">
        <v>1805</v>
      </c>
      <c r="K1094" t="s">
        <v>1806</v>
      </c>
      <c r="L1094" t="s">
        <v>1804</v>
      </c>
      <c r="M1094" s="1">
        <v>42460</v>
      </c>
    </row>
    <row r="1095" spans="1:13" hidden="1" x14ac:dyDescent="0.25">
      <c r="A1095">
        <v>2016</v>
      </c>
      <c r="B1095" t="s">
        <v>11</v>
      </c>
      <c r="C1095" t="s">
        <v>12</v>
      </c>
      <c r="D1095" t="s">
        <v>186</v>
      </c>
      <c r="E1095" t="s">
        <v>187</v>
      </c>
      <c r="F1095" s="1">
        <v>42431</v>
      </c>
      <c r="G1095">
        <v>2</v>
      </c>
      <c r="H1095">
        <v>-3.11</v>
      </c>
      <c r="I1095" t="s">
        <v>15</v>
      </c>
      <c r="J1095" t="s">
        <v>1807</v>
      </c>
      <c r="K1095" t="s">
        <v>1808</v>
      </c>
      <c r="L1095" t="s">
        <v>1804</v>
      </c>
      <c r="M1095" s="1">
        <v>42460</v>
      </c>
    </row>
    <row r="1096" spans="1:13" hidden="1" x14ac:dyDescent="0.25">
      <c r="A1096">
        <v>2016</v>
      </c>
      <c r="B1096" t="s">
        <v>11</v>
      </c>
      <c r="C1096" t="s">
        <v>12</v>
      </c>
      <c r="D1096" t="s">
        <v>186</v>
      </c>
      <c r="E1096" t="s">
        <v>187</v>
      </c>
      <c r="F1096" s="1">
        <v>42431</v>
      </c>
      <c r="G1096">
        <v>3</v>
      </c>
      <c r="H1096">
        <v>-10.54</v>
      </c>
      <c r="I1096" t="s">
        <v>15</v>
      </c>
      <c r="J1096" t="s">
        <v>1809</v>
      </c>
      <c r="K1096" t="s">
        <v>1810</v>
      </c>
      <c r="L1096" t="s">
        <v>1804</v>
      </c>
      <c r="M1096" s="1">
        <v>42460</v>
      </c>
    </row>
    <row r="1097" spans="1:13" hidden="1" x14ac:dyDescent="0.25">
      <c r="A1097">
        <v>2016</v>
      </c>
      <c r="B1097" t="s">
        <v>11</v>
      </c>
      <c r="C1097" t="s">
        <v>12</v>
      </c>
      <c r="D1097" t="s">
        <v>186</v>
      </c>
      <c r="E1097" t="s">
        <v>187</v>
      </c>
      <c r="F1097" s="1">
        <v>42431</v>
      </c>
      <c r="G1097">
        <v>4</v>
      </c>
      <c r="H1097">
        <v>-4.3899999999999997</v>
      </c>
      <c r="I1097" t="s">
        <v>15</v>
      </c>
      <c r="J1097" t="s">
        <v>1811</v>
      </c>
      <c r="K1097" t="s">
        <v>1812</v>
      </c>
      <c r="L1097" t="s">
        <v>1804</v>
      </c>
      <c r="M1097" s="1">
        <v>42460</v>
      </c>
    </row>
    <row r="1098" spans="1:13" hidden="1" x14ac:dyDescent="0.25">
      <c r="A1098">
        <v>2016</v>
      </c>
      <c r="B1098" t="s">
        <v>11</v>
      </c>
      <c r="C1098" t="s">
        <v>12</v>
      </c>
      <c r="D1098" t="s">
        <v>186</v>
      </c>
      <c r="E1098" t="s">
        <v>187</v>
      </c>
      <c r="F1098" s="1">
        <v>42431</v>
      </c>
      <c r="G1098">
        <v>5</v>
      </c>
      <c r="H1098">
        <v>-4.3899999999999997</v>
      </c>
      <c r="I1098" t="s">
        <v>15</v>
      </c>
      <c r="J1098" t="s">
        <v>1813</v>
      </c>
      <c r="K1098" t="s">
        <v>1814</v>
      </c>
      <c r="L1098" t="s">
        <v>1804</v>
      </c>
      <c r="M1098" s="1">
        <v>42460</v>
      </c>
    </row>
    <row r="1099" spans="1:13" hidden="1" x14ac:dyDescent="0.25">
      <c r="A1099">
        <v>2016</v>
      </c>
      <c r="B1099" t="s">
        <v>11</v>
      </c>
      <c r="C1099" t="s">
        <v>12</v>
      </c>
      <c r="D1099" t="s">
        <v>186</v>
      </c>
      <c r="E1099" t="s">
        <v>187</v>
      </c>
      <c r="F1099" s="1">
        <v>42431</v>
      </c>
      <c r="G1099">
        <v>6</v>
      </c>
      <c r="H1099">
        <v>-3.89</v>
      </c>
      <c r="I1099" t="s">
        <v>15</v>
      </c>
      <c r="J1099" t="s">
        <v>1815</v>
      </c>
      <c r="K1099" t="s">
        <v>1816</v>
      </c>
      <c r="L1099" t="s">
        <v>1804</v>
      </c>
      <c r="M1099" s="1">
        <v>42460</v>
      </c>
    </row>
    <row r="1100" spans="1:13" hidden="1" x14ac:dyDescent="0.25">
      <c r="A1100">
        <v>2016</v>
      </c>
      <c r="B1100" t="s">
        <v>11</v>
      </c>
      <c r="C1100" t="s">
        <v>12</v>
      </c>
      <c r="D1100" t="s">
        <v>186</v>
      </c>
      <c r="E1100" t="s">
        <v>187</v>
      </c>
      <c r="F1100" s="1">
        <v>42431</v>
      </c>
      <c r="G1100">
        <v>7</v>
      </c>
      <c r="H1100">
        <v>-70.959999999999994</v>
      </c>
      <c r="I1100" t="s">
        <v>15</v>
      </c>
      <c r="J1100" t="s">
        <v>1817</v>
      </c>
      <c r="K1100" t="s">
        <v>1818</v>
      </c>
      <c r="L1100" t="s">
        <v>1804</v>
      </c>
      <c r="M1100" s="1">
        <v>42460</v>
      </c>
    </row>
    <row r="1101" spans="1:13" hidden="1" x14ac:dyDescent="0.25">
      <c r="A1101">
        <v>2016</v>
      </c>
      <c r="B1101" t="s">
        <v>11</v>
      </c>
      <c r="C1101" t="s">
        <v>12</v>
      </c>
      <c r="D1101" t="s">
        <v>186</v>
      </c>
      <c r="E1101" t="s">
        <v>187</v>
      </c>
      <c r="F1101" s="1">
        <v>42431</v>
      </c>
      <c r="G1101">
        <v>8</v>
      </c>
      <c r="H1101">
        <v>-27.2</v>
      </c>
      <c r="I1101" t="s">
        <v>15</v>
      </c>
      <c r="J1101" t="s">
        <v>1819</v>
      </c>
      <c r="K1101" t="s">
        <v>1820</v>
      </c>
      <c r="L1101" t="s">
        <v>1804</v>
      </c>
      <c r="M1101" s="1">
        <v>42460</v>
      </c>
    </row>
    <row r="1102" spans="1:13" hidden="1" x14ac:dyDescent="0.25">
      <c r="A1102">
        <v>2016</v>
      </c>
      <c r="B1102" t="s">
        <v>11</v>
      </c>
      <c r="C1102" t="s">
        <v>12</v>
      </c>
      <c r="D1102" t="s">
        <v>186</v>
      </c>
      <c r="E1102" t="s">
        <v>187</v>
      </c>
      <c r="F1102" s="1">
        <v>42431</v>
      </c>
      <c r="G1102">
        <v>9</v>
      </c>
      <c r="H1102">
        <v>-22.02</v>
      </c>
      <c r="I1102" t="s">
        <v>15</v>
      </c>
      <c r="J1102" t="s">
        <v>1821</v>
      </c>
      <c r="K1102" t="s">
        <v>1822</v>
      </c>
      <c r="L1102" t="s">
        <v>1804</v>
      </c>
      <c r="M1102" s="1">
        <v>42460</v>
      </c>
    </row>
    <row r="1103" spans="1:13" hidden="1" x14ac:dyDescent="0.25">
      <c r="A1103">
        <v>2016</v>
      </c>
      <c r="B1103" t="s">
        <v>11</v>
      </c>
      <c r="C1103" t="s">
        <v>12</v>
      </c>
      <c r="D1103" t="s">
        <v>186</v>
      </c>
      <c r="E1103" t="s">
        <v>187</v>
      </c>
      <c r="F1103" s="1">
        <v>42431</v>
      </c>
      <c r="G1103">
        <v>10</v>
      </c>
      <c r="H1103">
        <v>-8.76</v>
      </c>
      <c r="I1103" t="s">
        <v>15</v>
      </c>
      <c r="J1103" t="s">
        <v>1823</v>
      </c>
      <c r="K1103" t="s">
        <v>1824</v>
      </c>
      <c r="L1103" t="s">
        <v>1804</v>
      </c>
      <c r="M1103" s="1">
        <v>42460</v>
      </c>
    </row>
    <row r="1104" spans="1:13" hidden="1" x14ac:dyDescent="0.25">
      <c r="A1104">
        <v>2016</v>
      </c>
      <c r="B1104" t="s">
        <v>11</v>
      </c>
      <c r="C1104" t="s">
        <v>12</v>
      </c>
      <c r="D1104" t="s">
        <v>186</v>
      </c>
      <c r="E1104" t="s">
        <v>187</v>
      </c>
      <c r="F1104" s="1">
        <v>42431</v>
      </c>
      <c r="G1104">
        <v>11</v>
      </c>
      <c r="H1104">
        <v>-4.74</v>
      </c>
      <c r="I1104" t="s">
        <v>15</v>
      </c>
      <c r="J1104" t="s">
        <v>1825</v>
      </c>
      <c r="K1104" t="s">
        <v>1826</v>
      </c>
      <c r="L1104" t="s">
        <v>1804</v>
      </c>
      <c r="M1104" s="1">
        <v>42460</v>
      </c>
    </row>
    <row r="1105" spans="1:13" hidden="1" x14ac:dyDescent="0.25">
      <c r="A1105">
        <v>2016</v>
      </c>
      <c r="B1105" t="s">
        <v>11</v>
      </c>
      <c r="C1105" t="s">
        <v>12</v>
      </c>
      <c r="D1105" t="s">
        <v>186</v>
      </c>
      <c r="E1105" t="s">
        <v>187</v>
      </c>
      <c r="F1105" s="1">
        <v>42431</v>
      </c>
      <c r="G1105">
        <v>12</v>
      </c>
      <c r="H1105">
        <v>-3.89</v>
      </c>
      <c r="I1105" t="s">
        <v>15</v>
      </c>
      <c r="J1105" t="s">
        <v>1827</v>
      </c>
      <c r="K1105" t="s">
        <v>1828</v>
      </c>
      <c r="L1105" t="s">
        <v>1804</v>
      </c>
      <c r="M1105" s="1">
        <v>42460</v>
      </c>
    </row>
    <row r="1106" spans="1:13" hidden="1" x14ac:dyDescent="0.25">
      <c r="A1106">
        <v>2016</v>
      </c>
      <c r="B1106" t="s">
        <v>11</v>
      </c>
      <c r="C1106" t="s">
        <v>12</v>
      </c>
      <c r="D1106" t="s">
        <v>186</v>
      </c>
      <c r="E1106" t="s">
        <v>187</v>
      </c>
      <c r="F1106" s="1">
        <v>42431</v>
      </c>
      <c r="G1106">
        <v>13</v>
      </c>
      <c r="H1106">
        <v>-23.15</v>
      </c>
      <c r="I1106" t="s">
        <v>15</v>
      </c>
      <c r="J1106" t="s">
        <v>1829</v>
      </c>
      <c r="K1106" t="s">
        <v>1830</v>
      </c>
      <c r="L1106" t="s">
        <v>1804</v>
      </c>
      <c r="M1106" s="1">
        <v>42460</v>
      </c>
    </row>
    <row r="1107" spans="1:13" hidden="1" x14ac:dyDescent="0.25">
      <c r="A1107">
        <v>2016</v>
      </c>
      <c r="B1107" t="s">
        <v>11</v>
      </c>
      <c r="C1107" t="s">
        <v>12</v>
      </c>
      <c r="D1107" t="s">
        <v>186</v>
      </c>
      <c r="E1107" t="s">
        <v>187</v>
      </c>
      <c r="F1107" s="1">
        <v>42431</v>
      </c>
      <c r="G1107">
        <v>14</v>
      </c>
      <c r="H1107">
        <v>-40.78</v>
      </c>
      <c r="I1107" t="s">
        <v>15</v>
      </c>
      <c r="J1107" t="s">
        <v>1831</v>
      </c>
      <c r="K1107" t="s">
        <v>1832</v>
      </c>
      <c r="L1107" t="s">
        <v>1804</v>
      </c>
      <c r="M1107" s="1">
        <v>42460</v>
      </c>
    </row>
    <row r="1108" spans="1:13" hidden="1" x14ac:dyDescent="0.25">
      <c r="A1108">
        <v>2016</v>
      </c>
      <c r="B1108" t="s">
        <v>11</v>
      </c>
      <c r="C1108" t="s">
        <v>12</v>
      </c>
      <c r="D1108" t="s">
        <v>186</v>
      </c>
      <c r="E1108" t="s">
        <v>187</v>
      </c>
      <c r="F1108" s="1">
        <v>42431</v>
      </c>
      <c r="G1108">
        <v>15</v>
      </c>
      <c r="H1108">
        <v>-3.89</v>
      </c>
      <c r="I1108" t="s">
        <v>15</v>
      </c>
      <c r="J1108" t="s">
        <v>1833</v>
      </c>
      <c r="K1108" t="s">
        <v>1834</v>
      </c>
      <c r="L1108" t="s">
        <v>1804</v>
      </c>
      <c r="M1108" s="1">
        <v>42460</v>
      </c>
    </row>
    <row r="1109" spans="1:13" hidden="1" x14ac:dyDescent="0.25">
      <c r="A1109">
        <v>2016</v>
      </c>
      <c r="B1109" t="s">
        <v>11</v>
      </c>
      <c r="C1109" t="s">
        <v>12</v>
      </c>
      <c r="D1109" t="s">
        <v>186</v>
      </c>
      <c r="E1109" t="s">
        <v>187</v>
      </c>
      <c r="F1109" s="1">
        <v>42431</v>
      </c>
      <c r="G1109">
        <v>16</v>
      </c>
      <c r="H1109">
        <v>-15.54</v>
      </c>
      <c r="I1109" t="s">
        <v>15</v>
      </c>
      <c r="J1109" t="s">
        <v>1835</v>
      </c>
      <c r="K1109" t="s">
        <v>1836</v>
      </c>
      <c r="L1109" t="s">
        <v>1804</v>
      </c>
      <c r="M1109" s="1">
        <v>42460</v>
      </c>
    </row>
    <row r="1110" spans="1:13" hidden="1" x14ac:dyDescent="0.25">
      <c r="A1110">
        <v>2016</v>
      </c>
      <c r="B1110" t="s">
        <v>11</v>
      </c>
      <c r="C1110" t="s">
        <v>12</v>
      </c>
      <c r="D1110" t="s">
        <v>186</v>
      </c>
      <c r="E1110" t="s">
        <v>187</v>
      </c>
      <c r="F1110" s="1">
        <v>42431</v>
      </c>
      <c r="G1110">
        <v>17</v>
      </c>
      <c r="H1110">
        <v>-9.07</v>
      </c>
      <c r="I1110" t="s">
        <v>15</v>
      </c>
      <c r="J1110" t="s">
        <v>1837</v>
      </c>
      <c r="K1110" t="s">
        <v>1838</v>
      </c>
      <c r="L1110" t="s">
        <v>1804</v>
      </c>
      <c r="M1110" s="1">
        <v>42460</v>
      </c>
    </row>
    <row r="1111" spans="1:13" hidden="1" x14ac:dyDescent="0.25">
      <c r="A1111">
        <v>2016</v>
      </c>
      <c r="B1111" t="s">
        <v>11</v>
      </c>
      <c r="C1111" t="s">
        <v>12</v>
      </c>
      <c r="D1111" t="s">
        <v>186</v>
      </c>
      <c r="E1111" t="s">
        <v>187</v>
      </c>
      <c r="F1111" s="1">
        <v>42431</v>
      </c>
      <c r="G1111">
        <v>18</v>
      </c>
      <c r="H1111">
        <v>-50</v>
      </c>
      <c r="I1111" t="s">
        <v>15</v>
      </c>
      <c r="J1111" t="s">
        <v>1839</v>
      </c>
      <c r="K1111" t="s">
        <v>1840</v>
      </c>
      <c r="L1111" t="s">
        <v>1804</v>
      </c>
      <c r="M1111" s="1">
        <v>42460</v>
      </c>
    </row>
    <row r="1112" spans="1:13" hidden="1" x14ac:dyDescent="0.25">
      <c r="A1112">
        <v>2016</v>
      </c>
      <c r="B1112" t="s">
        <v>11</v>
      </c>
      <c r="C1112" t="s">
        <v>12</v>
      </c>
      <c r="D1112" t="s">
        <v>186</v>
      </c>
      <c r="E1112" t="s">
        <v>187</v>
      </c>
      <c r="F1112" s="1">
        <v>42431</v>
      </c>
      <c r="G1112">
        <v>19</v>
      </c>
      <c r="H1112">
        <v>-7.77</v>
      </c>
      <c r="I1112" t="s">
        <v>15</v>
      </c>
      <c r="J1112" t="s">
        <v>1841</v>
      </c>
      <c r="K1112" t="s">
        <v>1842</v>
      </c>
      <c r="L1112" t="s">
        <v>1804</v>
      </c>
      <c r="M1112" s="1">
        <v>42460</v>
      </c>
    </row>
    <row r="1113" spans="1:13" hidden="1" x14ac:dyDescent="0.25">
      <c r="A1113">
        <v>2016</v>
      </c>
      <c r="B1113" t="s">
        <v>11</v>
      </c>
      <c r="C1113" t="s">
        <v>12</v>
      </c>
      <c r="D1113" t="s">
        <v>186</v>
      </c>
      <c r="E1113" t="s">
        <v>187</v>
      </c>
      <c r="F1113" s="1">
        <v>42431</v>
      </c>
      <c r="G1113">
        <v>20</v>
      </c>
      <c r="H1113">
        <v>-19.43</v>
      </c>
      <c r="I1113" t="s">
        <v>15</v>
      </c>
      <c r="J1113" t="s">
        <v>1843</v>
      </c>
      <c r="K1113" t="s">
        <v>1844</v>
      </c>
      <c r="L1113" t="s">
        <v>1804</v>
      </c>
      <c r="M1113" s="1">
        <v>42460</v>
      </c>
    </row>
    <row r="1114" spans="1:13" hidden="1" x14ac:dyDescent="0.25">
      <c r="A1114">
        <v>2016</v>
      </c>
      <c r="B1114" t="s">
        <v>11</v>
      </c>
      <c r="C1114" t="s">
        <v>12</v>
      </c>
      <c r="D1114" t="s">
        <v>186</v>
      </c>
      <c r="E1114" t="s">
        <v>187</v>
      </c>
      <c r="F1114" s="1">
        <v>42431</v>
      </c>
      <c r="G1114">
        <v>21</v>
      </c>
      <c r="H1114">
        <v>-16.989999999999998</v>
      </c>
      <c r="I1114" t="s">
        <v>15</v>
      </c>
      <c r="J1114" t="s">
        <v>1845</v>
      </c>
      <c r="K1114" t="s">
        <v>1846</v>
      </c>
      <c r="L1114" t="s">
        <v>1804</v>
      </c>
      <c r="M1114" s="1">
        <v>42460</v>
      </c>
    </row>
    <row r="1115" spans="1:13" hidden="1" x14ac:dyDescent="0.25">
      <c r="A1115">
        <v>2016</v>
      </c>
      <c r="B1115" t="s">
        <v>11</v>
      </c>
      <c r="C1115" t="s">
        <v>12</v>
      </c>
      <c r="D1115" t="s">
        <v>186</v>
      </c>
      <c r="E1115" t="s">
        <v>187</v>
      </c>
      <c r="F1115" s="1">
        <v>42431</v>
      </c>
      <c r="G1115">
        <v>22</v>
      </c>
      <c r="H1115">
        <v>-17.53</v>
      </c>
      <c r="I1115" t="s">
        <v>15</v>
      </c>
      <c r="J1115" t="s">
        <v>1847</v>
      </c>
      <c r="K1115" t="s">
        <v>1848</v>
      </c>
      <c r="L1115" t="s">
        <v>1804</v>
      </c>
      <c r="M1115" s="1">
        <v>42460</v>
      </c>
    </row>
    <row r="1116" spans="1:13" hidden="1" x14ac:dyDescent="0.25">
      <c r="A1116">
        <v>2016</v>
      </c>
      <c r="B1116" t="s">
        <v>11</v>
      </c>
      <c r="C1116" t="s">
        <v>12</v>
      </c>
      <c r="D1116" t="s">
        <v>186</v>
      </c>
      <c r="E1116" t="s">
        <v>187</v>
      </c>
      <c r="F1116" s="1">
        <v>42431</v>
      </c>
      <c r="G1116">
        <v>23</v>
      </c>
      <c r="H1116">
        <v>-54.11</v>
      </c>
      <c r="I1116" t="s">
        <v>15</v>
      </c>
      <c r="J1116" t="s">
        <v>1849</v>
      </c>
      <c r="K1116" t="s">
        <v>1850</v>
      </c>
      <c r="L1116" t="s">
        <v>1804</v>
      </c>
      <c r="M1116" s="1">
        <v>42460</v>
      </c>
    </row>
    <row r="1117" spans="1:13" hidden="1" x14ac:dyDescent="0.25">
      <c r="A1117">
        <v>2016</v>
      </c>
      <c r="B1117" t="s">
        <v>11</v>
      </c>
      <c r="C1117" t="s">
        <v>12</v>
      </c>
      <c r="D1117" t="s">
        <v>186</v>
      </c>
      <c r="E1117" t="s">
        <v>187</v>
      </c>
      <c r="F1117" s="1">
        <v>42431</v>
      </c>
      <c r="G1117">
        <v>24</v>
      </c>
      <c r="H1117">
        <v>-45.96</v>
      </c>
      <c r="I1117" t="s">
        <v>15</v>
      </c>
      <c r="J1117" t="s">
        <v>1851</v>
      </c>
      <c r="K1117" t="s">
        <v>1852</v>
      </c>
      <c r="L1117" t="s">
        <v>1804</v>
      </c>
      <c r="M1117" s="1">
        <v>42460</v>
      </c>
    </row>
    <row r="1118" spans="1:13" hidden="1" x14ac:dyDescent="0.25">
      <c r="A1118">
        <v>2016</v>
      </c>
      <c r="B1118" t="s">
        <v>11</v>
      </c>
      <c r="C1118" t="s">
        <v>12</v>
      </c>
      <c r="D1118" t="s">
        <v>186</v>
      </c>
      <c r="E1118" t="s">
        <v>187</v>
      </c>
      <c r="F1118" s="1">
        <v>42431</v>
      </c>
      <c r="G1118">
        <v>25</v>
      </c>
      <c r="H1118">
        <v>-1.4</v>
      </c>
      <c r="I1118" t="s">
        <v>15</v>
      </c>
      <c r="J1118" t="s">
        <v>1853</v>
      </c>
      <c r="K1118" t="s">
        <v>1854</v>
      </c>
      <c r="L1118" t="s">
        <v>1804</v>
      </c>
      <c r="M1118" s="1">
        <v>42460</v>
      </c>
    </row>
    <row r="1119" spans="1:13" hidden="1" x14ac:dyDescent="0.25">
      <c r="A1119">
        <v>2016</v>
      </c>
      <c r="B1119" t="s">
        <v>11</v>
      </c>
      <c r="C1119" t="s">
        <v>12</v>
      </c>
      <c r="D1119" t="s">
        <v>186</v>
      </c>
      <c r="E1119" t="s">
        <v>187</v>
      </c>
      <c r="F1119" s="1">
        <v>42431</v>
      </c>
      <c r="G1119">
        <v>26</v>
      </c>
      <c r="H1119">
        <v>-13.41</v>
      </c>
      <c r="I1119" t="s">
        <v>15</v>
      </c>
      <c r="J1119" t="s">
        <v>1855</v>
      </c>
      <c r="K1119" t="s">
        <v>1856</v>
      </c>
      <c r="L1119" t="s">
        <v>1804</v>
      </c>
      <c r="M1119" s="1">
        <v>42460</v>
      </c>
    </row>
    <row r="1120" spans="1:13" hidden="1" x14ac:dyDescent="0.25">
      <c r="A1120">
        <v>2016</v>
      </c>
      <c r="B1120" t="s">
        <v>11</v>
      </c>
      <c r="C1120" t="s">
        <v>12</v>
      </c>
      <c r="D1120" t="s">
        <v>186</v>
      </c>
      <c r="E1120" t="s">
        <v>187</v>
      </c>
      <c r="F1120" s="1">
        <v>42431</v>
      </c>
      <c r="G1120">
        <v>27</v>
      </c>
      <c r="H1120">
        <v>-27.2</v>
      </c>
      <c r="I1120" t="s">
        <v>15</v>
      </c>
      <c r="J1120" t="s">
        <v>1857</v>
      </c>
      <c r="K1120" t="s">
        <v>1858</v>
      </c>
      <c r="L1120" t="s">
        <v>1804</v>
      </c>
      <c r="M1120" s="1">
        <v>42460</v>
      </c>
    </row>
    <row r="1121" spans="1:13" hidden="1" x14ac:dyDescent="0.25">
      <c r="A1121">
        <v>2016</v>
      </c>
      <c r="B1121" t="s">
        <v>11</v>
      </c>
      <c r="C1121" t="s">
        <v>12</v>
      </c>
      <c r="D1121" t="s">
        <v>186</v>
      </c>
      <c r="E1121" t="s">
        <v>187</v>
      </c>
      <c r="F1121" s="1">
        <v>42431</v>
      </c>
      <c r="G1121">
        <v>28</v>
      </c>
      <c r="H1121">
        <v>-7.77</v>
      </c>
      <c r="I1121" t="s">
        <v>15</v>
      </c>
      <c r="J1121" t="s">
        <v>1859</v>
      </c>
      <c r="K1121" t="s">
        <v>1860</v>
      </c>
      <c r="L1121" t="s">
        <v>1804</v>
      </c>
      <c r="M1121" s="1">
        <v>42460</v>
      </c>
    </row>
    <row r="1122" spans="1:13" hidden="1" x14ac:dyDescent="0.25">
      <c r="A1122">
        <v>2016</v>
      </c>
      <c r="B1122" t="s">
        <v>11</v>
      </c>
      <c r="C1122" t="s">
        <v>12</v>
      </c>
      <c r="D1122" t="s">
        <v>186</v>
      </c>
      <c r="E1122" t="s">
        <v>187</v>
      </c>
      <c r="F1122" s="1">
        <v>42431</v>
      </c>
      <c r="G1122">
        <v>29</v>
      </c>
      <c r="H1122">
        <v>-3.5</v>
      </c>
      <c r="I1122" t="s">
        <v>15</v>
      </c>
      <c r="J1122" t="s">
        <v>1861</v>
      </c>
      <c r="K1122" t="s">
        <v>1862</v>
      </c>
      <c r="L1122" t="s">
        <v>1804</v>
      </c>
      <c r="M1122" s="1">
        <v>42460</v>
      </c>
    </row>
    <row r="1123" spans="1:13" hidden="1" x14ac:dyDescent="0.25">
      <c r="A1123">
        <v>2016</v>
      </c>
      <c r="B1123" t="s">
        <v>11</v>
      </c>
      <c r="C1123" t="s">
        <v>12</v>
      </c>
      <c r="D1123" t="s">
        <v>186</v>
      </c>
      <c r="E1123" t="s">
        <v>187</v>
      </c>
      <c r="F1123" s="1">
        <v>42431</v>
      </c>
      <c r="G1123">
        <v>30</v>
      </c>
      <c r="H1123">
        <v>-35.06</v>
      </c>
      <c r="I1123" t="s">
        <v>15</v>
      </c>
      <c r="J1123" t="s">
        <v>1863</v>
      </c>
      <c r="K1123" t="s">
        <v>1864</v>
      </c>
      <c r="L1123" t="s">
        <v>1804</v>
      </c>
      <c r="M1123" s="1">
        <v>42460</v>
      </c>
    </row>
    <row r="1124" spans="1:13" hidden="1" x14ac:dyDescent="0.25">
      <c r="A1124">
        <v>2016</v>
      </c>
      <c r="B1124" t="s">
        <v>11</v>
      </c>
      <c r="C1124" t="s">
        <v>12</v>
      </c>
      <c r="D1124" t="s">
        <v>186</v>
      </c>
      <c r="E1124" t="s">
        <v>187</v>
      </c>
      <c r="F1124" s="1">
        <v>42431</v>
      </c>
      <c r="G1124">
        <v>31</v>
      </c>
      <c r="H1124">
        <v>-23.31</v>
      </c>
      <c r="I1124" t="s">
        <v>15</v>
      </c>
      <c r="J1124" t="s">
        <v>1865</v>
      </c>
      <c r="K1124" t="s">
        <v>1866</v>
      </c>
      <c r="L1124" t="s">
        <v>1804</v>
      </c>
      <c r="M1124" s="1">
        <v>42460</v>
      </c>
    </row>
    <row r="1125" spans="1:13" hidden="1" x14ac:dyDescent="0.25">
      <c r="A1125">
        <v>2016</v>
      </c>
      <c r="B1125" t="s">
        <v>11</v>
      </c>
      <c r="C1125" t="s">
        <v>12</v>
      </c>
      <c r="D1125" t="s">
        <v>186</v>
      </c>
      <c r="E1125" t="s">
        <v>187</v>
      </c>
      <c r="F1125" s="1">
        <v>42431</v>
      </c>
      <c r="G1125">
        <v>32</v>
      </c>
      <c r="H1125">
        <v>-24.88</v>
      </c>
      <c r="I1125" t="s">
        <v>15</v>
      </c>
      <c r="J1125" t="s">
        <v>1867</v>
      </c>
      <c r="K1125" t="s">
        <v>1868</v>
      </c>
      <c r="L1125" t="s">
        <v>1804</v>
      </c>
      <c r="M1125" s="1">
        <v>42460</v>
      </c>
    </row>
    <row r="1126" spans="1:13" hidden="1" x14ac:dyDescent="0.25">
      <c r="A1126">
        <v>2016</v>
      </c>
      <c r="B1126" t="s">
        <v>11</v>
      </c>
      <c r="C1126" t="s">
        <v>12</v>
      </c>
      <c r="D1126" t="s">
        <v>186</v>
      </c>
      <c r="E1126" t="s">
        <v>187</v>
      </c>
      <c r="F1126" s="1">
        <v>42431</v>
      </c>
      <c r="G1126">
        <v>33</v>
      </c>
      <c r="H1126">
        <v>-27.97</v>
      </c>
      <c r="I1126" t="s">
        <v>15</v>
      </c>
      <c r="J1126" t="s">
        <v>1869</v>
      </c>
      <c r="K1126" t="s">
        <v>1870</v>
      </c>
      <c r="L1126" t="s">
        <v>1804</v>
      </c>
      <c r="M1126" s="1">
        <v>42460</v>
      </c>
    </row>
    <row r="1127" spans="1:13" hidden="1" x14ac:dyDescent="0.25">
      <c r="A1127">
        <v>2016</v>
      </c>
      <c r="B1127" t="s">
        <v>11</v>
      </c>
      <c r="C1127" t="s">
        <v>12</v>
      </c>
      <c r="D1127" t="s">
        <v>186</v>
      </c>
      <c r="E1127" t="s">
        <v>187</v>
      </c>
      <c r="F1127" s="1">
        <v>42431</v>
      </c>
      <c r="G1127">
        <v>34</v>
      </c>
      <c r="H1127">
        <v>-25.69</v>
      </c>
      <c r="I1127" t="s">
        <v>15</v>
      </c>
      <c r="J1127" t="s">
        <v>1871</v>
      </c>
      <c r="K1127" t="s">
        <v>1872</v>
      </c>
      <c r="L1127" t="s">
        <v>1804</v>
      </c>
      <c r="M1127" s="1">
        <v>42460</v>
      </c>
    </row>
    <row r="1128" spans="1:13" hidden="1" x14ac:dyDescent="0.25">
      <c r="A1128">
        <v>2016</v>
      </c>
      <c r="B1128" t="s">
        <v>11</v>
      </c>
      <c r="C1128" t="s">
        <v>12</v>
      </c>
      <c r="D1128" t="s">
        <v>186</v>
      </c>
      <c r="E1128" t="s">
        <v>187</v>
      </c>
      <c r="F1128" s="1">
        <v>42431</v>
      </c>
      <c r="G1128">
        <v>35</v>
      </c>
      <c r="H1128">
        <v>-49.46</v>
      </c>
      <c r="I1128" t="s">
        <v>15</v>
      </c>
      <c r="J1128" t="s">
        <v>1873</v>
      </c>
      <c r="K1128" t="s">
        <v>1874</v>
      </c>
      <c r="L1128" t="s">
        <v>1804</v>
      </c>
      <c r="M1128" s="1">
        <v>42460</v>
      </c>
    </row>
    <row r="1129" spans="1:13" hidden="1" x14ac:dyDescent="0.25">
      <c r="A1129">
        <v>2016</v>
      </c>
      <c r="B1129" t="s">
        <v>11</v>
      </c>
      <c r="C1129" t="s">
        <v>12</v>
      </c>
      <c r="D1129" t="s">
        <v>186</v>
      </c>
      <c r="E1129" t="s">
        <v>187</v>
      </c>
      <c r="F1129" s="1">
        <v>42431</v>
      </c>
      <c r="G1129">
        <v>36</v>
      </c>
      <c r="H1129">
        <v>-3.71</v>
      </c>
      <c r="I1129" t="s">
        <v>15</v>
      </c>
      <c r="J1129" t="s">
        <v>1875</v>
      </c>
      <c r="K1129" t="s">
        <v>1876</v>
      </c>
      <c r="L1129" t="s">
        <v>1804</v>
      </c>
      <c r="M1129" s="1">
        <v>42460</v>
      </c>
    </row>
    <row r="1130" spans="1:13" hidden="1" x14ac:dyDescent="0.25">
      <c r="A1130">
        <v>2016</v>
      </c>
      <c r="B1130" t="s">
        <v>11</v>
      </c>
      <c r="C1130" t="s">
        <v>12</v>
      </c>
      <c r="D1130" t="s">
        <v>186</v>
      </c>
      <c r="E1130" t="s">
        <v>187</v>
      </c>
      <c r="F1130" s="1">
        <v>42431</v>
      </c>
      <c r="G1130">
        <v>37</v>
      </c>
      <c r="H1130">
        <v>-13.56</v>
      </c>
      <c r="I1130" t="s">
        <v>15</v>
      </c>
      <c r="J1130" t="s">
        <v>440</v>
      </c>
      <c r="K1130" t="s">
        <v>1877</v>
      </c>
      <c r="L1130" t="s">
        <v>1804</v>
      </c>
      <c r="M1130" s="1">
        <v>42460</v>
      </c>
    </row>
    <row r="1131" spans="1:13" hidden="1" x14ac:dyDescent="0.25">
      <c r="A1131">
        <v>2016</v>
      </c>
      <c r="B1131" t="s">
        <v>11</v>
      </c>
      <c r="C1131" t="s">
        <v>12</v>
      </c>
      <c r="D1131" t="s">
        <v>186</v>
      </c>
      <c r="E1131" t="s">
        <v>187</v>
      </c>
      <c r="F1131" s="1">
        <v>42431</v>
      </c>
      <c r="G1131">
        <v>38</v>
      </c>
      <c r="H1131">
        <v>-15.54</v>
      </c>
      <c r="I1131" t="s">
        <v>15</v>
      </c>
      <c r="J1131" t="s">
        <v>1878</v>
      </c>
      <c r="K1131" t="s">
        <v>1879</v>
      </c>
      <c r="L1131" t="s">
        <v>1804</v>
      </c>
      <c r="M1131" s="1">
        <v>42460</v>
      </c>
    </row>
    <row r="1132" spans="1:13" hidden="1" x14ac:dyDescent="0.25">
      <c r="A1132">
        <v>2016</v>
      </c>
      <c r="B1132" t="s">
        <v>11</v>
      </c>
      <c r="C1132" t="s">
        <v>12</v>
      </c>
      <c r="D1132" t="s">
        <v>186</v>
      </c>
      <c r="E1132" t="s">
        <v>187</v>
      </c>
      <c r="F1132" s="1">
        <v>42431</v>
      </c>
      <c r="G1132">
        <v>39</v>
      </c>
      <c r="H1132">
        <v>-19.43</v>
      </c>
      <c r="I1132" t="s">
        <v>15</v>
      </c>
      <c r="J1132" t="s">
        <v>1880</v>
      </c>
      <c r="K1132" t="s">
        <v>1881</v>
      </c>
      <c r="L1132" t="s">
        <v>1804</v>
      </c>
      <c r="M1132" s="1">
        <v>42460</v>
      </c>
    </row>
    <row r="1133" spans="1:13" hidden="1" x14ac:dyDescent="0.25">
      <c r="A1133">
        <v>2016</v>
      </c>
      <c r="B1133" t="s">
        <v>11</v>
      </c>
      <c r="C1133" t="s">
        <v>12</v>
      </c>
      <c r="D1133" t="s">
        <v>186</v>
      </c>
      <c r="E1133" t="s">
        <v>187</v>
      </c>
      <c r="F1133" s="1">
        <v>42431</v>
      </c>
      <c r="G1133">
        <v>40</v>
      </c>
      <c r="H1133">
        <v>-7.78</v>
      </c>
      <c r="I1133" t="s">
        <v>15</v>
      </c>
      <c r="J1133" t="s">
        <v>1882</v>
      </c>
      <c r="K1133" t="s">
        <v>1883</v>
      </c>
      <c r="L1133" t="s">
        <v>1804</v>
      </c>
      <c r="M1133" s="1">
        <v>42460</v>
      </c>
    </row>
    <row r="1134" spans="1:13" hidden="1" x14ac:dyDescent="0.25">
      <c r="A1134">
        <v>2016</v>
      </c>
      <c r="B1134" t="s">
        <v>11</v>
      </c>
      <c r="C1134" t="s">
        <v>12</v>
      </c>
      <c r="D1134" t="s">
        <v>186</v>
      </c>
      <c r="E1134" t="s">
        <v>187</v>
      </c>
      <c r="F1134" s="1">
        <v>42431</v>
      </c>
      <c r="G1134">
        <v>41</v>
      </c>
      <c r="H1134">
        <v>-13.15</v>
      </c>
      <c r="I1134" t="s">
        <v>15</v>
      </c>
      <c r="J1134" t="s">
        <v>1884</v>
      </c>
      <c r="K1134" t="s">
        <v>1885</v>
      </c>
      <c r="L1134" t="s">
        <v>1804</v>
      </c>
      <c r="M1134" s="1">
        <v>42460</v>
      </c>
    </row>
    <row r="1135" spans="1:13" hidden="1" x14ac:dyDescent="0.25">
      <c r="A1135">
        <v>2016</v>
      </c>
      <c r="B1135" t="s">
        <v>11</v>
      </c>
      <c r="C1135" t="s">
        <v>12</v>
      </c>
      <c r="D1135" t="s">
        <v>186</v>
      </c>
      <c r="E1135" t="s">
        <v>187</v>
      </c>
      <c r="F1135" s="1">
        <v>42431</v>
      </c>
      <c r="G1135">
        <v>42</v>
      </c>
      <c r="H1135">
        <v>-12.43</v>
      </c>
      <c r="I1135" t="s">
        <v>15</v>
      </c>
      <c r="J1135" t="s">
        <v>1511</v>
      </c>
      <c r="K1135" t="s">
        <v>1886</v>
      </c>
      <c r="L1135" t="s">
        <v>1804</v>
      </c>
      <c r="M1135" s="1">
        <v>42460</v>
      </c>
    </row>
    <row r="1136" spans="1:13" hidden="1" x14ac:dyDescent="0.25">
      <c r="A1136">
        <v>2016</v>
      </c>
      <c r="B1136" t="s">
        <v>11</v>
      </c>
      <c r="C1136" t="s">
        <v>12</v>
      </c>
      <c r="D1136" t="s">
        <v>186</v>
      </c>
      <c r="E1136" t="s">
        <v>187</v>
      </c>
      <c r="F1136" s="1">
        <v>42431</v>
      </c>
      <c r="G1136">
        <v>43</v>
      </c>
      <c r="H1136">
        <v>-23.31</v>
      </c>
      <c r="I1136" t="s">
        <v>15</v>
      </c>
      <c r="J1136" t="s">
        <v>1887</v>
      </c>
      <c r="K1136" t="s">
        <v>1888</v>
      </c>
      <c r="L1136" t="s">
        <v>1804</v>
      </c>
      <c r="M1136" s="1">
        <v>42460</v>
      </c>
    </row>
    <row r="1137" spans="1:13" hidden="1" x14ac:dyDescent="0.25">
      <c r="A1137">
        <v>2016</v>
      </c>
      <c r="B1137" t="s">
        <v>11</v>
      </c>
      <c r="C1137" t="s">
        <v>12</v>
      </c>
      <c r="D1137" t="s">
        <v>186</v>
      </c>
      <c r="E1137" t="s">
        <v>187</v>
      </c>
      <c r="F1137" s="1">
        <v>42431</v>
      </c>
      <c r="G1137">
        <v>44</v>
      </c>
      <c r="H1137">
        <v>-9.32</v>
      </c>
      <c r="I1137" t="s">
        <v>15</v>
      </c>
      <c r="J1137" t="s">
        <v>1889</v>
      </c>
      <c r="K1137" t="s">
        <v>1890</v>
      </c>
      <c r="L1137" t="s">
        <v>1804</v>
      </c>
      <c r="M1137" s="1">
        <v>42460</v>
      </c>
    </row>
    <row r="1138" spans="1:13" hidden="1" x14ac:dyDescent="0.25">
      <c r="A1138">
        <v>2016</v>
      </c>
      <c r="B1138" t="s">
        <v>11</v>
      </c>
      <c r="C1138" t="s">
        <v>12</v>
      </c>
      <c r="D1138" t="s">
        <v>186</v>
      </c>
      <c r="E1138" t="s">
        <v>187</v>
      </c>
      <c r="F1138" s="1">
        <v>42431</v>
      </c>
      <c r="G1138">
        <v>45</v>
      </c>
      <c r="H1138">
        <v>-19.43</v>
      </c>
      <c r="I1138" t="s">
        <v>15</v>
      </c>
      <c r="J1138" t="s">
        <v>1891</v>
      </c>
      <c r="K1138" t="s">
        <v>1892</v>
      </c>
      <c r="L1138" t="s">
        <v>1804</v>
      </c>
      <c r="M1138" s="1">
        <v>42460</v>
      </c>
    </row>
    <row r="1139" spans="1:13" hidden="1" x14ac:dyDescent="0.25">
      <c r="A1139">
        <v>2016</v>
      </c>
      <c r="B1139" t="s">
        <v>11</v>
      </c>
      <c r="C1139" t="s">
        <v>12</v>
      </c>
      <c r="D1139" t="s">
        <v>186</v>
      </c>
      <c r="E1139" t="s">
        <v>187</v>
      </c>
      <c r="F1139" s="1">
        <v>42431</v>
      </c>
      <c r="G1139">
        <v>46</v>
      </c>
      <c r="H1139">
        <v>-19.43</v>
      </c>
      <c r="I1139" t="s">
        <v>15</v>
      </c>
      <c r="J1139" t="s">
        <v>1893</v>
      </c>
      <c r="K1139" t="s">
        <v>1894</v>
      </c>
      <c r="L1139" t="s">
        <v>1804</v>
      </c>
      <c r="M1139" s="1">
        <v>42460</v>
      </c>
    </row>
    <row r="1140" spans="1:13" hidden="1" x14ac:dyDescent="0.25">
      <c r="A1140">
        <v>2016</v>
      </c>
      <c r="B1140" t="s">
        <v>11</v>
      </c>
      <c r="C1140" t="s">
        <v>12</v>
      </c>
      <c r="D1140" t="s">
        <v>186</v>
      </c>
      <c r="E1140" t="s">
        <v>187</v>
      </c>
      <c r="F1140" s="1">
        <v>42431</v>
      </c>
      <c r="G1140">
        <v>47</v>
      </c>
      <c r="H1140">
        <v>-13.09</v>
      </c>
      <c r="I1140" t="s">
        <v>15</v>
      </c>
      <c r="J1140" t="s">
        <v>1895</v>
      </c>
      <c r="K1140" t="s">
        <v>1896</v>
      </c>
      <c r="L1140" t="s">
        <v>1804</v>
      </c>
      <c r="M1140" s="1">
        <v>42460</v>
      </c>
    </row>
    <row r="1141" spans="1:13" hidden="1" x14ac:dyDescent="0.25">
      <c r="A1141">
        <v>2016</v>
      </c>
      <c r="B1141" t="s">
        <v>11</v>
      </c>
      <c r="C1141" t="s">
        <v>12</v>
      </c>
      <c r="D1141" t="s">
        <v>186</v>
      </c>
      <c r="E1141" t="s">
        <v>187</v>
      </c>
      <c r="F1141" s="1">
        <v>42431</v>
      </c>
      <c r="G1141">
        <v>48</v>
      </c>
      <c r="H1141">
        <v>-31.08</v>
      </c>
      <c r="I1141" t="s">
        <v>15</v>
      </c>
      <c r="J1141" t="s">
        <v>1897</v>
      </c>
      <c r="K1141" t="s">
        <v>1898</v>
      </c>
      <c r="L1141" t="s">
        <v>1804</v>
      </c>
      <c r="M1141" s="1">
        <v>42460</v>
      </c>
    </row>
    <row r="1142" spans="1:13" hidden="1" x14ac:dyDescent="0.25">
      <c r="A1142">
        <v>2016</v>
      </c>
      <c r="B1142" t="s">
        <v>11</v>
      </c>
      <c r="C1142" t="s">
        <v>12</v>
      </c>
      <c r="D1142" t="s">
        <v>186</v>
      </c>
      <c r="E1142" t="s">
        <v>187</v>
      </c>
      <c r="F1142" s="1">
        <v>42431</v>
      </c>
      <c r="G1142">
        <v>49</v>
      </c>
      <c r="H1142">
        <v>-17.47</v>
      </c>
      <c r="I1142" t="s">
        <v>15</v>
      </c>
      <c r="J1142" t="s">
        <v>1899</v>
      </c>
      <c r="K1142" t="s">
        <v>1900</v>
      </c>
      <c r="L1142" t="s">
        <v>1804</v>
      </c>
      <c r="M1142" s="1">
        <v>42460</v>
      </c>
    </row>
    <row r="1143" spans="1:13" hidden="1" x14ac:dyDescent="0.25">
      <c r="A1143">
        <v>2016</v>
      </c>
      <c r="B1143" t="s">
        <v>11</v>
      </c>
      <c r="C1143" t="s">
        <v>12</v>
      </c>
      <c r="D1143" t="s">
        <v>186</v>
      </c>
      <c r="E1143" t="s">
        <v>187</v>
      </c>
      <c r="F1143" s="1">
        <v>42431</v>
      </c>
      <c r="G1143">
        <v>50</v>
      </c>
      <c r="H1143">
        <v>-6.89</v>
      </c>
      <c r="I1143" t="s">
        <v>15</v>
      </c>
      <c r="J1143" t="s">
        <v>1901</v>
      </c>
      <c r="K1143" t="s">
        <v>1902</v>
      </c>
      <c r="L1143" t="s">
        <v>1804</v>
      </c>
      <c r="M1143" s="1">
        <v>42460</v>
      </c>
    </row>
    <row r="1144" spans="1:13" hidden="1" x14ac:dyDescent="0.25">
      <c r="A1144">
        <v>2016</v>
      </c>
      <c r="B1144" t="s">
        <v>11</v>
      </c>
      <c r="C1144" t="s">
        <v>12</v>
      </c>
      <c r="D1144" t="s">
        <v>186</v>
      </c>
      <c r="E1144" t="s">
        <v>187</v>
      </c>
      <c r="F1144" s="1">
        <v>42431</v>
      </c>
      <c r="G1144">
        <v>51</v>
      </c>
      <c r="H1144">
        <v>-3.11</v>
      </c>
      <c r="I1144" t="s">
        <v>15</v>
      </c>
      <c r="J1144" t="s">
        <v>1903</v>
      </c>
      <c r="K1144" t="s">
        <v>1904</v>
      </c>
      <c r="L1144" t="s">
        <v>1804</v>
      </c>
      <c r="M1144" s="1">
        <v>42460</v>
      </c>
    </row>
    <row r="1145" spans="1:13" hidden="1" x14ac:dyDescent="0.25">
      <c r="A1145">
        <v>2016</v>
      </c>
      <c r="B1145" t="s">
        <v>11</v>
      </c>
      <c r="C1145" t="s">
        <v>12</v>
      </c>
      <c r="D1145" t="s">
        <v>186</v>
      </c>
      <c r="E1145" t="s">
        <v>187</v>
      </c>
      <c r="F1145" s="1">
        <v>42431</v>
      </c>
      <c r="G1145">
        <v>52</v>
      </c>
      <c r="H1145">
        <v>-44.56</v>
      </c>
      <c r="I1145" t="s">
        <v>15</v>
      </c>
      <c r="J1145" t="s">
        <v>1905</v>
      </c>
      <c r="K1145" t="s">
        <v>1906</v>
      </c>
      <c r="L1145" t="s">
        <v>1804</v>
      </c>
      <c r="M1145" s="1">
        <v>42460</v>
      </c>
    </row>
    <row r="1146" spans="1:13" hidden="1" x14ac:dyDescent="0.25">
      <c r="A1146">
        <v>2016</v>
      </c>
      <c r="B1146" t="s">
        <v>11</v>
      </c>
      <c r="C1146" t="s">
        <v>12</v>
      </c>
      <c r="D1146" t="s">
        <v>186</v>
      </c>
      <c r="E1146" t="s">
        <v>187</v>
      </c>
      <c r="F1146" s="1">
        <v>42431</v>
      </c>
      <c r="G1146">
        <v>53</v>
      </c>
      <c r="H1146">
        <v>-24.55</v>
      </c>
      <c r="I1146" t="s">
        <v>15</v>
      </c>
      <c r="J1146" t="s">
        <v>1907</v>
      </c>
      <c r="K1146" t="s">
        <v>1908</v>
      </c>
      <c r="L1146" t="s">
        <v>1804</v>
      </c>
      <c r="M1146" s="1">
        <v>42460</v>
      </c>
    </row>
    <row r="1147" spans="1:13" hidden="1" x14ac:dyDescent="0.25">
      <c r="A1147">
        <v>2016</v>
      </c>
      <c r="B1147" t="s">
        <v>11</v>
      </c>
      <c r="C1147" t="s">
        <v>12</v>
      </c>
      <c r="D1147" t="s">
        <v>186</v>
      </c>
      <c r="E1147" t="s">
        <v>187</v>
      </c>
      <c r="F1147" s="1">
        <v>42431</v>
      </c>
      <c r="G1147">
        <v>54</v>
      </c>
      <c r="H1147">
        <v>-13.15</v>
      </c>
      <c r="I1147" t="s">
        <v>15</v>
      </c>
      <c r="J1147" t="s">
        <v>1909</v>
      </c>
      <c r="K1147" t="s">
        <v>1910</v>
      </c>
      <c r="L1147" t="s">
        <v>1804</v>
      </c>
      <c r="M1147" s="1">
        <v>42460</v>
      </c>
    </row>
    <row r="1148" spans="1:13" hidden="1" x14ac:dyDescent="0.25">
      <c r="A1148">
        <v>2016</v>
      </c>
      <c r="B1148" t="s">
        <v>11</v>
      </c>
      <c r="C1148" t="s">
        <v>12</v>
      </c>
      <c r="D1148" t="s">
        <v>186</v>
      </c>
      <c r="E1148" t="s">
        <v>187</v>
      </c>
      <c r="F1148" s="1">
        <v>42431</v>
      </c>
      <c r="G1148">
        <v>55</v>
      </c>
      <c r="H1148">
        <v>-6.22</v>
      </c>
      <c r="I1148" t="s">
        <v>15</v>
      </c>
      <c r="J1148" t="s">
        <v>1911</v>
      </c>
      <c r="K1148" t="s">
        <v>1912</v>
      </c>
      <c r="L1148" t="s">
        <v>1804</v>
      </c>
      <c r="M1148" s="1">
        <v>42460</v>
      </c>
    </row>
    <row r="1149" spans="1:13" hidden="1" x14ac:dyDescent="0.25">
      <c r="A1149">
        <v>2016</v>
      </c>
      <c r="B1149" t="s">
        <v>11</v>
      </c>
      <c r="C1149" t="s">
        <v>12</v>
      </c>
      <c r="D1149" t="s">
        <v>186</v>
      </c>
      <c r="E1149" t="s">
        <v>187</v>
      </c>
      <c r="F1149" s="1">
        <v>42431</v>
      </c>
      <c r="G1149">
        <v>56</v>
      </c>
      <c r="H1149">
        <v>-15.54</v>
      </c>
      <c r="I1149" t="s">
        <v>15</v>
      </c>
      <c r="J1149" t="s">
        <v>1913</v>
      </c>
      <c r="K1149" t="s">
        <v>1914</v>
      </c>
      <c r="L1149" t="s">
        <v>1804</v>
      </c>
      <c r="M1149" s="1">
        <v>42460</v>
      </c>
    </row>
    <row r="1150" spans="1:13" hidden="1" x14ac:dyDescent="0.25">
      <c r="A1150">
        <v>2016</v>
      </c>
      <c r="B1150" t="s">
        <v>11</v>
      </c>
      <c r="C1150" t="s">
        <v>12</v>
      </c>
      <c r="D1150" t="s">
        <v>186</v>
      </c>
      <c r="E1150" t="s">
        <v>187</v>
      </c>
      <c r="F1150" s="1">
        <v>42431</v>
      </c>
      <c r="G1150">
        <v>57</v>
      </c>
      <c r="H1150">
        <v>-17.53</v>
      </c>
      <c r="I1150" t="s">
        <v>15</v>
      </c>
      <c r="J1150" t="s">
        <v>1915</v>
      </c>
      <c r="K1150" t="s">
        <v>1916</v>
      </c>
      <c r="L1150" t="s">
        <v>1804</v>
      </c>
      <c r="M1150" s="1">
        <v>42460</v>
      </c>
    </row>
    <row r="1151" spans="1:13" hidden="1" x14ac:dyDescent="0.25">
      <c r="A1151">
        <v>2016</v>
      </c>
      <c r="B1151" t="s">
        <v>11</v>
      </c>
      <c r="C1151" t="s">
        <v>12</v>
      </c>
      <c r="D1151" t="s">
        <v>186</v>
      </c>
      <c r="E1151" t="s">
        <v>187</v>
      </c>
      <c r="F1151" s="1">
        <v>42431</v>
      </c>
      <c r="G1151">
        <v>58</v>
      </c>
      <c r="H1151">
        <v>-3.39</v>
      </c>
      <c r="I1151" t="s">
        <v>15</v>
      </c>
      <c r="J1151" t="s">
        <v>1917</v>
      </c>
      <c r="K1151" t="s">
        <v>1918</v>
      </c>
      <c r="L1151" t="s">
        <v>1804</v>
      </c>
      <c r="M1151" s="1">
        <v>42460</v>
      </c>
    </row>
    <row r="1152" spans="1:13" hidden="1" x14ac:dyDescent="0.25">
      <c r="A1152">
        <v>2016</v>
      </c>
      <c r="B1152" t="s">
        <v>11</v>
      </c>
      <c r="C1152" t="s">
        <v>12</v>
      </c>
      <c r="D1152" t="s">
        <v>186</v>
      </c>
      <c r="E1152" t="s">
        <v>187</v>
      </c>
      <c r="F1152" s="1">
        <v>42431</v>
      </c>
      <c r="G1152">
        <v>59</v>
      </c>
      <c r="H1152">
        <v>-29</v>
      </c>
      <c r="I1152" t="s">
        <v>15</v>
      </c>
      <c r="J1152" t="s">
        <v>1919</v>
      </c>
      <c r="K1152" t="s">
        <v>1920</v>
      </c>
      <c r="L1152" t="s">
        <v>1804</v>
      </c>
      <c r="M1152" s="1">
        <v>42460</v>
      </c>
    </row>
    <row r="1153" spans="1:13" hidden="1" x14ac:dyDescent="0.25">
      <c r="A1153">
        <v>2016</v>
      </c>
      <c r="B1153" t="s">
        <v>11</v>
      </c>
      <c r="C1153" t="s">
        <v>12</v>
      </c>
      <c r="D1153" t="s">
        <v>186</v>
      </c>
      <c r="E1153" t="s">
        <v>187</v>
      </c>
      <c r="F1153" s="1">
        <v>42431</v>
      </c>
      <c r="G1153">
        <v>60</v>
      </c>
      <c r="H1153">
        <v>-24.86</v>
      </c>
      <c r="I1153" t="s">
        <v>15</v>
      </c>
      <c r="J1153" t="s">
        <v>1921</v>
      </c>
      <c r="K1153" t="s">
        <v>1922</v>
      </c>
      <c r="L1153" t="s">
        <v>1804</v>
      </c>
      <c r="M1153" s="1">
        <v>42460</v>
      </c>
    </row>
    <row r="1154" spans="1:13" hidden="1" x14ac:dyDescent="0.25">
      <c r="A1154">
        <v>2016</v>
      </c>
      <c r="B1154" t="s">
        <v>11</v>
      </c>
      <c r="C1154" t="s">
        <v>12</v>
      </c>
      <c r="D1154" t="s">
        <v>186</v>
      </c>
      <c r="E1154" t="s">
        <v>187</v>
      </c>
      <c r="F1154" s="1">
        <v>42431</v>
      </c>
      <c r="G1154">
        <v>61</v>
      </c>
      <c r="H1154">
        <v>-9.5</v>
      </c>
      <c r="I1154" t="s">
        <v>15</v>
      </c>
      <c r="J1154" t="s">
        <v>1923</v>
      </c>
      <c r="K1154" t="s">
        <v>1924</v>
      </c>
      <c r="L1154" t="s">
        <v>1804</v>
      </c>
      <c r="M1154" s="1">
        <v>42460</v>
      </c>
    </row>
    <row r="1155" spans="1:13" hidden="1" x14ac:dyDescent="0.25">
      <c r="A1155">
        <v>2016</v>
      </c>
      <c r="B1155" t="s">
        <v>11</v>
      </c>
      <c r="C1155" t="s">
        <v>12</v>
      </c>
      <c r="D1155" t="s">
        <v>186</v>
      </c>
      <c r="E1155" t="s">
        <v>187</v>
      </c>
      <c r="F1155" s="1">
        <v>42431</v>
      </c>
      <c r="G1155">
        <v>62</v>
      </c>
      <c r="H1155">
        <v>-19.43</v>
      </c>
      <c r="I1155" t="s">
        <v>15</v>
      </c>
      <c r="J1155" t="s">
        <v>1925</v>
      </c>
      <c r="K1155" t="s">
        <v>1926</v>
      </c>
      <c r="L1155" t="s">
        <v>1804</v>
      </c>
      <c r="M1155" s="1">
        <v>42460</v>
      </c>
    </row>
    <row r="1156" spans="1:13" hidden="1" x14ac:dyDescent="0.25">
      <c r="A1156">
        <v>2016</v>
      </c>
      <c r="B1156" t="s">
        <v>11</v>
      </c>
      <c r="C1156" t="s">
        <v>12</v>
      </c>
      <c r="D1156" t="s">
        <v>186</v>
      </c>
      <c r="E1156" t="s">
        <v>187</v>
      </c>
      <c r="F1156" s="1">
        <v>42431</v>
      </c>
      <c r="G1156">
        <v>63</v>
      </c>
      <c r="H1156">
        <v>-4.3899999999999997</v>
      </c>
      <c r="I1156" t="s">
        <v>15</v>
      </c>
      <c r="J1156" t="s">
        <v>1927</v>
      </c>
      <c r="K1156" t="s">
        <v>1928</v>
      </c>
      <c r="L1156" t="s">
        <v>1804</v>
      </c>
      <c r="M1156" s="1">
        <v>42460</v>
      </c>
    </row>
    <row r="1157" spans="1:13" hidden="1" x14ac:dyDescent="0.25">
      <c r="A1157">
        <v>2016</v>
      </c>
      <c r="B1157" t="s">
        <v>11</v>
      </c>
      <c r="C1157" t="s">
        <v>12</v>
      </c>
      <c r="D1157" t="s">
        <v>186</v>
      </c>
      <c r="E1157" t="s">
        <v>187</v>
      </c>
      <c r="F1157" s="1">
        <v>42431</v>
      </c>
      <c r="G1157">
        <v>64</v>
      </c>
      <c r="H1157">
        <v>-7.77</v>
      </c>
      <c r="I1157" t="s">
        <v>15</v>
      </c>
      <c r="J1157" t="s">
        <v>1929</v>
      </c>
      <c r="K1157" t="s">
        <v>1930</v>
      </c>
      <c r="L1157" t="s">
        <v>1804</v>
      </c>
      <c r="M1157" s="1">
        <v>42460</v>
      </c>
    </row>
    <row r="1158" spans="1:13" hidden="1" x14ac:dyDescent="0.25">
      <c r="A1158">
        <v>2016</v>
      </c>
      <c r="B1158" t="s">
        <v>11</v>
      </c>
      <c r="C1158" t="s">
        <v>12</v>
      </c>
      <c r="D1158" t="s">
        <v>186</v>
      </c>
      <c r="E1158" t="s">
        <v>187</v>
      </c>
      <c r="F1158" s="1">
        <v>42431</v>
      </c>
      <c r="G1158">
        <v>65</v>
      </c>
      <c r="H1158">
        <v>-24.86</v>
      </c>
      <c r="I1158" t="s">
        <v>15</v>
      </c>
      <c r="J1158" t="s">
        <v>1931</v>
      </c>
      <c r="K1158" t="s">
        <v>1932</v>
      </c>
      <c r="L1158" t="s">
        <v>1804</v>
      </c>
      <c r="M1158" s="1">
        <v>42460</v>
      </c>
    </row>
    <row r="1159" spans="1:13" hidden="1" x14ac:dyDescent="0.25">
      <c r="A1159">
        <v>2016</v>
      </c>
      <c r="B1159" t="s">
        <v>11</v>
      </c>
      <c r="C1159" t="s">
        <v>12</v>
      </c>
      <c r="D1159" t="s">
        <v>186</v>
      </c>
      <c r="E1159" t="s">
        <v>187</v>
      </c>
      <c r="F1159" s="1">
        <v>42431</v>
      </c>
      <c r="G1159">
        <v>66</v>
      </c>
      <c r="H1159">
        <v>-11.33</v>
      </c>
      <c r="I1159" t="s">
        <v>15</v>
      </c>
      <c r="J1159" t="s">
        <v>1933</v>
      </c>
      <c r="K1159" t="s">
        <v>1934</v>
      </c>
      <c r="L1159" t="s">
        <v>1804</v>
      </c>
      <c r="M1159" s="1">
        <v>42460</v>
      </c>
    </row>
    <row r="1160" spans="1:13" hidden="1" x14ac:dyDescent="0.25">
      <c r="A1160">
        <v>2016</v>
      </c>
      <c r="B1160" t="s">
        <v>11</v>
      </c>
      <c r="C1160" t="s">
        <v>12</v>
      </c>
      <c r="D1160" t="s">
        <v>186</v>
      </c>
      <c r="E1160" t="s">
        <v>187</v>
      </c>
      <c r="F1160" s="1">
        <v>42431</v>
      </c>
      <c r="G1160">
        <v>67</v>
      </c>
      <c r="H1160">
        <v>-8.76</v>
      </c>
      <c r="I1160" t="s">
        <v>15</v>
      </c>
      <c r="J1160" t="s">
        <v>1935</v>
      </c>
      <c r="K1160" t="s">
        <v>1936</v>
      </c>
      <c r="L1160" t="s">
        <v>1804</v>
      </c>
      <c r="M1160" s="1">
        <v>42460</v>
      </c>
    </row>
    <row r="1161" spans="1:13" hidden="1" x14ac:dyDescent="0.25">
      <c r="A1161">
        <v>2016</v>
      </c>
      <c r="B1161" t="s">
        <v>11</v>
      </c>
      <c r="C1161" t="s">
        <v>12</v>
      </c>
      <c r="D1161" t="s">
        <v>186</v>
      </c>
      <c r="E1161" t="s">
        <v>187</v>
      </c>
      <c r="F1161" s="1">
        <v>42431</v>
      </c>
      <c r="G1161">
        <v>68</v>
      </c>
      <c r="H1161">
        <v>-8.76</v>
      </c>
      <c r="I1161" t="s">
        <v>15</v>
      </c>
      <c r="J1161" t="s">
        <v>1937</v>
      </c>
      <c r="K1161" t="s">
        <v>1938</v>
      </c>
      <c r="L1161" t="s">
        <v>1804</v>
      </c>
      <c r="M1161" s="1">
        <v>42460</v>
      </c>
    </row>
    <row r="1162" spans="1:13" hidden="1" x14ac:dyDescent="0.25">
      <c r="A1162">
        <v>2016</v>
      </c>
      <c r="B1162" t="s">
        <v>11</v>
      </c>
      <c r="C1162" t="s">
        <v>12</v>
      </c>
      <c r="D1162" t="s">
        <v>186</v>
      </c>
      <c r="E1162" t="s">
        <v>187</v>
      </c>
      <c r="F1162" s="1">
        <v>42431</v>
      </c>
      <c r="G1162">
        <v>69</v>
      </c>
      <c r="H1162">
        <v>-24.2</v>
      </c>
      <c r="I1162" t="s">
        <v>15</v>
      </c>
      <c r="J1162" t="s">
        <v>1939</v>
      </c>
      <c r="K1162" t="s">
        <v>1940</v>
      </c>
      <c r="L1162" t="s">
        <v>1804</v>
      </c>
      <c r="M1162" s="1">
        <v>42460</v>
      </c>
    </row>
    <row r="1163" spans="1:13" hidden="1" x14ac:dyDescent="0.25">
      <c r="A1163">
        <v>2016</v>
      </c>
      <c r="B1163" t="s">
        <v>11</v>
      </c>
      <c r="C1163" t="s">
        <v>12</v>
      </c>
      <c r="D1163" t="s">
        <v>186</v>
      </c>
      <c r="E1163" t="s">
        <v>187</v>
      </c>
      <c r="F1163" s="1">
        <v>42431</v>
      </c>
      <c r="G1163">
        <v>70</v>
      </c>
      <c r="H1163">
        <v>-3.89</v>
      </c>
      <c r="I1163" t="s">
        <v>15</v>
      </c>
      <c r="J1163" t="s">
        <v>1941</v>
      </c>
      <c r="K1163" t="s">
        <v>1942</v>
      </c>
      <c r="L1163" t="s">
        <v>1804</v>
      </c>
      <c r="M1163" s="1">
        <v>42460</v>
      </c>
    </row>
    <row r="1164" spans="1:13" x14ac:dyDescent="0.25">
      <c r="A1164">
        <v>2016</v>
      </c>
      <c r="B1164" t="s">
        <v>11</v>
      </c>
      <c r="C1164" t="s">
        <v>12</v>
      </c>
      <c r="D1164" t="s">
        <v>186</v>
      </c>
      <c r="E1164" t="s">
        <v>187</v>
      </c>
      <c r="F1164" s="1">
        <v>42431</v>
      </c>
      <c r="G1164">
        <v>71</v>
      </c>
      <c r="H1164">
        <v>-22.27</v>
      </c>
      <c r="I1164" t="s">
        <v>15</v>
      </c>
      <c r="J1164" t="s">
        <v>1943</v>
      </c>
      <c r="K1164" t="s">
        <v>1944</v>
      </c>
      <c r="L1164" t="s">
        <v>1804</v>
      </c>
      <c r="M1164" s="1">
        <v>42460</v>
      </c>
    </row>
    <row r="1165" spans="1:13" hidden="1" x14ac:dyDescent="0.25">
      <c r="A1165">
        <v>2016</v>
      </c>
      <c r="B1165" t="s">
        <v>11</v>
      </c>
      <c r="C1165" t="s">
        <v>12</v>
      </c>
      <c r="D1165" t="s">
        <v>186</v>
      </c>
      <c r="E1165" t="s">
        <v>187</v>
      </c>
      <c r="F1165" s="1">
        <v>42431</v>
      </c>
      <c r="G1165">
        <v>72</v>
      </c>
      <c r="H1165">
        <v>-26.29</v>
      </c>
      <c r="I1165" t="s">
        <v>15</v>
      </c>
      <c r="J1165" t="s">
        <v>1945</v>
      </c>
      <c r="K1165" t="s">
        <v>1946</v>
      </c>
      <c r="L1165" t="s">
        <v>1804</v>
      </c>
      <c r="M1165" s="1">
        <v>42460</v>
      </c>
    </row>
    <row r="1166" spans="1:13" hidden="1" x14ac:dyDescent="0.25">
      <c r="A1166">
        <v>2016</v>
      </c>
      <c r="B1166" t="s">
        <v>11</v>
      </c>
      <c r="C1166" t="s">
        <v>12</v>
      </c>
      <c r="D1166" t="s">
        <v>186</v>
      </c>
      <c r="E1166" t="s">
        <v>187</v>
      </c>
      <c r="F1166" s="1">
        <v>42431</v>
      </c>
      <c r="G1166">
        <v>73</v>
      </c>
      <c r="H1166">
        <v>-135</v>
      </c>
      <c r="I1166" t="s">
        <v>15</v>
      </c>
      <c r="J1166" t="s">
        <v>1947</v>
      </c>
      <c r="K1166" t="s">
        <v>1948</v>
      </c>
      <c r="L1166" t="s">
        <v>1804</v>
      </c>
      <c r="M1166" s="1">
        <v>42460</v>
      </c>
    </row>
    <row r="1167" spans="1:13" hidden="1" x14ac:dyDescent="0.25">
      <c r="A1167">
        <v>2016</v>
      </c>
      <c r="B1167" t="s">
        <v>11</v>
      </c>
      <c r="C1167" t="s">
        <v>12</v>
      </c>
      <c r="D1167" t="s">
        <v>186</v>
      </c>
      <c r="E1167" t="s">
        <v>187</v>
      </c>
      <c r="F1167" s="1">
        <v>42431</v>
      </c>
      <c r="G1167">
        <v>74</v>
      </c>
      <c r="H1167">
        <v>-8.76</v>
      </c>
      <c r="I1167" t="s">
        <v>15</v>
      </c>
      <c r="J1167" t="s">
        <v>1949</v>
      </c>
      <c r="K1167" t="s">
        <v>1950</v>
      </c>
      <c r="L1167" t="s">
        <v>1804</v>
      </c>
      <c r="M1167" s="1">
        <v>42460</v>
      </c>
    </row>
    <row r="1168" spans="1:13" hidden="1" x14ac:dyDescent="0.25">
      <c r="A1168">
        <v>2016</v>
      </c>
      <c r="B1168" t="s">
        <v>11</v>
      </c>
      <c r="C1168" t="s">
        <v>12</v>
      </c>
      <c r="D1168" t="s">
        <v>186</v>
      </c>
      <c r="E1168" t="s">
        <v>187</v>
      </c>
      <c r="F1168" s="1">
        <v>42431</v>
      </c>
      <c r="G1168">
        <v>75</v>
      </c>
      <c r="H1168">
        <v>-21.92</v>
      </c>
      <c r="I1168" t="s">
        <v>15</v>
      </c>
      <c r="J1168" t="s">
        <v>1951</v>
      </c>
      <c r="K1168" t="s">
        <v>1952</v>
      </c>
      <c r="L1168" t="s">
        <v>1804</v>
      </c>
      <c r="M1168" s="1">
        <v>42460</v>
      </c>
    </row>
    <row r="1169" spans="1:13" hidden="1" x14ac:dyDescent="0.25">
      <c r="A1169">
        <v>2016</v>
      </c>
      <c r="B1169" t="s">
        <v>11</v>
      </c>
      <c r="C1169" t="s">
        <v>12</v>
      </c>
      <c r="D1169" t="s">
        <v>186</v>
      </c>
      <c r="E1169" t="s">
        <v>187</v>
      </c>
      <c r="F1169" s="1">
        <v>42431</v>
      </c>
      <c r="G1169">
        <v>76</v>
      </c>
      <c r="H1169">
        <v>-16.350000000000001</v>
      </c>
      <c r="I1169" t="s">
        <v>15</v>
      </c>
      <c r="J1169" t="s">
        <v>1953</v>
      </c>
      <c r="K1169" t="s">
        <v>1954</v>
      </c>
      <c r="L1169" t="s">
        <v>1804</v>
      </c>
      <c r="M1169" s="1">
        <v>42460</v>
      </c>
    </row>
    <row r="1170" spans="1:13" hidden="1" x14ac:dyDescent="0.25">
      <c r="A1170">
        <v>2016</v>
      </c>
      <c r="B1170" t="s">
        <v>11</v>
      </c>
      <c r="C1170" t="s">
        <v>12</v>
      </c>
      <c r="D1170" t="s">
        <v>186</v>
      </c>
      <c r="E1170" t="s">
        <v>187</v>
      </c>
      <c r="F1170" s="1">
        <v>42431</v>
      </c>
      <c r="G1170">
        <v>77</v>
      </c>
      <c r="H1170">
        <v>-1.42</v>
      </c>
      <c r="I1170" t="s">
        <v>15</v>
      </c>
      <c r="J1170" t="s">
        <v>1955</v>
      </c>
      <c r="K1170" t="s">
        <v>1956</v>
      </c>
      <c r="L1170" t="s">
        <v>1804</v>
      </c>
      <c r="M1170" s="1">
        <v>42460</v>
      </c>
    </row>
    <row r="1171" spans="1:13" hidden="1" x14ac:dyDescent="0.25">
      <c r="A1171">
        <v>2016</v>
      </c>
      <c r="B1171" t="s">
        <v>11</v>
      </c>
      <c r="C1171" t="s">
        <v>12</v>
      </c>
      <c r="D1171" t="s">
        <v>186</v>
      </c>
      <c r="E1171" t="s">
        <v>187</v>
      </c>
      <c r="F1171" s="1">
        <v>42431</v>
      </c>
      <c r="G1171">
        <v>78</v>
      </c>
      <c r="H1171">
        <v>-12.43</v>
      </c>
      <c r="I1171" t="s">
        <v>15</v>
      </c>
      <c r="J1171" t="s">
        <v>1957</v>
      </c>
      <c r="K1171" t="s">
        <v>1958</v>
      </c>
      <c r="L1171" t="s">
        <v>1804</v>
      </c>
      <c r="M1171" s="1">
        <v>42460</v>
      </c>
    </row>
    <row r="1172" spans="1:13" hidden="1" x14ac:dyDescent="0.25">
      <c r="A1172">
        <v>2016</v>
      </c>
      <c r="B1172" t="s">
        <v>11</v>
      </c>
      <c r="C1172" t="s">
        <v>12</v>
      </c>
      <c r="D1172" t="s">
        <v>186</v>
      </c>
      <c r="E1172" t="s">
        <v>187</v>
      </c>
      <c r="F1172" s="1">
        <v>42431</v>
      </c>
      <c r="G1172">
        <v>79</v>
      </c>
      <c r="H1172">
        <v>-251</v>
      </c>
      <c r="I1172" t="s">
        <v>15</v>
      </c>
      <c r="J1172" t="s">
        <v>1959</v>
      </c>
      <c r="K1172" t="s">
        <v>1960</v>
      </c>
      <c r="L1172" t="s">
        <v>1804</v>
      </c>
      <c r="M1172" s="1">
        <v>42460</v>
      </c>
    </row>
    <row r="1173" spans="1:13" hidden="1" x14ac:dyDescent="0.25">
      <c r="A1173">
        <v>2016</v>
      </c>
      <c r="B1173" t="s">
        <v>11</v>
      </c>
      <c r="C1173" t="s">
        <v>12</v>
      </c>
      <c r="D1173" t="s">
        <v>186</v>
      </c>
      <c r="E1173" t="s">
        <v>187</v>
      </c>
      <c r="F1173" s="1">
        <v>42431</v>
      </c>
      <c r="G1173">
        <v>80</v>
      </c>
      <c r="H1173">
        <v>-23.61</v>
      </c>
      <c r="I1173" t="s">
        <v>15</v>
      </c>
      <c r="J1173" t="s">
        <v>1961</v>
      </c>
      <c r="K1173" t="s">
        <v>1962</v>
      </c>
      <c r="L1173" t="s">
        <v>1804</v>
      </c>
      <c r="M1173" s="1">
        <v>42460</v>
      </c>
    </row>
    <row r="1174" spans="1:13" hidden="1" x14ac:dyDescent="0.25">
      <c r="A1174">
        <v>2016</v>
      </c>
      <c r="B1174" t="s">
        <v>11</v>
      </c>
      <c r="C1174" t="s">
        <v>12</v>
      </c>
      <c r="D1174" t="s">
        <v>186</v>
      </c>
      <c r="E1174" t="s">
        <v>187</v>
      </c>
      <c r="F1174" s="1">
        <v>42431</v>
      </c>
      <c r="G1174">
        <v>81</v>
      </c>
      <c r="H1174">
        <v>-3.89</v>
      </c>
      <c r="I1174" t="s">
        <v>15</v>
      </c>
      <c r="J1174" t="s">
        <v>1963</v>
      </c>
      <c r="K1174" t="s">
        <v>1964</v>
      </c>
      <c r="L1174" t="s">
        <v>1804</v>
      </c>
      <c r="M1174" s="1">
        <v>42460</v>
      </c>
    </row>
    <row r="1175" spans="1:13" hidden="1" x14ac:dyDescent="0.25">
      <c r="A1175">
        <v>2016</v>
      </c>
      <c r="B1175" t="s">
        <v>11</v>
      </c>
      <c r="C1175" t="s">
        <v>12</v>
      </c>
      <c r="D1175" t="s">
        <v>186</v>
      </c>
      <c r="E1175" t="s">
        <v>187</v>
      </c>
      <c r="F1175" s="1">
        <v>42431</v>
      </c>
      <c r="G1175">
        <v>82</v>
      </c>
      <c r="H1175">
        <v>-9.56</v>
      </c>
      <c r="I1175" t="s">
        <v>15</v>
      </c>
      <c r="J1175" t="s">
        <v>1965</v>
      </c>
      <c r="K1175" t="s">
        <v>1966</v>
      </c>
      <c r="L1175" t="s">
        <v>1804</v>
      </c>
      <c r="M1175" s="1">
        <v>42460</v>
      </c>
    </row>
    <row r="1176" spans="1:13" hidden="1" x14ac:dyDescent="0.25">
      <c r="A1176">
        <v>2016</v>
      </c>
      <c r="B1176" t="s">
        <v>11</v>
      </c>
      <c r="C1176" t="s">
        <v>12</v>
      </c>
      <c r="D1176" t="s">
        <v>186</v>
      </c>
      <c r="E1176" t="s">
        <v>187</v>
      </c>
      <c r="F1176" s="1">
        <v>42431</v>
      </c>
      <c r="G1176">
        <v>83</v>
      </c>
      <c r="H1176">
        <v>-177.02</v>
      </c>
      <c r="I1176" t="s">
        <v>15</v>
      </c>
      <c r="J1176" t="s">
        <v>462</v>
      </c>
      <c r="K1176" t="s">
        <v>1967</v>
      </c>
      <c r="L1176" t="s">
        <v>1804</v>
      </c>
      <c r="M1176" s="1">
        <v>42460</v>
      </c>
    </row>
    <row r="1177" spans="1:13" hidden="1" x14ac:dyDescent="0.25">
      <c r="A1177">
        <v>2016</v>
      </c>
      <c r="B1177" t="s">
        <v>11</v>
      </c>
      <c r="C1177" t="s">
        <v>12</v>
      </c>
      <c r="D1177" t="s">
        <v>186</v>
      </c>
      <c r="E1177" t="s">
        <v>187</v>
      </c>
      <c r="F1177" s="1">
        <v>42431</v>
      </c>
      <c r="G1177">
        <v>84</v>
      </c>
      <c r="H1177">
        <v>-443.05</v>
      </c>
      <c r="I1177" t="s">
        <v>15</v>
      </c>
      <c r="J1177" t="s">
        <v>295</v>
      </c>
      <c r="K1177" t="s">
        <v>1968</v>
      </c>
      <c r="L1177" t="s">
        <v>1804</v>
      </c>
      <c r="M1177" s="1">
        <v>42460</v>
      </c>
    </row>
    <row r="1178" spans="1:13" hidden="1" x14ac:dyDescent="0.25">
      <c r="A1178">
        <v>2016</v>
      </c>
      <c r="B1178" t="s">
        <v>11</v>
      </c>
      <c r="C1178" t="s">
        <v>12</v>
      </c>
      <c r="D1178" t="s">
        <v>186</v>
      </c>
      <c r="E1178" t="s">
        <v>187</v>
      </c>
      <c r="F1178" s="1">
        <v>42431</v>
      </c>
      <c r="G1178">
        <v>85</v>
      </c>
      <c r="H1178">
        <v>-306.29000000000002</v>
      </c>
      <c r="I1178" t="s">
        <v>15</v>
      </c>
      <c r="J1178" t="s">
        <v>466</v>
      </c>
      <c r="K1178" t="s">
        <v>1969</v>
      </c>
      <c r="L1178" t="s">
        <v>1804</v>
      </c>
      <c r="M1178" s="1">
        <v>42460</v>
      </c>
    </row>
    <row r="1179" spans="1:13" hidden="1" x14ac:dyDescent="0.25">
      <c r="A1179">
        <v>2016</v>
      </c>
      <c r="B1179" t="s">
        <v>11</v>
      </c>
      <c r="C1179" t="s">
        <v>12</v>
      </c>
      <c r="D1179" t="s">
        <v>186</v>
      </c>
      <c r="E1179" t="s">
        <v>187</v>
      </c>
      <c r="F1179" s="1">
        <v>42431</v>
      </c>
      <c r="G1179">
        <v>86</v>
      </c>
      <c r="H1179">
        <v>-587.5</v>
      </c>
      <c r="I1179" t="s">
        <v>15</v>
      </c>
      <c r="J1179" t="s">
        <v>305</v>
      </c>
      <c r="K1179" t="s">
        <v>1970</v>
      </c>
      <c r="L1179" t="s">
        <v>1804</v>
      </c>
      <c r="M1179" s="1">
        <v>42460</v>
      </c>
    </row>
    <row r="1180" spans="1:13" hidden="1" x14ac:dyDescent="0.25">
      <c r="A1180">
        <v>2016</v>
      </c>
      <c r="B1180" t="s">
        <v>11</v>
      </c>
      <c r="C1180" t="s">
        <v>12</v>
      </c>
      <c r="D1180" t="s">
        <v>186</v>
      </c>
      <c r="E1180" t="s">
        <v>187</v>
      </c>
      <c r="F1180" s="1">
        <v>42431</v>
      </c>
      <c r="G1180">
        <v>87</v>
      </c>
      <c r="H1180">
        <v>-1790</v>
      </c>
      <c r="I1180" t="s">
        <v>15</v>
      </c>
      <c r="J1180" t="s">
        <v>201</v>
      </c>
      <c r="K1180" t="s">
        <v>1971</v>
      </c>
      <c r="L1180" t="s">
        <v>1804</v>
      </c>
      <c r="M1180" s="1">
        <v>42460</v>
      </c>
    </row>
    <row r="1181" spans="1:13" hidden="1" x14ac:dyDescent="0.25">
      <c r="A1181">
        <v>2016</v>
      </c>
      <c r="B1181" t="s">
        <v>11</v>
      </c>
      <c r="C1181" t="s">
        <v>12</v>
      </c>
      <c r="D1181" t="s">
        <v>186</v>
      </c>
      <c r="E1181" t="s">
        <v>187</v>
      </c>
      <c r="F1181" s="1">
        <v>42431</v>
      </c>
      <c r="G1181">
        <v>88</v>
      </c>
      <c r="H1181">
        <v>-26789.7</v>
      </c>
      <c r="I1181" t="s">
        <v>15</v>
      </c>
      <c r="J1181" t="s">
        <v>313</v>
      </c>
      <c r="K1181" t="s">
        <v>1972</v>
      </c>
      <c r="L1181" t="s">
        <v>1804</v>
      </c>
      <c r="M1181" s="1">
        <v>42460</v>
      </c>
    </row>
    <row r="1182" spans="1:13" hidden="1" x14ac:dyDescent="0.25">
      <c r="A1182">
        <v>2016</v>
      </c>
      <c r="B1182" t="s">
        <v>11</v>
      </c>
      <c r="C1182" t="s">
        <v>12</v>
      </c>
      <c r="D1182" t="s">
        <v>186</v>
      </c>
      <c r="E1182" t="s">
        <v>187</v>
      </c>
      <c r="F1182" s="1">
        <v>42431</v>
      </c>
      <c r="G1182">
        <v>89</v>
      </c>
      <c r="H1182">
        <v>-82.97</v>
      </c>
      <c r="I1182" t="s">
        <v>15</v>
      </c>
      <c r="J1182" t="s">
        <v>1167</v>
      </c>
      <c r="K1182" t="s">
        <v>1973</v>
      </c>
      <c r="L1182" t="s">
        <v>1804</v>
      </c>
      <c r="M1182" s="1">
        <v>42460</v>
      </c>
    </row>
    <row r="1183" spans="1:13" hidden="1" x14ac:dyDescent="0.25">
      <c r="A1183">
        <v>2016</v>
      </c>
      <c r="B1183" t="s">
        <v>11</v>
      </c>
      <c r="C1183" t="s">
        <v>12</v>
      </c>
      <c r="D1183" t="s">
        <v>186</v>
      </c>
      <c r="E1183" t="s">
        <v>187</v>
      </c>
      <c r="F1183" s="1">
        <v>42431</v>
      </c>
      <c r="G1183">
        <v>90</v>
      </c>
      <c r="H1183">
        <v>-547.14</v>
      </c>
      <c r="I1183" t="s">
        <v>15</v>
      </c>
      <c r="J1183" t="s">
        <v>945</v>
      </c>
      <c r="K1183" t="s">
        <v>1974</v>
      </c>
      <c r="L1183" t="s">
        <v>1804</v>
      </c>
      <c r="M1183" s="1">
        <v>42460</v>
      </c>
    </row>
    <row r="1184" spans="1:13" hidden="1" x14ac:dyDescent="0.25">
      <c r="A1184">
        <v>2016</v>
      </c>
      <c r="B1184" t="s">
        <v>11</v>
      </c>
      <c r="C1184" t="s">
        <v>12</v>
      </c>
      <c r="D1184" t="s">
        <v>186</v>
      </c>
      <c r="E1184" t="s">
        <v>187</v>
      </c>
      <c r="F1184" s="1">
        <v>42431</v>
      </c>
      <c r="G1184">
        <v>91</v>
      </c>
      <c r="H1184">
        <v>-1659.8</v>
      </c>
      <c r="I1184" t="s">
        <v>15</v>
      </c>
      <c r="J1184" t="s">
        <v>315</v>
      </c>
      <c r="K1184" t="s">
        <v>1975</v>
      </c>
      <c r="L1184" t="s">
        <v>1804</v>
      </c>
      <c r="M1184" s="1">
        <v>42460</v>
      </c>
    </row>
    <row r="1185" spans="1:13" hidden="1" x14ac:dyDescent="0.25">
      <c r="A1185">
        <v>2016</v>
      </c>
      <c r="B1185" t="s">
        <v>11</v>
      </c>
      <c r="C1185" t="s">
        <v>12</v>
      </c>
      <c r="D1185" t="s">
        <v>186</v>
      </c>
      <c r="E1185" t="s">
        <v>187</v>
      </c>
      <c r="F1185" s="1">
        <v>42431</v>
      </c>
      <c r="G1185">
        <v>92</v>
      </c>
      <c r="H1185">
        <v>-75</v>
      </c>
      <c r="I1185" t="s">
        <v>15</v>
      </c>
      <c r="J1185" t="s">
        <v>198</v>
      </c>
      <c r="K1185" t="s">
        <v>1976</v>
      </c>
      <c r="L1185" t="s">
        <v>1804</v>
      </c>
      <c r="M1185" s="1">
        <v>42460</v>
      </c>
    </row>
    <row r="1186" spans="1:13" hidden="1" x14ac:dyDescent="0.25">
      <c r="A1186">
        <v>2016</v>
      </c>
      <c r="B1186" t="s">
        <v>11</v>
      </c>
      <c r="C1186" t="s">
        <v>12</v>
      </c>
      <c r="D1186" t="s">
        <v>186</v>
      </c>
      <c r="E1186" t="s">
        <v>187</v>
      </c>
      <c r="F1186" s="1">
        <v>42431</v>
      </c>
      <c r="G1186">
        <v>93</v>
      </c>
      <c r="H1186">
        <v>-50.16</v>
      </c>
      <c r="I1186" t="s">
        <v>15</v>
      </c>
      <c r="J1186" t="s">
        <v>317</v>
      </c>
      <c r="K1186" t="s">
        <v>1977</v>
      </c>
      <c r="L1186" t="s">
        <v>1804</v>
      </c>
      <c r="M1186" s="1">
        <v>42460</v>
      </c>
    </row>
    <row r="1187" spans="1:13" hidden="1" x14ac:dyDescent="0.25">
      <c r="A1187">
        <v>2016</v>
      </c>
      <c r="B1187" t="s">
        <v>11</v>
      </c>
      <c r="C1187" t="s">
        <v>12</v>
      </c>
      <c r="D1187" t="s">
        <v>186</v>
      </c>
      <c r="E1187" t="s">
        <v>187</v>
      </c>
      <c r="F1187" s="1">
        <v>42431</v>
      </c>
      <c r="G1187">
        <v>94</v>
      </c>
      <c r="H1187">
        <v>-12066.73</v>
      </c>
      <c r="I1187" t="s">
        <v>15</v>
      </c>
      <c r="J1187" t="s">
        <v>320</v>
      </c>
      <c r="K1187" t="s">
        <v>1978</v>
      </c>
      <c r="L1187" t="s">
        <v>1804</v>
      </c>
      <c r="M1187" s="1">
        <v>42460</v>
      </c>
    </row>
    <row r="1188" spans="1:13" hidden="1" x14ac:dyDescent="0.25">
      <c r="A1188">
        <v>2016</v>
      </c>
      <c r="B1188" t="s">
        <v>11</v>
      </c>
      <c r="C1188" t="s">
        <v>12</v>
      </c>
      <c r="D1188" t="s">
        <v>186</v>
      </c>
      <c r="E1188" t="s">
        <v>187</v>
      </c>
      <c r="F1188" s="1">
        <v>42431</v>
      </c>
      <c r="G1188">
        <v>95</v>
      </c>
      <c r="H1188">
        <v>-1424.05</v>
      </c>
      <c r="I1188" t="s">
        <v>15</v>
      </c>
      <c r="J1188" t="s">
        <v>194</v>
      </c>
      <c r="K1188" t="s">
        <v>1979</v>
      </c>
      <c r="L1188" t="s">
        <v>1804</v>
      </c>
      <c r="M1188" s="1">
        <v>42460</v>
      </c>
    </row>
    <row r="1189" spans="1:13" hidden="1" x14ac:dyDescent="0.25">
      <c r="A1189">
        <v>2016</v>
      </c>
      <c r="B1189" t="s">
        <v>11</v>
      </c>
      <c r="C1189" t="s">
        <v>12</v>
      </c>
      <c r="D1189" t="s">
        <v>186</v>
      </c>
      <c r="E1189" t="s">
        <v>187</v>
      </c>
      <c r="F1189" s="1">
        <v>42431</v>
      </c>
      <c r="G1189">
        <v>96</v>
      </c>
      <c r="H1189">
        <v>-10.5</v>
      </c>
      <c r="I1189" t="s">
        <v>15</v>
      </c>
      <c r="J1189" t="s">
        <v>1312</v>
      </c>
      <c r="K1189" t="s">
        <v>1980</v>
      </c>
      <c r="L1189" t="s">
        <v>1804</v>
      </c>
      <c r="M1189" s="1">
        <v>42460</v>
      </c>
    </row>
    <row r="1190" spans="1:13" x14ac:dyDescent="0.25">
      <c r="A1190">
        <v>2016</v>
      </c>
      <c r="B1190" t="s">
        <v>11</v>
      </c>
      <c r="C1190" t="s">
        <v>12</v>
      </c>
      <c r="D1190" t="s">
        <v>186</v>
      </c>
      <c r="E1190" t="s">
        <v>187</v>
      </c>
      <c r="F1190" s="1">
        <v>42431</v>
      </c>
      <c r="G1190">
        <v>97</v>
      </c>
      <c r="H1190">
        <v>-38814.47</v>
      </c>
      <c r="I1190" t="s">
        <v>15</v>
      </c>
      <c r="J1190" t="s">
        <v>20</v>
      </c>
      <c r="K1190" t="s">
        <v>1981</v>
      </c>
      <c r="L1190" t="s">
        <v>1804</v>
      </c>
      <c r="M1190" s="1">
        <v>42460</v>
      </c>
    </row>
    <row r="1191" spans="1:13" hidden="1" x14ac:dyDescent="0.25">
      <c r="A1191">
        <v>2016</v>
      </c>
      <c r="B1191" t="s">
        <v>11</v>
      </c>
      <c r="C1191" t="s">
        <v>12</v>
      </c>
      <c r="D1191" t="s">
        <v>186</v>
      </c>
      <c r="E1191" t="s">
        <v>187</v>
      </c>
      <c r="F1191" s="1">
        <v>42431</v>
      </c>
      <c r="G1191">
        <v>98</v>
      </c>
      <c r="H1191">
        <v>-81.709999999999994</v>
      </c>
      <c r="I1191" t="s">
        <v>15</v>
      </c>
      <c r="J1191" t="s">
        <v>324</v>
      </c>
      <c r="K1191" t="s">
        <v>1982</v>
      </c>
      <c r="L1191" t="s">
        <v>1804</v>
      </c>
      <c r="M1191" s="1">
        <v>42460</v>
      </c>
    </row>
    <row r="1192" spans="1:13" hidden="1" x14ac:dyDescent="0.25">
      <c r="A1192">
        <v>2016</v>
      </c>
      <c r="B1192" t="s">
        <v>11</v>
      </c>
      <c r="C1192" t="s">
        <v>12</v>
      </c>
      <c r="D1192" t="s">
        <v>186</v>
      </c>
      <c r="E1192" t="s">
        <v>187</v>
      </c>
      <c r="F1192" s="1">
        <v>42431</v>
      </c>
      <c r="G1192">
        <v>99</v>
      </c>
      <c r="H1192">
        <v>-932.12</v>
      </c>
      <c r="I1192" t="s">
        <v>15</v>
      </c>
      <c r="J1192" t="s">
        <v>83</v>
      </c>
      <c r="K1192" t="s">
        <v>1983</v>
      </c>
      <c r="L1192" t="s">
        <v>1804</v>
      </c>
      <c r="M1192" s="1">
        <v>42460</v>
      </c>
    </row>
    <row r="1193" spans="1:13" hidden="1" x14ac:dyDescent="0.25">
      <c r="A1193">
        <v>2016</v>
      </c>
      <c r="B1193" t="s">
        <v>11</v>
      </c>
      <c r="C1193" t="s">
        <v>12</v>
      </c>
      <c r="D1193" t="s">
        <v>186</v>
      </c>
      <c r="E1193" t="s">
        <v>187</v>
      </c>
      <c r="F1193" s="1">
        <v>42431</v>
      </c>
      <c r="G1193">
        <v>100</v>
      </c>
      <c r="H1193">
        <v>-1101.4000000000001</v>
      </c>
      <c r="I1193" t="s">
        <v>15</v>
      </c>
      <c r="J1193" t="s">
        <v>206</v>
      </c>
      <c r="K1193" t="s">
        <v>1984</v>
      </c>
      <c r="L1193" t="s">
        <v>1804</v>
      </c>
      <c r="M1193" s="1">
        <v>42460</v>
      </c>
    </row>
    <row r="1194" spans="1:13" hidden="1" x14ac:dyDescent="0.25">
      <c r="A1194">
        <v>2016</v>
      </c>
      <c r="B1194" t="s">
        <v>11</v>
      </c>
      <c r="C1194" t="s">
        <v>12</v>
      </c>
      <c r="D1194" t="s">
        <v>186</v>
      </c>
      <c r="E1194" t="s">
        <v>187</v>
      </c>
      <c r="F1194" s="1">
        <v>42431</v>
      </c>
      <c r="G1194">
        <v>101</v>
      </c>
      <c r="H1194">
        <v>-442.15</v>
      </c>
      <c r="I1194" t="s">
        <v>15</v>
      </c>
      <c r="J1194" t="s">
        <v>222</v>
      </c>
      <c r="K1194" t="s">
        <v>1985</v>
      </c>
      <c r="L1194" t="s">
        <v>1804</v>
      </c>
      <c r="M1194" s="1">
        <v>42460</v>
      </c>
    </row>
    <row r="1195" spans="1:13" hidden="1" x14ac:dyDescent="0.25">
      <c r="A1195">
        <v>2016</v>
      </c>
      <c r="B1195" t="s">
        <v>11</v>
      </c>
      <c r="C1195" t="s">
        <v>12</v>
      </c>
      <c r="D1195" t="s">
        <v>186</v>
      </c>
      <c r="E1195" t="s">
        <v>187</v>
      </c>
      <c r="F1195" s="1">
        <v>42431</v>
      </c>
      <c r="G1195">
        <v>102</v>
      </c>
      <c r="H1195">
        <v>-381.33</v>
      </c>
      <c r="I1195" t="s">
        <v>15</v>
      </c>
      <c r="J1195" t="s">
        <v>1986</v>
      </c>
      <c r="K1195" t="s">
        <v>1987</v>
      </c>
      <c r="L1195" t="s">
        <v>1804</v>
      </c>
      <c r="M1195" s="1">
        <v>42460</v>
      </c>
    </row>
    <row r="1196" spans="1:13" hidden="1" x14ac:dyDescent="0.25">
      <c r="A1196">
        <v>2016</v>
      </c>
      <c r="B1196" t="s">
        <v>11</v>
      </c>
      <c r="C1196" t="s">
        <v>12</v>
      </c>
      <c r="D1196" t="s">
        <v>186</v>
      </c>
      <c r="E1196" t="s">
        <v>187</v>
      </c>
      <c r="F1196" s="1">
        <v>42431</v>
      </c>
      <c r="G1196">
        <v>103</v>
      </c>
      <c r="H1196">
        <v>-163.44</v>
      </c>
      <c r="I1196" t="s">
        <v>15</v>
      </c>
      <c r="J1196" t="s">
        <v>496</v>
      </c>
      <c r="K1196" t="s">
        <v>1988</v>
      </c>
      <c r="L1196" t="s">
        <v>1804</v>
      </c>
      <c r="M1196" s="1">
        <v>42460</v>
      </c>
    </row>
    <row r="1197" spans="1:13" hidden="1" x14ac:dyDescent="0.25">
      <c r="A1197">
        <v>2016</v>
      </c>
      <c r="B1197" t="s">
        <v>11</v>
      </c>
      <c r="C1197" t="s">
        <v>12</v>
      </c>
      <c r="D1197" t="s">
        <v>186</v>
      </c>
      <c r="E1197" t="s">
        <v>187</v>
      </c>
      <c r="F1197" s="1">
        <v>42431</v>
      </c>
      <c r="G1197">
        <v>104</v>
      </c>
      <c r="H1197">
        <v>-550</v>
      </c>
      <c r="I1197" t="s">
        <v>15</v>
      </c>
      <c r="J1197" t="s">
        <v>1989</v>
      </c>
      <c r="K1197" t="s">
        <v>1990</v>
      </c>
      <c r="L1197" t="s">
        <v>1804</v>
      </c>
      <c r="M1197" s="1">
        <v>42460</v>
      </c>
    </row>
    <row r="1198" spans="1:13" hidden="1" x14ac:dyDescent="0.25">
      <c r="A1198">
        <v>2016</v>
      </c>
      <c r="B1198" t="s">
        <v>11</v>
      </c>
      <c r="C1198" t="s">
        <v>12</v>
      </c>
      <c r="D1198" t="s">
        <v>186</v>
      </c>
      <c r="E1198" t="s">
        <v>187</v>
      </c>
      <c r="F1198" s="1">
        <v>42431</v>
      </c>
      <c r="G1198">
        <v>105</v>
      </c>
      <c r="H1198">
        <v>-2097.4899999999998</v>
      </c>
      <c r="I1198" t="s">
        <v>15</v>
      </c>
      <c r="J1198" t="s">
        <v>1333</v>
      </c>
      <c r="K1198" t="s">
        <v>1991</v>
      </c>
      <c r="L1198" t="s">
        <v>1804</v>
      </c>
      <c r="M1198" s="1">
        <v>42460</v>
      </c>
    </row>
    <row r="1199" spans="1:13" hidden="1" x14ac:dyDescent="0.25">
      <c r="A1199">
        <v>2016</v>
      </c>
      <c r="B1199" t="s">
        <v>11</v>
      </c>
      <c r="C1199" t="s">
        <v>12</v>
      </c>
      <c r="D1199" t="s">
        <v>186</v>
      </c>
      <c r="E1199" t="s">
        <v>187</v>
      </c>
      <c r="F1199" s="1">
        <v>42431</v>
      </c>
      <c r="G1199">
        <v>106</v>
      </c>
      <c r="H1199">
        <v>-43.65</v>
      </c>
      <c r="I1199" t="s">
        <v>15</v>
      </c>
      <c r="J1199" t="s">
        <v>205</v>
      </c>
      <c r="K1199" t="s">
        <v>1992</v>
      </c>
      <c r="L1199" t="s">
        <v>1804</v>
      </c>
      <c r="M1199" s="1">
        <v>42460</v>
      </c>
    </row>
    <row r="1200" spans="1:13" hidden="1" x14ac:dyDescent="0.25">
      <c r="A1200">
        <v>2016</v>
      </c>
      <c r="B1200" t="s">
        <v>11</v>
      </c>
      <c r="C1200" t="s">
        <v>12</v>
      </c>
      <c r="D1200" t="s">
        <v>186</v>
      </c>
      <c r="E1200" t="s">
        <v>187</v>
      </c>
      <c r="F1200" s="1">
        <v>42431</v>
      </c>
      <c r="G1200">
        <v>107</v>
      </c>
      <c r="H1200">
        <v>-221.4</v>
      </c>
      <c r="I1200" t="s">
        <v>15</v>
      </c>
      <c r="J1200" t="s">
        <v>344</v>
      </c>
      <c r="K1200" t="s">
        <v>1993</v>
      </c>
      <c r="L1200" t="s">
        <v>1804</v>
      </c>
      <c r="M1200" s="1">
        <v>42460</v>
      </c>
    </row>
    <row r="1201" spans="1:13" hidden="1" x14ac:dyDescent="0.25">
      <c r="A1201">
        <v>2016</v>
      </c>
      <c r="B1201" t="s">
        <v>11</v>
      </c>
      <c r="C1201" t="s">
        <v>12</v>
      </c>
      <c r="D1201" t="s">
        <v>186</v>
      </c>
      <c r="E1201" t="s">
        <v>187</v>
      </c>
      <c r="F1201" s="1">
        <v>42431</v>
      </c>
      <c r="G1201">
        <v>108</v>
      </c>
      <c r="H1201">
        <v>-2718.18</v>
      </c>
      <c r="I1201" t="s">
        <v>15</v>
      </c>
      <c r="J1201" t="s">
        <v>349</v>
      </c>
      <c r="K1201" t="s">
        <v>1994</v>
      </c>
      <c r="L1201" t="s">
        <v>1804</v>
      </c>
      <c r="M1201" s="1">
        <v>42460</v>
      </c>
    </row>
    <row r="1202" spans="1:13" hidden="1" x14ac:dyDescent="0.25">
      <c r="A1202">
        <v>2016</v>
      </c>
      <c r="B1202" t="s">
        <v>11</v>
      </c>
      <c r="C1202" t="s">
        <v>12</v>
      </c>
      <c r="D1202" t="s">
        <v>186</v>
      </c>
      <c r="E1202" t="s">
        <v>187</v>
      </c>
      <c r="F1202" s="1">
        <v>42431</v>
      </c>
      <c r="G1202">
        <v>109</v>
      </c>
      <c r="H1202">
        <v>-8913.33</v>
      </c>
      <c r="I1202" t="s">
        <v>15</v>
      </c>
      <c r="J1202" t="s">
        <v>208</v>
      </c>
      <c r="K1202" t="s">
        <v>1995</v>
      </c>
      <c r="L1202" t="s">
        <v>1804</v>
      </c>
      <c r="M1202" s="1">
        <v>42460</v>
      </c>
    </row>
    <row r="1203" spans="1:13" hidden="1" x14ac:dyDescent="0.25">
      <c r="A1203">
        <v>2016</v>
      </c>
      <c r="B1203" t="s">
        <v>11</v>
      </c>
      <c r="C1203" t="s">
        <v>12</v>
      </c>
      <c r="D1203" t="s">
        <v>186</v>
      </c>
      <c r="E1203" t="s">
        <v>187</v>
      </c>
      <c r="F1203" s="1">
        <v>42431</v>
      </c>
      <c r="G1203">
        <v>110</v>
      </c>
      <c r="H1203">
        <v>-12000</v>
      </c>
      <c r="I1203" t="s">
        <v>15</v>
      </c>
      <c r="J1203" t="s">
        <v>196</v>
      </c>
      <c r="K1203" t="s">
        <v>1996</v>
      </c>
      <c r="L1203" t="s">
        <v>1804</v>
      </c>
      <c r="M1203" s="1">
        <v>42460</v>
      </c>
    </row>
    <row r="1204" spans="1:13" hidden="1" x14ac:dyDescent="0.25">
      <c r="A1204">
        <v>2016</v>
      </c>
      <c r="B1204" t="s">
        <v>11</v>
      </c>
      <c r="C1204" t="s">
        <v>12</v>
      </c>
      <c r="D1204" t="s">
        <v>186</v>
      </c>
      <c r="E1204" t="s">
        <v>187</v>
      </c>
      <c r="F1204" s="1">
        <v>42431</v>
      </c>
      <c r="G1204">
        <v>111</v>
      </c>
      <c r="H1204">
        <v>-11508.87</v>
      </c>
      <c r="I1204" t="s">
        <v>15</v>
      </c>
      <c r="J1204" t="s">
        <v>355</v>
      </c>
      <c r="K1204" t="s">
        <v>1997</v>
      </c>
      <c r="L1204" t="s">
        <v>1804</v>
      </c>
      <c r="M1204" s="1">
        <v>42460</v>
      </c>
    </row>
    <row r="1205" spans="1:13" hidden="1" x14ac:dyDescent="0.25">
      <c r="A1205">
        <v>2016</v>
      </c>
      <c r="B1205" t="s">
        <v>11</v>
      </c>
      <c r="C1205" t="s">
        <v>12</v>
      </c>
      <c r="D1205" t="s">
        <v>186</v>
      </c>
      <c r="E1205" t="s">
        <v>187</v>
      </c>
      <c r="F1205" s="1">
        <v>42431</v>
      </c>
      <c r="G1205">
        <v>112</v>
      </c>
      <c r="H1205">
        <v>-14.21</v>
      </c>
      <c r="I1205" t="s">
        <v>15</v>
      </c>
      <c r="J1205" t="s">
        <v>203</v>
      </c>
      <c r="K1205" t="s">
        <v>1998</v>
      </c>
      <c r="L1205" t="s">
        <v>1804</v>
      </c>
      <c r="M1205" s="1">
        <v>42460</v>
      </c>
    </row>
    <row r="1206" spans="1:13" hidden="1" x14ac:dyDescent="0.25">
      <c r="A1206">
        <v>2016</v>
      </c>
      <c r="B1206" t="s">
        <v>11</v>
      </c>
      <c r="C1206" t="s">
        <v>12</v>
      </c>
      <c r="D1206" t="s">
        <v>186</v>
      </c>
      <c r="E1206" t="s">
        <v>187</v>
      </c>
      <c r="F1206" s="1">
        <v>42431</v>
      </c>
      <c r="G1206">
        <v>113</v>
      </c>
      <c r="H1206">
        <v>-191.26</v>
      </c>
      <c r="I1206" t="s">
        <v>15</v>
      </c>
      <c r="J1206" t="s">
        <v>34</v>
      </c>
      <c r="K1206" t="s">
        <v>1999</v>
      </c>
      <c r="L1206" t="s">
        <v>1804</v>
      </c>
      <c r="M1206" s="1">
        <v>42460</v>
      </c>
    </row>
    <row r="1207" spans="1:13" hidden="1" x14ac:dyDescent="0.25">
      <c r="A1207">
        <v>2016</v>
      </c>
      <c r="B1207" t="s">
        <v>11</v>
      </c>
      <c r="C1207" t="s">
        <v>12</v>
      </c>
      <c r="D1207" t="s">
        <v>186</v>
      </c>
      <c r="E1207" t="s">
        <v>187</v>
      </c>
      <c r="F1207" s="1">
        <v>42431</v>
      </c>
      <c r="G1207">
        <v>114</v>
      </c>
      <c r="H1207">
        <v>-1833</v>
      </c>
      <c r="I1207" t="s">
        <v>15</v>
      </c>
      <c r="J1207" t="s">
        <v>671</v>
      </c>
      <c r="K1207" t="s">
        <v>2000</v>
      </c>
      <c r="L1207" t="s">
        <v>1804</v>
      </c>
      <c r="M1207" s="1">
        <v>42460</v>
      </c>
    </row>
    <row r="1208" spans="1:13" hidden="1" x14ac:dyDescent="0.25">
      <c r="A1208">
        <v>2016</v>
      </c>
      <c r="B1208" t="s">
        <v>11</v>
      </c>
      <c r="C1208" t="s">
        <v>12</v>
      </c>
      <c r="D1208" t="s">
        <v>186</v>
      </c>
      <c r="E1208" t="s">
        <v>187</v>
      </c>
      <c r="F1208" s="1">
        <v>42431</v>
      </c>
      <c r="G1208">
        <v>115</v>
      </c>
      <c r="H1208">
        <v>-22756.86</v>
      </c>
      <c r="I1208" t="s">
        <v>15</v>
      </c>
      <c r="J1208" t="s">
        <v>512</v>
      </c>
      <c r="K1208" t="s">
        <v>2001</v>
      </c>
      <c r="L1208" t="s">
        <v>1804</v>
      </c>
      <c r="M1208" s="1">
        <v>42460</v>
      </c>
    </row>
    <row r="1209" spans="1:13" hidden="1" x14ac:dyDescent="0.25">
      <c r="A1209">
        <v>2016</v>
      </c>
      <c r="B1209" t="s">
        <v>11</v>
      </c>
      <c r="C1209" t="s">
        <v>12</v>
      </c>
      <c r="D1209" t="s">
        <v>186</v>
      </c>
      <c r="E1209" t="s">
        <v>187</v>
      </c>
      <c r="F1209" s="1">
        <v>42431</v>
      </c>
      <c r="G1209">
        <v>116</v>
      </c>
      <c r="H1209">
        <v>-18053.75</v>
      </c>
      <c r="I1209" t="s">
        <v>15</v>
      </c>
      <c r="J1209" t="s">
        <v>369</v>
      </c>
      <c r="K1209" t="s">
        <v>2002</v>
      </c>
      <c r="L1209" t="s">
        <v>1804</v>
      </c>
      <c r="M1209" s="1">
        <v>42460</v>
      </c>
    </row>
    <row r="1210" spans="1:13" hidden="1" x14ac:dyDescent="0.25">
      <c r="A1210">
        <v>2016</v>
      </c>
      <c r="B1210" t="s">
        <v>11</v>
      </c>
      <c r="C1210" t="s">
        <v>12</v>
      </c>
      <c r="D1210" t="s">
        <v>186</v>
      </c>
      <c r="E1210" t="s">
        <v>187</v>
      </c>
      <c r="F1210" s="1">
        <v>42431</v>
      </c>
      <c r="G1210">
        <v>117</v>
      </c>
      <c r="H1210">
        <v>-2717.13</v>
      </c>
      <c r="I1210" t="s">
        <v>15</v>
      </c>
      <c r="J1210" t="s">
        <v>197</v>
      </c>
      <c r="K1210" t="s">
        <v>2003</v>
      </c>
      <c r="L1210" t="s">
        <v>1804</v>
      </c>
      <c r="M1210" s="1">
        <v>42460</v>
      </c>
    </row>
    <row r="1211" spans="1:13" hidden="1" x14ac:dyDescent="0.25">
      <c r="A1211">
        <v>2016</v>
      </c>
      <c r="B1211" t="s">
        <v>11</v>
      </c>
      <c r="C1211" t="s">
        <v>12</v>
      </c>
      <c r="D1211" t="s">
        <v>186</v>
      </c>
      <c r="E1211" t="s">
        <v>187</v>
      </c>
      <c r="F1211" s="1">
        <v>42431</v>
      </c>
      <c r="G1211">
        <v>118</v>
      </c>
      <c r="H1211">
        <v>-39.1</v>
      </c>
      <c r="I1211" t="s">
        <v>15</v>
      </c>
      <c r="J1211" t="s">
        <v>782</v>
      </c>
      <c r="K1211" t="s">
        <v>2004</v>
      </c>
      <c r="L1211" t="s">
        <v>1804</v>
      </c>
      <c r="M1211" s="1">
        <v>42460</v>
      </c>
    </row>
    <row r="1212" spans="1:13" hidden="1" x14ac:dyDescent="0.25">
      <c r="A1212">
        <v>2016</v>
      </c>
      <c r="B1212" t="s">
        <v>11</v>
      </c>
      <c r="C1212" t="s">
        <v>12</v>
      </c>
      <c r="D1212" t="s">
        <v>186</v>
      </c>
      <c r="E1212" t="s">
        <v>187</v>
      </c>
      <c r="F1212" s="1">
        <v>42431</v>
      </c>
      <c r="G1212">
        <v>119</v>
      </c>
      <c r="H1212">
        <v>-2280.6</v>
      </c>
      <c r="I1212" t="s">
        <v>15</v>
      </c>
      <c r="J1212" t="s">
        <v>2005</v>
      </c>
      <c r="K1212" t="s">
        <v>2006</v>
      </c>
      <c r="L1212" t="s">
        <v>1804</v>
      </c>
      <c r="M1212" s="1">
        <v>42460</v>
      </c>
    </row>
    <row r="1213" spans="1:13" hidden="1" x14ac:dyDescent="0.25">
      <c r="A1213">
        <v>2016</v>
      </c>
      <c r="B1213" t="s">
        <v>11</v>
      </c>
      <c r="C1213" t="s">
        <v>12</v>
      </c>
      <c r="D1213" t="s">
        <v>186</v>
      </c>
      <c r="E1213" t="s">
        <v>187</v>
      </c>
      <c r="F1213" s="1">
        <v>42431</v>
      </c>
      <c r="G1213">
        <v>120</v>
      </c>
      <c r="H1213">
        <v>-352.95</v>
      </c>
      <c r="I1213" t="s">
        <v>15</v>
      </c>
      <c r="J1213" t="s">
        <v>216</v>
      </c>
      <c r="K1213" t="s">
        <v>2007</v>
      </c>
      <c r="L1213" t="s">
        <v>1804</v>
      </c>
      <c r="M1213" s="1">
        <v>42460</v>
      </c>
    </row>
    <row r="1214" spans="1:13" hidden="1" x14ac:dyDescent="0.25">
      <c r="A1214">
        <v>2016</v>
      </c>
      <c r="B1214" t="s">
        <v>11</v>
      </c>
      <c r="C1214" t="s">
        <v>12</v>
      </c>
      <c r="D1214" t="s">
        <v>186</v>
      </c>
      <c r="E1214" t="s">
        <v>187</v>
      </c>
      <c r="F1214" s="1">
        <v>42431</v>
      </c>
      <c r="G1214">
        <v>121</v>
      </c>
      <c r="H1214">
        <v>-234.17</v>
      </c>
      <c r="I1214" t="s">
        <v>15</v>
      </c>
      <c r="J1214" t="s">
        <v>40</v>
      </c>
      <c r="K1214" t="s">
        <v>2008</v>
      </c>
      <c r="L1214" t="s">
        <v>1804</v>
      </c>
      <c r="M1214" s="1">
        <v>42460</v>
      </c>
    </row>
    <row r="1215" spans="1:13" hidden="1" x14ac:dyDescent="0.25">
      <c r="A1215">
        <v>2016</v>
      </c>
      <c r="B1215" t="s">
        <v>11</v>
      </c>
      <c r="C1215" t="s">
        <v>12</v>
      </c>
      <c r="D1215" t="s">
        <v>186</v>
      </c>
      <c r="E1215" t="s">
        <v>187</v>
      </c>
      <c r="F1215" s="1">
        <v>42431</v>
      </c>
      <c r="G1215">
        <v>122</v>
      </c>
      <c r="H1215">
        <v>-1386.82</v>
      </c>
      <c r="I1215" t="s">
        <v>15</v>
      </c>
      <c r="J1215" t="s">
        <v>542</v>
      </c>
      <c r="K1215" t="s">
        <v>2009</v>
      </c>
      <c r="L1215" t="s">
        <v>1804</v>
      </c>
      <c r="M1215" s="1">
        <v>42460</v>
      </c>
    </row>
    <row r="1216" spans="1:13" hidden="1" x14ac:dyDescent="0.25">
      <c r="A1216">
        <v>2016</v>
      </c>
      <c r="B1216" t="s">
        <v>11</v>
      </c>
      <c r="C1216" t="s">
        <v>12</v>
      </c>
      <c r="D1216" t="s">
        <v>186</v>
      </c>
      <c r="E1216" t="s">
        <v>187</v>
      </c>
      <c r="F1216" s="1">
        <v>42431</v>
      </c>
      <c r="G1216">
        <v>123</v>
      </c>
      <c r="H1216">
        <v>-2285.9699999999998</v>
      </c>
      <c r="I1216" t="s">
        <v>15</v>
      </c>
      <c r="J1216" t="s">
        <v>695</v>
      </c>
      <c r="K1216" t="s">
        <v>2010</v>
      </c>
      <c r="L1216" t="s">
        <v>1804</v>
      </c>
      <c r="M1216" s="1">
        <v>42460</v>
      </c>
    </row>
    <row r="1217" spans="1:13" hidden="1" x14ac:dyDescent="0.25">
      <c r="A1217">
        <v>2016</v>
      </c>
      <c r="B1217" t="s">
        <v>11</v>
      </c>
      <c r="C1217" t="s">
        <v>12</v>
      </c>
      <c r="D1217" t="s">
        <v>186</v>
      </c>
      <c r="E1217" t="s">
        <v>187</v>
      </c>
      <c r="F1217" s="1">
        <v>42431</v>
      </c>
      <c r="G1217">
        <v>124</v>
      </c>
      <c r="H1217">
        <v>-175</v>
      </c>
      <c r="I1217" t="s">
        <v>15</v>
      </c>
      <c r="J1217" t="s">
        <v>544</v>
      </c>
      <c r="K1217" t="s">
        <v>2011</v>
      </c>
      <c r="L1217" t="s">
        <v>1804</v>
      </c>
      <c r="M1217" s="1">
        <v>42460</v>
      </c>
    </row>
    <row r="1218" spans="1:13" hidden="1" x14ac:dyDescent="0.25">
      <c r="A1218">
        <v>2016</v>
      </c>
      <c r="B1218" t="s">
        <v>11</v>
      </c>
      <c r="C1218" t="s">
        <v>12</v>
      </c>
      <c r="D1218" t="s">
        <v>186</v>
      </c>
      <c r="E1218" t="s">
        <v>187</v>
      </c>
      <c r="F1218" s="1">
        <v>42431</v>
      </c>
      <c r="G1218">
        <v>125</v>
      </c>
      <c r="H1218">
        <v>-800</v>
      </c>
      <c r="I1218" t="s">
        <v>15</v>
      </c>
      <c r="J1218" t="s">
        <v>390</v>
      </c>
      <c r="K1218" t="s">
        <v>2012</v>
      </c>
      <c r="L1218" t="s">
        <v>1804</v>
      </c>
      <c r="M1218" s="1">
        <v>42460</v>
      </c>
    </row>
    <row r="1219" spans="1:13" hidden="1" x14ac:dyDescent="0.25">
      <c r="A1219">
        <v>2016</v>
      </c>
      <c r="B1219" t="s">
        <v>11</v>
      </c>
      <c r="C1219" t="s">
        <v>12</v>
      </c>
      <c r="D1219" t="s">
        <v>186</v>
      </c>
      <c r="E1219" t="s">
        <v>187</v>
      </c>
      <c r="F1219" s="1">
        <v>42431</v>
      </c>
      <c r="G1219">
        <v>126</v>
      </c>
      <c r="H1219">
        <v>-120.48</v>
      </c>
      <c r="I1219" t="s">
        <v>15</v>
      </c>
      <c r="J1219" t="s">
        <v>392</v>
      </c>
      <c r="K1219" t="s">
        <v>2013</v>
      </c>
      <c r="L1219" t="s">
        <v>1804</v>
      </c>
      <c r="M1219" s="1">
        <v>42460</v>
      </c>
    </row>
    <row r="1220" spans="1:13" hidden="1" x14ac:dyDescent="0.25">
      <c r="A1220">
        <v>2016</v>
      </c>
      <c r="B1220" t="s">
        <v>11</v>
      </c>
      <c r="C1220" t="s">
        <v>12</v>
      </c>
      <c r="D1220" t="s">
        <v>186</v>
      </c>
      <c r="E1220" t="s">
        <v>187</v>
      </c>
      <c r="F1220" s="1">
        <v>42431</v>
      </c>
      <c r="G1220">
        <v>127</v>
      </c>
      <c r="H1220">
        <v>-1931.31</v>
      </c>
      <c r="I1220" t="s">
        <v>15</v>
      </c>
      <c r="J1220" t="s">
        <v>211</v>
      </c>
      <c r="K1220" t="s">
        <v>2014</v>
      </c>
      <c r="L1220" t="s">
        <v>1804</v>
      </c>
      <c r="M1220" s="1">
        <v>42460</v>
      </c>
    </row>
    <row r="1221" spans="1:13" hidden="1" x14ac:dyDescent="0.25">
      <c r="A1221">
        <v>2016</v>
      </c>
      <c r="B1221" t="s">
        <v>11</v>
      </c>
      <c r="C1221" t="s">
        <v>12</v>
      </c>
      <c r="D1221" t="s">
        <v>186</v>
      </c>
      <c r="E1221" t="s">
        <v>187</v>
      </c>
      <c r="F1221" s="1">
        <v>42431</v>
      </c>
      <c r="G1221">
        <v>128</v>
      </c>
      <c r="H1221">
        <v>-11550</v>
      </c>
      <c r="I1221" t="s">
        <v>15</v>
      </c>
      <c r="J1221" t="s">
        <v>1213</v>
      </c>
      <c r="K1221" t="s">
        <v>2015</v>
      </c>
      <c r="L1221" t="s">
        <v>1804</v>
      </c>
      <c r="M1221" s="1">
        <v>42460</v>
      </c>
    </row>
    <row r="1222" spans="1:13" hidden="1" x14ac:dyDescent="0.25">
      <c r="A1222">
        <v>2016</v>
      </c>
      <c r="B1222" t="s">
        <v>11</v>
      </c>
      <c r="C1222" t="s">
        <v>12</v>
      </c>
      <c r="D1222" t="s">
        <v>186</v>
      </c>
      <c r="E1222" t="s">
        <v>187</v>
      </c>
      <c r="F1222" s="1">
        <v>42431</v>
      </c>
      <c r="G1222">
        <v>129</v>
      </c>
      <c r="H1222">
        <v>-4763.6000000000004</v>
      </c>
      <c r="I1222" t="s">
        <v>15</v>
      </c>
      <c r="J1222" t="s">
        <v>551</v>
      </c>
      <c r="K1222" t="s">
        <v>2016</v>
      </c>
      <c r="L1222" t="s">
        <v>1804</v>
      </c>
      <c r="M1222" s="1">
        <v>42460</v>
      </c>
    </row>
    <row r="1223" spans="1:13" hidden="1" x14ac:dyDescent="0.25">
      <c r="A1223">
        <v>2016</v>
      </c>
      <c r="B1223" t="s">
        <v>11</v>
      </c>
      <c r="C1223" t="s">
        <v>12</v>
      </c>
      <c r="D1223" t="s">
        <v>186</v>
      </c>
      <c r="E1223" t="s">
        <v>187</v>
      </c>
      <c r="F1223" s="1">
        <v>42431</v>
      </c>
      <c r="G1223">
        <v>130</v>
      </c>
      <c r="H1223">
        <v>-3953.73</v>
      </c>
      <c r="I1223" t="s">
        <v>15</v>
      </c>
      <c r="J1223" t="s">
        <v>395</v>
      </c>
      <c r="K1223" t="s">
        <v>2017</v>
      </c>
      <c r="L1223" t="s">
        <v>1804</v>
      </c>
      <c r="M1223" s="1">
        <v>42460</v>
      </c>
    </row>
    <row r="1224" spans="1:13" hidden="1" x14ac:dyDescent="0.25">
      <c r="A1224">
        <v>2016</v>
      </c>
      <c r="B1224" t="s">
        <v>11</v>
      </c>
      <c r="C1224" t="s">
        <v>12</v>
      </c>
      <c r="D1224" t="s">
        <v>186</v>
      </c>
      <c r="E1224" t="s">
        <v>187</v>
      </c>
      <c r="F1224" s="1">
        <v>42431</v>
      </c>
      <c r="G1224">
        <v>131</v>
      </c>
      <c r="H1224">
        <v>-370000</v>
      </c>
      <c r="I1224" t="s">
        <v>219</v>
      </c>
      <c r="J1224" t="s">
        <v>1787</v>
      </c>
      <c r="L1224" t="s">
        <v>2018</v>
      </c>
      <c r="M1224" s="1">
        <v>42460</v>
      </c>
    </row>
    <row r="1225" spans="1:13" hidden="1" x14ac:dyDescent="0.25">
      <c r="A1225">
        <v>2016</v>
      </c>
      <c r="B1225" t="s">
        <v>11</v>
      </c>
      <c r="C1225" t="s">
        <v>12</v>
      </c>
      <c r="D1225" t="s">
        <v>186</v>
      </c>
      <c r="E1225" t="s">
        <v>187</v>
      </c>
      <c r="F1225" s="1">
        <v>42431</v>
      </c>
      <c r="G1225">
        <v>132</v>
      </c>
      <c r="H1225">
        <v>-174</v>
      </c>
      <c r="I1225" t="s">
        <v>15</v>
      </c>
      <c r="J1225" t="s">
        <v>1799</v>
      </c>
      <c r="K1225" t="s">
        <v>2019</v>
      </c>
      <c r="L1225" t="s">
        <v>2020</v>
      </c>
      <c r="M1225" s="1">
        <v>42460</v>
      </c>
    </row>
    <row r="1226" spans="1:13" hidden="1" x14ac:dyDescent="0.25">
      <c r="A1226">
        <v>2016</v>
      </c>
      <c r="B1226" t="s">
        <v>11</v>
      </c>
      <c r="C1226" t="s">
        <v>12</v>
      </c>
      <c r="D1226" t="s">
        <v>186</v>
      </c>
      <c r="E1226" t="s">
        <v>187</v>
      </c>
      <c r="F1226" s="1">
        <v>42431</v>
      </c>
      <c r="G1226">
        <v>133</v>
      </c>
      <c r="H1226">
        <v>-3439.59</v>
      </c>
      <c r="I1226" t="s">
        <v>21</v>
      </c>
      <c r="J1226" t="s">
        <v>1122</v>
      </c>
      <c r="L1226" t="s">
        <v>2021</v>
      </c>
      <c r="M1226" s="1">
        <v>42460</v>
      </c>
    </row>
    <row r="1227" spans="1:13" hidden="1" x14ac:dyDescent="0.25">
      <c r="A1227">
        <v>2016</v>
      </c>
      <c r="B1227" t="s">
        <v>11</v>
      </c>
      <c r="C1227" t="s">
        <v>12</v>
      </c>
      <c r="D1227" t="s">
        <v>186</v>
      </c>
      <c r="E1227" t="s">
        <v>187</v>
      </c>
      <c r="F1227" s="1">
        <v>42433</v>
      </c>
      <c r="G1227">
        <v>0</v>
      </c>
      <c r="H1227">
        <v>-14198.48</v>
      </c>
      <c r="I1227" t="s">
        <v>21</v>
      </c>
      <c r="J1227" t="s">
        <v>188</v>
      </c>
      <c r="L1227" t="s">
        <v>2022</v>
      </c>
      <c r="M1227" s="1">
        <v>42429</v>
      </c>
    </row>
    <row r="1228" spans="1:13" hidden="1" x14ac:dyDescent="0.25">
      <c r="A1228">
        <v>2016</v>
      </c>
      <c r="B1228" t="s">
        <v>11</v>
      </c>
      <c r="C1228" t="s">
        <v>12</v>
      </c>
      <c r="D1228" t="s">
        <v>186</v>
      </c>
      <c r="E1228" t="s">
        <v>187</v>
      </c>
      <c r="F1228" s="1">
        <v>42433</v>
      </c>
      <c r="G1228">
        <v>1</v>
      </c>
      <c r="H1228">
        <v>-68178.509999999995</v>
      </c>
      <c r="I1228" t="s">
        <v>21</v>
      </c>
      <c r="J1228" t="s">
        <v>189</v>
      </c>
      <c r="L1228" t="s">
        <v>2022</v>
      </c>
      <c r="M1228" s="1">
        <v>42429</v>
      </c>
    </row>
    <row r="1229" spans="1:13" hidden="1" x14ac:dyDescent="0.25">
      <c r="A1229">
        <v>2016</v>
      </c>
      <c r="B1229" t="s">
        <v>11</v>
      </c>
      <c r="C1229" t="s">
        <v>12</v>
      </c>
      <c r="D1229" t="s">
        <v>186</v>
      </c>
      <c r="E1229" t="s">
        <v>187</v>
      </c>
      <c r="F1229" s="1">
        <v>42433</v>
      </c>
      <c r="G1229">
        <v>2</v>
      </c>
      <c r="H1229">
        <v>-44735.5</v>
      </c>
      <c r="I1229" t="s">
        <v>21</v>
      </c>
      <c r="J1229" t="s">
        <v>190</v>
      </c>
      <c r="L1229" t="s">
        <v>2022</v>
      </c>
      <c r="M1229" s="1">
        <v>42429</v>
      </c>
    </row>
    <row r="1230" spans="1:13" hidden="1" x14ac:dyDescent="0.25">
      <c r="A1230">
        <v>2016</v>
      </c>
      <c r="B1230" t="s">
        <v>11</v>
      </c>
      <c r="C1230" t="s">
        <v>12</v>
      </c>
      <c r="D1230" t="s">
        <v>186</v>
      </c>
      <c r="E1230" t="s">
        <v>187</v>
      </c>
      <c r="F1230" s="1">
        <v>42433</v>
      </c>
      <c r="G1230">
        <v>3</v>
      </c>
      <c r="H1230">
        <v>-1986.07</v>
      </c>
      <c r="I1230" t="s">
        <v>21</v>
      </c>
      <c r="J1230" t="s">
        <v>191</v>
      </c>
      <c r="L1230" t="s">
        <v>2022</v>
      </c>
      <c r="M1230" s="1">
        <v>42429</v>
      </c>
    </row>
    <row r="1231" spans="1:13" hidden="1" x14ac:dyDescent="0.25">
      <c r="A1231">
        <v>2016</v>
      </c>
      <c r="B1231" t="s">
        <v>11</v>
      </c>
      <c r="C1231" t="s">
        <v>12</v>
      </c>
      <c r="D1231" t="s">
        <v>186</v>
      </c>
      <c r="E1231" t="s">
        <v>187</v>
      </c>
      <c r="F1231" s="1">
        <v>42433</v>
      </c>
      <c r="G1231">
        <v>4</v>
      </c>
      <c r="H1231">
        <v>-837.74</v>
      </c>
      <c r="I1231" t="s">
        <v>21</v>
      </c>
      <c r="J1231" t="s">
        <v>234</v>
      </c>
      <c r="L1231" t="s">
        <v>2023</v>
      </c>
      <c r="M1231" s="1">
        <v>42429</v>
      </c>
    </row>
    <row r="1232" spans="1:13" hidden="1" x14ac:dyDescent="0.25">
      <c r="A1232">
        <v>2016</v>
      </c>
      <c r="B1232" t="s">
        <v>11</v>
      </c>
      <c r="C1232" t="s">
        <v>12</v>
      </c>
      <c r="D1232" t="s">
        <v>186</v>
      </c>
      <c r="E1232" t="s">
        <v>187</v>
      </c>
      <c r="F1232" s="1">
        <v>42433</v>
      </c>
      <c r="G1232">
        <v>5</v>
      </c>
      <c r="H1232">
        <v>8064.13</v>
      </c>
      <c r="I1232" t="s">
        <v>21</v>
      </c>
      <c r="J1232" t="s">
        <v>192</v>
      </c>
      <c r="L1232" t="s">
        <v>2023</v>
      </c>
      <c r="M1232" s="1">
        <v>42429</v>
      </c>
    </row>
    <row r="1233" spans="1:13" hidden="1" x14ac:dyDescent="0.25">
      <c r="A1233">
        <v>2016</v>
      </c>
      <c r="B1233" t="s">
        <v>11</v>
      </c>
      <c r="C1233" t="s">
        <v>12</v>
      </c>
      <c r="D1233" t="s">
        <v>186</v>
      </c>
      <c r="E1233" t="s">
        <v>187</v>
      </c>
      <c r="F1233" s="1">
        <v>42433</v>
      </c>
      <c r="G1233">
        <v>6</v>
      </c>
      <c r="H1233">
        <v>-8064.13</v>
      </c>
      <c r="I1233" t="s">
        <v>21</v>
      </c>
      <c r="J1233" t="s">
        <v>2024</v>
      </c>
      <c r="L1233" t="s">
        <v>2025</v>
      </c>
      <c r="M1233" s="1">
        <v>42429</v>
      </c>
    </row>
    <row r="1234" spans="1:13" hidden="1" x14ac:dyDescent="0.25">
      <c r="A1234">
        <v>2016</v>
      </c>
      <c r="B1234" t="s">
        <v>11</v>
      </c>
      <c r="C1234" t="s">
        <v>12</v>
      </c>
      <c r="D1234" t="s">
        <v>186</v>
      </c>
      <c r="E1234" t="s">
        <v>187</v>
      </c>
      <c r="F1234" s="1">
        <v>42433</v>
      </c>
      <c r="G1234">
        <v>7</v>
      </c>
      <c r="H1234">
        <v>-8064.13</v>
      </c>
      <c r="I1234" t="s">
        <v>21</v>
      </c>
      <c r="J1234" t="s">
        <v>2026</v>
      </c>
      <c r="L1234" t="s">
        <v>2027</v>
      </c>
      <c r="M1234" s="1">
        <v>42460</v>
      </c>
    </row>
    <row r="1235" spans="1:13" hidden="1" x14ac:dyDescent="0.25">
      <c r="A1235">
        <v>2016</v>
      </c>
      <c r="B1235" t="s">
        <v>11</v>
      </c>
      <c r="C1235" t="s">
        <v>12</v>
      </c>
      <c r="D1235" t="s">
        <v>186</v>
      </c>
      <c r="E1235" t="s">
        <v>187</v>
      </c>
      <c r="F1235" s="1">
        <v>42444</v>
      </c>
      <c r="G1235">
        <v>0</v>
      </c>
      <c r="H1235">
        <v>40.78</v>
      </c>
      <c r="I1235" t="s">
        <v>15</v>
      </c>
      <c r="J1235" t="s">
        <v>2028</v>
      </c>
      <c r="K1235" t="s">
        <v>1832</v>
      </c>
      <c r="L1235" t="s">
        <v>2029</v>
      </c>
      <c r="M1235" s="1">
        <v>42460</v>
      </c>
    </row>
    <row r="1236" spans="1:13" hidden="1" x14ac:dyDescent="0.25">
      <c r="A1236">
        <v>2016</v>
      </c>
      <c r="B1236" t="s">
        <v>11</v>
      </c>
      <c r="C1236" t="s">
        <v>12</v>
      </c>
      <c r="D1236" t="s">
        <v>186</v>
      </c>
      <c r="E1236" t="s">
        <v>187</v>
      </c>
      <c r="F1236" s="1">
        <v>42444</v>
      </c>
      <c r="G1236">
        <v>1</v>
      </c>
      <c r="H1236">
        <v>7.77</v>
      </c>
      <c r="I1236" t="s">
        <v>15</v>
      </c>
      <c r="J1236" t="s">
        <v>1929</v>
      </c>
      <c r="K1236" t="s">
        <v>1930</v>
      </c>
      <c r="L1236" t="s">
        <v>2030</v>
      </c>
      <c r="M1236" s="1">
        <v>42460</v>
      </c>
    </row>
    <row r="1237" spans="1:13" hidden="1" x14ac:dyDescent="0.25">
      <c r="A1237">
        <v>2016</v>
      </c>
      <c r="B1237" t="s">
        <v>11</v>
      </c>
      <c r="C1237" t="s">
        <v>12</v>
      </c>
      <c r="D1237" t="s">
        <v>186</v>
      </c>
      <c r="E1237" t="s">
        <v>187</v>
      </c>
      <c r="F1237" s="1">
        <v>42445</v>
      </c>
      <c r="G1237">
        <v>0</v>
      </c>
      <c r="H1237">
        <v>-40.78</v>
      </c>
      <c r="I1237" t="s">
        <v>15</v>
      </c>
      <c r="J1237" t="s">
        <v>2028</v>
      </c>
      <c r="K1237" t="s">
        <v>2031</v>
      </c>
      <c r="L1237" t="s">
        <v>2032</v>
      </c>
      <c r="M1237" s="1">
        <v>42460</v>
      </c>
    </row>
    <row r="1238" spans="1:13" hidden="1" x14ac:dyDescent="0.25">
      <c r="A1238">
        <v>2016</v>
      </c>
      <c r="B1238" t="s">
        <v>11</v>
      </c>
      <c r="C1238" t="s">
        <v>12</v>
      </c>
      <c r="D1238" t="s">
        <v>186</v>
      </c>
      <c r="E1238" t="s">
        <v>187</v>
      </c>
      <c r="F1238" s="1">
        <v>42445</v>
      </c>
      <c r="G1238">
        <v>1</v>
      </c>
      <c r="H1238">
        <v>-28.67</v>
      </c>
      <c r="I1238" t="s">
        <v>15</v>
      </c>
      <c r="J1238" t="s">
        <v>2033</v>
      </c>
      <c r="K1238" t="s">
        <v>2034</v>
      </c>
      <c r="L1238" t="s">
        <v>2032</v>
      </c>
      <c r="M1238" s="1">
        <v>42460</v>
      </c>
    </row>
    <row r="1239" spans="1:13" hidden="1" x14ac:dyDescent="0.25">
      <c r="A1239">
        <v>2016</v>
      </c>
      <c r="B1239" t="s">
        <v>11</v>
      </c>
      <c r="C1239" t="s">
        <v>12</v>
      </c>
      <c r="D1239" t="s">
        <v>186</v>
      </c>
      <c r="E1239" t="s">
        <v>187</v>
      </c>
      <c r="F1239" s="1">
        <v>42445</v>
      </c>
      <c r="G1239">
        <v>2</v>
      </c>
      <c r="H1239">
        <v>-42.16</v>
      </c>
      <c r="I1239" t="s">
        <v>15</v>
      </c>
      <c r="J1239" t="s">
        <v>2035</v>
      </c>
      <c r="K1239" t="s">
        <v>2036</v>
      </c>
      <c r="L1239" t="s">
        <v>2032</v>
      </c>
      <c r="M1239" s="1">
        <v>42460</v>
      </c>
    </row>
    <row r="1240" spans="1:13" hidden="1" x14ac:dyDescent="0.25">
      <c r="A1240">
        <v>2016</v>
      </c>
      <c r="B1240" t="s">
        <v>11</v>
      </c>
      <c r="C1240" t="s">
        <v>12</v>
      </c>
      <c r="D1240" t="s">
        <v>186</v>
      </c>
      <c r="E1240" t="s">
        <v>187</v>
      </c>
      <c r="F1240" s="1">
        <v>42445</v>
      </c>
      <c r="G1240">
        <v>3</v>
      </c>
      <c r="H1240">
        <v>-3.71</v>
      </c>
      <c r="I1240" t="s">
        <v>15</v>
      </c>
      <c r="J1240" t="s">
        <v>2037</v>
      </c>
      <c r="K1240" t="s">
        <v>2038</v>
      </c>
      <c r="L1240" t="s">
        <v>2032</v>
      </c>
      <c r="M1240" s="1">
        <v>42460</v>
      </c>
    </row>
    <row r="1241" spans="1:13" hidden="1" x14ac:dyDescent="0.25">
      <c r="A1241">
        <v>2016</v>
      </c>
      <c r="B1241" t="s">
        <v>11</v>
      </c>
      <c r="C1241" t="s">
        <v>12</v>
      </c>
      <c r="D1241" t="s">
        <v>186</v>
      </c>
      <c r="E1241" t="s">
        <v>187</v>
      </c>
      <c r="F1241" s="1">
        <v>42445</v>
      </c>
      <c r="G1241">
        <v>4</v>
      </c>
      <c r="H1241">
        <v>-250</v>
      </c>
      <c r="I1241" t="s">
        <v>15</v>
      </c>
      <c r="J1241" t="s">
        <v>2039</v>
      </c>
      <c r="K1241" t="s">
        <v>2040</v>
      </c>
      <c r="L1241" t="s">
        <v>2032</v>
      </c>
      <c r="M1241" s="1">
        <v>42460</v>
      </c>
    </row>
    <row r="1242" spans="1:13" hidden="1" x14ac:dyDescent="0.25">
      <c r="A1242">
        <v>2016</v>
      </c>
      <c r="B1242" t="s">
        <v>11</v>
      </c>
      <c r="C1242" t="s">
        <v>12</v>
      </c>
      <c r="D1242" t="s">
        <v>186</v>
      </c>
      <c r="E1242" t="s">
        <v>187</v>
      </c>
      <c r="F1242" s="1">
        <v>42445</v>
      </c>
      <c r="G1242">
        <v>5</v>
      </c>
      <c r="H1242">
        <v>-212.14</v>
      </c>
      <c r="I1242" t="s">
        <v>15</v>
      </c>
      <c r="J1242" t="s">
        <v>2041</v>
      </c>
      <c r="K1242" t="s">
        <v>2042</v>
      </c>
      <c r="L1242" t="s">
        <v>2032</v>
      </c>
      <c r="M1242" s="1">
        <v>42460</v>
      </c>
    </row>
    <row r="1243" spans="1:13" hidden="1" x14ac:dyDescent="0.25">
      <c r="A1243">
        <v>2016</v>
      </c>
      <c r="B1243" t="s">
        <v>11</v>
      </c>
      <c r="C1243" t="s">
        <v>12</v>
      </c>
      <c r="D1243" t="s">
        <v>186</v>
      </c>
      <c r="E1243" t="s">
        <v>187</v>
      </c>
      <c r="F1243" s="1">
        <v>42445</v>
      </c>
      <c r="G1243">
        <v>6</v>
      </c>
      <c r="H1243">
        <v>-39.53</v>
      </c>
      <c r="I1243" t="s">
        <v>15</v>
      </c>
      <c r="J1243" t="s">
        <v>2043</v>
      </c>
      <c r="K1243" t="s">
        <v>2044</v>
      </c>
      <c r="L1243" t="s">
        <v>2032</v>
      </c>
      <c r="M1243" s="1">
        <v>42460</v>
      </c>
    </row>
    <row r="1244" spans="1:13" hidden="1" x14ac:dyDescent="0.25">
      <c r="A1244">
        <v>2016</v>
      </c>
      <c r="B1244" t="s">
        <v>11</v>
      </c>
      <c r="C1244" t="s">
        <v>12</v>
      </c>
      <c r="D1244" t="s">
        <v>186</v>
      </c>
      <c r="E1244" t="s">
        <v>187</v>
      </c>
      <c r="F1244" s="1">
        <v>42445</v>
      </c>
      <c r="G1244">
        <v>7</v>
      </c>
      <c r="H1244">
        <v>-178.4</v>
      </c>
      <c r="I1244" t="s">
        <v>15</v>
      </c>
      <c r="J1244" t="s">
        <v>462</v>
      </c>
      <c r="K1244" t="s">
        <v>2045</v>
      </c>
      <c r="L1244" t="s">
        <v>2032</v>
      </c>
      <c r="M1244" s="1">
        <v>42460</v>
      </c>
    </row>
    <row r="1245" spans="1:13" hidden="1" x14ac:dyDescent="0.25">
      <c r="A1245">
        <v>2016</v>
      </c>
      <c r="B1245" t="s">
        <v>11</v>
      </c>
      <c r="C1245" t="s">
        <v>12</v>
      </c>
      <c r="D1245" t="s">
        <v>186</v>
      </c>
      <c r="E1245" t="s">
        <v>187</v>
      </c>
      <c r="F1245" s="1">
        <v>42445</v>
      </c>
      <c r="G1245">
        <v>8</v>
      </c>
      <c r="H1245">
        <v>-191.17</v>
      </c>
      <c r="I1245" t="s">
        <v>15</v>
      </c>
      <c r="J1245" t="s">
        <v>295</v>
      </c>
      <c r="K1245" t="s">
        <v>2046</v>
      </c>
      <c r="L1245" t="s">
        <v>2032</v>
      </c>
      <c r="M1245" s="1">
        <v>42460</v>
      </c>
    </row>
    <row r="1246" spans="1:13" hidden="1" x14ac:dyDescent="0.25">
      <c r="A1246">
        <v>2016</v>
      </c>
      <c r="B1246" t="s">
        <v>11</v>
      </c>
      <c r="C1246" t="s">
        <v>12</v>
      </c>
      <c r="D1246" t="s">
        <v>186</v>
      </c>
      <c r="E1246" t="s">
        <v>187</v>
      </c>
      <c r="F1246" s="1">
        <v>42445</v>
      </c>
      <c r="G1246">
        <v>9</v>
      </c>
      <c r="H1246">
        <v>-9967.75</v>
      </c>
      <c r="I1246" t="s">
        <v>15</v>
      </c>
      <c r="J1246" t="s">
        <v>224</v>
      </c>
      <c r="K1246" t="s">
        <v>2047</v>
      </c>
      <c r="L1246" t="s">
        <v>2032</v>
      </c>
      <c r="M1246" s="1">
        <v>42460</v>
      </c>
    </row>
    <row r="1247" spans="1:13" hidden="1" x14ac:dyDescent="0.25">
      <c r="A1247">
        <v>2016</v>
      </c>
      <c r="B1247" t="s">
        <v>11</v>
      </c>
      <c r="C1247" t="s">
        <v>12</v>
      </c>
      <c r="D1247" t="s">
        <v>186</v>
      </c>
      <c r="E1247" t="s">
        <v>187</v>
      </c>
      <c r="F1247" s="1">
        <v>42445</v>
      </c>
      <c r="G1247">
        <v>10</v>
      </c>
      <c r="H1247">
        <v>-67.400000000000006</v>
      </c>
      <c r="I1247" t="s">
        <v>15</v>
      </c>
      <c r="J1247" t="s">
        <v>466</v>
      </c>
      <c r="K1247" t="s">
        <v>2048</v>
      </c>
      <c r="L1247" t="s">
        <v>2032</v>
      </c>
      <c r="M1247" s="1">
        <v>42460</v>
      </c>
    </row>
    <row r="1248" spans="1:13" hidden="1" x14ac:dyDescent="0.25">
      <c r="A1248">
        <v>2016</v>
      </c>
      <c r="B1248" t="s">
        <v>11</v>
      </c>
      <c r="C1248" t="s">
        <v>12</v>
      </c>
      <c r="D1248" t="s">
        <v>186</v>
      </c>
      <c r="E1248" t="s">
        <v>187</v>
      </c>
      <c r="F1248" s="1">
        <v>42445</v>
      </c>
      <c r="G1248">
        <v>11</v>
      </c>
      <c r="H1248">
        <v>-3477.4</v>
      </c>
      <c r="I1248" t="s">
        <v>15</v>
      </c>
      <c r="J1248" t="s">
        <v>305</v>
      </c>
      <c r="K1248" t="s">
        <v>2049</v>
      </c>
      <c r="L1248" t="s">
        <v>2032</v>
      </c>
      <c r="M1248" s="1">
        <v>42460</v>
      </c>
    </row>
    <row r="1249" spans="1:13" hidden="1" x14ac:dyDescent="0.25">
      <c r="A1249">
        <v>2016</v>
      </c>
      <c r="B1249" t="s">
        <v>11</v>
      </c>
      <c r="C1249" t="s">
        <v>12</v>
      </c>
      <c r="D1249" t="s">
        <v>186</v>
      </c>
      <c r="E1249" t="s">
        <v>187</v>
      </c>
      <c r="F1249" s="1">
        <v>42445</v>
      </c>
      <c r="G1249">
        <v>12</v>
      </c>
      <c r="H1249">
        <v>-131.96</v>
      </c>
      <c r="I1249" t="s">
        <v>15</v>
      </c>
      <c r="J1249" t="s">
        <v>212</v>
      </c>
      <c r="K1249" t="s">
        <v>2050</v>
      </c>
      <c r="L1249" t="s">
        <v>2032</v>
      </c>
      <c r="M1249" s="1">
        <v>42460</v>
      </c>
    </row>
    <row r="1250" spans="1:13" hidden="1" x14ac:dyDescent="0.25">
      <c r="A1250">
        <v>2016</v>
      </c>
      <c r="B1250" t="s">
        <v>11</v>
      </c>
      <c r="C1250" t="s">
        <v>12</v>
      </c>
      <c r="D1250" t="s">
        <v>186</v>
      </c>
      <c r="E1250" t="s">
        <v>187</v>
      </c>
      <c r="F1250" s="1">
        <v>42445</v>
      </c>
      <c r="G1250">
        <v>13</v>
      </c>
      <c r="H1250">
        <v>-521.5</v>
      </c>
      <c r="I1250" t="s">
        <v>15</v>
      </c>
      <c r="J1250" t="s">
        <v>311</v>
      </c>
      <c r="K1250" t="s">
        <v>2051</v>
      </c>
      <c r="L1250" t="s">
        <v>2032</v>
      </c>
      <c r="M1250" s="1">
        <v>42460</v>
      </c>
    </row>
    <row r="1251" spans="1:13" hidden="1" x14ac:dyDescent="0.25">
      <c r="A1251">
        <v>2016</v>
      </c>
      <c r="B1251" t="s">
        <v>11</v>
      </c>
      <c r="C1251" t="s">
        <v>12</v>
      </c>
      <c r="D1251" t="s">
        <v>186</v>
      </c>
      <c r="E1251" t="s">
        <v>187</v>
      </c>
      <c r="F1251" s="1">
        <v>42445</v>
      </c>
      <c r="G1251">
        <v>14</v>
      </c>
      <c r="H1251">
        <v>-7061.84</v>
      </c>
      <c r="I1251" t="s">
        <v>15</v>
      </c>
      <c r="J1251" t="s">
        <v>313</v>
      </c>
      <c r="K1251" t="s">
        <v>2052</v>
      </c>
      <c r="L1251" t="s">
        <v>2032</v>
      </c>
      <c r="M1251" s="1">
        <v>42460</v>
      </c>
    </row>
    <row r="1252" spans="1:13" hidden="1" x14ac:dyDescent="0.25">
      <c r="A1252">
        <v>2016</v>
      </c>
      <c r="B1252" t="s">
        <v>11</v>
      </c>
      <c r="C1252" t="s">
        <v>12</v>
      </c>
      <c r="D1252" t="s">
        <v>186</v>
      </c>
      <c r="E1252" t="s">
        <v>187</v>
      </c>
      <c r="F1252" s="1">
        <v>42445</v>
      </c>
      <c r="G1252">
        <v>15</v>
      </c>
      <c r="H1252">
        <v>-194.94</v>
      </c>
      <c r="I1252" t="s">
        <v>15</v>
      </c>
      <c r="J1252" t="s">
        <v>945</v>
      </c>
      <c r="K1252" t="s">
        <v>2053</v>
      </c>
      <c r="L1252" t="s">
        <v>2032</v>
      </c>
      <c r="M1252" s="1">
        <v>42460</v>
      </c>
    </row>
    <row r="1253" spans="1:13" hidden="1" x14ac:dyDescent="0.25">
      <c r="A1253">
        <v>2016</v>
      </c>
      <c r="B1253" t="s">
        <v>11</v>
      </c>
      <c r="C1253" t="s">
        <v>12</v>
      </c>
      <c r="D1253" t="s">
        <v>186</v>
      </c>
      <c r="E1253" t="s">
        <v>187</v>
      </c>
      <c r="F1253" s="1">
        <v>42445</v>
      </c>
      <c r="G1253">
        <v>16</v>
      </c>
      <c r="H1253">
        <v>-297.32</v>
      </c>
      <c r="I1253" t="s">
        <v>15</v>
      </c>
      <c r="J1253" t="s">
        <v>315</v>
      </c>
      <c r="K1253" t="s">
        <v>2054</v>
      </c>
      <c r="L1253" t="s">
        <v>2032</v>
      </c>
      <c r="M1253" s="1">
        <v>42460</v>
      </c>
    </row>
    <row r="1254" spans="1:13" hidden="1" x14ac:dyDescent="0.25">
      <c r="A1254">
        <v>2016</v>
      </c>
      <c r="B1254" t="s">
        <v>11</v>
      </c>
      <c r="C1254" t="s">
        <v>12</v>
      </c>
      <c r="D1254" t="s">
        <v>186</v>
      </c>
      <c r="E1254" t="s">
        <v>187</v>
      </c>
      <c r="F1254" s="1">
        <v>42445</v>
      </c>
      <c r="G1254">
        <v>17</v>
      </c>
      <c r="H1254">
        <v>-339.4</v>
      </c>
      <c r="I1254" t="s">
        <v>15</v>
      </c>
      <c r="J1254" t="s">
        <v>317</v>
      </c>
      <c r="K1254" t="s">
        <v>2055</v>
      </c>
      <c r="L1254" t="s">
        <v>2032</v>
      </c>
      <c r="M1254" s="1">
        <v>42460</v>
      </c>
    </row>
    <row r="1255" spans="1:13" hidden="1" x14ac:dyDescent="0.25">
      <c r="A1255">
        <v>2016</v>
      </c>
      <c r="B1255" t="s">
        <v>11</v>
      </c>
      <c r="C1255" t="s">
        <v>12</v>
      </c>
      <c r="D1255" t="s">
        <v>186</v>
      </c>
      <c r="E1255" t="s">
        <v>187</v>
      </c>
      <c r="F1255" s="1">
        <v>42445</v>
      </c>
      <c r="G1255">
        <v>18</v>
      </c>
      <c r="H1255">
        <v>-2611</v>
      </c>
      <c r="I1255" t="s">
        <v>15</v>
      </c>
      <c r="J1255" t="s">
        <v>217</v>
      </c>
      <c r="K1255" t="s">
        <v>2056</v>
      </c>
      <c r="L1255" t="s">
        <v>2032</v>
      </c>
      <c r="M1255" s="1">
        <v>42460</v>
      </c>
    </row>
    <row r="1256" spans="1:13" hidden="1" x14ac:dyDescent="0.25">
      <c r="A1256">
        <v>2016</v>
      </c>
      <c r="B1256" t="s">
        <v>11</v>
      </c>
      <c r="C1256" t="s">
        <v>12</v>
      </c>
      <c r="D1256" t="s">
        <v>186</v>
      </c>
      <c r="E1256" t="s">
        <v>187</v>
      </c>
      <c r="F1256" s="1">
        <v>42445</v>
      </c>
      <c r="G1256">
        <v>19</v>
      </c>
      <c r="H1256">
        <v>-2740.37</v>
      </c>
      <c r="I1256" t="s">
        <v>15</v>
      </c>
      <c r="J1256" t="s">
        <v>320</v>
      </c>
      <c r="K1256" t="s">
        <v>2057</v>
      </c>
      <c r="L1256" t="s">
        <v>2032</v>
      </c>
      <c r="M1256" s="1">
        <v>42460</v>
      </c>
    </row>
    <row r="1257" spans="1:13" x14ac:dyDescent="0.25">
      <c r="A1257">
        <v>2016</v>
      </c>
      <c r="B1257" t="s">
        <v>11</v>
      </c>
      <c r="C1257" t="s">
        <v>12</v>
      </c>
      <c r="D1257" t="s">
        <v>186</v>
      </c>
      <c r="E1257" t="s">
        <v>187</v>
      </c>
      <c r="F1257" s="1">
        <v>42445</v>
      </c>
      <c r="G1257">
        <v>20</v>
      </c>
      <c r="H1257">
        <v>-22405.73</v>
      </c>
      <c r="I1257" t="s">
        <v>15</v>
      </c>
      <c r="J1257" t="s">
        <v>20</v>
      </c>
      <c r="K1257" t="s">
        <v>2058</v>
      </c>
      <c r="L1257" t="s">
        <v>2032</v>
      </c>
      <c r="M1257" s="1">
        <v>42460</v>
      </c>
    </row>
    <row r="1258" spans="1:13" hidden="1" x14ac:dyDescent="0.25">
      <c r="A1258">
        <v>2016</v>
      </c>
      <c r="B1258" t="s">
        <v>11</v>
      </c>
      <c r="C1258" t="s">
        <v>12</v>
      </c>
      <c r="D1258" t="s">
        <v>186</v>
      </c>
      <c r="E1258" t="s">
        <v>187</v>
      </c>
      <c r="F1258" s="1">
        <v>42445</v>
      </c>
      <c r="G1258">
        <v>21</v>
      </c>
      <c r="H1258">
        <v>-1169.55</v>
      </c>
      <c r="I1258" t="s">
        <v>15</v>
      </c>
      <c r="J1258" t="s">
        <v>324</v>
      </c>
      <c r="K1258" t="s">
        <v>2059</v>
      </c>
      <c r="L1258" t="s">
        <v>2032</v>
      </c>
      <c r="M1258" s="1">
        <v>42460</v>
      </c>
    </row>
    <row r="1259" spans="1:13" hidden="1" x14ac:dyDescent="0.25">
      <c r="A1259">
        <v>2016</v>
      </c>
      <c r="B1259" t="s">
        <v>11</v>
      </c>
      <c r="C1259" t="s">
        <v>12</v>
      </c>
      <c r="D1259" t="s">
        <v>186</v>
      </c>
      <c r="E1259" t="s">
        <v>187</v>
      </c>
      <c r="F1259" s="1">
        <v>42445</v>
      </c>
      <c r="G1259">
        <v>22</v>
      </c>
      <c r="H1259">
        <v>-98.17</v>
      </c>
      <c r="I1259" t="s">
        <v>15</v>
      </c>
      <c r="J1259" t="s">
        <v>83</v>
      </c>
      <c r="K1259" t="s">
        <v>2060</v>
      </c>
      <c r="L1259" t="s">
        <v>2032</v>
      </c>
      <c r="M1259" s="1">
        <v>42460</v>
      </c>
    </row>
    <row r="1260" spans="1:13" hidden="1" x14ac:dyDescent="0.25">
      <c r="A1260">
        <v>2016</v>
      </c>
      <c r="B1260" t="s">
        <v>11</v>
      </c>
      <c r="C1260" t="s">
        <v>12</v>
      </c>
      <c r="D1260" t="s">
        <v>186</v>
      </c>
      <c r="E1260" t="s">
        <v>187</v>
      </c>
      <c r="F1260" s="1">
        <v>42445</v>
      </c>
      <c r="G1260">
        <v>23</v>
      </c>
      <c r="H1260">
        <v>-130.47999999999999</v>
      </c>
      <c r="I1260" t="s">
        <v>15</v>
      </c>
      <c r="J1260" t="s">
        <v>206</v>
      </c>
      <c r="K1260" t="s">
        <v>2061</v>
      </c>
      <c r="L1260" t="s">
        <v>2032</v>
      </c>
      <c r="M1260" s="1">
        <v>42460</v>
      </c>
    </row>
    <row r="1261" spans="1:13" hidden="1" x14ac:dyDescent="0.25">
      <c r="A1261">
        <v>2016</v>
      </c>
      <c r="B1261" t="s">
        <v>11</v>
      </c>
      <c r="C1261" t="s">
        <v>12</v>
      </c>
      <c r="D1261" t="s">
        <v>186</v>
      </c>
      <c r="E1261" t="s">
        <v>187</v>
      </c>
      <c r="F1261" s="1">
        <v>42445</v>
      </c>
      <c r="G1261">
        <v>24</v>
      </c>
      <c r="H1261">
        <v>-420.08</v>
      </c>
      <c r="I1261" t="s">
        <v>15</v>
      </c>
      <c r="J1261" t="s">
        <v>959</v>
      </c>
      <c r="K1261" t="s">
        <v>2062</v>
      </c>
      <c r="L1261" t="s">
        <v>2032</v>
      </c>
      <c r="M1261" s="1">
        <v>42460</v>
      </c>
    </row>
    <row r="1262" spans="1:13" hidden="1" x14ac:dyDescent="0.25">
      <c r="A1262">
        <v>2016</v>
      </c>
      <c r="B1262" t="s">
        <v>11</v>
      </c>
      <c r="C1262" t="s">
        <v>12</v>
      </c>
      <c r="D1262" t="s">
        <v>186</v>
      </c>
      <c r="E1262" t="s">
        <v>187</v>
      </c>
      <c r="F1262" s="1">
        <v>42445</v>
      </c>
      <c r="G1262">
        <v>25</v>
      </c>
      <c r="H1262">
        <v>-36.71</v>
      </c>
      <c r="I1262" t="s">
        <v>15</v>
      </c>
      <c r="J1262" t="s">
        <v>328</v>
      </c>
      <c r="K1262" t="s">
        <v>2063</v>
      </c>
      <c r="L1262" t="s">
        <v>2032</v>
      </c>
      <c r="M1262" s="1">
        <v>42460</v>
      </c>
    </row>
    <row r="1263" spans="1:13" hidden="1" x14ac:dyDescent="0.25">
      <c r="A1263">
        <v>2016</v>
      </c>
      <c r="B1263" t="s">
        <v>11</v>
      </c>
      <c r="C1263" t="s">
        <v>12</v>
      </c>
      <c r="D1263" t="s">
        <v>186</v>
      </c>
      <c r="E1263" t="s">
        <v>187</v>
      </c>
      <c r="F1263" s="1">
        <v>42445</v>
      </c>
      <c r="G1263">
        <v>26</v>
      </c>
      <c r="H1263">
        <v>-96.19</v>
      </c>
      <c r="I1263" t="s">
        <v>15</v>
      </c>
      <c r="J1263" t="s">
        <v>484</v>
      </c>
      <c r="K1263" t="s">
        <v>2064</v>
      </c>
      <c r="L1263" t="s">
        <v>2032</v>
      </c>
      <c r="M1263" s="1">
        <v>42460</v>
      </c>
    </row>
    <row r="1264" spans="1:13" hidden="1" x14ac:dyDescent="0.25">
      <c r="A1264">
        <v>2016</v>
      </c>
      <c r="B1264" t="s">
        <v>11</v>
      </c>
      <c r="C1264" t="s">
        <v>12</v>
      </c>
      <c r="D1264" t="s">
        <v>186</v>
      </c>
      <c r="E1264" t="s">
        <v>187</v>
      </c>
      <c r="F1264" s="1">
        <v>42445</v>
      </c>
      <c r="G1264">
        <v>27</v>
      </c>
      <c r="H1264">
        <v>-530.05999999999995</v>
      </c>
      <c r="I1264" t="s">
        <v>15</v>
      </c>
      <c r="J1264" t="s">
        <v>330</v>
      </c>
      <c r="K1264" t="s">
        <v>2065</v>
      </c>
      <c r="L1264" t="s">
        <v>2032</v>
      </c>
      <c r="M1264" s="1">
        <v>42460</v>
      </c>
    </row>
    <row r="1265" spans="1:13" hidden="1" x14ac:dyDescent="0.25">
      <c r="A1265">
        <v>2016</v>
      </c>
      <c r="B1265" t="s">
        <v>11</v>
      </c>
      <c r="C1265" t="s">
        <v>12</v>
      </c>
      <c r="D1265" t="s">
        <v>186</v>
      </c>
      <c r="E1265" t="s">
        <v>187</v>
      </c>
      <c r="F1265" s="1">
        <v>42445</v>
      </c>
      <c r="G1265">
        <v>28</v>
      </c>
      <c r="H1265">
        <v>-350</v>
      </c>
      <c r="I1265" t="s">
        <v>15</v>
      </c>
      <c r="J1265" t="s">
        <v>766</v>
      </c>
      <c r="K1265" t="s">
        <v>2066</v>
      </c>
      <c r="L1265" t="s">
        <v>2032</v>
      </c>
      <c r="M1265" s="1">
        <v>42460</v>
      </c>
    </row>
    <row r="1266" spans="1:13" hidden="1" x14ac:dyDescent="0.25">
      <c r="A1266">
        <v>2016</v>
      </c>
      <c r="B1266" t="s">
        <v>11</v>
      </c>
      <c r="C1266" t="s">
        <v>12</v>
      </c>
      <c r="D1266" t="s">
        <v>186</v>
      </c>
      <c r="E1266" t="s">
        <v>187</v>
      </c>
      <c r="F1266" s="1">
        <v>42445</v>
      </c>
      <c r="G1266">
        <v>29</v>
      </c>
      <c r="H1266">
        <v>-884</v>
      </c>
      <c r="I1266" t="s">
        <v>15</v>
      </c>
      <c r="J1266" t="s">
        <v>332</v>
      </c>
      <c r="K1266" t="s">
        <v>2067</v>
      </c>
      <c r="L1266" t="s">
        <v>2032</v>
      </c>
      <c r="M1266" s="1">
        <v>42460</v>
      </c>
    </row>
    <row r="1267" spans="1:13" hidden="1" x14ac:dyDescent="0.25">
      <c r="A1267">
        <v>2016</v>
      </c>
      <c r="B1267" t="s">
        <v>11</v>
      </c>
      <c r="C1267" t="s">
        <v>12</v>
      </c>
      <c r="D1267" t="s">
        <v>186</v>
      </c>
      <c r="E1267" t="s">
        <v>187</v>
      </c>
      <c r="F1267" s="1">
        <v>42445</v>
      </c>
      <c r="G1267">
        <v>30</v>
      </c>
      <c r="H1267">
        <v>-1295</v>
      </c>
      <c r="I1267" t="s">
        <v>15</v>
      </c>
      <c r="J1267" t="s">
        <v>491</v>
      </c>
      <c r="K1267" t="s">
        <v>2068</v>
      </c>
      <c r="L1267" t="s">
        <v>2032</v>
      </c>
      <c r="M1267" s="1">
        <v>42460</v>
      </c>
    </row>
    <row r="1268" spans="1:13" hidden="1" x14ac:dyDescent="0.25">
      <c r="A1268">
        <v>2016</v>
      </c>
      <c r="B1268" t="s">
        <v>11</v>
      </c>
      <c r="C1268" t="s">
        <v>12</v>
      </c>
      <c r="D1268" t="s">
        <v>186</v>
      </c>
      <c r="E1268" t="s">
        <v>187</v>
      </c>
      <c r="F1268" s="1">
        <v>42445</v>
      </c>
      <c r="G1268">
        <v>31</v>
      </c>
      <c r="H1268">
        <v>-500</v>
      </c>
      <c r="I1268" t="s">
        <v>15</v>
      </c>
      <c r="J1268" t="s">
        <v>2069</v>
      </c>
      <c r="K1268" t="s">
        <v>2070</v>
      </c>
      <c r="L1268" t="s">
        <v>2032</v>
      </c>
      <c r="M1268" s="1">
        <v>42460</v>
      </c>
    </row>
    <row r="1269" spans="1:13" hidden="1" x14ac:dyDescent="0.25">
      <c r="A1269">
        <v>2016</v>
      </c>
      <c r="B1269" t="s">
        <v>11</v>
      </c>
      <c r="C1269" t="s">
        <v>12</v>
      </c>
      <c r="D1269" t="s">
        <v>186</v>
      </c>
      <c r="E1269" t="s">
        <v>187</v>
      </c>
      <c r="F1269" s="1">
        <v>42445</v>
      </c>
      <c r="G1269">
        <v>32</v>
      </c>
      <c r="H1269">
        <v>-2929.95</v>
      </c>
      <c r="I1269" t="s">
        <v>15</v>
      </c>
      <c r="J1269" t="s">
        <v>334</v>
      </c>
      <c r="K1269" t="s">
        <v>2071</v>
      </c>
      <c r="L1269" t="s">
        <v>2032</v>
      </c>
      <c r="M1269" s="1">
        <v>42460</v>
      </c>
    </row>
    <row r="1270" spans="1:13" hidden="1" x14ac:dyDescent="0.25">
      <c r="A1270">
        <v>2016</v>
      </c>
      <c r="B1270" t="s">
        <v>11</v>
      </c>
      <c r="C1270" t="s">
        <v>12</v>
      </c>
      <c r="D1270" t="s">
        <v>186</v>
      </c>
      <c r="E1270" t="s">
        <v>187</v>
      </c>
      <c r="F1270" s="1">
        <v>42445</v>
      </c>
      <c r="G1270">
        <v>33</v>
      </c>
      <c r="H1270">
        <v>-576.26</v>
      </c>
      <c r="I1270" t="s">
        <v>15</v>
      </c>
      <c r="J1270" t="s">
        <v>494</v>
      </c>
      <c r="K1270" t="s">
        <v>2072</v>
      </c>
      <c r="L1270" t="s">
        <v>2032</v>
      </c>
      <c r="M1270" s="1">
        <v>42460</v>
      </c>
    </row>
    <row r="1271" spans="1:13" hidden="1" x14ac:dyDescent="0.25">
      <c r="A1271">
        <v>2016</v>
      </c>
      <c r="B1271" t="s">
        <v>11</v>
      </c>
      <c r="C1271" t="s">
        <v>12</v>
      </c>
      <c r="D1271" t="s">
        <v>186</v>
      </c>
      <c r="E1271" t="s">
        <v>187</v>
      </c>
      <c r="F1271" s="1">
        <v>42445</v>
      </c>
      <c r="G1271">
        <v>34</v>
      </c>
      <c r="H1271">
        <v>-625</v>
      </c>
      <c r="I1271" t="s">
        <v>15</v>
      </c>
      <c r="J1271" t="s">
        <v>347</v>
      </c>
      <c r="K1271" t="s">
        <v>2073</v>
      </c>
      <c r="L1271" t="s">
        <v>2032</v>
      </c>
      <c r="M1271" s="1">
        <v>42460</v>
      </c>
    </row>
    <row r="1272" spans="1:13" hidden="1" x14ac:dyDescent="0.25">
      <c r="A1272">
        <v>2016</v>
      </c>
      <c r="B1272" t="s">
        <v>11</v>
      </c>
      <c r="C1272" t="s">
        <v>12</v>
      </c>
      <c r="D1272" t="s">
        <v>186</v>
      </c>
      <c r="E1272" t="s">
        <v>187</v>
      </c>
      <c r="F1272" s="1">
        <v>42445</v>
      </c>
      <c r="G1272">
        <v>35</v>
      </c>
      <c r="H1272">
        <v>-3191.21</v>
      </c>
      <c r="I1272" t="s">
        <v>15</v>
      </c>
      <c r="J1272" t="s">
        <v>496</v>
      </c>
      <c r="K1272" t="s">
        <v>2074</v>
      </c>
      <c r="L1272" t="s">
        <v>2032</v>
      </c>
      <c r="M1272" s="1">
        <v>42460</v>
      </c>
    </row>
    <row r="1273" spans="1:13" hidden="1" x14ac:dyDescent="0.25">
      <c r="A1273">
        <v>2016</v>
      </c>
      <c r="B1273" t="s">
        <v>11</v>
      </c>
      <c r="C1273" t="s">
        <v>12</v>
      </c>
      <c r="D1273" t="s">
        <v>186</v>
      </c>
      <c r="E1273" t="s">
        <v>187</v>
      </c>
      <c r="F1273" s="1">
        <v>42445</v>
      </c>
      <c r="G1273">
        <v>36</v>
      </c>
      <c r="H1273">
        <v>-7467.18</v>
      </c>
      <c r="I1273" t="s">
        <v>15</v>
      </c>
      <c r="J1273" t="s">
        <v>498</v>
      </c>
      <c r="K1273" t="s">
        <v>2075</v>
      </c>
      <c r="L1273" t="s">
        <v>2032</v>
      </c>
      <c r="M1273" s="1">
        <v>42460</v>
      </c>
    </row>
    <row r="1274" spans="1:13" hidden="1" x14ac:dyDescent="0.25">
      <c r="A1274">
        <v>2016</v>
      </c>
      <c r="B1274" t="s">
        <v>11</v>
      </c>
      <c r="C1274" t="s">
        <v>12</v>
      </c>
      <c r="D1274" t="s">
        <v>186</v>
      </c>
      <c r="E1274" t="s">
        <v>187</v>
      </c>
      <c r="F1274" s="1">
        <v>42445</v>
      </c>
      <c r="G1274">
        <v>37</v>
      </c>
      <c r="H1274">
        <v>-53.09</v>
      </c>
      <c r="I1274" t="s">
        <v>15</v>
      </c>
      <c r="J1274" t="s">
        <v>338</v>
      </c>
      <c r="K1274" t="s">
        <v>2076</v>
      </c>
      <c r="L1274" t="s">
        <v>2032</v>
      </c>
      <c r="M1274" s="1">
        <v>42460</v>
      </c>
    </row>
    <row r="1275" spans="1:13" hidden="1" x14ac:dyDescent="0.25">
      <c r="A1275">
        <v>2016</v>
      </c>
      <c r="B1275" t="s">
        <v>11</v>
      </c>
      <c r="C1275" t="s">
        <v>12</v>
      </c>
      <c r="D1275" t="s">
        <v>186</v>
      </c>
      <c r="E1275" t="s">
        <v>187</v>
      </c>
      <c r="F1275" s="1">
        <v>42445</v>
      </c>
      <c r="G1275">
        <v>38</v>
      </c>
      <c r="H1275">
        <v>-396.39</v>
      </c>
      <c r="I1275" t="s">
        <v>15</v>
      </c>
      <c r="J1275" t="s">
        <v>1079</v>
      </c>
      <c r="K1275" t="s">
        <v>2077</v>
      </c>
      <c r="L1275" t="s">
        <v>2032</v>
      </c>
      <c r="M1275" s="1">
        <v>42460</v>
      </c>
    </row>
    <row r="1276" spans="1:13" hidden="1" x14ac:dyDescent="0.25">
      <c r="A1276">
        <v>2016</v>
      </c>
      <c r="B1276" t="s">
        <v>11</v>
      </c>
      <c r="C1276" t="s">
        <v>12</v>
      </c>
      <c r="D1276" t="s">
        <v>186</v>
      </c>
      <c r="E1276" t="s">
        <v>187</v>
      </c>
      <c r="F1276" s="1">
        <v>42445</v>
      </c>
      <c r="G1276">
        <v>39</v>
      </c>
      <c r="H1276">
        <v>-763.2</v>
      </c>
      <c r="I1276" t="s">
        <v>15</v>
      </c>
      <c r="J1276" t="s">
        <v>1333</v>
      </c>
      <c r="K1276" t="s">
        <v>2078</v>
      </c>
      <c r="L1276" t="s">
        <v>2032</v>
      </c>
      <c r="M1276" s="1">
        <v>42460</v>
      </c>
    </row>
    <row r="1277" spans="1:13" hidden="1" x14ac:dyDescent="0.25">
      <c r="A1277">
        <v>2016</v>
      </c>
      <c r="B1277" t="s">
        <v>11</v>
      </c>
      <c r="C1277" t="s">
        <v>12</v>
      </c>
      <c r="D1277" t="s">
        <v>186</v>
      </c>
      <c r="E1277" t="s">
        <v>187</v>
      </c>
      <c r="F1277" s="1">
        <v>42445</v>
      </c>
      <c r="G1277">
        <v>40</v>
      </c>
      <c r="H1277">
        <v>-320602.81</v>
      </c>
      <c r="I1277" t="s">
        <v>15</v>
      </c>
      <c r="J1277" t="s">
        <v>202</v>
      </c>
      <c r="K1277" t="s">
        <v>2079</v>
      </c>
      <c r="L1277" t="s">
        <v>2032</v>
      </c>
      <c r="M1277" s="1">
        <v>42460</v>
      </c>
    </row>
    <row r="1278" spans="1:13" hidden="1" x14ac:dyDescent="0.25">
      <c r="A1278">
        <v>2016</v>
      </c>
      <c r="B1278" t="s">
        <v>11</v>
      </c>
      <c r="C1278" t="s">
        <v>12</v>
      </c>
      <c r="D1278" t="s">
        <v>186</v>
      </c>
      <c r="E1278" t="s">
        <v>187</v>
      </c>
      <c r="F1278" s="1">
        <v>42445</v>
      </c>
      <c r="G1278">
        <v>41</v>
      </c>
      <c r="H1278">
        <v>-22732.11</v>
      </c>
      <c r="I1278" t="s">
        <v>15</v>
      </c>
      <c r="J1278" t="s">
        <v>202</v>
      </c>
      <c r="K1278" t="s">
        <v>2080</v>
      </c>
      <c r="L1278" t="s">
        <v>2032</v>
      </c>
      <c r="M1278" s="1">
        <v>42460</v>
      </c>
    </row>
    <row r="1279" spans="1:13" hidden="1" x14ac:dyDescent="0.25">
      <c r="A1279">
        <v>2016</v>
      </c>
      <c r="B1279" t="s">
        <v>11</v>
      </c>
      <c r="C1279" t="s">
        <v>12</v>
      </c>
      <c r="D1279" t="s">
        <v>186</v>
      </c>
      <c r="E1279" t="s">
        <v>187</v>
      </c>
      <c r="F1279" s="1">
        <v>42445</v>
      </c>
      <c r="G1279">
        <v>42</v>
      </c>
      <c r="H1279">
        <v>-20077.560000000001</v>
      </c>
      <c r="I1279" t="s">
        <v>15</v>
      </c>
      <c r="J1279" t="s">
        <v>61</v>
      </c>
      <c r="K1279" t="s">
        <v>2081</v>
      </c>
      <c r="L1279" t="s">
        <v>2032</v>
      </c>
      <c r="M1279" s="1">
        <v>42460</v>
      </c>
    </row>
    <row r="1280" spans="1:13" hidden="1" x14ac:dyDescent="0.25">
      <c r="A1280">
        <v>2016</v>
      </c>
      <c r="B1280" t="s">
        <v>11</v>
      </c>
      <c r="C1280" t="s">
        <v>12</v>
      </c>
      <c r="D1280" t="s">
        <v>186</v>
      </c>
      <c r="E1280" t="s">
        <v>187</v>
      </c>
      <c r="F1280" s="1">
        <v>42445</v>
      </c>
      <c r="G1280">
        <v>43</v>
      </c>
      <c r="H1280">
        <v>-628.14</v>
      </c>
      <c r="I1280" t="s">
        <v>15</v>
      </c>
      <c r="J1280" t="s">
        <v>2082</v>
      </c>
      <c r="K1280" t="s">
        <v>2083</v>
      </c>
      <c r="L1280" t="s">
        <v>2032</v>
      </c>
      <c r="M1280" s="1">
        <v>42460</v>
      </c>
    </row>
    <row r="1281" spans="1:13" hidden="1" x14ac:dyDescent="0.25">
      <c r="A1281">
        <v>2016</v>
      </c>
      <c r="B1281" t="s">
        <v>11</v>
      </c>
      <c r="C1281" t="s">
        <v>12</v>
      </c>
      <c r="D1281" t="s">
        <v>186</v>
      </c>
      <c r="E1281" t="s">
        <v>187</v>
      </c>
      <c r="F1281" s="1">
        <v>42445</v>
      </c>
      <c r="G1281">
        <v>44</v>
      </c>
      <c r="H1281">
        <v>-56233.3</v>
      </c>
      <c r="I1281" t="s">
        <v>15</v>
      </c>
      <c r="J1281" t="s">
        <v>347</v>
      </c>
      <c r="K1281" t="s">
        <v>2084</v>
      </c>
      <c r="L1281" t="s">
        <v>2032</v>
      </c>
      <c r="M1281" s="1">
        <v>42460</v>
      </c>
    </row>
    <row r="1282" spans="1:13" hidden="1" x14ac:dyDescent="0.25">
      <c r="A1282">
        <v>2016</v>
      </c>
      <c r="B1282" t="s">
        <v>11</v>
      </c>
      <c r="C1282" t="s">
        <v>12</v>
      </c>
      <c r="D1282" t="s">
        <v>186</v>
      </c>
      <c r="E1282" t="s">
        <v>187</v>
      </c>
      <c r="F1282" s="1">
        <v>42445</v>
      </c>
      <c r="G1282">
        <v>45</v>
      </c>
      <c r="H1282">
        <v>-308.13</v>
      </c>
      <c r="I1282" t="s">
        <v>15</v>
      </c>
      <c r="J1282" t="s">
        <v>349</v>
      </c>
      <c r="K1282" t="s">
        <v>2085</v>
      </c>
      <c r="L1282" t="s">
        <v>2032</v>
      </c>
      <c r="M1282" s="1">
        <v>42460</v>
      </c>
    </row>
    <row r="1283" spans="1:13" hidden="1" x14ac:dyDescent="0.25">
      <c r="A1283">
        <v>2016</v>
      </c>
      <c r="B1283" t="s">
        <v>11</v>
      </c>
      <c r="C1283" t="s">
        <v>12</v>
      </c>
      <c r="D1283" t="s">
        <v>186</v>
      </c>
      <c r="E1283" t="s">
        <v>187</v>
      </c>
      <c r="F1283" s="1">
        <v>42445</v>
      </c>
      <c r="G1283">
        <v>46</v>
      </c>
      <c r="H1283">
        <v>-1218.75</v>
      </c>
      <c r="I1283" t="s">
        <v>15</v>
      </c>
      <c r="J1283" t="s">
        <v>659</v>
      </c>
      <c r="K1283" t="s">
        <v>2086</v>
      </c>
      <c r="L1283" t="s">
        <v>2032</v>
      </c>
      <c r="M1283" s="1">
        <v>42460</v>
      </c>
    </row>
    <row r="1284" spans="1:13" hidden="1" x14ac:dyDescent="0.25">
      <c r="A1284">
        <v>2016</v>
      </c>
      <c r="B1284" t="s">
        <v>11</v>
      </c>
      <c r="C1284" t="s">
        <v>12</v>
      </c>
      <c r="D1284" t="s">
        <v>186</v>
      </c>
      <c r="E1284" t="s">
        <v>187</v>
      </c>
      <c r="F1284" s="1">
        <v>42445</v>
      </c>
      <c r="G1284">
        <v>47</v>
      </c>
      <c r="H1284">
        <v>-1250</v>
      </c>
      <c r="I1284" t="s">
        <v>15</v>
      </c>
      <c r="J1284" t="s">
        <v>347</v>
      </c>
      <c r="K1284" t="s">
        <v>2087</v>
      </c>
      <c r="L1284" t="s">
        <v>2032</v>
      </c>
      <c r="M1284" s="1">
        <v>42460</v>
      </c>
    </row>
    <row r="1285" spans="1:13" hidden="1" x14ac:dyDescent="0.25">
      <c r="A1285">
        <v>2016</v>
      </c>
      <c r="B1285" t="s">
        <v>11</v>
      </c>
      <c r="C1285" t="s">
        <v>12</v>
      </c>
      <c r="D1285" t="s">
        <v>186</v>
      </c>
      <c r="E1285" t="s">
        <v>187</v>
      </c>
      <c r="F1285" s="1">
        <v>42445</v>
      </c>
      <c r="G1285">
        <v>48</v>
      </c>
      <c r="H1285">
        <v>-285</v>
      </c>
      <c r="I1285" t="s">
        <v>15</v>
      </c>
      <c r="J1285" t="s">
        <v>2088</v>
      </c>
      <c r="K1285" t="s">
        <v>2089</v>
      </c>
      <c r="L1285" t="s">
        <v>2032</v>
      </c>
      <c r="M1285" s="1">
        <v>42460</v>
      </c>
    </row>
    <row r="1286" spans="1:13" hidden="1" x14ac:dyDescent="0.25">
      <c r="A1286">
        <v>2016</v>
      </c>
      <c r="B1286" t="s">
        <v>11</v>
      </c>
      <c r="C1286" t="s">
        <v>12</v>
      </c>
      <c r="D1286" t="s">
        <v>186</v>
      </c>
      <c r="E1286" t="s">
        <v>187</v>
      </c>
      <c r="F1286" s="1">
        <v>42445</v>
      </c>
      <c r="G1286">
        <v>49</v>
      </c>
      <c r="H1286">
        <v>-2664</v>
      </c>
      <c r="I1286" t="s">
        <v>15</v>
      </c>
      <c r="J1286" t="s">
        <v>2090</v>
      </c>
      <c r="K1286" t="s">
        <v>2091</v>
      </c>
      <c r="L1286" t="s">
        <v>2032</v>
      </c>
      <c r="M1286" s="1">
        <v>42460</v>
      </c>
    </row>
    <row r="1287" spans="1:13" hidden="1" x14ac:dyDescent="0.25">
      <c r="A1287">
        <v>2016</v>
      </c>
      <c r="B1287" t="s">
        <v>11</v>
      </c>
      <c r="C1287" t="s">
        <v>12</v>
      </c>
      <c r="D1287" t="s">
        <v>186</v>
      </c>
      <c r="E1287" t="s">
        <v>187</v>
      </c>
      <c r="F1287" s="1">
        <v>42445</v>
      </c>
      <c r="G1287">
        <v>50</v>
      </c>
      <c r="H1287">
        <v>-3000</v>
      </c>
      <c r="I1287" t="s">
        <v>15</v>
      </c>
      <c r="J1287" t="s">
        <v>355</v>
      </c>
      <c r="K1287" t="s">
        <v>2092</v>
      </c>
      <c r="L1287" t="s">
        <v>2032</v>
      </c>
      <c r="M1287" s="1">
        <v>42460</v>
      </c>
    </row>
    <row r="1288" spans="1:13" hidden="1" x14ac:dyDescent="0.25">
      <c r="A1288">
        <v>2016</v>
      </c>
      <c r="B1288" t="s">
        <v>11</v>
      </c>
      <c r="C1288" t="s">
        <v>12</v>
      </c>
      <c r="D1288" t="s">
        <v>186</v>
      </c>
      <c r="E1288" t="s">
        <v>187</v>
      </c>
      <c r="F1288" s="1">
        <v>42445</v>
      </c>
      <c r="G1288">
        <v>51</v>
      </c>
      <c r="H1288">
        <v>-1338.17</v>
      </c>
      <c r="I1288" t="s">
        <v>15</v>
      </c>
      <c r="J1288" t="s">
        <v>18</v>
      </c>
      <c r="K1288" t="s">
        <v>2093</v>
      </c>
      <c r="L1288" t="s">
        <v>2032</v>
      </c>
      <c r="M1288" s="1">
        <v>42460</v>
      </c>
    </row>
    <row r="1289" spans="1:13" hidden="1" x14ac:dyDescent="0.25">
      <c r="A1289">
        <v>2016</v>
      </c>
      <c r="B1289" t="s">
        <v>11</v>
      </c>
      <c r="C1289" t="s">
        <v>12</v>
      </c>
      <c r="D1289" t="s">
        <v>186</v>
      </c>
      <c r="E1289" t="s">
        <v>187</v>
      </c>
      <c r="F1289" s="1">
        <v>42445</v>
      </c>
      <c r="G1289">
        <v>52</v>
      </c>
      <c r="H1289">
        <v>-7865</v>
      </c>
      <c r="I1289" t="s">
        <v>15</v>
      </c>
      <c r="J1289" t="s">
        <v>358</v>
      </c>
      <c r="K1289" t="s">
        <v>2094</v>
      </c>
      <c r="L1289" t="s">
        <v>2032</v>
      </c>
      <c r="M1289" s="1">
        <v>42460</v>
      </c>
    </row>
    <row r="1290" spans="1:13" hidden="1" x14ac:dyDescent="0.25">
      <c r="A1290">
        <v>2016</v>
      </c>
      <c r="B1290" t="s">
        <v>11</v>
      </c>
      <c r="C1290" t="s">
        <v>12</v>
      </c>
      <c r="D1290" t="s">
        <v>186</v>
      </c>
      <c r="E1290" t="s">
        <v>187</v>
      </c>
      <c r="F1290" s="1">
        <v>42445</v>
      </c>
      <c r="G1290">
        <v>53</v>
      </c>
      <c r="H1290">
        <v>-83.77</v>
      </c>
      <c r="I1290" t="s">
        <v>15</v>
      </c>
      <c r="J1290" t="s">
        <v>34</v>
      </c>
      <c r="K1290" t="s">
        <v>2095</v>
      </c>
      <c r="L1290" t="s">
        <v>2032</v>
      </c>
      <c r="M1290" s="1">
        <v>42460</v>
      </c>
    </row>
    <row r="1291" spans="1:13" hidden="1" x14ac:dyDescent="0.25">
      <c r="A1291">
        <v>2016</v>
      </c>
      <c r="B1291" t="s">
        <v>11</v>
      </c>
      <c r="C1291" t="s">
        <v>12</v>
      </c>
      <c r="D1291" t="s">
        <v>186</v>
      </c>
      <c r="E1291" t="s">
        <v>187</v>
      </c>
      <c r="F1291" s="1">
        <v>42445</v>
      </c>
      <c r="G1291">
        <v>54</v>
      </c>
      <c r="H1291">
        <v>-13519.44</v>
      </c>
      <c r="I1291" t="s">
        <v>15</v>
      </c>
      <c r="J1291" t="s">
        <v>667</v>
      </c>
      <c r="K1291" t="s">
        <v>2096</v>
      </c>
      <c r="L1291" t="s">
        <v>2032</v>
      </c>
      <c r="M1291" s="1">
        <v>42460</v>
      </c>
    </row>
    <row r="1292" spans="1:13" hidden="1" x14ac:dyDescent="0.25">
      <c r="A1292">
        <v>2016</v>
      </c>
      <c r="B1292" t="s">
        <v>11</v>
      </c>
      <c r="C1292" t="s">
        <v>12</v>
      </c>
      <c r="D1292" t="s">
        <v>186</v>
      </c>
      <c r="E1292" t="s">
        <v>187</v>
      </c>
      <c r="F1292" s="1">
        <v>42445</v>
      </c>
      <c r="G1292">
        <v>55</v>
      </c>
      <c r="H1292">
        <v>-75</v>
      </c>
      <c r="I1292" t="s">
        <v>15</v>
      </c>
      <c r="J1292" t="s">
        <v>1354</v>
      </c>
      <c r="K1292" t="s">
        <v>2097</v>
      </c>
      <c r="L1292" t="s">
        <v>2032</v>
      </c>
      <c r="M1292" s="1">
        <v>42460</v>
      </c>
    </row>
    <row r="1293" spans="1:13" hidden="1" x14ac:dyDescent="0.25">
      <c r="A1293">
        <v>2016</v>
      </c>
      <c r="B1293" t="s">
        <v>11</v>
      </c>
      <c r="C1293" t="s">
        <v>12</v>
      </c>
      <c r="D1293" t="s">
        <v>186</v>
      </c>
      <c r="E1293" t="s">
        <v>187</v>
      </c>
      <c r="F1293" s="1">
        <v>42445</v>
      </c>
      <c r="G1293">
        <v>56</v>
      </c>
      <c r="H1293">
        <v>-4543</v>
      </c>
      <c r="I1293" t="s">
        <v>15</v>
      </c>
      <c r="J1293" t="s">
        <v>676</v>
      </c>
      <c r="K1293" t="s">
        <v>2098</v>
      </c>
      <c r="L1293" t="s">
        <v>2032</v>
      </c>
      <c r="M1293" s="1">
        <v>42460</v>
      </c>
    </row>
    <row r="1294" spans="1:13" hidden="1" x14ac:dyDescent="0.25">
      <c r="A1294">
        <v>2016</v>
      </c>
      <c r="B1294" t="s">
        <v>11</v>
      </c>
      <c r="C1294" t="s">
        <v>12</v>
      </c>
      <c r="D1294" t="s">
        <v>186</v>
      </c>
      <c r="E1294" t="s">
        <v>187</v>
      </c>
      <c r="F1294" s="1">
        <v>42445</v>
      </c>
      <c r="G1294">
        <v>57</v>
      </c>
      <c r="H1294">
        <v>-1000</v>
      </c>
      <c r="I1294" t="s">
        <v>15</v>
      </c>
      <c r="J1294" t="s">
        <v>2099</v>
      </c>
      <c r="K1294" t="s">
        <v>2100</v>
      </c>
      <c r="L1294" t="s">
        <v>2032</v>
      </c>
      <c r="M1294" s="1">
        <v>42460</v>
      </c>
    </row>
    <row r="1295" spans="1:13" hidden="1" x14ac:dyDescent="0.25">
      <c r="A1295">
        <v>2016</v>
      </c>
      <c r="B1295" t="s">
        <v>11</v>
      </c>
      <c r="C1295" t="s">
        <v>12</v>
      </c>
      <c r="D1295" t="s">
        <v>186</v>
      </c>
      <c r="E1295" t="s">
        <v>187</v>
      </c>
      <c r="F1295" s="1">
        <v>42445</v>
      </c>
      <c r="G1295">
        <v>58</v>
      </c>
      <c r="H1295">
        <v>-144.49</v>
      </c>
      <c r="I1295" t="s">
        <v>15</v>
      </c>
      <c r="J1295" t="s">
        <v>367</v>
      </c>
      <c r="K1295" t="s">
        <v>2101</v>
      </c>
      <c r="L1295" t="s">
        <v>2032</v>
      </c>
      <c r="M1295" s="1">
        <v>42460</v>
      </c>
    </row>
    <row r="1296" spans="1:13" hidden="1" x14ac:dyDescent="0.25">
      <c r="A1296">
        <v>2016</v>
      </c>
      <c r="B1296" t="s">
        <v>11</v>
      </c>
      <c r="C1296" t="s">
        <v>12</v>
      </c>
      <c r="D1296" t="s">
        <v>186</v>
      </c>
      <c r="E1296" t="s">
        <v>187</v>
      </c>
      <c r="F1296" s="1">
        <v>42445</v>
      </c>
      <c r="G1296">
        <v>59</v>
      </c>
      <c r="H1296">
        <v>-1810.4</v>
      </c>
      <c r="I1296" t="s">
        <v>15</v>
      </c>
      <c r="J1296" t="s">
        <v>197</v>
      </c>
      <c r="K1296" t="s">
        <v>2102</v>
      </c>
      <c r="L1296" t="s">
        <v>2032</v>
      </c>
      <c r="M1296" s="1">
        <v>42460</v>
      </c>
    </row>
    <row r="1297" spans="1:13" hidden="1" x14ac:dyDescent="0.25">
      <c r="A1297">
        <v>2016</v>
      </c>
      <c r="B1297" t="s">
        <v>11</v>
      </c>
      <c r="C1297" t="s">
        <v>12</v>
      </c>
      <c r="D1297" t="s">
        <v>186</v>
      </c>
      <c r="E1297" t="s">
        <v>187</v>
      </c>
      <c r="F1297" s="1">
        <v>42445</v>
      </c>
      <c r="G1297">
        <v>60</v>
      </c>
      <c r="H1297">
        <v>-319.27999999999997</v>
      </c>
      <c r="I1297" t="s">
        <v>15</v>
      </c>
      <c r="J1297" t="s">
        <v>782</v>
      </c>
      <c r="K1297" t="s">
        <v>2103</v>
      </c>
      <c r="L1297" t="s">
        <v>2032</v>
      </c>
      <c r="M1297" s="1">
        <v>42460</v>
      </c>
    </row>
    <row r="1298" spans="1:13" hidden="1" x14ac:dyDescent="0.25">
      <c r="A1298">
        <v>2016</v>
      </c>
      <c r="B1298" t="s">
        <v>11</v>
      </c>
      <c r="C1298" t="s">
        <v>12</v>
      </c>
      <c r="D1298" t="s">
        <v>186</v>
      </c>
      <c r="E1298" t="s">
        <v>187</v>
      </c>
      <c r="F1298" s="1">
        <v>42445</v>
      </c>
      <c r="G1298">
        <v>61</v>
      </c>
      <c r="H1298">
        <v>-543</v>
      </c>
      <c r="I1298" t="s">
        <v>15</v>
      </c>
      <c r="J1298" t="s">
        <v>202</v>
      </c>
      <c r="K1298" t="s">
        <v>2104</v>
      </c>
      <c r="L1298" t="s">
        <v>2032</v>
      </c>
      <c r="M1298" s="1">
        <v>42460</v>
      </c>
    </row>
    <row r="1299" spans="1:13" hidden="1" x14ac:dyDescent="0.25">
      <c r="A1299">
        <v>2016</v>
      </c>
      <c r="B1299" t="s">
        <v>11</v>
      </c>
      <c r="C1299" t="s">
        <v>12</v>
      </c>
      <c r="D1299" t="s">
        <v>186</v>
      </c>
      <c r="E1299" t="s">
        <v>187</v>
      </c>
      <c r="F1299" s="1">
        <v>42445</v>
      </c>
      <c r="G1299">
        <v>62</v>
      </c>
      <c r="H1299">
        <v>-16328</v>
      </c>
      <c r="I1299" t="s">
        <v>15</v>
      </c>
      <c r="J1299" t="s">
        <v>218</v>
      </c>
      <c r="K1299" t="s">
        <v>2105</v>
      </c>
      <c r="L1299" t="s">
        <v>2032</v>
      </c>
      <c r="M1299" s="1">
        <v>42460</v>
      </c>
    </row>
    <row r="1300" spans="1:13" hidden="1" x14ac:dyDescent="0.25">
      <c r="A1300">
        <v>2016</v>
      </c>
      <c r="B1300" t="s">
        <v>11</v>
      </c>
      <c r="C1300" t="s">
        <v>12</v>
      </c>
      <c r="D1300" t="s">
        <v>186</v>
      </c>
      <c r="E1300" t="s">
        <v>187</v>
      </c>
      <c r="F1300" s="1">
        <v>42445</v>
      </c>
      <c r="G1300">
        <v>63</v>
      </c>
      <c r="H1300">
        <v>-2337.79</v>
      </c>
      <c r="I1300" t="s">
        <v>15</v>
      </c>
      <c r="J1300" t="s">
        <v>386</v>
      </c>
      <c r="K1300" t="s">
        <v>2106</v>
      </c>
      <c r="L1300" t="s">
        <v>2032</v>
      </c>
      <c r="M1300" s="1">
        <v>42460</v>
      </c>
    </row>
    <row r="1301" spans="1:13" hidden="1" x14ac:dyDescent="0.25">
      <c r="A1301">
        <v>2016</v>
      </c>
      <c r="B1301" t="s">
        <v>11</v>
      </c>
      <c r="C1301" t="s">
        <v>12</v>
      </c>
      <c r="D1301" t="s">
        <v>186</v>
      </c>
      <c r="E1301" t="s">
        <v>187</v>
      </c>
      <c r="F1301" s="1">
        <v>42445</v>
      </c>
      <c r="G1301">
        <v>64</v>
      </c>
      <c r="H1301">
        <v>-1715.88</v>
      </c>
      <c r="I1301" t="s">
        <v>15</v>
      </c>
      <c r="J1301" t="s">
        <v>2107</v>
      </c>
      <c r="K1301" t="s">
        <v>2108</v>
      </c>
      <c r="L1301" t="s">
        <v>2032</v>
      </c>
      <c r="M1301" s="1">
        <v>42460</v>
      </c>
    </row>
    <row r="1302" spans="1:13" hidden="1" x14ac:dyDescent="0.25">
      <c r="A1302">
        <v>2016</v>
      </c>
      <c r="B1302" t="s">
        <v>11</v>
      </c>
      <c r="C1302" t="s">
        <v>12</v>
      </c>
      <c r="D1302" t="s">
        <v>186</v>
      </c>
      <c r="E1302" t="s">
        <v>187</v>
      </c>
      <c r="F1302" s="1">
        <v>42445</v>
      </c>
      <c r="G1302">
        <v>65</v>
      </c>
      <c r="H1302">
        <v>-1358.03</v>
      </c>
      <c r="I1302" t="s">
        <v>15</v>
      </c>
      <c r="J1302" t="s">
        <v>693</v>
      </c>
      <c r="K1302" t="s">
        <v>2109</v>
      </c>
      <c r="L1302" t="s">
        <v>2032</v>
      </c>
      <c r="M1302" s="1">
        <v>42460</v>
      </c>
    </row>
    <row r="1303" spans="1:13" hidden="1" x14ac:dyDescent="0.25">
      <c r="A1303">
        <v>2016</v>
      </c>
      <c r="B1303" t="s">
        <v>11</v>
      </c>
      <c r="C1303" t="s">
        <v>12</v>
      </c>
      <c r="D1303" t="s">
        <v>186</v>
      </c>
      <c r="E1303" t="s">
        <v>187</v>
      </c>
      <c r="F1303" s="1">
        <v>42445</v>
      </c>
      <c r="G1303">
        <v>66</v>
      </c>
      <c r="H1303">
        <v>-3119.15</v>
      </c>
      <c r="I1303" t="s">
        <v>15</v>
      </c>
      <c r="J1303" t="s">
        <v>390</v>
      </c>
      <c r="K1303" t="s">
        <v>2110</v>
      </c>
      <c r="L1303" t="s">
        <v>2032</v>
      </c>
      <c r="M1303" s="1">
        <v>42460</v>
      </c>
    </row>
    <row r="1304" spans="1:13" hidden="1" x14ac:dyDescent="0.25">
      <c r="A1304">
        <v>2016</v>
      </c>
      <c r="B1304" t="s">
        <v>11</v>
      </c>
      <c r="C1304" t="s">
        <v>12</v>
      </c>
      <c r="D1304" t="s">
        <v>186</v>
      </c>
      <c r="E1304" t="s">
        <v>187</v>
      </c>
      <c r="F1304" s="1">
        <v>42445</v>
      </c>
      <c r="G1304">
        <v>67</v>
      </c>
      <c r="H1304">
        <v>-120.48</v>
      </c>
      <c r="I1304" t="s">
        <v>15</v>
      </c>
      <c r="J1304" t="s">
        <v>392</v>
      </c>
      <c r="K1304" t="s">
        <v>2111</v>
      </c>
      <c r="L1304" t="s">
        <v>2032</v>
      </c>
      <c r="M1304" s="1">
        <v>42460</v>
      </c>
    </row>
    <row r="1305" spans="1:13" hidden="1" x14ac:dyDescent="0.25">
      <c r="A1305">
        <v>2016</v>
      </c>
      <c r="B1305" t="s">
        <v>11</v>
      </c>
      <c r="C1305" t="s">
        <v>12</v>
      </c>
      <c r="D1305" t="s">
        <v>186</v>
      </c>
      <c r="E1305" t="s">
        <v>187</v>
      </c>
      <c r="F1305" s="1">
        <v>42445</v>
      </c>
      <c r="G1305">
        <v>68</v>
      </c>
      <c r="H1305">
        <v>-568.23</v>
      </c>
      <c r="I1305" t="s">
        <v>15</v>
      </c>
      <c r="J1305" t="s">
        <v>211</v>
      </c>
      <c r="K1305" t="s">
        <v>2112</v>
      </c>
      <c r="L1305" t="s">
        <v>2032</v>
      </c>
      <c r="M1305" s="1">
        <v>42460</v>
      </c>
    </row>
    <row r="1306" spans="1:13" hidden="1" x14ac:dyDescent="0.25">
      <c r="A1306">
        <v>2016</v>
      </c>
      <c r="B1306" t="s">
        <v>11</v>
      </c>
      <c r="C1306" t="s">
        <v>12</v>
      </c>
      <c r="D1306" t="s">
        <v>186</v>
      </c>
      <c r="E1306" t="s">
        <v>187</v>
      </c>
      <c r="F1306" s="1">
        <v>42445</v>
      </c>
      <c r="G1306">
        <v>69</v>
      </c>
      <c r="H1306">
        <v>-24465.42</v>
      </c>
      <c r="I1306" t="s">
        <v>15</v>
      </c>
      <c r="J1306" t="s">
        <v>395</v>
      </c>
      <c r="K1306" t="s">
        <v>2113</v>
      </c>
      <c r="L1306" t="s">
        <v>2032</v>
      </c>
      <c r="M1306" s="1">
        <v>42460</v>
      </c>
    </row>
    <row r="1307" spans="1:13" hidden="1" x14ac:dyDescent="0.25">
      <c r="A1307">
        <v>2016</v>
      </c>
      <c r="B1307" t="s">
        <v>11</v>
      </c>
      <c r="C1307" t="s">
        <v>12</v>
      </c>
      <c r="D1307" t="s">
        <v>186</v>
      </c>
      <c r="E1307" t="s">
        <v>187</v>
      </c>
      <c r="F1307" s="1">
        <v>42445</v>
      </c>
      <c r="G1307">
        <v>70</v>
      </c>
      <c r="H1307">
        <v>-125.53</v>
      </c>
      <c r="I1307" t="s">
        <v>15</v>
      </c>
      <c r="J1307" t="s">
        <v>200</v>
      </c>
      <c r="K1307" t="s">
        <v>2114</v>
      </c>
      <c r="L1307" t="s">
        <v>2032</v>
      </c>
      <c r="M1307" s="1">
        <v>42460</v>
      </c>
    </row>
    <row r="1308" spans="1:13" hidden="1" x14ac:dyDescent="0.25">
      <c r="A1308">
        <v>2016</v>
      </c>
      <c r="B1308" t="s">
        <v>11</v>
      </c>
      <c r="C1308" t="s">
        <v>12</v>
      </c>
      <c r="D1308" t="s">
        <v>186</v>
      </c>
      <c r="E1308" t="s">
        <v>187</v>
      </c>
      <c r="F1308" s="1">
        <v>42445</v>
      </c>
      <c r="G1308">
        <v>71</v>
      </c>
      <c r="H1308">
        <v>-49510.41</v>
      </c>
      <c r="I1308" t="s">
        <v>15</v>
      </c>
      <c r="J1308" t="s">
        <v>397</v>
      </c>
      <c r="K1308" t="s">
        <v>2115</v>
      </c>
      <c r="L1308" t="s">
        <v>2116</v>
      </c>
      <c r="M1308" s="1">
        <v>42460</v>
      </c>
    </row>
    <row r="1309" spans="1:13" hidden="1" x14ac:dyDescent="0.25">
      <c r="A1309">
        <v>2016</v>
      </c>
      <c r="B1309" t="s">
        <v>11</v>
      </c>
      <c r="C1309" t="s">
        <v>12</v>
      </c>
      <c r="D1309" t="s">
        <v>186</v>
      </c>
      <c r="E1309" t="s">
        <v>187</v>
      </c>
      <c r="F1309" s="1">
        <v>42445</v>
      </c>
      <c r="G1309">
        <v>72</v>
      </c>
      <c r="H1309">
        <v>125.53</v>
      </c>
      <c r="I1309" t="s">
        <v>15</v>
      </c>
      <c r="J1309" t="s">
        <v>200</v>
      </c>
      <c r="K1309" t="s">
        <v>2114</v>
      </c>
      <c r="L1309" t="s">
        <v>2117</v>
      </c>
      <c r="M1309" s="1">
        <v>42460</v>
      </c>
    </row>
    <row r="1310" spans="1:13" hidden="1" x14ac:dyDescent="0.25">
      <c r="A1310">
        <v>2016</v>
      </c>
      <c r="B1310" t="s">
        <v>11</v>
      </c>
      <c r="C1310" t="s">
        <v>12</v>
      </c>
      <c r="D1310" t="s">
        <v>186</v>
      </c>
      <c r="E1310" t="s">
        <v>187</v>
      </c>
      <c r="F1310" s="1">
        <v>42446</v>
      </c>
      <c r="G1310">
        <v>0</v>
      </c>
      <c r="H1310">
        <v>4.3899999999999997</v>
      </c>
      <c r="I1310" t="s">
        <v>15</v>
      </c>
      <c r="J1310" t="s">
        <v>1927</v>
      </c>
      <c r="K1310" t="s">
        <v>1928</v>
      </c>
      <c r="L1310" t="s">
        <v>2118</v>
      </c>
      <c r="M1310" s="1">
        <v>42460</v>
      </c>
    </row>
    <row r="1311" spans="1:13" hidden="1" x14ac:dyDescent="0.25">
      <c r="A1311">
        <v>2016</v>
      </c>
      <c r="B1311" t="s">
        <v>11</v>
      </c>
      <c r="C1311" t="s">
        <v>12</v>
      </c>
      <c r="D1311" t="s">
        <v>186</v>
      </c>
      <c r="E1311" t="s">
        <v>187</v>
      </c>
      <c r="F1311" s="1">
        <v>42447</v>
      </c>
      <c r="G1311">
        <v>0</v>
      </c>
      <c r="H1311">
        <v>-15090.37</v>
      </c>
      <c r="I1311" t="s">
        <v>21</v>
      </c>
      <c r="J1311" t="s">
        <v>188</v>
      </c>
      <c r="L1311" t="s">
        <v>2119</v>
      </c>
      <c r="M1311" s="1">
        <v>42460</v>
      </c>
    </row>
    <row r="1312" spans="1:13" hidden="1" x14ac:dyDescent="0.25">
      <c r="A1312">
        <v>2016</v>
      </c>
      <c r="B1312" t="s">
        <v>11</v>
      </c>
      <c r="C1312" t="s">
        <v>12</v>
      </c>
      <c r="D1312" t="s">
        <v>186</v>
      </c>
      <c r="E1312" t="s">
        <v>187</v>
      </c>
      <c r="F1312" s="1">
        <v>42447</v>
      </c>
      <c r="G1312">
        <v>1</v>
      </c>
      <c r="H1312">
        <v>-68418.100000000006</v>
      </c>
      <c r="I1312" t="s">
        <v>21</v>
      </c>
      <c r="J1312" t="s">
        <v>189</v>
      </c>
      <c r="L1312" t="s">
        <v>2119</v>
      </c>
      <c r="M1312" s="1">
        <v>42460</v>
      </c>
    </row>
    <row r="1313" spans="1:13" hidden="1" x14ac:dyDescent="0.25">
      <c r="A1313">
        <v>2016</v>
      </c>
      <c r="B1313" t="s">
        <v>11</v>
      </c>
      <c r="C1313" t="s">
        <v>12</v>
      </c>
      <c r="D1313" t="s">
        <v>186</v>
      </c>
      <c r="E1313" t="s">
        <v>187</v>
      </c>
      <c r="F1313" s="1">
        <v>42447</v>
      </c>
      <c r="G1313">
        <v>2</v>
      </c>
      <c r="H1313">
        <v>-42539.05</v>
      </c>
      <c r="I1313" t="s">
        <v>21</v>
      </c>
      <c r="J1313" t="s">
        <v>190</v>
      </c>
      <c r="L1313" t="s">
        <v>2119</v>
      </c>
      <c r="M1313" s="1">
        <v>42460</v>
      </c>
    </row>
    <row r="1314" spans="1:13" hidden="1" x14ac:dyDescent="0.25">
      <c r="A1314">
        <v>2016</v>
      </c>
      <c r="B1314" t="s">
        <v>11</v>
      </c>
      <c r="C1314" t="s">
        <v>12</v>
      </c>
      <c r="D1314" t="s">
        <v>186</v>
      </c>
      <c r="E1314" t="s">
        <v>187</v>
      </c>
      <c r="F1314" s="1">
        <v>42447</v>
      </c>
      <c r="G1314">
        <v>3</v>
      </c>
      <c r="H1314">
        <v>-1986.07</v>
      </c>
      <c r="I1314" t="s">
        <v>21</v>
      </c>
      <c r="J1314" t="s">
        <v>191</v>
      </c>
      <c r="L1314" t="s">
        <v>2119</v>
      </c>
      <c r="M1314" s="1">
        <v>42460</v>
      </c>
    </row>
    <row r="1315" spans="1:13" hidden="1" x14ac:dyDescent="0.25">
      <c r="A1315">
        <v>2016</v>
      </c>
      <c r="B1315" t="s">
        <v>11</v>
      </c>
      <c r="C1315" t="s">
        <v>12</v>
      </c>
      <c r="D1315" t="s">
        <v>186</v>
      </c>
      <c r="E1315" t="s">
        <v>187</v>
      </c>
      <c r="F1315" s="1">
        <v>42447</v>
      </c>
      <c r="G1315">
        <v>4</v>
      </c>
      <c r="H1315">
        <v>-132.94</v>
      </c>
      <c r="I1315" t="s">
        <v>21</v>
      </c>
      <c r="J1315" t="s">
        <v>234</v>
      </c>
      <c r="L1315" t="s">
        <v>2120</v>
      </c>
      <c r="M1315" s="1">
        <v>42460</v>
      </c>
    </row>
    <row r="1316" spans="1:13" hidden="1" x14ac:dyDescent="0.25">
      <c r="A1316">
        <v>2016</v>
      </c>
      <c r="B1316" t="s">
        <v>11</v>
      </c>
      <c r="C1316" t="s">
        <v>12</v>
      </c>
      <c r="D1316" t="s">
        <v>186</v>
      </c>
      <c r="E1316" t="s">
        <v>187</v>
      </c>
      <c r="F1316" s="1">
        <v>42447</v>
      </c>
      <c r="G1316">
        <v>5</v>
      </c>
      <c r="H1316">
        <v>-8159.97</v>
      </c>
      <c r="I1316" t="s">
        <v>21</v>
      </c>
      <c r="J1316" t="s">
        <v>192</v>
      </c>
      <c r="L1316" t="s">
        <v>2120</v>
      </c>
      <c r="M1316" s="1">
        <v>42460</v>
      </c>
    </row>
    <row r="1317" spans="1:13" hidden="1" x14ac:dyDescent="0.25">
      <c r="A1317">
        <v>2016</v>
      </c>
      <c r="B1317" t="s">
        <v>11</v>
      </c>
      <c r="C1317" t="s">
        <v>12</v>
      </c>
      <c r="D1317" t="s">
        <v>186</v>
      </c>
      <c r="E1317" t="s">
        <v>187</v>
      </c>
      <c r="F1317" s="1">
        <v>42447</v>
      </c>
      <c r="G1317">
        <v>6</v>
      </c>
      <c r="H1317">
        <v>-33.700000000000003</v>
      </c>
      <c r="I1317" t="s">
        <v>15</v>
      </c>
      <c r="J1317" t="s">
        <v>556</v>
      </c>
      <c r="K1317" t="s">
        <v>2121</v>
      </c>
      <c r="L1317" t="s">
        <v>2122</v>
      </c>
      <c r="M1317" s="1">
        <v>42460</v>
      </c>
    </row>
    <row r="1318" spans="1:13" hidden="1" x14ac:dyDescent="0.25">
      <c r="A1318">
        <v>2016</v>
      </c>
      <c r="B1318" t="s">
        <v>11</v>
      </c>
      <c r="C1318" t="s">
        <v>12</v>
      </c>
      <c r="D1318" t="s">
        <v>186</v>
      </c>
      <c r="E1318" t="s">
        <v>187</v>
      </c>
      <c r="F1318" s="1">
        <v>42450</v>
      </c>
      <c r="G1318">
        <v>0</v>
      </c>
      <c r="H1318">
        <v>-1554.28</v>
      </c>
      <c r="I1318" t="s">
        <v>21</v>
      </c>
      <c r="J1318" t="s">
        <v>408</v>
      </c>
      <c r="L1318" t="s">
        <v>2021</v>
      </c>
      <c r="M1318" s="1">
        <v>42460</v>
      </c>
    </row>
    <row r="1319" spans="1:13" hidden="1" x14ac:dyDescent="0.25">
      <c r="A1319">
        <v>2016</v>
      </c>
      <c r="B1319" t="s">
        <v>11</v>
      </c>
      <c r="C1319" t="s">
        <v>12</v>
      </c>
      <c r="D1319" t="s">
        <v>186</v>
      </c>
      <c r="E1319" t="s">
        <v>187</v>
      </c>
      <c r="F1319" s="1">
        <v>42450</v>
      </c>
      <c r="G1319">
        <v>1</v>
      </c>
      <c r="H1319">
        <v>-1000</v>
      </c>
      <c r="I1319" t="s">
        <v>21</v>
      </c>
      <c r="J1319" t="s">
        <v>1381</v>
      </c>
      <c r="L1319" t="s">
        <v>2021</v>
      </c>
      <c r="M1319" s="1">
        <v>42460</v>
      </c>
    </row>
    <row r="1320" spans="1:13" hidden="1" x14ac:dyDescent="0.25">
      <c r="A1320">
        <v>2016</v>
      </c>
      <c r="B1320" t="s">
        <v>11</v>
      </c>
      <c r="C1320" t="s">
        <v>12</v>
      </c>
      <c r="D1320" t="s">
        <v>186</v>
      </c>
      <c r="E1320" t="s">
        <v>187</v>
      </c>
      <c r="F1320" s="1">
        <v>42459</v>
      </c>
      <c r="G1320">
        <v>0</v>
      </c>
      <c r="H1320">
        <v>-35</v>
      </c>
      <c r="I1320" t="s">
        <v>15</v>
      </c>
      <c r="J1320" t="s">
        <v>2123</v>
      </c>
      <c r="K1320" t="s">
        <v>2124</v>
      </c>
      <c r="L1320" t="s">
        <v>2125</v>
      </c>
      <c r="M1320" s="1">
        <v>42460</v>
      </c>
    </row>
    <row r="1321" spans="1:13" hidden="1" x14ac:dyDescent="0.25">
      <c r="A1321">
        <v>2016</v>
      </c>
      <c r="B1321" t="s">
        <v>11</v>
      </c>
      <c r="C1321" t="s">
        <v>12</v>
      </c>
      <c r="D1321" t="s">
        <v>186</v>
      </c>
      <c r="E1321" t="s">
        <v>187</v>
      </c>
      <c r="F1321" s="1">
        <v>42459</v>
      </c>
      <c r="G1321">
        <v>1</v>
      </c>
      <c r="H1321">
        <v>-7.56</v>
      </c>
      <c r="I1321" t="s">
        <v>15</v>
      </c>
      <c r="J1321" t="s">
        <v>2126</v>
      </c>
      <c r="K1321" t="s">
        <v>2127</v>
      </c>
      <c r="L1321" t="s">
        <v>2125</v>
      </c>
      <c r="M1321" s="1">
        <v>42460</v>
      </c>
    </row>
    <row r="1322" spans="1:13" hidden="1" x14ac:dyDescent="0.25">
      <c r="A1322">
        <v>2016</v>
      </c>
      <c r="B1322" t="s">
        <v>11</v>
      </c>
      <c r="C1322" t="s">
        <v>12</v>
      </c>
      <c r="D1322" t="s">
        <v>186</v>
      </c>
      <c r="E1322" t="s">
        <v>187</v>
      </c>
      <c r="F1322" s="1">
        <v>42459</v>
      </c>
      <c r="G1322">
        <v>2</v>
      </c>
      <c r="H1322">
        <v>-5.5</v>
      </c>
      <c r="I1322" t="s">
        <v>15</v>
      </c>
      <c r="J1322" t="s">
        <v>2128</v>
      </c>
      <c r="K1322" t="s">
        <v>2129</v>
      </c>
      <c r="L1322" t="s">
        <v>2125</v>
      </c>
      <c r="M1322" s="1">
        <v>42460</v>
      </c>
    </row>
    <row r="1323" spans="1:13" hidden="1" x14ac:dyDescent="0.25">
      <c r="A1323">
        <v>2016</v>
      </c>
      <c r="B1323" t="s">
        <v>11</v>
      </c>
      <c r="C1323" t="s">
        <v>12</v>
      </c>
      <c r="D1323" t="s">
        <v>186</v>
      </c>
      <c r="E1323" t="s">
        <v>187</v>
      </c>
      <c r="F1323" s="1">
        <v>42459</v>
      </c>
      <c r="G1323">
        <v>3</v>
      </c>
      <c r="H1323">
        <v>-6108.45</v>
      </c>
      <c r="I1323" t="s">
        <v>15</v>
      </c>
      <c r="J1323" t="s">
        <v>16</v>
      </c>
      <c r="K1323" t="s">
        <v>2130</v>
      </c>
      <c r="L1323" t="s">
        <v>2125</v>
      </c>
      <c r="M1323" s="1">
        <v>42460</v>
      </c>
    </row>
    <row r="1324" spans="1:13" hidden="1" x14ac:dyDescent="0.25">
      <c r="A1324">
        <v>2016</v>
      </c>
      <c r="B1324" t="s">
        <v>11</v>
      </c>
      <c r="C1324" t="s">
        <v>12</v>
      </c>
      <c r="D1324" t="s">
        <v>186</v>
      </c>
      <c r="E1324" t="s">
        <v>187</v>
      </c>
      <c r="F1324" s="1">
        <v>42459</v>
      </c>
      <c r="G1324">
        <v>4</v>
      </c>
      <c r="H1324">
        <v>-36.76</v>
      </c>
      <c r="I1324" t="s">
        <v>15</v>
      </c>
      <c r="J1324" t="s">
        <v>2131</v>
      </c>
      <c r="K1324" t="s">
        <v>2132</v>
      </c>
      <c r="L1324" t="s">
        <v>2125</v>
      </c>
      <c r="M1324" s="1">
        <v>42460</v>
      </c>
    </row>
    <row r="1325" spans="1:13" hidden="1" x14ac:dyDescent="0.25">
      <c r="A1325">
        <v>2016</v>
      </c>
      <c r="B1325" t="s">
        <v>11</v>
      </c>
      <c r="C1325" t="s">
        <v>12</v>
      </c>
      <c r="D1325" t="s">
        <v>186</v>
      </c>
      <c r="E1325" t="s">
        <v>187</v>
      </c>
      <c r="F1325" s="1">
        <v>42459</v>
      </c>
      <c r="G1325">
        <v>5</v>
      </c>
      <c r="H1325">
        <v>-301.83</v>
      </c>
      <c r="I1325" t="s">
        <v>15</v>
      </c>
      <c r="J1325" t="s">
        <v>2133</v>
      </c>
      <c r="K1325" t="s">
        <v>2134</v>
      </c>
      <c r="L1325" t="s">
        <v>2125</v>
      </c>
      <c r="M1325" s="1">
        <v>42460</v>
      </c>
    </row>
    <row r="1326" spans="1:13" hidden="1" x14ac:dyDescent="0.25">
      <c r="A1326">
        <v>2016</v>
      </c>
      <c r="B1326" t="s">
        <v>11</v>
      </c>
      <c r="C1326" t="s">
        <v>12</v>
      </c>
      <c r="D1326" t="s">
        <v>186</v>
      </c>
      <c r="E1326" t="s">
        <v>187</v>
      </c>
      <c r="F1326" s="1">
        <v>42459</v>
      </c>
      <c r="G1326">
        <v>6</v>
      </c>
      <c r="H1326">
        <v>-743.1</v>
      </c>
      <c r="I1326" t="s">
        <v>15</v>
      </c>
      <c r="J1326" t="s">
        <v>2133</v>
      </c>
      <c r="K1326" t="s">
        <v>2135</v>
      </c>
      <c r="L1326" t="s">
        <v>2125</v>
      </c>
      <c r="M1326" s="1">
        <v>42460</v>
      </c>
    </row>
    <row r="1327" spans="1:13" hidden="1" x14ac:dyDescent="0.25">
      <c r="A1327">
        <v>2016</v>
      </c>
      <c r="B1327" t="s">
        <v>11</v>
      </c>
      <c r="C1327" t="s">
        <v>12</v>
      </c>
      <c r="D1327" t="s">
        <v>186</v>
      </c>
      <c r="E1327" t="s">
        <v>187</v>
      </c>
      <c r="F1327" s="1">
        <v>42459</v>
      </c>
      <c r="G1327">
        <v>7</v>
      </c>
      <c r="H1327">
        <v>-25.13</v>
      </c>
      <c r="I1327" t="s">
        <v>15</v>
      </c>
      <c r="J1327" t="s">
        <v>2136</v>
      </c>
      <c r="K1327" t="s">
        <v>2137</v>
      </c>
      <c r="L1327" t="s">
        <v>2125</v>
      </c>
      <c r="M1327" s="1">
        <v>42460</v>
      </c>
    </row>
    <row r="1328" spans="1:13" hidden="1" x14ac:dyDescent="0.25">
      <c r="A1328">
        <v>2016</v>
      </c>
      <c r="B1328" t="s">
        <v>11</v>
      </c>
      <c r="C1328" t="s">
        <v>12</v>
      </c>
      <c r="D1328" t="s">
        <v>186</v>
      </c>
      <c r="E1328" t="s">
        <v>187</v>
      </c>
      <c r="F1328" s="1">
        <v>42459</v>
      </c>
      <c r="G1328">
        <v>8</v>
      </c>
      <c r="H1328">
        <v>-3.89</v>
      </c>
      <c r="I1328" t="s">
        <v>15</v>
      </c>
      <c r="J1328" t="s">
        <v>2138</v>
      </c>
      <c r="K1328" t="s">
        <v>2139</v>
      </c>
      <c r="L1328" t="s">
        <v>2125</v>
      </c>
      <c r="M1328" s="1">
        <v>42460</v>
      </c>
    </row>
    <row r="1329" spans="1:13" hidden="1" x14ac:dyDescent="0.25">
      <c r="A1329">
        <v>2016</v>
      </c>
      <c r="B1329" t="s">
        <v>11</v>
      </c>
      <c r="C1329" t="s">
        <v>12</v>
      </c>
      <c r="D1329" t="s">
        <v>186</v>
      </c>
      <c r="E1329" t="s">
        <v>187</v>
      </c>
      <c r="F1329" s="1">
        <v>42459</v>
      </c>
      <c r="G1329">
        <v>9</v>
      </c>
      <c r="H1329">
        <v>-21.08</v>
      </c>
      <c r="I1329" t="s">
        <v>15</v>
      </c>
      <c r="J1329" t="s">
        <v>2140</v>
      </c>
      <c r="K1329" t="s">
        <v>2141</v>
      </c>
      <c r="L1329" t="s">
        <v>2125</v>
      </c>
      <c r="M1329" s="1">
        <v>42460</v>
      </c>
    </row>
    <row r="1330" spans="1:13" hidden="1" x14ac:dyDescent="0.25">
      <c r="A1330">
        <v>2016</v>
      </c>
      <c r="B1330" t="s">
        <v>11</v>
      </c>
      <c r="C1330" t="s">
        <v>12</v>
      </c>
      <c r="D1330" t="s">
        <v>186</v>
      </c>
      <c r="E1330" t="s">
        <v>187</v>
      </c>
      <c r="F1330" s="1">
        <v>42459</v>
      </c>
      <c r="G1330">
        <v>10</v>
      </c>
      <c r="H1330">
        <v>-14.34</v>
      </c>
      <c r="I1330" t="s">
        <v>15</v>
      </c>
      <c r="J1330" t="s">
        <v>2142</v>
      </c>
      <c r="K1330" t="s">
        <v>2143</v>
      </c>
      <c r="L1330" t="s">
        <v>2125</v>
      </c>
      <c r="M1330" s="1">
        <v>42460</v>
      </c>
    </row>
    <row r="1331" spans="1:13" hidden="1" x14ac:dyDescent="0.25">
      <c r="A1331">
        <v>2016</v>
      </c>
      <c r="B1331" t="s">
        <v>11</v>
      </c>
      <c r="C1331" t="s">
        <v>12</v>
      </c>
      <c r="D1331" t="s">
        <v>186</v>
      </c>
      <c r="E1331" t="s">
        <v>187</v>
      </c>
      <c r="F1331" s="1">
        <v>42459</v>
      </c>
      <c r="G1331">
        <v>11</v>
      </c>
      <c r="H1331">
        <v>-39.78</v>
      </c>
      <c r="I1331" t="s">
        <v>15</v>
      </c>
      <c r="J1331" t="s">
        <v>2144</v>
      </c>
      <c r="K1331" t="s">
        <v>2145</v>
      </c>
      <c r="L1331" t="s">
        <v>2125</v>
      </c>
      <c r="M1331" s="1">
        <v>42460</v>
      </c>
    </row>
    <row r="1332" spans="1:13" hidden="1" x14ac:dyDescent="0.25">
      <c r="A1332">
        <v>2016</v>
      </c>
      <c r="B1332" t="s">
        <v>11</v>
      </c>
      <c r="C1332" t="s">
        <v>12</v>
      </c>
      <c r="D1332" t="s">
        <v>186</v>
      </c>
      <c r="E1332" t="s">
        <v>187</v>
      </c>
      <c r="F1332" s="1">
        <v>42459</v>
      </c>
      <c r="G1332">
        <v>12</v>
      </c>
      <c r="H1332">
        <v>-35</v>
      </c>
      <c r="I1332" t="s">
        <v>15</v>
      </c>
      <c r="J1332" t="s">
        <v>2146</v>
      </c>
      <c r="K1332" t="s">
        <v>2147</v>
      </c>
      <c r="L1332" t="s">
        <v>2125</v>
      </c>
      <c r="M1332" s="1">
        <v>42460</v>
      </c>
    </row>
    <row r="1333" spans="1:13" hidden="1" x14ac:dyDescent="0.25">
      <c r="A1333">
        <v>2016</v>
      </c>
      <c r="B1333" t="s">
        <v>11</v>
      </c>
      <c r="C1333" t="s">
        <v>12</v>
      </c>
      <c r="D1333" t="s">
        <v>186</v>
      </c>
      <c r="E1333" t="s">
        <v>187</v>
      </c>
      <c r="F1333" s="1">
        <v>42459</v>
      </c>
      <c r="G1333">
        <v>13</v>
      </c>
      <c r="H1333">
        <v>-7.65</v>
      </c>
      <c r="I1333" t="s">
        <v>15</v>
      </c>
      <c r="J1333" t="s">
        <v>2148</v>
      </c>
      <c r="K1333" t="s">
        <v>2149</v>
      </c>
      <c r="L1333" t="s">
        <v>2125</v>
      </c>
      <c r="M1333" s="1">
        <v>42460</v>
      </c>
    </row>
    <row r="1334" spans="1:13" hidden="1" x14ac:dyDescent="0.25">
      <c r="A1334">
        <v>2016</v>
      </c>
      <c r="B1334" t="s">
        <v>11</v>
      </c>
      <c r="C1334" t="s">
        <v>12</v>
      </c>
      <c r="D1334" t="s">
        <v>186</v>
      </c>
      <c r="E1334" t="s">
        <v>187</v>
      </c>
      <c r="F1334" s="1">
        <v>42459</v>
      </c>
      <c r="G1334">
        <v>14</v>
      </c>
      <c r="H1334">
        <v>-9.56</v>
      </c>
      <c r="I1334" t="s">
        <v>15</v>
      </c>
      <c r="J1334" t="s">
        <v>2150</v>
      </c>
      <c r="K1334" t="s">
        <v>2151</v>
      </c>
      <c r="L1334" t="s">
        <v>2125</v>
      </c>
      <c r="M1334" s="1">
        <v>42460</v>
      </c>
    </row>
    <row r="1335" spans="1:13" hidden="1" x14ac:dyDescent="0.25">
      <c r="A1335">
        <v>2016</v>
      </c>
      <c r="B1335" t="s">
        <v>11</v>
      </c>
      <c r="C1335" t="s">
        <v>12</v>
      </c>
      <c r="D1335" t="s">
        <v>186</v>
      </c>
      <c r="E1335" t="s">
        <v>187</v>
      </c>
      <c r="F1335" s="1">
        <v>42459</v>
      </c>
      <c r="G1335">
        <v>15</v>
      </c>
      <c r="H1335">
        <v>-82</v>
      </c>
      <c r="I1335" t="s">
        <v>15</v>
      </c>
      <c r="J1335" t="s">
        <v>2152</v>
      </c>
      <c r="K1335" t="s">
        <v>2153</v>
      </c>
      <c r="L1335" t="s">
        <v>2125</v>
      </c>
      <c r="M1335" s="1">
        <v>42460</v>
      </c>
    </row>
    <row r="1336" spans="1:13" hidden="1" x14ac:dyDescent="0.25">
      <c r="A1336">
        <v>2016</v>
      </c>
      <c r="B1336" t="s">
        <v>11</v>
      </c>
      <c r="C1336" t="s">
        <v>12</v>
      </c>
      <c r="D1336" t="s">
        <v>186</v>
      </c>
      <c r="E1336" t="s">
        <v>187</v>
      </c>
      <c r="F1336" s="1">
        <v>42459</v>
      </c>
      <c r="G1336">
        <v>16</v>
      </c>
      <c r="H1336">
        <v>-22.02</v>
      </c>
      <c r="I1336" t="s">
        <v>15</v>
      </c>
      <c r="J1336" t="s">
        <v>2154</v>
      </c>
      <c r="K1336" t="s">
        <v>2155</v>
      </c>
      <c r="L1336" t="s">
        <v>2125</v>
      </c>
      <c r="M1336" s="1">
        <v>42460</v>
      </c>
    </row>
    <row r="1337" spans="1:13" hidden="1" x14ac:dyDescent="0.25">
      <c r="A1337">
        <v>2016</v>
      </c>
      <c r="B1337" t="s">
        <v>11</v>
      </c>
      <c r="C1337" t="s">
        <v>12</v>
      </c>
      <c r="D1337" t="s">
        <v>186</v>
      </c>
      <c r="E1337" t="s">
        <v>187</v>
      </c>
      <c r="F1337" s="1">
        <v>42459</v>
      </c>
      <c r="G1337">
        <v>17</v>
      </c>
      <c r="H1337">
        <v>-12.07</v>
      </c>
      <c r="I1337" t="s">
        <v>15</v>
      </c>
      <c r="J1337" t="s">
        <v>2156</v>
      </c>
      <c r="K1337" t="s">
        <v>2157</v>
      </c>
      <c r="L1337" t="s">
        <v>2125</v>
      </c>
      <c r="M1337" s="1">
        <v>42460</v>
      </c>
    </row>
    <row r="1338" spans="1:13" hidden="1" x14ac:dyDescent="0.25">
      <c r="A1338">
        <v>2016</v>
      </c>
      <c r="B1338" t="s">
        <v>11</v>
      </c>
      <c r="C1338" t="s">
        <v>12</v>
      </c>
      <c r="D1338" t="s">
        <v>186</v>
      </c>
      <c r="E1338" t="s">
        <v>187</v>
      </c>
      <c r="F1338" s="1">
        <v>42459</v>
      </c>
      <c r="G1338">
        <v>18</v>
      </c>
      <c r="H1338">
        <v>-19.11</v>
      </c>
      <c r="I1338" t="s">
        <v>15</v>
      </c>
      <c r="J1338" t="s">
        <v>2158</v>
      </c>
      <c r="K1338" t="s">
        <v>2159</v>
      </c>
      <c r="L1338" t="s">
        <v>2125</v>
      </c>
      <c r="M1338" s="1">
        <v>42460</v>
      </c>
    </row>
    <row r="1339" spans="1:13" hidden="1" x14ac:dyDescent="0.25">
      <c r="A1339">
        <v>2016</v>
      </c>
      <c r="B1339" t="s">
        <v>11</v>
      </c>
      <c r="C1339" t="s">
        <v>12</v>
      </c>
      <c r="D1339" t="s">
        <v>186</v>
      </c>
      <c r="E1339" t="s">
        <v>187</v>
      </c>
      <c r="F1339" s="1">
        <v>42459</v>
      </c>
      <c r="G1339">
        <v>19</v>
      </c>
      <c r="H1339">
        <v>-644.92999999999995</v>
      </c>
      <c r="I1339" t="s">
        <v>15</v>
      </c>
      <c r="J1339" t="s">
        <v>224</v>
      </c>
      <c r="K1339" t="s">
        <v>2160</v>
      </c>
      <c r="L1339" t="s">
        <v>2125</v>
      </c>
      <c r="M1339" s="1">
        <v>42460</v>
      </c>
    </row>
    <row r="1340" spans="1:13" hidden="1" x14ac:dyDescent="0.25">
      <c r="A1340">
        <v>2016</v>
      </c>
      <c r="B1340" t="s">
        <v>11</v>
      </c>
      <c r="C1340" t="s">
        <v>12</v>
      </c>
      <c r="D1340" t="s">
        <v>186</v>
      </c>
      <c r="E1340" t="s">
        <v>187</v>
      </c>
      <c r="F1340" s="1">
        <v>42459</v>
      </c>
      <c r="G1340">
        <v>20</v>
      </c>
      <c r="H1340">
        <v>-79.459999999999994</v>
      </c>
      <c r="I1340" t="s">
        <v>15</v>
      </c>
      <c r="J1340" t="s">
        <v>466</v>
      </c>
      <c r="K1340" t="s">
        <v>2161</v>
      </c>
      <c r="L1340" t="s">
        <v>2125</v>
      </c>
      <c r="M1340" s="1">
        <v>42460</v>
      </c>
    </row>
    <row r="1341" spans="1:13" hidden="1" x14ac:dyDescent="0.25">
      <c r="A1341">
        <v>2016</v>
      </c>
      <c r="B1341" t="s">
        <v>11</v>
      </c>
      <c r="C1341" t="s">
        <v>12</v>
      </c>
      <c r="D1341" t="s">
        <v>186</v>
      </c>
      <c r="E1341" t="s">
        <v>187</v>
      </c>
      <c r="F1341" s="1">
        <v>42459</v>
      </c>
      <c r="G1341">
        <v>21</v>
      </c>
      <c r="H1341">
        <v>-330.46</v>
      </c>
      <c r="I1341" t="s">
        <v>15</v>
      </c>
      <c r="J1341" t="s">
        <v>631</v>
      </c>
      <c r="K1341" t="s">
        <v>2162</v>
      </c>
      <c r="L1341" t="s">
        <v>2125</v>
      </c>
      <c r="M1341" s="1">
        <v>42460</v>
      </c>
    </row>
    <row r="1342" spans="1:13" hidden="1" x14ac:dyDescent="0.25">
      <c r="A1342">
        <v>2016</v>
      </c>
      <c r="B1342" t="s">
        <v>11</v>
      </c>
      <c r="C1342" t="s">
        <v>12</v>
      </c>
      <c r="D1342" t="s">
        <v>186</v>
      </c>
      <c r="E1342" t="s">
        <v>187</v>
      </c>
      <c r="F1342" s="1">
        <v>42459</v>
      </c>
      <c r="G1342">
        <v>22</v>
      </c>
      <c r="H1342">
        <v>-54.3</v>
      </c>
      <c r="I1342" t="s">
        <v>15</v>
      </c>
      <c r="J1342" t="s">
        <v>941</v>
      </c>
      <c r="K1342" t="s">
        <v>2163</v>
      </c>
      <c r="L1342" t="s">
        <v>2125</v>
      </c>
      <c r="M1342" s="1">
        <v>42460</v>
      </c>
    </row>
    <row r="1343" spans="1:13" hidden="1" x14ac:dyDescent="0.25">
      <c r="A1343">
        <v>2016</v>
      </c>
      <c r="B1343" t="s">
        <v>11</v>
      </c>
      <c r="C1343" t="s">
        <v>12</v>
      </c>
      <c r="D1343" t="s">
        <v>186</v>
      </c>
      <c r="E1343" t="s">
        <v>187</v>
      </c>
      <c r="F1343" s="1">
        <v>42459</v>
      </c>
      <c r="G1343">
        <v>23</v>
      </c>
      <c r="H1343">
        <v>-2632.77</v>
      </c>
      <c r="I1343" t="s">
        <v>15</v>
      </c>
      <c r="J1343" t="s">
        <v>305</v>
      </c>
      <c r="K1343" t="s">
        <v>2164</v>
      </c>
      <c r="L1343" t="s">
        <v>2125</v>
      </c>
      <c r="M1343" s="1">
        <v>42460</v>
      </c>
    </row>
    <row r="1344" spans="1:13" hidden="1" x14ac:dyDescent="0.25">
      <c r="A1344">
        <v>2016</v>
      </c>
      <c r="B1344" t="s">
        <v>11</v>
      </c>
      <c r="C1344" t="s">
        <v>12</v>
      </c>
      <c r="D1344" t="s">
        <v>186</v>
      </c>
      <c r="E1344" t="s">
        <v>187</v>
      </c>
      <c r="F1344" s="1">
        <v>42459</v>
      </c>
      <c r="G1344">
        <v>24</v>
      </c>
      <c r="H1344">
        <v>-2215</v>
      </c>
      <c r="I1344" t="s">
        <v>15</v>
      </c>
      <c r="J1344" t="s">
        <v>201</v>
      </c>
      <c r="K1344" t="s">
        <v>2165</v>
      </c>
      <c r="L1344" t="s">
        <v>2125</v>
      </c>
      <c r="M1344" s="1">
        <v>42460</v>
      </c>
    </row>
    <row r="1345" spans="1:13" hidden="1" x14ac:dyDescent="0.25">
      <c r="A1345">
        <v>2016</v>
      </c>
      <c r="B1345" t="s">
        <v>11</v>
      </c>
      <c r="C1345" t="s">
        <v>12</v>
      </c>
      <c r="D1345" t="s">
        <v>186</v>
      </c>
      <c r="E1345" t="s">
        <v>187</v>
      </c>
      <c r="F1345" s="1">
        <v>42459</v>
      </c>
      <c r="G1345">
        <v>25</v>
      </c>
      <c r="H1345">
        <v>-673</v>
      </c>
      <c r="I1345" t="s">
        <v>15</v>
      </c>
      <c r="J1345" t="s">
        <v>308</v>
      </c>
      <c r="K1345" t="s">
        <v>2166</v>
      </c>
      <c r="L1345" t="s">
        <v>2125</v>
      </c>
      <c r="M1345" s="1">
        <v>42460</v>
      </c>
    </row>
    <row r="1346" spans="1:13" hidden="1" x14ac:dyDescent="0.25">
      <c r="A1346">
        <v>2016</v>
      </c>
      <c r="B1346" t="s">
        <v>11</v>
      </c>
      <c r="C1346" t="s">
        <v>12</v>
      </c>
      <c r="D1346" t="s">
        <v>186</v>
      </c>
      <c r="E1346" t="s">
        <v>187</v>
      </c>
      <c r="F1346" s="1">
        <v>42459</v>
      </c>
      <c r="G1346">
        <v>26</v>
      </c>
      <c r="H1346">
        <v>-445.55</v>
      </c>
      <c r="I1346" t="s">
        <v>15</v>
      </c>
      <c r="J1346" t="s">
        <v>212</v>
      </c>
      <c r="K1346" t="s">
        <v>2167</v>
      </c>
      <c r="L1346" t="s">
        <v>2125</v>
      </c>
      <c r="M1346" s="1">
        <v>42460</v>
      </c>
    </row>
    <row r="1347" spans="1:13" hidden="1" x14ac:dyDescent="0.25">
      <c r="A1347">
        <v>2016</v>
      </c>
      <c r="B1347" t="s">
        <v>11</v>
      </c>
      <c r="C1347" t="s">
        <v>12</v>
      </c>
      <c r="D1347" t="s">
        <v>186</v>
      </c>
      <c r="E1347" t="s">
        <v>187</v>
      </c>
      <c r="F1347" s="1">
        <v>42459</v>
      </c>
      <c r="G1347">
        <v>27</v>
      </c>
      <c r="H1347">
        <v>-1812.5</v>
      </c>
      <c r="I1347" t="s">
        <v>15</v>
      </c>
      <c r="J1347" t="s">
        <v>313</v>
      </c>
      <c r="K1347" t="s">
        <v>2168</v>
      </c>
      <c r="L1347" t="s">
        <v>2125</v>
      </c>
      <c r="M1347" s="1">
        <v>42460</v>
      </c>
    </row>
    <row r="1348" spans="1:13" hidden="1" x14ac:dyDescent="0.25">
      <c r="A1348">
        <v>2016</v>
      </c>
      <c r="B1348" t="s">
        <v>11</v>
      </c>
      <c r="C1348" t="s">
        <v>12</v>
      </c>
      <c r="D1348" t="s">
        <v>186</v>
      </c>
      <c r="E1348" t="s">
        <v>187</v>
      </c>
      <c r="F1348" s="1">
        <v>42459</v>
      </c>
      <c r="G1348">
        <v>28</v>
      </c>
      <c r="H1348">
        <v>-375.11</v>
      </c>
      <c r="I1348" t="s">
        <v>15</v>
      </c>
      <c r="J1348" t="s">
        <v>315</v>
      </c>
      <c r="K1348" t="s">
        <v>2169</v>
      </c>
      <c r="L1348" t="s">
        <v>2125</v>
      </c>
      <c r="M1348" s="1">
        <v>42460</v>
      </c>
    </row>
    <row r="1349" spans="1:13" hidden="1" x14ac:dyDescent="0.25">
      <c r="A1349">
        <v>2016</v>
      </c>
      <c r="B1349" t="s">
        <v>11</v>
      </c>
      <c r="C1349" t="s">
        <v>12</v>
      </c>
      <c r="D1349" t="s">
        <v>186</v>
      </c>
      <c r="E1349" t="s">
        <v>187</v>
      </c>
      <c r="F1349" s="1">
        <v>42459</v>
      </c>
      <c r="G1349">
        <v>29</v>
      </c>
      <c r="H1349">
        <v>-150</v>
      </c>
      <c r="I1349" t="s">
        <v>15</v>
      </c>
      <c r="J1349" t="s">
        <v>198</v>
      </c>
      <c r="K1349" t="s">
        <v>2170</v>
      </c>
      <c r="L1349" t="s">
        <v>2125</v>
      </c>
      <c r="M1349" s="1">
        <v>42460</v>
      </c>
    </row>
    <row r="1350" spans="1:13" hidden="1" x14ac:dyDescent="0.25">
      <c r="A1350">
        <v>2016</v>
      </c>
      <c r="B1350" t="s">
        <v>11</v>
      </c>
      <c r="C1350" t="s">
        <v>12</v>
      </c>
      <c r="D1350" t="s">
        <v>186</v>
      </c>
      <c r="E1350" t="s">
        <v>187</v>
      </c>
      <c r="F1350" s="1">
        <v>42459</v>
      </c>
      <c r="G1350">
        <v>30</v>
      </c>
      <c r="H1350">
        <v>-3029.1</v>
      </c>
      <c r="I1350" t="s">
        <v>15</v>
      </c>
      <c r="J1350" t="s">
        <v>320</v>
      </c>
      <c r="K1350" t="s">
        <v>2171</v>
      </c>
      <c r="L1350" t="s">
        <v>2125</v>
      </c>
      <c r="M1350" s="1">
        <v>42460</v>
      </c>
    </row>
    <row r="1351" spans="1:13" hidden="1" x14ac:dyDescent="0.25">
      <c r="A1351">
        <v>2016</v>
      </c>
      <c r="B1351" t="s">
        <v>11</v>
      </c>
      <c r="C1351" t="s">
        <v>12</v>
      </c>
      <c r="D1351" t="s">
        <v>186</v>
      </c>
      <c r="E1351" t="s">
        <v>187</v>
      </c>
      <c r="F1351" s="1">
        <v>42459</v>
      </c>
      <c r="G1351">
        <v>31</v>
      </c>
      <c r="H1351">
        <v>-3472.53</v>
      </c>
      <c r="I1351" t="s">
        <v>15</v>
      </c>
      <c r="J1351" t="s">
        <v>194</v>
      </c>
      <c r="K1351" t="s">
        <v>2172</v>
      </c>
      <c r="L1351" t="s">
        <v>2125</v>
      </c>
      <c r="M1351" s="1">
        <v>42460</v>
      </c>
    </row>
    <row r="1352" spans="1:13" x14ac:dyDescent="0.25">
      <c r="A1352">
        <v>2016</v>
      </c>
      <c r="B1352" t="s">
        <v>11</v>
      </c>
      <c r="C1352" t="s">
        <v>12</v>
      </c>
      <c r="D1352" t="s">
        <v>186</v>
      </c>
      <c r="E1352" t="s">
        <v>187</v>
      </c>
      <c r="F1352" s="1">
        <v>42459</v>
      </c>
      <c r="G1352">
        <v>32</v>
      </c>
      <c r="H1352">
        <v>-42061.54</v>
      </c>
      <c r="I1352" t="s">
        <v>15</v>
      </c>
      <c r="J1352" t="s">
        <v>20</v>
      </c>
      <c r="K1352" t="s">
        <v>2173</v>
      </c>
      <c r="L1352" t="s">
        <v>2125</v>
      </c>
      <c r="M1352" s="1">
        <v>42460</v>
      </c>
    </row>
    <row r="1353" spans="1:13" hidden="1" x14ac:dyDescent="0.25">
      <c r="A1353">
        <v>2016</v>
      </c>
      <c r="B1353" t="s">
        <v>11</v>
      </c>
      <c r="C1353" t="s">
        <v>12</v>
      </c>
      <c r="D1353" t="s">
        <v>186</v>
      </c>
      <c r="E1353" t="s">
        <v>187</v>
      </c>
      <c r="F1353" s="1">
        <v>42459</v>
      </c>
      <c r="G1353">
        <v>33</v>
      </c>
      <c r="H1353">
        <v>-407.86</v>
      </c>
      <c r="I1353" t="s">
        <v>15</v>
      </c>
      <c r="J1353" t="s">
        <v>324</v>
      </c>
      <c r="K1353" t="s">
        <v>2174</v>
      </c>
      <c r="L1353" t="s">
        <v>2125</v>
      </c>
      <c r="M1353" s="1">
        <v>42460</v>
      </c>
    </row>
    <row r="1354" spans="1:13" hidden="1" x14ac:dyDescent="0.25">
      <c r="A1354">
        <v>2016</v>
      </c>
      <c r="B1354" t="s">
        <v>11</v>
      </c>
      <c r="C1354" t="s">
        <v>12</v>
      </c>
      <c r="D1354" t="s">
        <v>186</v>
      </c>
      <c r="E1354" t="s">
        <v>187</v>
      </c>
      <c r="F1354" s="1">
        <v>42459</v>
      </c>
      <c r="G1354">
        <v>34</v>
      </c>
      <c r="H1354">
        <v>-1862.98</v>
      </c>
      <c r="I1354" t="s">
        <v>15</v>
      </c>
      <c r="J1354" t="s">
        <v>83</v>
      </c>
      <c r="K1354" t="s">
        <v>2175</v>
      </c>
      <c r="L1354" t="s">
        <v>2125</v>
      </c>
      <c r="M1354" s="1">
        <v>42460</v>
      </c>
    </row>
    <row r="1355" spans="1:13" hidden="1" x14ac:dyDescent="0.25">
      <c r="A1355">
        <v>2016</v>
      </c>
      <c r="B1355" t="s">
        <v>11</v>
      </c>
      <c r="C1355" t="s">
        <v>12</v>
      </c>
      <c r="D1355" t="s">
        <v>186</v>
      </c>
      <c r="E1355" t="s">
        <v>187</v>
      </c>
      <c r="F1355" s="1">
        <v>42459</v>
      </c>
      <c r="G1355">
        <v>35</v>
      </c>
      <c r="H1355">
        <v>-273.55</v>
      </c>
      <c r="I1355" t="s">
        <v>15</v>
      </c>
      <c r="J1355" t="s">
        <v>206</v>
      </c>
      <c r="K1355" t="s">
        <v>2176</v>
      </c>
      <c r="L1355" t="s">
        <v>2125</v>
      </c>
      <c r="M1355" s="1">
        <v>42460</v>
      </c>
    </row>
    <row r="1356" spans="1:13" hidden="1" x14ac:dyDescent="0.25">
      <c r="A1356">
        <v>2016</v>
      </c>
      <c r="B1356" t="s">
        <v>11</v>
      </c>
      <c r="C1356" t="s">
        <v>12</v>
      </c>
      <c r="D1356" t="s">
        <v>186</v>
      </c>
      <c r="E1356" t="s">
        <v>187</v>
      </c>
      <c r="F1356" s="1">
        <v>42459</v>
      </c>
      <c r="G1356">
        <v>36</v>
      </c>
      <c r="H1356">
        <v>-29.31</v>
      </c>
      <c r="I1356" t="s">
        <v>15</v>
      </c>
      <c r="J1356" t="s">
        <v>484</v>
      </c>
      <c r="K1356" t="s">
        <v>2177</v>
      </c>
      <c r="L1356" t="s">
        <v>2125</v>
      </c>
      <c r="M1356" s="1">
        <v>42460</v>
      </c>
    </row>
    <row r="1357" spans="1:13" hidden="1" x14ac:dyDescent="0.25">
      <c r="A1357">
        <v>2016</v>
      </c>
      <c r="B1357" t="s">
        <v>11</v>
      </c>
      <c r="C1357" t="s">
        <v>12</v>
      </c>
      <c r="D1357" t="s">
        <v>186</v>
      </c>
      <c r="E1357" t="s">
        <v>187</v>
      </c>
      <c r="F1357" s="1">
        <v>42459</v>
      </c>
      <c r="G1357">
        <v>37</v>
      </c>
      <c r="H1357">
        <v>-529.98</v>
      </c>
      <c r="I1357" t="s">
        <v>15</v>
      </c>
      <c r="J1357" t="s">
        <v>222</v>
      </c>
      <c r="K1357" t="s">
        <v>2178</v>
      </c>
      <c r="L1357" t="s">
        <v>2125</v>
      </c>
      <c r="M1357" s="1">
        <v>42460</v>
      </c>
    </row>
    <row r="1358" spans="1:13" hidden="1" x14ac:dyDescent="0.25">
      <c r="A1358">
        <v>2016</v>
      </c>
      <c r="B1358" t="s">
        <v>11</v>
      </c>
      <c r="C1358" t="s">
        <v>12</v>
      </c>
      <c r="D1358" t="s">
        <v>186</v>
      </c>
      <c r="E1358" t="s">
        <v>187</v>
      </c>
      <c r="F1358" s="1">
        <v>42459</v>
      </c>
      <c r="G1358">
        <v>38</v>
      </c>
      <c r="H1358">
        <v>-678.76</v>
      </c>
      <c r="I1358" t="s">
        <v>15</v>
      </c>
      <c r="J1358" t="s">
        <v>496</v>
      </c>
      <c r="K1358" t="s">
        <v>2179</v>
      </c>
      <c r="L1358" t="s">
        <v>2125</v>
      </c>
      <c r="M1358" s="1">
        <v>42460</v>
      </c>
    </row>
    <row r="1359" spans="1:13" hidden="1" x14ac:dyDescent="0.25">
      <c r="A1359">
        <v>2016</v>
      </c>
      <c r="B1359" t="s">
        <v>11</v>
      </c>
      <c r="C1359" t="s">
        <v>12</v>
      </c>
      <c r="D1359" t="s">
        <v>186</v>
      </c>
      <c r="E1359" t="s">
        <v>187</v>
      </c>
      <c r="F1359" s="1">
        <v>42459</v>
      </c>
      <c r="G1359">
        <v>39</v>
      </c>
      <c r="H1359">
        <v>-225</v>
      </c>
      <c r="I1359" t="s">
        <v>15</v>
      </c>
      <c r="J1359" t="s">
        <v>340</v>
      </c>
      <c r="K1359" t="s">
        <v>2180</v>
      </c>
      <c r="L1359" t="s">
        <v>2125</v>
      </c>
      <c r="M1359" s="1">
        <v>42460</v>
      </c>
    </row>
    <row r="1360" spans="1:13" hidden="1" x14ac:dyDescent="0.25">
      <c r="A1360">
        <v>2016</v>
      </c>
      <c r="B1360" t="s">
        <v>11</v>
      </c>
      <c r="C1360" t="s">
        <v>12</v>
      </c>
      <c r="D1360" t="s">
        <v>186</v>
      </c>
      <c r="E1360" t="s">
        <v>187</v>
      </c>
      <c r="F1360" s="1">
        <v>42459</v>
      </c>
      <c r="G1360">
        <v>40</v>
      </c>
      <c r="H1360">
        <v>-1794.33</v>
      </c>
      <c r="I1360" t="s">
        <v>15</v>
      </c>
      <c r="J1360" t="s">
        <v>1333</v>
      </c>
      <c r="K1360" t="s">
        <v>2181</v>
      </c>
      <c r="L1360" t="s">
        <v>2125</v>
      </c>
      <c r="M1360" s="1">
        <v>42460</v>
      </c>
    </row>
    <row r="1361" spans="1:13" hidden="1" x14ac:dyDescent="0.25">
      <c r="A1361">
        <v>2016</v>
      </c>
      <c r="B1361" t="s">
        <v>11</v>
      </c>
      <c r="C1361" t="s">
        <v>12</v>
      </c>
      <c r="D1361" t="s">
        <v>186</v>
      </c>
      <c r="E1361" t="s">
        <v>187</v>
      </c>
      <c r="F1361" s="1">
        <v>42459</v>
      </c>
      <c r="G1361">
        <v>41</v>
      </c>
      <c r="H1361">
        <v>-35.21</v>
      </c>
      <c r="I1361" t="s">
        <v>15</v>
      </c>
      <c r="J1361" t="s">
        <v>205</v>
      </c>
      <c r="K1361" t="s">
        <v>2182</v>
      </c>
      <c r="L1361" t="s">
        <v>2125</v>
      </c>
      <c r="M1361" s="1">
        <v>42460</v>
      </c>
    </row>
    <row r="1362" spans="1:13" hidden="1" x14ac:dyDescent="0.25">
      <c r="A1362">
        <v>2016</v>
      </c>
      <c r="B1362" t="s">
        <v>11</v>
      </c>
      <c r="C1362" t="s">
        <v>12</v>
      </c>
      <c r="D1362" t="s">
        <v>186</v>
      </c>
      <c r="E1362" t="s">
        <v>187</v>
      </c>
      <c r="F1362" s="1">
        <v>42459</v>
      </c>
      <c r="G1362">
        <v>42</v>
      </c>
      <c r="H1362">
        <v>-2406.9899999999998</v>
      </c>
      <c r="I1362" t="s">
        <v>15</v>
      </c>
      <c r="J1362" t="s">
        <v>349</v>
      </c>
      <c r="K1362" t="s">
        <v>2183</v>
      </c>
      <c r="L1362" t="s">
        <v>2125</v>
      </c>
      <c r="M1362" s="1">
        <v>42460</v>
      </c>
    </row>
    <row r="1363" spans="1:13" hidden="1" x14ac:dyDescent="0.25">
      <c r="A1363">
        <v>2016</v>
      </c>
      <c r="B1363" t="s">
        <v>11</v>
      </c>
      <c r="C1363" t="s">
        <v>12</v>
      </c>
      <c r="D1363" t="s">
        <v>186</v>
      </c>
      <c r="E1363" t="s">
        <v>187</v>
      </c>
      <c r="F1363" s="1">
        <v>42459</v>
      </c>
      <c r="G1363">
        <v>43</v>
      </c>
      <c r="H1363">
        <v>-8752.43</v>
      </c>
      <c r="I1363" t="s">
        <v>15</v>
      </c>
      <c r="J1363" t="s">
        <v>208</v>
      </c>
      <c r="K1363" t="s">
        <v>2184</v>
      </c>
      <c r="L1363" t="s">
        <v>2125</v>
      </c>
      <c r="M1363" s="1">
        <v>42460</v>
      </c>
    </row>
    <row r="1364" spans="1:13" hidden="1" x14ac:dyDescent="0.25">
      <c r="A1364">
        <v>2016</v>
      </c>
      <c r="B1364" t="s">
        <v>11</v>
      </c>
      <c r="C1364" t="s">
        <v>12</v>
      </c>
      <c r="D1364" t="s">
        <v>186</v>
      </c>
      <c r="E1364" t="s">
        <v>187</v>
      </c>
      <c r="F1364" s="1">
        <v>42459</v>
      </c>
      <c r="G1364">
        <v>44</v>
      </c>
      <c r="H1364">
        <v>-28.91</v>
      </c>
      <c r="I1364" t="s">
        <v>15</v>
      </c>
      <c r="J1364" t="s">
        <v>203</v>
      </c>
      <c r="K1364" t="s">
        <v>2185</v>
      </c>
      <c r="L1364" t="s">
        <v>2125</v>
      </c>
      <c r="M1364" s="1">
        <v>42460</v>
      </c>
    </row>
    <row r="1365" spans="1:13" hidden="1" x14ac:dyDescent="0.25">
      <c r="A1365">
        <v>2016</v>
      </c>
      <c r="B1365" t="s">
        <v>11</v>
      </c>
      <c r="C1365" t="s">
        <v>12</v>
      </c>
      <c r="D1365" t="s">
        <v>186</v>
      </c>
      <c r="E1365" t="s">
        <v>187</v>
      </c>
      <c r="F1365" s="1">
        <v>42459</v>
      </c>
      <c r="G1365">
        <v>45</v>
      </c>
      <c r="H1365">
        <v>-564.33000000000004</v>
      </c>
      <c r="I1365" t="s">
        <v>15</v>
      </c>
      <c r="J1365" t="s">
        <v>204</v>
      </c>
      <c r="K1365" t="s">
        <v>2186</v>
      </c>
      <c r="L1365" t="s">
        <v>2125</v>
      </c>
      <c r="M1365" s="1">
        <v>42460</v>
      </c>
    </row>
    <row r="1366" spans="1:13" hidden="1" x14ac:dyDescent="0.25">
      <c r="A1366">
        <v>2016</v>
      </c>
      <c r="B1366" t="s">
        <v>11</v>
      </c>
      <c r="C1366" t="s">
        <v>12</v>
      </c>
      <c r="D1366" t="s">
        <v>186</v>
      </c>
      <c r="E1366" t="s">
        <v>187</v>
      </c>
      <c r="F1366" s="1">
        <v>42459</v>
      </c>
      <c r="G1366">
        <v>46</v>
      </c>
      <c r="H1366">
        <v>-29.7</v>
      </c>
      <c r="I1366" t="s">
        <v>15</v>
      </c>
      <c r="J1366" t="s">
        <v>34</v>
      </c>
      <c r="K1366" t="s">
        <v>2187</v>
      </c>
      <c r="L1366" t="s">
        <v>2125</v>
      </c>
      <c r="M1366" s="1">
        <v>42460</v>
      </c>
    </row>
    <row r="1367" spans="1:13" hidden="1" x14ac:dyDescent="0.25">
      <c r="A1367">
        <v>2016</v>
      </c>
      <c r="B1367" t="s">
        <v>11</v>
      </c>
      <c r="C1367" t="s">
        <v>12</v>
      </c>
      <c r="D1367" t="s">
        <v>186</v>
      </c>
      <c r="E1367" t="s">
        <v>187</v>
      </c>
      <c r="F1367" s="1">
        <v>42459</v>
      </c>
      <c r="G1367">
        <v>47</v>
      </c>
      <c r="H1367">
        <v>-74.900000000000006</v>
      </c>
      <c r="I1367" t="s">
        <v>15</v>
      </c>
      <c r="J1367" t="s">
        <v>2188</v>
      </c>
      <c r="K1367" t="s">
        <v>2189</v>
      </c>
      <c r="L1367" t="s">
        <v>2125</v>
      </c>
      <c r="M1367" s="1">
        <v>42460</v>
      </c>
    </row>
    <row r="1368" spans="1:13" hidden="1" x14ac:dyDescent="0.25">
      <c r="A1368">
        <v>2016</v>
      </c>
      <c r="B1368" t="s">
        <v>11</v>
      </c>
      <c r="C1368" t="s">
        <v>12</v>
      </c>
      <c r="D1368" t="s">
        <v>186</v>
      </c>
      <c r="E1368" t="s">
        <v>187</v>
      </c>
      <c r="F1368" s="1">
        <v>42459</v>
      </c>
      <c r="G1368">
        <v>48</v>
      </c>
      <c r="H1368">
        <v>-21316.49</v>
      </c>
      <c r="I1368" t="s">
        <v>15</v>
      </c>
      <c r="J1368" t="s">
        <v>512</v>
      </c>
      <c r="K1368" t="s">
        <v>2190</v>
      </c>
      <c r="L1368" t="s">
        <v>2125</v>
      </c>
      <c r="M1368" s="1">
        <v>42460</v>
      </c>
    </row>
    <row r="1369" spans="1:13" hidden="1" x14ac:dyDescent="0.25">
      <c r="A1369">
        <v>2016</v>
      </c>
      <c r="B1369" t="s">
        <v>11</v>
      </c>
      <c r="C1369" t="s">
        <v>12</v>
      </c>
      <c r="D1369" t="s">
        <v>186</v>
      </c>
      <c r="E1369" t="s">
        <v>187</v>
      </c>
      <c r="F1369" s="1">
        <v>42459</v>
      </c>
      <c r="G1369">
        <v>49</v>
      </c>
      <c r="H1369">
        <v>-1298.0999999999999</v>
      </c>
      <c r="I1369" t="s">
        <v>15</v>
      </c>
      <c r="J1369" t="s">
        <v>369</v>
      </c>
      <c r="K1369" t="s">
        <v>2191</v>
      </c>
      <c r="L1369" t="s">
        <v>2125</v>
      </c>
      <c r="M1369" s="1">
        <v>42460</v>
      </c>
    </row>
    <row r="1370" spans="1:13" hidden="1" x14ac:dyDescent="0.25">
      <c r="A1370">
        <v>2016</v>
      </c>
      <c r="B1370" t="s">
        <v>11</v>
      </c>
      <c r="C1370" t="s">
        <v>12</v>
      </c>
      <c r="D1370" t="s">
        <v>186</v>
      </c>
      <c r="E1370" t="s">
        <v>187</v>
      </c>
      <c r="F1370" s="1">
        <v>42459</v>
      </c>
      <c r="G1370">
        <v>50</v>
      </c>
      <c r="H1370">
        <v>-1811.93</v>
      </c>
      <c r="I1370" t="s">
        <v>15</v>
      </c>
      <c r="J1370" t="s">
        <v>197</v>
      </c>
      <c r="K1370" t="s">
        <v>2192</v>
      </c>
      <c r="L1370" t="s">
        <v>2125</v>
      </c>
      <c r="M1370" s="1">
        <v>42460</v>
      </c>
    </row>
    <row r="1371" spans="1:13" hidden="1" x14ac:dyDescent="0.25">
      <c r="A1371">
        <v>2016</v>
      </c>
      <c r="B1371" t="s">
        <v>11</v>
      </c>
      <c r="C1371" t="s">
        <v>12</v>
      </c>
      <c r="D1371" t="s">
        <v>186</v>
      </c>
      <c r="E1371" t="s">
        <v>187</v>
      </c>
      <c r="F1371" s="1">
        <v>42459</v>
      </c>
      <c r="G1371">
        <v>51</v>
      </c>
      <c r="H1371">
        <v>-293</v>
      </c>
      <c r="I1371" t="s">
        <v>15</v>
      </c>
      <c r="J1371" t="s">
        <v>209</v>
      </c>
      <c r="K1371" t="s">
        <v>2193</v>
      </c>
      <c r="L1371" t="s">
        <v>2125</v>
      </c>
      <c r="M1371" s="1">
        <v>42460</v>
      </c>
    </row>
    <row r="1372" spans="1:13" hidden="1" x14ac:dyDescent="0.25">
      <c r="A1372">
        <v>2016</v>
      </c>
      <c r="B1372" t="s">
        <v>11</v>
      </c>
      <c r="C1372" t="s">
        <v>12</v>
      </c>
      <c r="D1372" t="s">
        <v>186</v>
      </c>
      <c r="E1372" t="s">
        <v>187</v>
      </c>
      <c r="F1372" s="1">
        <v>42459</v>
      </c>
      <c r="G1372">
        <v>52</v>
      </c>
      <c r="H1372">
        <v>-274.43</v>
      </c>
      <c r="I1372" t="s">
        <v>15</v>
      </c>
      <c r="J1372" t="s">
        <v>1103</v>
      </c>
      <c r="K1372" t="s">
        <v>2194</v>
      </c>
      <c r="L1372" t="s">
        <v>2125</v>
      </c>
      <c r="M1372" s="1">
        <v>42460</v>
      </c>
    </row>
    <row r="1373" spans="1:13" hidden="1" x14ac:dyDescent="0.25">
      <c r="A1373">
        <v>2016</v>
      </c>
      <c r="B1373" t="s">
        <v>11</v>
      </c>
      <c r="C1373" t="s">
        <v>12</v>
      </c>
      <c r="D1373" t="s">
        <v>186</v>
      </c>
      <c r="E1373" t="s">
        <v>187</v>
      </c>
      <c r="F1373" s="1">
        <v>42459</v>
      </c>
      <c r="G1373">
        <v>53</v>
      </c>
      <c r="H1373">
        <v>-166.16</v>
      </c>
      <c r="I1373" t="s">
        <v>15</v>
      </c>
      <c r="J1373" t="s">
        <v>524</v>
      </c>
      <c r="K1373" t="s">
        <v>2195</v>
      </c>
      <c r="L1373" t="s">
        <v>2125</v>
      </c>
      <c r="M1373" s="1">
        <v>42460</v>
      </c>
    </row>
    <row r="1374" spans="1:13" hidden="1" x14ac:dyDescent="0.25">
      <c r="A1374">
        <v>2016</v>
      </c>
      <c r="B1374" t="s">
        <v>11</v>
      </c>
      <c r="C1374" t="s">
        <v>12</v>
      </c>
      <c r="D1374" t="s">
        <v>186</v>
      </c>
      <c r="E1374" t="s">
        <v>187</v>
      </c>
      <c r="F1374" s="1">
        <v>42459</v>
      </c>
      <c r="G1374">
        <v>54</v>
      </c>
      <c r="H1374">
        <v>-173.76</v>
      </c>
      <c r="I1374" t="s">
        <v>15</v>
      </c>
      <c r="J1374" t="s">
        <v>216</v>
      </c>
      <c r="K1374" t="s">
        <v>2196</v>
      </c>
      <c r="L1374" t="s">
        <v>2125</v>
      </c>
      <c r="M1374" s="1">
        <v>42460</v>
      </c>
    </row>
    <row r="1375" spans="1:13" hidden="1" x14ac:dyDescent="0.25">
      <c r="A1375">
        <v>2016</v>
      </c>
      <c r="B1375" t="s">
        <v>11</v>
      </c>
      <c r="C1375" t="s">
        <v>12</v>
      </c>
      <c r="D1375" t="s">
        <v>186</v>
      </c>
      <c r="E1375" t="s">
        <v>187</v>
      </c>
      <c r="F1375" s="1">
        <v>42459</v>
      </c>
      <c r="G1375">
        <v>55</v>
      </c>
      <c r="H1375">
        <v>-1150</v>
      </c>
      <c r="I1375" t="s">
        <v>15</v>
      </c>
      <c r="J1375" t="s">
        <v>2197</v>
      </c>
      <c r="K1375" t="s">
        <v>2198</v>
      </c>
      <c r="L1375" t="s">
        <v>2125</v>
      </c>
      <c r="M1375" s="1">
        <v>42460</v>
      </c>
    </row>
    <row r="1376" spans="1:13" hidden="1" x14ac:dyDescent="0.25">
      <c r="A1376">
        <v>2016</v>
      </c>
      <c r="B1376" t="s">
        <v>11</v>
      </c>
      <c r="C1376" t="s">
        <v>12</v>
      </c>
      <c r="D1376" t="s">
        <v>186</v>
      </c>
      <c r="E1376" t="s">
        <v>187</v>
      </c>
      <c r="F1376" s="1">
        <v>42459</v>
      </c>
      <c r="G1376">
        <v>56</v>
      </c>
      <c r="H1376">
        <v>-82.38</v>
      </c>
      <c r="I1376" t="s">
        <v>15</v>
      </c>
      <c r="J1376" t="s">
        <v>2199</v>
      </c>
      <c r="K1376" t="s">
        <v>2200</v>
      </c>
      <c r="L1376" t="s">
        <v>2125</v>
      </c>
      <c r="M1376" s="1">
        <v>42460</v>
      </c>
    </row>
    <row r="1377" spans="1:13" hidden="1" x14ac:dyDescent="0.25">
      <c r="A1377">
        <v>2016</v>
      </c>
      <c r="B1377" t="s">
        <v>11</v>
      </c>
      <c r="C1377" t="s">
        <v>12</v>
      </c>
      <c r="D1377" t="s">
        <v>186</v>
      </c>
      <c r="E1377" t="s">
        <v>187</v>
      </c>
      <c r="F1377" s="1">
        <v>42459</v>
      </c>
      <c r="G1377">
        <v>57</v>
      </c>
      <c r="H1377">
        <v>-304.25</v>
      </c>
      <c r="I1377" t="s">
        <v>15</v>
      </c>
      <c r="J1377" t="s">
        <v>40</v>
      </c>
      <c r="K1377" t="s">
        <v>2201</v>
      </c>
      <c r="L1377" t="s">
        <v>2125</v>
      </c>
      <c r="M1377" s="1">
        <v>42460</v>
      </c>
    </row>
    <row r="1378" spans="1:13" hidden="1" x14ac:dyDescent="0.25">
      <c r="A1378">
        <v>2016</v>
      </c>
      <c r="B1378" t="s">
        <v>11</v>
      </c>
      <c r="C1378" t="s">
        <v>12</v>
      </c>
      <c r="D1378" t="s">
        <v>186</v>
      </c>
      <c r="E1378" t="s">
        <v>187</v>
      </c>
      <c r="F1378" s="1">
        <v>42459</v>
      </c>
      <c r="G1378">
        <v>58</v>
      </c>
      <c r="H1378">
        <v>-2446.2199999999998</v>
      </c>
      <c r="I1378" t="s">
        <v>15</v>
      </c>
      <c r="J1378" t="s">
        <v>695</v>
      </c>
      <c r="K1378" t="s">
        <v>2202</v>
      </c>
      <c r="L1378" t="s">
        <v>2125</v>
      </c>
      <c r="M1378" s="1">
        <v>42460</v>
      </c>
    </row>
    <row r="1379" spans="1:13" hidden="1" x14ac:dyDescent="0.25">
      <c r="A1379">
        <v>2016</v>
      </c>
      <c r="B1379" t="s">
        <v>11</v>
      </c>
      <c r="C1379" t="s">
        <v>12</v>
      </c>
      <c r="D1379" t="s">
        <v>186</v>
      </c>
      <c r="E1379" t="s">
        <v>187</v>
      </c>
      <c r="F1379" s="1">
        <v>42459</v>
      </c>
      <c r="G1379">
        <v>59</v>
      </c>
      <c r="H1379">
        <v>-175</v>
      </c>
      <c r="I1379" t="s">
        <v>15</v>
      </c>
      <c r="J1379" t="s">
        <v>544</v>
      </c>
      <c r="K1379" t="s">
        <v>2203</v>
      </c>
      <c r="L1379" t="s">
        <v>2125</v>
      </c>
      <c r="M1379" s="1">
        <v>42460</v>
      </c>
    </row>
    <row r="1380" spans="1:13" hidden="1" x14ac:dyDescent="0.25">
      <c r="A1380">
        <v>2016</v>
      </c>
      <c r="B1380" t="s">
        <v>11</v>
      </c>
      <c r="C1380" t="s">
        <v>12</v>
      </c>
      <c r="D1380" t="s">
        <v>186</v>
      </c>
      <c r="E1380" t="s">
        <v>187</v>
      </c>
      <c r="F1380" s="1">
        <v>42459</v>
      </c>
      <c r="G1380">
        <v>60</v>
      </c>
      <c r="H1380">
        <v>-1600</v>
      </c>
      <c r="I1380" t="s">
        <v>15</v>
      </c>
      <c r="J1380" t="s">
        <v>390</v>
      </c>
      <c r="K1380" t="s">
        <v>2204</v>
      </c>
      <c r="L1380" t="s">
        <v>2125</v>
      </c>
      <c r="M1380" s="1">
        <v>42460</v>
      </c>
    </row>
    <row r="1381" spans="1:13" hidden="1" x14ac:dyDescent="0.25">
      <c r="A1381">
        <v>2016</v>
      </c>
      <c r="B1381" t="s">
        <v>11</v>
      </c>
      <c r="C1381" t="s">
        <v>12</v>
      </c>
      <c r="D1381" t="s">
        <v>186</v>
      </c>
      <c r="E1381" t="s">
        <v>187</v>
      </c>
      <c r="F1381" s="1">
        <v>42459</v>
      </c>
      <c r="G1381">
        <v>61</v>
      </c>
      <c r="H1381">
        <v>-120.48</v>
      </c>
      <c r="I1381" t="s">
        <v>15</v>
      </c>
      <c r="J1381" t="s">
        <v>392</v>
      </c>
      <c r="K1381" t="s">
        <v>2205</v>
      </c>
      <c r="L1381" t="s">
        <v>2125</v>
      </c>
      <c r="M1381" s="1">
        <v>42460</v>
      </c>
    </row>
    <row r="1382" spans="1:13" hidden="1" x14ac:dyDescent="0.25">
      <c r="A1382">
        <v>2016</v>
      </c>
      <c r="B1382" t="s">
        <v>11</v>
      </c>
      <c r="C1382" t="s">
        <v>12</v>
      </c>
      <c r="D1382" t="s">
        <v>186</v>
      </c>
      <c r="E1382" t="s">
        <v>187</v>
      </c>
      <c r="F1382" s="1">
        <v>42459</v>
      </c>
      <c r="G1382">
        <v>62</v>
      </c>
      <c r="H1382">
        <v>-269.69</v>
      </c>
      <c r="I1382" t="s">
        <v>15</v>
      </c>
      <c r="J1382" t="s">
        <v>347</v>
      </c>
      <c r="K1382" t="s">
        <v>2206</v>
      </c>
      <c r="L1382" t="s">
        <v>2125</v>
      </c>
      <c r="M1382" s="1">
        <v>42460</v>
      </c>
    </row>
    <row r="1383" spans="1:13" hidden="1" x14ac:dyDescent="0.25">
      <c r="A1383">
        <v>2016</v>
      </c>
      <c r="B1383" t="s">
        <v>11</v>
      </c>
      <c r="C1383" t="s">
        <v>12</v>
      </c>
      <c r="D1383" t="s">
        <v>186</v>
      </c>
      <c r="E1383" t="s">
        <v>187</v>
      </c>
      <c r="F1383" s="1">
        <v>42459</v>
      </c>
      <c r="G1383">
        <v>63</v>
      </c>
      <c r="H1383">
        <v>-100.5</v>
      </c>
      <c r="I1383" t="s">
        <v>15</v>
      </c>
      <c r="J1383" t="s">
        <v>551</v>
      </c>
      <c r="K1383" t="s">
        <v>2207</v>
      </c>
      <c r="L1383" t="s">
        <v>2125</v>
      </c>
      <c r="M1383" s="1">
        <v>42460</v>
      </c>
    </row>
    <row r="1384" spans="1:13" hidden="1" x14ac:dyDescent="0.25">
      <c r="A1384">
        <v>2016</v>
      </c>
      <c r="B1384" t="s">
        <v>11</v>
      </c>
      <c r="C1384" t="s">
        <v>12</v>
      </c>
      <c r="D1384" t="s">
        <v>186</v>
      </c>
      <c r="E1384" t="s">
        <v>187</v>
      </c>
      <c r="F1384" s="1">
        <v>42459</v>
      </c>
      <c r="G1384">
        <v>64</v>
      </c>
      <c r="H1384">
        <v>-63805.99</v>
      </c>
      <c r="I1384" t="s">
        <v>15</v>
      </c>
      <c r="J1384" t="s">
        <v>395</v>
      </c>
      <c r="K1384" t="s">
        <v>2208</v>
      </c>
      <c r="L1384" t="s">
        <v>2209</v>
      </c>
      <c r="M1384" s="1">
        <v>42460</v>
      </c>
    </row>
    <row r="1385" spans="1:13" hidden="1" x14ac:dyDescent="0.25">
      <c r="A1385">
        <v>2016</v>
      </c>
      <c r="B1385" t="s">
        <v>11</v>
      </c>
      <c r="C1385" t="s">
        <v>12</v>
      </c>
      <c r="D1385" t="s">
        <v>186</v>
      </c>
      <c r="E1385" t="s">
        <v>187</v>
      </c>
      <c r="F1385" s="1">
        <v>42459</v>
      </c>
      <c r="G1385">
        <v>65</v>
      </c>
      <c r="H1385">
        <v>-375</v>
      </c>
      <c r="I1385" t="s">
        <v>15</v>
      </c>
      <c r="J1385" t="s">
        <v>2210</v>
      </c>
      <c r="K1385" t="s">
        <v>2211</v>
      </c>
      <c r="L1385" t="s">
        <v>2209</v>
      </c>
      <c r="M1385" s="1">
        <v>42460</v>
      </c>
    </row>
    <row r="1386" spans="1:13" hidden="1" x14ac:dyDescent="0.25">
      <c r="A1386">
        <v>2016</v>
      </c>
      <c r="B1386" t="s">
        <v>11</v>
      </c>
      <c r="C1386" t="s">
        <v>12</v>
      </c>
      <c r="D1386" t="s">
        <v>186</v>
      </c>
      <c r="E1386" t="s">
        <v>187</v>
      </c>
      <c r="F1386" s="1">
        <v>42459</v>
      </c>
      <c r="G1386">
        <v>66</v>
      </c>
      <c r="H1386">
        <v>79.459999999999994</v>
      </c>
      <c r="I1386" t="s">
        <v>15</v>
      </c>
      <c r="J1386" t="s">
        <v>466</v>
      </c>
      <c r="K1386" t="s">
        <v>2161</v>
      </c>
      <c r="L1386" t="s">
        <v>2212</v>
      </c>
      <c r="M1386" s="1">
        <v>42460</v>
      </c>
    </row>
    <row r="1387" spans="1:13" hidden="1" x14ac:dyDescent="0.25">
      <c r="A1387">
        <v>2016</v>
      </c>
      <c r="B1387" t="s">
        <v>11</v>
      </c>
      <c r="C1387" t="s">
        <v>12</v>
      </c>
      <c r="D1387" t="s">
        <v>186</v>
      </c>
      <c r="E1387" t="s">
        <v>187</v>
      </c>
      <c r="F1387" s="1">
        <v>42459</v>
      </c>
      <c r="G1387">
        <v>67</v>
      </c>
      <c r="H1387">
        <v>-450000</v>
      </c>
      <c r="I1387" t="s">
        <v>219</v>
      </c>
      <c r="J1387" t="s">
        <v>220</v>
      </c>
      <c r="L1387" t="s">
        <v>2213</v>
      </c>
      <c r="M1387" s="1">
        <v>42460</v>
      </c>
    </row>
    <row r="1388" spans="1:13" hidden="1" x14ac:dyDescent="0.25">
      <c r="A1388">
        <v>2016</v>
      </c>
      <c r="B1388" t="s">
        <v>11</v>
      </c>
      <c r="C1388" t="s">
        <v>12</v>
      </c>
      <c r="D1388" t="s">
        <v>186</v>
      </c>
      <c r="E1388" t="s">
        <v>187</v>
      </c>
      <c r="F1388" s="1">
        <v>42460</v>
      </c>
      <c r="G1388">
        <v>0</v>
      </c>
      <c r="H1388">
        <v>1508819.42</v>
      </c>
      <c r="I1388" t="s">
        <v>24</v>
      </c>
      <c r="J1388" t="s">
        <v>228</v>
      </c>
      <c r="L1388" t="s">
        <v>2214</v>
      </c>
      <c r="M1388" s="1">
        <v>42460</v>
      </c>
    </row>
    <row r="1389" spans="1:13" hidden="1" x14ac:dyDescent="0.25">
      <c r="A1389">
        <v>2016</v>
      </c>
      <c r="B1389" t="s">
        <v>11</v>
      </c>
      <c r="C1389" t="s">
        <v>12</v>
      </c>
      <c r="D1389" t="s">
        <v>186</v>
      </c>
      <c r="E1389" t="s">
        <v>187</v>
      </c>
      <c r="F1389" s="1">
        <v>42460</v>
      </c>
      <c r="G1389">
        <v>1</v>
      </c>
      <c r="H1389">
        <v>-750.7</v>
      </c>
      <c r="I1389" t="s">
        <v>24</v>
      </c>
      <c r="J1389" t="s">
        <v>229</v>
      </c>
      <c r="L1389" t="s">
        <v>2214</v>
      </c>
      <c r="M1389" s="1">
        <v>42460</v>
      </c>
    </row>
    <row r="1390" spans="1:13" hidden="1" x14ac:dyDescent="0.25">
      <c r="A1390">
        <v>2016</v>
      </c>
      <c r="B1390" t="s">
        <v>11</v>
      </c>
      <c r="C1390" t="s">
        <v>12</v>
      </c>
      <c r="D1390" t="s">
        <v>186</v>
      </c>
      <c r="E1390" t="s">
        <v>187</v>
      </c>
      <c r="F1390" s="1">
        <v>42461</v>
      </c>
      <c r="G1390">
        <v>0</v>
      </c>
      <c r="H1390">
        <v>-14586.71</v>
      </c>
      <c r="I1390" t="s">
        <v>21</v>
      </c>
      <c r="J1390" t="s">
        <v>188</v>
      </c>
      <c r="L1390" t="s">
        <v>2215</v>
      </c>
      <c r="M1390" s="1">
        <v>42490</v>
      </c>
    </row>
    <row r="1391" spans="1:13" hidden="1" x14ac:dyDescent="0.25">
      <c r="A1391">
        <v>2016</v>
      </c>
      <c r="B1391" t="s">
        <v>11</v>
      </c>
      <c r="C1391" t="s">
        <v>12</v>
      </c>
      <c r="D1391" t="s">
        <v>186</v>
      </c>
      <c r="E1391" t="s">
        <v>187</v>
      </c>
      <c r="F1391" s="1">
        <v>42461</v>
      </c>
      <c r="G1391">
        <v>1</v>
      </c>
      <c r="H1391">
        <v>-75145.429999999993</v>
      </c>
      <c r="I1391" t="s">
        <v>21</v>
      </c>
      <c r="J1391" t="s">
        <v>189</v>
      </c>
      <c r="L1391" t="s">
        <v>2215</v>
      </c>
      <c r="M1391" s="1">
        <v>42490</v>
      </c>
    </row>
    <row r="1392" spans="1:13" hidden="1" x14ac:dyDescent="0.25">
      <c r="A1392">
        <v>2016</v>
      </c>
      <c r="B1392" t="s">
        <v>11</v>
      </c>
      <c r="C1392" t="s">
        <v>12</v>
      </c>
      <c r="D1392" t="s">
        <v>186</v>
      </c>
      <c r="E1392" t="s">
        <v>187</v>
      </c>
      <c r="F1392" s="1">
        <v>42461</v>
      </c>
      <c r="G1392">
        <v>2</v>
      </c>
      <c r="H1392">
        <v>-46071.91</v>
      </c>
      <c r="I1392" t="s">
        <v>21</v>
      </c>
      <c r="J1392" t="s">
        <v>190</v>
      </c>
      <c r="L1392" t="s">
        <v>2215</v>
      </c>
      <c r="M1392" s="1">
        <v>42490</v>
      </c>
    </row>
    <row r="1393" spans="1:13" hidden="1" x14ac:dyDescent="0.25">
      <c r="A1393">
        <v>2016</v>
      </c>
      <c r="B1393" t="s">
        <v>11</v>
      </c>
      <c r="C1393" t="s">
        <v>12</v>
      </c>
      <c r="D1393" t="s">
        <v>186</v>
      </c>
      <c r="E1393" t="s">
        <v>187</v>
      </c>
      <c r="F1393" s="1">
        <v>42461</v>
      </c>
      <c r="G1393">
        <v>3</v>
      </c>
      <c r="H1393">
        <v>-1986.07</v>
      </c>
      <c r="I1393" t="s">
        <v>21</v>
      </c>
      <c r="J1393" t="s">
        <v>191</v>
      </c>
      <c r="L1393" t="s">
        <v>2215</v>
      </c>
      <c r="M1393" s="1">
        <v>42490</v>
      </c>
    </row>
    <row r="1394" spans="1:13" hidden="1" x14ac:dyDescent="0.25">
      <c r="A1394">
        <v>2016</v>
      </c>
      <c r="B1394" t="s">
        <v>11</v>
      </c>
      <c r="C1394" t="s">
        <v>12</v>
      </c>
      <c r="D1394" t="s">
        <v>186</v>
      </c>
      <c r="E1394" t="s">
        <v>187</v>
      </c>
      <c r="F1394" s="1">
        <v>42461</v>
      </c>
      <c r="G1394">
        <v>4</v>
      </c>
      <c r="H1394">
        <v>-861.24</v>
      </c>
      <c r="I1394" t="s">
        <v>21</v>
      </c>
      <c r="J1394" t="s">
        <v>234</v>
      </c>
      <c r="L1394" t="s">
        <v>2216</v>
      </c>
      <c r="M1394" s="1">
        <v>42490</v>
      </c>
    </row>
    <row r="1395" spans="1:13" hidden="1" x14ac:dyDescent="0.25">
      <c r="A1395">
        <v>2016</v>
      </c>
      <c r="B1395" t="s">
        <v>11</v>
      </c>
      <c r="C1395" t="s">
        <v>12</v>
      </c>
      <c r="D1395" t="s">
        <v>186</v>
      </c>
      <c r="E1395" t="s">
        <v>187</v>
      </c>
      <c r="F1395" s="1">
        <v>42461</v>
      </c>
      <c r="G1395">
        <v>5</v>
      </c>
      <c r="H1395">
        <v>-8180.64</v>
      </c>
      <c r="I1395" t="s">
        <v>21</v>
      </c>
      <c r="J1395" t="s">
        <v>192</v>
      </c>
      <c r="L1395" t="s">
        <v>2216</v>
      </c>
      <c r="M1395" s="1">
        <v>42490</v>
      </c>
    </row>
    <row r="1396" spans="1:13" hidden="1" x14ac:dyDescent="0.25">
      <c r="A1396">
        <v>2016</v>
      </c>
      <c r="B1396" t="s">
        <v>11</v>
      </c>
      <c r="C1396" t="s">
        <v>12</v>
      </c>
      <c r="D1396" t="s">
        <v>186</v>
      </c>
      <c r="E1396" t="s">
        <v>187</v>
      </c>
      <c r="F1396" s="1">
        <v>42464</v>
      </c>
      <c r="G1396">
        <v>0</v>
      </c>
      <c r="H1396">
        <v>-4088.41</v>
      </c>
      <c r="I1396" t="s">
        <v>21</v>
      </c>
      <c r="J1396" t="s">
        <v>1122</v>
      </c>
      <c r="L1396" t="s">
        <v>2217</v>
      </c>
      <c r="M1396" s="1">
        <v>42490</v>
      </c>
    </row>
    <row r="1397" spans="1:13" hidden="1" x14ac:dyDescent="0.25">
      <c r="A1397">
        <v>2016</v>
      </c>
      <c r="B1397" t="s">
        <v>11</v>
      </c>
      <c r="C1397" t="s">
        <v>12</v>
      </c>
      <c r="D1397" t="s">
        <v>186</v>
      </c>
      <c r="E1397" t="s">
        <v>187</v>
      </c>
      <c r="F1397" s="1">
        <v>42473</v>
      </c>
      <c r="G1397">
        <v>0</v>
      </c>
      <c r="H1397">
        <v>-6.21</v>
      </c>
      <c r="I1397" t="s">
        <v>15</v>
      </c>
      <c r="J1397" t="s">
        <v>2218</v>
      </c>
      <c r="K1397" t="s">
        <v>2219</v>
      </c>
      <c r="L1397" t="s">
        <v>2220</v>
      </c>
      <c r="M1397" s="1">
        <v>42490</v>
      </c>
    </row>
    <row r="1398" spans="1:13" hidden="1" x14ac:dyDescent="0.25">
      <c r="A1398">
        <v>2016</v>
      </c>
      <c r="B1398" t="s">
        <v>11</v>
      </c>
      <c r="C1398" t="s">
        <v>12</v>
      </c>
      <c r="D1398" t="s">
        <v>186</v>
      </c>
      <c r="E1398" t="s">
        <v>187</v>
      </c>
      <c r="F1398" s="1">
        <v>42473</v>
      </c>
      <c r="G1398">
        <v>1</v>
      </c>
      <c r="H1398">
        <v>-15.29</v>
      </c>
      <c r="I1398" t="s">
        <v>15</v>
      </c>
      <c r="J1398" t="s">
        <v>2221</v>
      </c>
      <c r="K1398" t="s">
        <v>2222</v>
      </c>
      <c r="L1398" t="s">
        <v>2220</v>
      </c>
      <c r="M1398" s="1">
        <v>42490</v>
      </c>
    </row>
    <row r="1399" spans="1:13" hidden="1" x14ac:dyDescent="0.25">
      <c r="A1399">
        <v>2016</v>
      </c>
      <c r="B1399" t="s">
        <v>11</v>
      </c>
      <c r="C1399" t="s">
        <v>12</v>
      </c>
      <c r="D1399" t="s">
        <v>186</v>
      </c>
      <c r="E1399" t="s">
        <v>187</v>
      </c>
      <c r="F1399" s="1">
        <v>42473</v>
      </c>
      <c r="G1399">
        <v>2</v>
      </c>
      <c r="H1399">
        <v>-2018.77</v>
      </c>
      <c r="I1399" t="s">
        <v>15</v>
      </c>
      <c r="K1399" t="s">
        <v>2223</v>
      </c>
      <c r="L1399" t="s">
        <v>2220</v>
      </c>
      <c r="M1399" s="1">
        <v>42490</v>
      </c>
    </row>
    <row r="1400" spans="1:13" hidden="1" x14ac:dyDescent="0.25">
      <c r="A1400">
        <v>2016</v>
      </c>
      <c r="B1400" t="s">
        <v>11</v>
      </c>
      <c r="C1400" t="s">
        <v>12</v>
      </c>
      <c r="D1400" t="s">
        <v>186</v>
      </c>
      <c r="E1400" t="s">
        <v>187</v>
      </c>
      <c r="F1400" s="1">
        <v>42473</v>
      </c>
      <c r="G1400">
        <v>3</v>
      </c>
      <c r="H1400">
        <v>-35</v>
      </c>
      <c r="I1400" t="s">
        <v>15</v>
      </c>
      <c r="J1400" t="s">
        <v>2224</v>
      </c>
      <c r="K1400" t="s">
        <v>2225</v>
      </c>
      <c r="L1400" t="s">
        <v>2220</v>
      </c>
      <c r="M1400" s="1">
        <v>42490</v>
      </c>
    </row>
    <row r="1401" spans="1:13" hidden="1" x14ac:dyDescent="0.25">
      <c r="A1401">
        <v>2016</v>
      </c>
      <c r="B1401" t="s">
        <v>11</v>
      </c>
      <c r="C1401" t="s">
        <v>12</v>
      </c>
      <c r="D1401" t="s">
        <v>186</v>
      </c>
      <c r="E1401" t="s">
        <v>187</v>
      </c>
      <c r="F1401" s="1">
        <v>42473</v>
      </c>
      <c r="G1401">
        <v>4</v>
      </c>
      <c r="H1401">
        <v>-35</v>
      </c>
      <c r="I1401" t="s">
        <v>15</v>
      </c>
      <c r="J1401" t="s">
        <v>2226</v>
      </c>
      <c r="K1401" t="s">
        <v>2227</v>
      </c>
      <c r="L1401" t="s">
        <v>2220</v>
      </c>
      <c r="M1401" s="1">
        <v>42490</v>
      </c>
    </row>
    <row r="1402" spans="1:13" hidden="1" x14ac:dyDescent="0.25">
      <c r="A1402">
        <v>2016</v>
      </c>
      <c r="B1402" t="s">
        <v>11</v>
      </c>
      <c r="C1402" t="s">
        <v>12</v>
      </c>
      <c r="D1402" t="s">
        <v>186</v>
      </c>
      <c r="E1402" t="s">
        <v>187</v>
      </c>
      <c r="F1402" s="1">
        <v>42473</v>
      </c>
      <c r="G1402">
        <v>5</v>
      </c>
      <c r="H1402">
        <v>-249.99</v>
      </c>
      <c r="I1402" t="s">
        <v>15</v>
      </c>
      <c r="J1402" t="s">
        <v>2228</v>
      </c>
      <c r="K1402" t="s">
        <v>2229</v>
      </c>
      <c r="L1402" t="s">
        <v>2220</v>
      </c>
      <c r="M1402" s="1">
        <v>42490</v>
      </c>
    </row>
    <row r="1403" spans="1:13" hidden="1" x14ac:dyDescent="0.25">
      <c r="A1403">
        <v>2016</v>
      </c>
      <c r="B1403" t="s">
        <v>11</v>
      </c>
      <c r="C1403" t="s">
        <v>12</v>
      </c>
      <c r="D1403" t="s">
        <v>186</v>
      </c>
      <c r="E1403" t="s">
        <v>187</v>
      </c>
      <c r="F1403" s="1">
        <v>42473</v>
      </c>
      <c r="G1403">
        <v>6</v>
      </c>
      <c r="H1403">
        <v>-35</v>
      </c>
      <c r="I1403" t="s">
        <v>15</v>
      </c>
      <c r="J1403" t="s">
        <v>2230</v>
      </c>
      <c r="K1403" t="s">
        <v>2231</v>
      </c>
      <c r="L1403" t="s">
        <v>2220</v>
      </c>
      <c r="M1403" s="1">
        <v>42490</v>
      </c>
    </row>
    <row r="1404" spans="1:13" hidden="1" x14ac:dyDescent="0.25">
      <c r="A1404">
        <v>2016</v>
      </c>
      <c r="B1404" t="s">
        <v>11</v>
      </c>
      <c r="C1404" t="s">
        <v>12</v>
      </c>
      <c r="D1404" t="s">
        <v>186</v>
      </c>
      <c r="E1404" t="s">
        <v>187</v>
      </c>
      <c r="F1404" s="1">
        <v>42473</v>
      </c>
      <c r="G1404">
        <v>7</v>
      </c>
      <c r="H1404">
        <v>-15.82</v>
      </c>
      <c r="I1404" t="s">
        <v>15</v>
      </c>
      <c r="J1404" t="s">
        <v>2232</v>
      </c>
      <c r="K1404" t="s">
        <v>2233</v>
      </c>
      <c r="L1404" t="s">
        <v>2220</v>
      </c>
      <c r="M1404" s="1">
        <v>42490</v>
      </c>
    </row>
    <row r="1405" spans="1:13" hidden="1" x14ac:dyDescent="0.25">
      <c r="A1405">
        <v>2016</v>
      </c>
      <c r="B1405" t="s">
        <v>11</v>
      </c>
      <c r="C1405" t="s">
        <v>12</v>
      </c>
      <c r="D1405" t="s">
        <v>186</v>
      </c>
      <c r="E1405" t="s">
        <v>187</v>
      </c>
      <c r="F1405" s="1">
        <v>42473</v>
      </c>
      <c r="G1405">
        <v>8</v>
      </c>
      <c r="H1405">
        <v>-38.11</v>
      </c>
      <c r="I1405" t="s">
        <v>15</v>
      </c>
      <c r="J1405" t="s">
        <v>2234</v>
      </c>
      <c r="K1405" t="s">
        <v>2235</v>
      </c>
      <c r="L1405" t="s">
        <v>2220</v>
      </c>
      <c r="M1405" s="1">
        <v>42490</v>
      </c>
    </row>
    <row r="1406" spans="1:13" hidden="1" x14ac:dyDescent="0.25">
      <c r="A1406">
        <v>2016</v>
      </c>
      <c r="B1406" t="s">
        <v>11</v>
      </c>
      <c r="C1406" t="s">
        <v>12</v>
      </c>
      <c r="D1406" t="s">
        <v>186</v>
      </c>
      <c r="E1406" t="s">
        <v>187</v>
      </c>
      <c r="F1406" s="1">
        <v>42473</v>
      </c>
      <c r="G1406">
        <v>9</v>
      </c>
      <c r="H1406">
        <v>-23.47</v>
      </c>
      <c r="I1406" t="s">
        <v>15</v>
      </c>
      <c r="J1406" t="s">
        <v>2236</v>
      </c>
      <c r="K1406" t="s">
        <v>2237</v>
      </c>
      <c r="L1406" t="s">
        <v>2220</v>
      </c>
      <c r="M1406" s="1">
        <v>42490</v>
      </c>
    </row>
    <row r="1407" spans="1:13" hidden="1" x14ac:dyDescent="0.25">
      <c r="A1407">
        <v>2016</v>
      </c>
      <c r="B1407" t="s">
        <v>11</v>
      </c>
      <c r="C1407" t="s">
        <v>12</v>
      </c>
      <c r="D1407" t="s">
        <v>186</v>
      </c>
      <c r="E1407" t="s">
        <v>187</v>
      </c>
      <c r="F1407" s="1">
        <v>42473</v>
      </c>
      <c r="G1407">
        <v>10</v>
      </c>
      <c r="H1407">
        <v>-13.83</v>
      </c>
      <c r="I1407" t="s">
        <v>15</v>
      </c>
      <c r="J1407" t="s">
        <v>2238</v>
      </c>
      <c r="K1407" t="s">
        <v>2239</v>
      </c>
      <c r="L1407" t="s">
        <v>2220</v>
      </c>
      <c r="M1407" s="1">
        <v>42490</v>
      </c>
    </row>
    <row r="1408" spans="1:13" hidden="1" x14ac:dyDescent="0.25">
      <c r="A1408">
        <v>2016</v>
      </c>
      <c r="B1408" t="s">
        <v>11</v>
      </c>
      <c r="C1408" t="s">
        <v>12</v>
      </c>
      <c r="D1408" t="s">
        <v>186</v>
      </c>
      <c r="E1408" t="s">
        <v>187</v>
      </c>
      <c r="F1408" s="1">
        <v>42473</v>
      </c>
      <c r="G1408">
        <v>11</v>
      </c>
      <c r="H1408">
        <v>-35</v>
      </c>
      <c r="I1408" t="s">
        <v>15</v>
      </c>
      <c r="J1408" t="s">
        <v>2240</v>
      </c>
      <c r="K1408" t="s">
        <v>2241</v>
      </c>
      <c r="L1408" t="s">
        <v>2220</v>
      </c>
      <c r="M1408" s="1">
        <v>42490</v>
      </c>
    </row>
    <row r="1409" spans="1:13" hidden="1" x14ac:dyDescent="0.25">
      <c r="A1409">
        <v>2016</v>
      </c>
      <c r="B1409" t="s">
        <v>11</v>
      </c>
      <c r="C1409" t="s">
        <v>12</v>
      </c>
      <c r="D1409" t="s">
        <v>186</v>
      </c>
      <c r="E1409" t="s">
        <v>187</v>
      </c>
      <c r="F1409" s="1">
        <v>42473</v>
      </c>
      <c r="G1409">
        <v>12</v>
      </c>
      <c r="H1409">
        <v>-19.11</v>
      </c>
      <c r="I1409" t="s">
        <v>15</v>
      </c>
      <c r="J1409" t="s">
        <v>2242</v>
      </c>
      <c r="K1409" t="s">
        <v>2243</v>
      </c>
      <c r="L1409" t="s">
        <v>2220</v>
      </c>
      <c r="M1409" s="1">
        <v>42490</v>
      </c>
    </row>
    <row r="1410" spans="1:13" hidden="1" x14ac:dyDescent="0.25">
      <c r="A1410">
        <v>2016</v>
      </c>
      <c r="B1410" t="s">
        <v>11</v>
      </c>
      <c r="C1410" t="s">
        <v>12</v>
      </c>
      <c r="D1410" t="s">
        <v>186</v>
      </c>
      <c r="E1410" t="s">
        <v>187</v>
      </c>
      <c r="F1410" s="1">
        <v>42473</v>
      </c>
      <c r="G1410">
        <v>13</v>
      </c>
      <c r="H1410">
        <v>-35</v>
      </c>
      <c r="I1410" t="s">
        <v>15</v>
      </c>
      <c r="J1410" t="s">
        <v>2244</v>
      </c>
      <c r="K1410" t="s">
        <v>2245</v>
      </c>
      <c r="L1410" t="s">
        <v>2220</v>
      </c>
      <c r="M1410" s="1">
        <v>42490</v>
      </c>
    </row>
    <row r="1411" spans="1:13" hidden="1" x14ac:dyDescent="0.25">
      <c r="A1411">
        <v>2016</v>
      </c>
      <c r="B1411" t="s">
        <v>11</v>
      </c>
      <c r="C1411" t="s">
        <v>12</v>
      </c>
      <c r="D1411" t="s">
        <v>186</v>
      </c>
      <c r="E1411" t="s">
        <v>187</v>
      </c>
      <c r="F1411" s="1">
        <v>42473</v>
      </c>
      <c r="G1411">
        <v>14</v>
      </c>
      <c r="H1411">
        <v>-4.78</v>
      </c>
      <c r="I1411" t="s">
        <v>15</v>
      </c>
      <c r="J1411" t="s">
        <v>2246</v>
      </c>
      <c r="K1411" t="s">
        <v>2247</v>
      </c>
      <c r="L1411" t="s">
        <v>2220</v>
      </c>
      <c r="M1411" s="1">
        <v>42490</v>
      </c>
    </row>
    <row r="1412" spans="1:13" hidden="1" x14ac:dyDescent="0.25">
      <c r="A1412">
        <v>2016</v>
      </c>
      <c r="B1412" t="s">
        <v>11</v>
      </c>
      <c r="C1412" t="s">
        <v>12</v>
      </c>
      <c r="D1412" t="s">
        <v>186</v>
      </c>
      <c r="E1412" t="s">
        <v>187</v>
      </c>
      <c r="F1412" s="1">
        <v>42473</v>
      </c>
      <c r="G1412">
        <v>15</v>
      </c>
      <c r="H1412">
        <v>-35</v>
      </c>
      <c r="I1412" t="s">
        <v>15</v>
      </c>
      <c r="J1412" t="s">
        <v>2248</v>
      </c>
      <c r="K1412" t="s">
        <v>2249</v>
      </c>
      <c r="L1412" t="s">
        <v>2220</v>
      </c>
      <c r="M1412" s="1">
        <v>42490</v>
      </c>
    </row>
    <row r="1413" spans="1:13" hidden="1" x14ac:dyDescent="0.25">
      <c r="A1413">
        <v>2016</v>
      </c>
      <c r="B1413" t="s">
        <v>11</v>
      </c>
      <c r="C1413" t="s">
        <v>12</v>
      </c>
      <c r="D1413" t="s">
        <v>186</v>
      </c>
      <c r="E1413" t="s">
        <v>187</v>
      </c>
      <c r="F1413" s="1">
        <v>42473</v>
      </c>
      <c r="G1413">
        <v>16</v>
      </c>
      <c r="H1413">
        <v>-35</v>
      </c>
      <c r="I1413" t="s">
        <v>15</v>
      </c>
      <c r="J1413" t="s">
        <v>2250</v>
      </c>
      <c r="K1413" t="s">
        <v>2251</v>
      </c>
      <c r="L1413" t="s">
        <v>2220</v>
      </c>
      <c r="M1413" s="1">
        <v>42490</v>
      </c>
    </row>
    <row r="1414" spans="1:13" hidden="1" x14ac:dyDescent="0.25">
      <c r="A1414">
        <v>2016</v>
      </c>
      <c r="B1414" t="s">
        <v>11</v>
      </c>
      <c r="C1414" t="s">
        <v>12</v>
      </c>
      <c r="D1414" t="s">
        <v>186</v>
      </c>
      <c r="E1414" t="s">
        <v>187</v>
      </c>
      <c r="F1414" s="1">
        <v>42473</v>
      </c>
      <c r="G1414">
        <v>17</v>
      </c>
      <c r="H1414">
        <v>-12.65</v>
      </c>
      <c r="I1414" t="s">
        <v>15</v>
      </c>
      <c r="J1414" t="s">
        <v>2252</v>
      </c>
      <c r="K1414" t="s">
        <v>2253</v>
      </c>
      <c r="L1414" t="s">
        <v>2220</v>
      </c>
      <c r="M1414" s="1">
        <v>42490</v>
      </c>
    </row>
    <row r="1415" spans="1:13" hidden="1" x14ac:dyDescent="0.25">
      <c r="A1415">
        <v>2016</v>
      </c>
      <c r="B1415" t="s">
        <v>11</v>
      </c>
      <c r="C1415" t="s">
        <v>12</v>
      </c>
      <c r="D1415" t="s">
        <v>186</v>
      </c>
      <c r="E1415" t="s">
        <v>187</v>
      </c>
      <c r="F1415" s="1">
        <v>42473</v>
      </c>
      <c r="G1415">
        <v>18</v>
      </c>
      <c r="H1415">
        <v>-9.07</v>
      </c>
      <c r="I1415" t="s">
        <v>15</v>
      </c>
      <c r="J1415" t="s">
        <v>2254</v>
      </c>
      <c r="K1415" t="s">
        <v>2255</v>
      </c>
      <c r="L1415" t="s">
        <v>2220</v>
      </c>
      <c r="M1415" s="1">
        <v>42490</v>
      </c>
    </row>
    <row r="1416" spans="1:13" hidden="1" x14ac:dyDescent="0.25">
      <c r="A1416">
        <v>2016</v>
      </c>
      <c r="B1416" t="s">
        <v>11</v>
      </c>
      <c r="C1416" t="s">
        <v>12</v>
      </c>
      <c r="D1416" t="s">
        <v>186</v>
      </c>
      <c r="E1416" t="s">
        <v>187</v>
      </c>
      <c r="F1416" s="1">
        <v>42473</v>
      </c>
      <c r="G1416">
        <v>19</v>
      </c>
      <c r="H1416">
        <v>-35</v>
      </c>
      <c r="I1416" t="s">
        <v>15</v>
      </c>
      <c r="J1416" t="s">
        <v>2256</v>
      </c>
      <c r="K1416" t="s">
        <v>2257</v>
      </c>
      <c r="L1416" t="s">
        <v>2220</v>
      </c>
      <c r="M1416" s="1">
        <v>42490</v>
      </c>
    </row>
    <row r="1417" spans="1:13" hidden="1" x14ac:dyDescent="0.25">
      <c r="A1417">
        <v>2016</v>
      </c>
      <c r="B1417" t="s">
        <v>11</v>
      </c>
      <c r="C1417" t="s">
        <v>12</v>
      </c>
      <c r="D1417" t="s">
        <v>186</v>
      </c>
      <c r="E1417" t="s">
        <v>187</v>
      </c>
      <c r="F1417" s="1">
        <v>42473</v>
      </c>
      <c r="G1417">
        <v>20</v>
      </c>
      <c r="H1417">
        <v>-35</v>
      </c>
      <c r="I1417" t="s">
        <v>15</v>
      </c>
      <c r="J1417" t="s">
        <v>2258</v>
      </c>
      <c r="K1417" t="s">
        <v>2259</v>
      </c>
      <c r="L1417" t="s">
        <v>2220</v>
      </c>
      <c r="M1417" s="1">
        <v>42490</v>
      </c>
    </row>
    <row r="1418" spans="1:13" hidden="1" x14ac:dyDescent="0.25">
      <c r="A1418">
        <v>2016</v>
      </c>
      <c r="B1418" t="s">
        <v>11</v>
      </c>
      <c r="C1418" t="s">
        <v>12</v>
      </c>
      <c r="D1418" t="s">
        <v>186</v>
      </c>
      <c r="E1418" t="s">
        <v>187</v>
      </c>
      <c r="F1418" s="1">
        <v>42473</v>
      </c>
      <c r="G1418">
        <v>21</v>
      </c>
      <c r="H1418">
        <v>-9.2799999999999994</v>
      </c>
      <c r="I1418" t="s">
        <v>15</v>
      </c>
      <c r="J1418" t="s">
        <v>2260</v>
      </c>
      <c r="K1418" t="s">
        <v>2261</v>
      </c>
      <c r="L1418" t="s">
        <v>2220</v>
      </c>
      <c r="M1418" s="1">
        <v>42490</v>
      </c>
    </row>
    <row r="1419" spans="1:13" hidden="1" x14ac:dyDescent="0.25">
      <c r="A1419">
        <v>2016</v>
      </c>
      <c r="B1419" t="s">
        <v>11</v>
      </c>
      <c r="C1419" t="s">
        <v>12</v>
      </c>
      <c r="D1419" t="s">
        <v>186</v>
      </c>
      <c r="E1419" t="s">
        <v>187</v>
      </c>
      <c r="F1419" s="1">
        <v>42473</v>
      </c>
      <c r="G1419">
        <v>22</v>
      </c>
      <c r="H1419">
        <v>-4.78</v>
      </c>
      <c r="I1419" t="s">
        <v>15</v>
      </c>
      <c r="J1419" t="s">
        <v>2262</v>
      </c>
      <c r="K1419" t="s">
        <v>2263</v>
      </c>
      <c r="L1419" t="s">
        <v>2220</v>
      </c>
      <c r="M1419" s="1">
        <v>42490</v>
      </c>
    </row>
    <row r="1420" spans="1:13" hidden="1" x14ac:dyDescent="0.25">
      <c r="A1420">
        <v>2016</v>
      </c>
      <c r="B1420" t="s">
        <v>11</v>
      </c>
      <c r="C1420" t="s">
        <v>12</v>
      </c>
      <c r="D1420" t="s">
        <v>186</v>
      </c>
      <c r="E1420" t="s">
        <v>187</v>
      </c>
      <c r="F1420" s="1">
        <v>42473</v>
      </c>
      <c r="G1420">
        <v>23</v>
      </c>
      <c r="H1420">
        <v>-22.57</v>
      </c>
      <c r="I1420" t="s">
        <v>15</v>
      </c>
      <c r="J1420" t="s">
        <v>2264</v>
      </c>
      <c r="K1420" t="s">
        <v>2265</v>
      </c>
      <c r="L1420" t="s">
        <v>2220</v>
      </c>
      <c r="M1420" s="1">
        <v>42490</v>
      </c>
    </row>
    <row r="1421" spans="1:13" hidden="1" x14ac:dyDescent="0.25">
      <c r="A1421">
        <v>2016</v>
      </c>
      <c r="B1421" t="s">
        <v>11</v>
      </c>
      <c r="C1421" t="s">
        <v>12</v>
      </c>
      <c r="D1421" t="s">
        <v>186</v>
      </c>
      <c r="E1421" t="s">
        <v>187</v>
      </c>
      <c r="F1421" s="1">
        <v>42473</v>
      </c>
      <c r="G1421">
        <v>24</v>
      </c>
      <c r="H1421">
        <v>-126.95</v>
      </c>
      <c r="I1421" t="s">
        <v>15</v>
      </c>
      <c r="J1421" t="s">
        <v>2266</v>
      </c>
      <c r="K1421" t="s">
        <v>2267</v>
      </c>
      <c r="L1421" t="s">
        <v>2220</v>
      </c>
      <c r="M1421" s="1">
        <v>42490</v>
      </c>
    </row>
    <row r="1422" spans="1:13" hidden="1" x14ac:dyDescent="0.25">
      <c r="A1422">
        <v>2016</v>
      </c>
      <c r="B1422" t="s">
        <v>11</v>
      </c>
      <c r="C1422" t="s">
        <v>12</v>
      </c>
      <c r="D1422" t="s">
        <v>186</v>
      </c>
      <c r="E1422" t="s">
        <v>187</v>
      </c>
      <c r="F1422" s="1">
        <v>42473</v>
      </c>
      <c r="G1422">
        <v>25</v>
      </c>
      <c r="H1422">
        <v>-7.9</v>
      </c>
      <c r="I1422" t="s">
        <v>15</v>
      </c>
      <c r="J1422" t="s">
        <v>2268</v>
      </c>
      <c r="K1422" t="s">
        <v>2269</v>
      </c>
      <c r="L1422" t="s">
        <v>2220</v>
      </c>
      <c r="M1422" s="1">
        <v>42490</v>
      </c>
    </row>
    <row r="1423" spans="1:13" hidden="1" x14ac:dyDescent="0.25">
      <c r="A1423">
        <v>2016</v>
      </c>
      <c r="B1423" t="s">
        <v>11</v>
      </c>
      <c r="C1423" t="s">
        <v>12</v>
      </c>
      <c r="D1423" t="s">
        <v>186</v>
      </c>
      <c r="E1423" t="s">
        <v>187</v>
      </c>
      <c r="F1423" s="1">
        <v>42473</v>
      </c>
      <c r="G1423">
        <v>26</v>
      </c>
      <c r="H1423">
        <v>-13.78</v>
      </c>
      <c r="I1423" t="s">
        <v>15</v>
      </c>
      <c r="J1423" t="s">
        <v>2270</v>
      </c>
      <c r="K1423" t="s">
        <v>2271</v>
      </c>
      <c r="L1423" t="s">
        <v>2220</v>
      </c>
      <c r="M1423" s="1">
        <v>42490</v>
      </c>
    </row>
    <row r="1424" spans="1:13" hidden="1" x14ac:dyDescent="0.25">
      <c r="A1424">
        <v>2016</v>
      </c>
      <c r="B1424" t="s">
        <v>11</v>
      </c>
      <c r="C1424" t="s">
        <v>12</v>
      </c>
      <c r="D1424" t="s">
        <v>186</v>
      </c>
      <c r="E1424" t="s">
        <v>187</v>
      </c>
      <c r="F1424" s="1">
        <v>42473</v>
      </c>
      <c r="G1424">
        <v>27</v>
      </c>
      <c r="H1424">
        <v>-159.63999999999999</v>
      </c>
      <c r="I1424" t="s">
        <v>15</v>
      </c>
      <c r="J1424" t="s">
        <v>462</v>
      </c>
      <c r="K1424" t="s">
        <v>2272</v>
      </c>
      <c r="L1424" t="s">
        <v>2220</v>
      </c>
      <c r="M1424" s="1">
        <v>42490</v>
      </c>
    </row>
    <row r="1425" spans="1:13" hidden="1" x14ac:dyDescent="0.25">
      <c r="A1425">
        <v>2016</v>
      </c>
      <c r="B1425" t="s">
        <v>11</v>
      </c>
      <c r="C1425" t="s">
        <v>12</v>
      </c>
      <c r="D1425" t="s">
        <v>186</v>
      </c>
      <c r="E1425" t="s">
        <v>187</v>
      </c>
      <c r="F1425" s="1">
        <v>42473</v>
      </c>
      <c r="G1425">
        <v>28</v>
      </c>
      <c r="H1425">
        <v>-217.03</v>
      </c>
      <c r="I1425" t="s">
        <v>15</v>
      </c>
      <c r="J1425" t="s">
        <v>295</v>
      </c>
      <c r="K1425" t="s">
        <v>2273</v>
      </c>
      <c r="L1425" t="s">
        <v>2220</v>
      </c>
      <c r="M1425" s="1">
        <v>42490</v>
      </c>
    </row>
    <row r="1426" spans="1:13" hidden="1" x14ac:dyDescent="0.25">
      <c r="A1426">
        <v>2016</v>
      </c>
      <c r="B1426" t="s">
        <v>11</v>
      </c>
      <c r="C1426" t="s">
        <v>12</v>
      </c>
      <c r="D1426" t="s">
        <v>186</v>
      </c>
      <c r="E1426" t="s">
        <v>187</v>
      </c>
      <c r="F1426" s="1">
        <v>42473</v>
      </c>
      <c r="G1426">
        <v>29</v>
      </c>
      <c r="H1426">
        <v>-0.59</v>
      </c>
      <c r="I1426" t="s">
        <v>15</v>
      </c>
      <c r="J1426" t="s">
        <v>297</v>
      </c>
      <c r="K1426" t="s">
        <v>2274</v>
      </c>
      <c r="L1426" t="s">
        <v>2220</v>
      </c>
      <c r="M1426" s="1">
        <v>42490</v>
      </c>
    </row>
    <row r="1427" spans="1:13" hidden="1" x14ac:dyDescent="0.25">
      <c r="A1427">
        <v>2016</v>
      </c>
      <c r="B1427" t="s">
        <v>11</v>
      </c>
      <c r="C1427" t="s">
        <v>12</v>
      </c>
      <c r="D1427" t="s">
        <v>186</v>
      </c>
      <c r="E1427" t="s">
        <v>187</v>
      </c>
      <c r="F1427" s="1">
        <v>42473</v>
      </c>
      <c r="G1427">
        <v>30</v>
      </c>
      <c r="H1427">
        <v>-36.9</v>
      </c>
      <c r="I1427" t="s">
        <v>15</v>
      </c>
      <c r="J1427" t="s">
        <v>224</v>
      </c>
      <c r="K1427" t="s">
        <v>2275</v>
      </c>
      <c r="L1427" t="s">
        <v>2220</v>
      </c>
      <c r="M1427" s="1">
        <v>42490</v>
      </c>
    </row>
    <row r="1428" spans="1:13" hidden="1" x14ac:dyDescent="0.25">
      <c r="A1428">
        <v>2016</v>
      </c>
      <c r="B1428" t="s">
        <v>11</v>
      </c>
      <c r="C1428" t="s">
        <v>12</v>
      </c>
      <c r="D1428" t="s">
        <v>186</v>
      </c>
      <c r="E1428" t="s">
        <v>187</v>
      </c>
      <c r="F1428" s="1">
        <v>42473</v>
      </c>
      <c r="G1428">
        <v>31</v>
      </c>
      <c r="H1428">
        <v>-264.23</v>
      </c>
      <c r="I1428" t="s">
        <v>15</v>
      </c>
      <c r="J1428" t="s">
        <v>466</v>
      </c>
      <c r="K1428" t="s">
        <v>2276</v>
      </c>
      <c r="L1428" t="s">
        <v>2220</v>
      </c>
      <c r="M1428" s="1">
        <v>42490</v>
      </c>
    </row>
    <row r="1429" spans="1:13" hidden="1" x14ac:dyDescent="0.25">
      <c r="A1429">
        <v>2016</v>
      </c>
      <c r="B1429" t="s">
        <v>11</v>
      </c>
      <c r="C1429" t="s">
        <v>12</v>
      </c>
      <c r="D1429" t="s">
        <v>186</v>
      </c>
      <c r="E1429" t="s">
        <v>187</v>
      </c>
      <c r="F1429" s="1">
        <v>42473</v>
      </c>
      <c r="G1429">
        <v>32</v>
      </c>
      <c r="H1429">
        <v>-2644.76</v>
      </c>
      <c r="I1429" t="s">
        <v>15</v>
      </c>
      <c r="J1429" t="s">
        <v>305</v>
      </c>
      <c r="K1429" t="s">
        <v>2277</v>
      </c>
      <c r="L1429" t="s">
        <v>2220</v>
      </c>
      <c r="M1429" s="1">
        <v>42490</v>
      </c>
    </row>
    <row r="1430" spans="1:13" hidden="1" x14ac:dyDescent="0.25">
      <c r="A1430">
        <v>2016</v>
      </c>
      <c r="B1430" t="s">
        <v>11</v>
      </c>
      <c r="C1430" t="s">
        <v>12</v>
      </c>
      <c r="D1430" t="s">
        <v>186</v>
      </c>
      <c r="E1430" t="s">
        <v>187</v>
      </c>
      <c r="F1430" s="1">
        <v>42473</v>
      </c>
      <c r="G1430">
        <v>33</v>
      </c>
      <c r="H1430">
        <v>-438.99</v>
      </c>
      <c r="I1430" t="s">
        <v>15</v>
      </c>
      <c r="J1430" t="s">
        <v>308</v>
      </c>
      <c r="K1430" t="s">
        <v>2278</v>
      </c>
      <c r="L1430" t="s">
        <v>2220</v>
      </c>
      <c r="M1430" s="1">
        <v>42490</v>
      </c>
    </row>
    <row r="1431" spans="1:13" hidden="1" x14ac:dyDescent="0.25">
      <c r="A1431">
        <v>2016</v>
      </c>
      <c r="B1431" t="s">
        <v>11</v>
      </c>
      <c r="C1431" t="s">
        <v>12</v>
      </c>
      <c r="D1431" t="s">
        <v>186</v>
      </c>
      <c r="E1431" t="s">
        <v>187</v>
      </c>
      <c r="F1431" s="1">
        <v>42473</v>
      </c>
      <c r="G1431">
        <v>34</v>
      </c>
      <c r="H1431">
        <v>-3029.73</v>
      </c>
      <c r="I1431" t="s">
        <v>15</v>
      </c>
      <c r="J1431" t="s">
        <v>212</v>
      </c>
      <c r="K1431" t="s">
        <v>2279</v>
      </c>
      <c r="L1431" t="s">
        <v>2220</v>
      </c>
      <c r="M1431" s="1">
        <v>42490</v>
      </c>
    </row>
    <row r="1432" spans="1:13" hidden="1" x14ac:dyDescent="0.25">
      <c r="A1432">
        <v>2016</v>
      </c>
      <c r="B1432" t="s">
        <v>11</v>
      </c>
      <c r="C1432" t="s">
        <v>12</v>
      </c>
      <c r="D1432" t="s">
        <v>186</v>
      </c>
      <c r="E1432" t="s">
        <v>187</v>
      </c>
      <c r="F1432" s="1">
        <v>42473</v>
      </c>
      <c r="G1432">
        <v>35</v>
      </c>
      <c r="H1432">
        <v>-521.5</v>
      </c>
      <c r="I1432" t="s">
        <v>15</v>
      </c>
      <c r="J1432" t="s">
        <v>311</v>
      </c>
      <c r="K1432" t="s">
        <v>2280</v>
      </c>
      <c r="L1432" t="s">
        <v>2220</v>
      </c>
      <c r="M1432" s="1">
        <v>42490</v>
      </c>
    </row>
    <row r="1433" spans="1:13" hidden="1" x14ac:dyDescent="0.25">
      <c r="A1433">
        <v>2016</v>
      </c>
      <c r="B1433" t="s">
        <v>11</v>
      </c>
      <c r="C1433" t="s">
        <v>12</v>
      </c>
      <c r="D1433" t="s">
        <v>186</v>
      </c>
      <c r="E1433" t="s">
        <v>187</v>
      </c>
      <c r="F1433" s="1">
        <v>42473</v>
      </c>
      <c r="G1433">
        <v>36</v>
      </c>
      <c r="H1433">
        <v>-18590.849999999999</v>
      </c>
      <c r="I1433" t="s">
        <v>15</v>
      </c>
      <c r="J1433" t="s">
        <v>313</v>
      </c>
      <c r="K1433" t="s">
        <v>2281</v>
      </c>
      <c r="L1433" t="s">
        <v>2220</v>
      </c>
      <c r="M1433" s="1">
        <v>42490</v>
      </c>
    </row>
    <row r="1434" spans="1:13" hidden="1" x14ac:dyDescent="0.25">
      <c r="A1434">
        <v>2016</v>
      </c>
      <c r="B1434" t="s">
        <v>11</v>
      </c>
      <c r="C1434" t="s">
        <v>12</v>
      </c>
      <c r="D1434" t="s">
        <v>186</v>
      </c>
      <c r="E1434" t="s">
        <v>187</v>
      </c>
      <c r="F1434" s="1">
        <v>42473</v>
      </c>
      <c r="G1434">
        <v>37</v>
      </c>
      <c r="H1434">
        <v>-3222.83</v>
      </c>
      <c r="I1434" t="s">
        <v>15</v>
      </c>
      <c r="J1434" t="s">
        <v>945</v>
      </c>
      <c r="K1434" t="s">
        <v>2282</v>
      </c>
      <c r="L1434" t="s">
        <v>2220</v>
      </c>
      <c r="M1434" s="1">
        <v>42490</v>
      </c>
    </row>
    <row r="1435" spans="1:13" hidden="1" x14ac:dyDescent="0.25">
      <c r="A1435">
        <v>2016</v>
      </c>
      <c r="B1435" t="s">
        <v>11</v>
      </c>
      <c r="C1435" t="s">
        <v>12</v>
      </c>
      <c r="D1435" t="s">
        <v>186</v>
      </c>
      <c r="E1435" t="s">
        <v>187</v>
      </c>
      <c r="F1435" s="1">
        <v>42473</v>
      </c>
      <c r="G1435">
        <v>38</v>
      </c>
      <c r="H1435">
        <v>-1088.24</v>
      </c>
      <c r="I1435" t="s">
        <v>15</v>
      </c>
      <c r="J1435" t="s">
        <v>315</v>
      </c>
      <c r="K1435" t="s">
        <v>2283</v>
      </c>
      <c r="L1435" t="s">
        <v>2220</v>
      </c>
      <c r="M1435" s="1">
        <v>42490</v>
      </c>
    </row>
    <row r="1436" spans="1:13" hidden="1" x14ac:dyDescent="0.25">
      <c r="A1436">
        <v>2016</v>
      </c>
      <c r="B1436" t="s">
        <v>11</v>
      </c>
      <c r="C1436" t="s">
        <v>12</v>
      </c>
      <c r="D1436" t="s">
        <v>186</v>
      </c>
      <c r="E1436" t="s">
        <v>187</v>
      </c>
      <c r="F1436" s="1">
        <v>42473</v>
      </c>
      <c r="G1436">
        <v>39</v>
      </c>
      <c r="H1436">
        <v>-9.6199999999999992</v>
      </c>
      <c r="I1436" t="s">
        <v>15</v>
      </c>
      <c r="J1436" t="s">
        <v>948</v>
      </c>
      <c r="K1436" t="s">
        <v>2284</v>
      </c>
      <c r="L1436" t="s">
        <v>2220</v>
      </c>
      <c r="M1436" s="1">
        <v>42490</v>
      </c>
    </row>
    <row r="1437" spans="1:13" hidden="1" x14ac:dyDescent="0.25">
      <c r="A1437">
        <v>2016</v>
      </c>
      <c r="B1437" t="s">
        <v>11</v>
      </c>
      <c r="C1437" t="s">
        <v>12</v>
      </c>
      <c r="D1437" t="s">
        <v>186</v>
      </c>
      <c r="E1437" t="s">
        <v>187</v>
      </c>
      <c r="F1437" s="1">
        <v>42473</v>
      </c>
      <c r="G1437">
        <v>40</v>
      </c>
      <c r="H1437">
        <v>-118</v>
      </c>
      <c r="I1437" t="s">
        <v>15</v>
      </c>
      <c r="J1437" t="s">
        <v>198</v>
      </c>
      <c r="K1437" t="s">
        <v>2285</v>
      </c>
      <c r="L1437" t="s">
        <v>2220</v>
      </c>
      <c r="M1437" s="1">
        <v>42490</v>
      </c>
    </row>
    <row r="1438" spans="1:13" hidden="1" x14ac:dyDescent="0.25">
      <c r="A1438">
        <v>2016</v>
      </c>
      <c r="B1438" t="s">
        <v>11</v>
      </c>
      <c r="C1438" t="s">
        <v>12</v>
      </c>
      <c r="D1438" t="s">
        <v>186</v>
      </c>
      <c r="E1438" t="s">
        <v>187</v>
      </c>
      <c r="F1438" s="1">
        <v>42473</v>
      </c>
      <c r="G1438">
        <v>41</v>
      </c>
      <c r="H1438">
        <v>-175.82</v>
      </c>
      <c r="I1438" t="s">
        <v>15</v>
      </c>
      <c r="J1438" t="s">
        <v>317</v>
      </c>
      <c r="K1438" t="s">
        <v>2286</v>
      </c>
      <c r="L1438" t="s">
        <v>2220</v>
      </c>
      <c r="M1438" s="1">
        <v>42490</v>
      </c>
    </row>
    <row r="1439" spans="1:13" hidden="1" x14ac:dyDescent="0.25">
      <c r="A1439">
        <v>2016</v>
      </c>
      <c r="B1439" t="s">
        <v>11</v>
      </c>
      <c r="C1439" t="s">
        <v>12</v>
      </c>
      <c r="D1439" t="s">
        <v>186</v>
      </c>
      <c r="E1439" t="s">
        <v>187</v>
      </c>
      <c r="F1439" s="1">
        <v>42473</v>
      </c>
      <c r="G1439">
        <v>42</v>
      </c>
      <c r="H1439">
        <v>-2386.5</v>
      </c>
      <c r="I1439" t="s">
        <v>15</v>
      </c>
      <c r="J1439" t="s">
        <v>217</v>
      </c>
      <c r="K1439" t="s">
        <v>2287</v>
      </c>
      <c r="L1439" t="s">
        <v>2220</v>
      </c>
      <c r="M1439" s="1">
        <v>42490</v>
      </c>
    </row>
    <row r="1440" spans="1:13" hidden="1" x14ac:dyDescent="0.25">
      <c r="A1440">
        <v>2016</v>
      </c>
      <c r="B1440" t="s">
        <v>11</v>
      </c>
      <c r="C1440" t="s">
        <v>12</v>
      </c>
      <c r="D1440" t="s">
        <v>186</v>
      </c>
      <c r="E1440" t="s">
        <v>187</v>
      </c>
      <c r="F1440" s="1">
        <v>42473</v>
      </c>
      <c r="G1440">
        <v>43</v>
      </c>
      <c r="H1440">
        <v>-1122.1400000000001</v>
      </c>
      <c r="I1440" t="s">
        <v>15</v>
      </c>
      <c r="J1440" t="s">
        <v>2288</v>
      </c>
      <c r="K1440" t="s">
        <v>2289</v>
      </c>
      <c r="L1440" t="s">
        <v>2220</v>
      </c>
      <c r="M1440" s="1">
        <v>42490</v>
      </c>
    </row>
    <row r="1441" spans="1:13" hidden="1" x14ac:dyDescent="0.25">
      <c r="A1441">
        <v>2016</v>
      </c>
      <c r="B1441" t="s">
        <v>11</v>
      </c>
      <c r="C1441" t="s">
        <v>12</v>
      </c>
      <c r="D1441" t="s">
        <v>186</v>
      </c>
      <c r="E1441" t="s">
        <v>187</v>
      </c>
      <c r="F1441" s="1">
        <v>42473</v>
      </c>
      <c r="G1441">
        <v>44</v>
      </c>
      <c r="H1441">
        <v>-2552.7399999999998</v>
      </c>
      <c r="I1441" t="s">
        <v>15</v>
      </c>
      <c r="J1441" t="s">
        <v>320</v>
      </c>
      <c r="K1441" t="s">
        <v>2290</v>
      </c>
      <c r="L1441" t="s">
        <v>2220</v>
      </c>
      <c r="M1441" s="1">
        <v>42490</v>
      </c>
    </row>
    <row r="1442" spans="1:13" hidden="1" x14ac:dyDescent="0.25">
      <c r="A1442">
        <v>2016</v>
      </c>
      <c r="B1442" t="s">
        <v>11</v>
      </c>
      <c r="C1442" t="s">
        <v>12</v>
      </c>
      <c r="D1442" t="s">
        <v>186</v>
      </c>
      <c r="E1442" t="s">
        <v>187</v>
      </c>
      <c r="F1442" s="1">
        <v>42473</v>
      </c>
      <c r="G1442">
        <v>45</v>
      </c>
      <c r="H1442">
        <v>-1251.1300000000001</v>
      </c>
      <c r="I1442" t="s">
        <v>15</v>
      </c>
      <c r="J1442" t="s">
        <v>194</v>
      </c>
      <c r="K1442" t="s">
        <v>2291</v>
      </c>
      <c r="L1442" t="s">
        <v>2220</v>
      </c>
      <c r="M1442" s="1">
        <v>42490</v>
      </c>
    </row>
    <row r="1443" spans="1:13" x14ac:dyDescent="0.25">
      <c r="A1443">
        <v>2016</v>
      </c>
      <c r="B1443" t="s">
        <v>11</v>
      </c>
      <c r="C1443" t="s">
        <v>12</v>
      </c>
      <c r="D1443" t="s">
        <v>186</v>
      </c>
      <c r="E1443" t="s">
        <v>187</v>
      </c>
      <c r="F1443" s="1">
        <v>42473</v>
      </c>
      <c r="G1443">
        <v>46</v>
      </c>
      <c r="H1443">
        <v>-37432.78</v>
      </c>
      <c r="I1443" t="s">
        <v>15</v>
      </c>
      <c r="J1443" t="s">
        <v>20</v>
      </c>
      <c r="K1443" t="s">
        <v>2292</v>
      </c>
      <c r="L1443" t="s">
        <v>2220</v>
      </c>
      <c r="M1443" s="1">
        <v>42490</v>
      </c>
    </row>
    <row r="1444" spans="1:13" hidden="1" x14ac:dyDescent="0.25">
      <c r="A1444">
        <v>2016</v>
      </c>
      <c r="B1444" t="s">
        <v>11</v>
      </c>
      <c r="C1444" t="s">
        <v>12</v>
      </c>
      <c r="D1444" t="s">
        <v>186</v>
      </c>
      <c r="E1444" t="s">
        <v>187</v>
      </c>
      <c r="F1444" s="1">
        <v>42473</v>
      </c>
      <c r="G1444">
        <v>47</v>
      </c>
      <c r="H1444">
        <v>-151.37</v>
      </c>
      <c r="I1444" t="s">
        <v>15</v>
      </c>
      <c r="J1444" t="s">
        <v>324</v>
      </c>
      <c r="K1444" t="s">
        <v>2293</v>
      </c>
      <c r="L1444" t="s">
        <v>2220</v>
      </c>
      <c r="M1444" s="1">
        <v>42490</v>
      </c>
    </row>
    <row r="1445" spans="1:13" hidden="1" x14ac:dyDescent="0.25">
      <c r="A1445">
        <v>2016</v>
      </c>
      <c r="B1445" t="s">
        <v>11</v>
      </c>
      <c r="C1445" t="s">
        <v>12</v>
      </c>
      <c r="D1445" t="s">
        <v>186</v>
      </c>
      <c r="E1445" t="s">
        <v>187</v>
      </c>
      <c r="F1445" s="1">
        <v>42473</v>
      </c>
      <c r="G1445">
        <v>48</v>
      </c>
      <c r="H1445">
        <v>-188.03</v>
      </c>
      <c r="I1445" t="s">
        <v>15</v>
      </c>
      <c r="J1445" t="s">
        <v>83</v>
      </c>
      <c r="K1445" t="s">
        <v>2294</v>
      </c>
      <c r="L1445" t="s">
        <v>2220</v>
      </c>
      <c r="M1445" s="1">
        <v>42490</v>
      </c>
    </row>
    <row r="1446" spans="1:13" hidden="1" x14ac:dyDescent="0.25">
      <c r="A1446">
        <v>2016</v>
      </c>
      <c r="B1446" t="s">
        <v>11</v>
      </c>
      <c r="C1446" t="s">
        <v>12</v>
      </c>
      <c r="D1446" t="s">
        <v>186</v>
      </c>
      <c r="E1446" t="s">
        <v>187</v>
      </c>
      <c r="F1446" s="1">
        <v>42473</v>
      </c>
      <c r="G1446">
        <v>49</v>
      </c>
      <c r="H1446">
        <v>-731.23</v>
      </c>
      <c r="I1446" t="s">
        <v>15</v>
      </c>
      <c r="J1446" t="s">
        <v>206</v>
      </c>
      <c r="K1446" t="s">
        <v>2295</v>
      </c>
      <c r="L1446" t="s">
        <v>2220</v>
      </c>
      <c r="M1446" s="1">
        <v>42490</v>
      </c>
    </row>
    <row r="1447" spans="1:13" hidden="1" x14ac:dyDescent="0.25">
      <c r="A1447">
        <v>2016</v>
      </c>
      <c r="B1447" t="s">
        <v>11</v>
      </c>
      <c r="C1447" t="s">
        <v>12</v>
      </c>
      <c r="D1447" t="s">
        <v>186</v>
      </c>
      <c r="E1447" t="s">
        <v>187</v>
      </c>
      <c r="F1447" s="1">
        <v>42473</v>
      </c>
      <c r="G1447">
        <v>50</v>
      </c>
      <c r="H1447">
        <v>-66.25</v>
      </c>
      <c r="I1447" t="s">
        <v>15</v>
      </c>
      <c r="J1447" t="s">
        <v>959</v>
      </c>
      <c r="K1447" t="s">
        <v>2296</v>
      </c>
      <c r="L1447" t="s">
        <v>2220</v>
      </c>
      <c r="M1447" s="1">
        <v>42490</v>
      </c>
    </row>
    <row r="1448" spans="1:13" hidden="1" x14ac:dyDescent="0.25">
      <c r="A1448">
        <v>2016</v>
      </c>
      <c r="B1448" t="s">
        <v>11</v>
      </c>
      <c r="C1448" t="s">
        <v>12</v>
      </c>
      <c r="D1448" t="s">
        <v>186</v>
      </c>
      <c r="E1448" t="s">
        <v>187</v>
      </c>
      <c r="F1448" s="1">
        <v>42473</v>
      </c>
      <c r="G1448">
        <v>51</v>
      </c>
      <c r="H1448">
        <v>-51.63</v>
      </c>
      <c r="I1448" t="s">
        <v>15</v>
      </c>
      <c r="J1448" t="s">
        <v>328</v>
      </c>
      <c r="K1448" t="s">
        <v>2297</v>
      </c>
      <c r="L1448" t="s">
        <v>2220</v>
      </c>
      <c r="M1448" s="1">
        <v>42490</v>
      </c>
    </row>
    <row r="1449" spans="1:13" hidden="1" x14ac:dyDescent="0.25">
      <c r="A1449">
        <v>2016</v>
      </c>
      <c r="B1449" t="s">
        <v>11</v>
      </c>
      <c r="C1449" t="s">
        <v>12</v>
      </c>
      <c r="D1449" t="s">
        <v>186</v>
      </c>
      <c r="E1449" t="s">
        <v>187</v>
      </c>
      <c r="F1449" s="1">
        <v>42473</v>
      </c>
      <c r="G1449">
        <v>52</v>
      </c>
      <c r="H1449">
        <v>-1844.41</v>
      </c>
      <c r="I1449" t="s">
        <v>15</v>
      </c>
      <c r="J1449" t="s">
        <v>486</v>
      </c>
      <c r="K1449" t="s">
        <v>2298</v>
      </c>
      <c r="L1449" t="s">
        <v>2220</v>
      </c>
      <c r="M1449" s="1">
        <v>42490</v>
      </c>
    </row>
    <row r="1450" spans="1:13" hidden="1" x14ac:dyDescent="0.25">
      <c r="A1450">
        <v>2016</v>
      </c>
      <c r="B1450" t="s">
        <v>11</v>
      </c>
      <c r="C1450" t="s">
        <v>12</v>
      </c>
      <c r="D1450" t="s">
        <v>186</v>
      </c>
      <c r="E1450" t="s">
        <v>187</v>
      </c>
      <c r="F1450" s="1">
        <v>42473</v>
      </c>
      <c r="G1450">
        <v>53</v>
      </c>
      <c r="H1450">
        <v>-2662.22</v>
      </c>
      <c r="I1450" t="s">
        <v>15</v>
      </c>
      <c r="J1450" t="s">
        <v>764</v>
      </c>
      <c r="K1450" t="s">
        <v>2299</v>
      </c>
      <c r="L1450" t="s">
        <v>2220</v>
      </c>
      <c r="M1450" s="1">
        <v>42490</v>
      </c>
    </row>
    <row r="1451" spans="1:13" hidden="1" x14ac:dyDescent="0.25">
      <c r="A1451">
        <v>2016</v>
      </c>
      <c r="B1451" t="s">
        <v>11</v>
      </c>
      <c r="C1451" t="s">
        <v>12</v>
      </c>
      <c r="D1451" t="s">
        <v>186</v>
      </c>
      <c r="E1451" t="s">
        <v>187</v>
      </c>
      <c r="F1451" s="1">
        <v>42473</v>
      </c>
      <c r="G1451">
        <v>54</v>
      </c>
      <c r="H1451">
        <v>-293.10000000000002</v>
      </c>
      <c r="I1451" t="s">
        <v>15</v>
      </c>
      <c r="J1451" t="s">
        <v>1070</v>
      </c>
      <c r="K1451" t="s">
        <v>2300</v>
      </c>
      <c r="L1451" t="s">
        <v>2220</v>
      </c>
      <c r="M1451" s="1">
        <v>42490</v>
      </c>
    </row>
    <row r="1452" spans="1:13" hidden="1" x14ac:dyDescent="0.25">
      <c r="A1452">
        <v>2016</v>
      </c>
      <c r="B1452" t="s">
        <v>11</v>
      </c>
      <c r="C1452" t="s">
        <v>12</v>
      </c>
      <c r="D1452" t="s">
        <v>186</v>
      </c>
      <c r="E1452" t="s">
        <v>187</v>
      </c>
      <c r="F1452" s="1">
        <v>42473</v>
      </c>
      <c r="G1452">
        <v>55</v>
      </c>
      <c r="H1452">
        <v>-350</v>
      </c>
      <c r="I1452" t="s">
        <v>15</v>
      </c>
      <c r="J1452" t="s">
        <v>766</v>
      </c>
      <c r="K1452" t="s">
        <v>2301</v>
      </c>
      <c r="L1452" t="s">
        <v>2220</v>
      </c>
      <c r="M1452" s="1">
        <v>42490</v>
      </c>
    </row>
    <row r="1453" spans="1:13" hidden="1" x14ac:dyDescent="0.25">
      <c r="A1453">
        <v>2016</v>
      </c>
      <c r="B1453" t="s">
        <v>11</v>
      </c>
      <c r="C1453" t="s">
        <v>12</v>
      </c>
      <c r="D1453" t="s">
        <v>186</v>
      </c>
      <c r="E1453" t="s">
        <v>187</v>
      </c>
      <c r="F1453" s="1">
        <v>42473</v>
      </c>
      <c r="G1453">
        <v>56</v>
      </c>
      <c r="H1453">
        <v>-884</v>
      </c>
      <c r="I1453" t="s">
        <v>15</v>
      </c>
      <c r="J1453" t="s">
        <v>332</v>
      </c>
      <c r="K1453" t="s">
        <v>2302</v>
      </c>
      <c r="L1453" t="s">
        <v>2220</v>
      </c>
      <c r="M1453" s="1">
        <v>42490</v>
      </c>
    </row>
    <row r="1454" spans="1:13" hidden="1" x14ac:dyDescent="0.25">
      <c r="A1454">
        <v>2016</v>
      </c>
      <c r="B1454" t="s">
        <v>11</v>
      </c>
      <c r="C1454" t="s">
        <v>12</v>
      </c>
      <c r="D1454" t="s">
        <v>186</v>
      </c>
      <c r="E1454" t="s">
        <v>187</v>
      </c>
      <c r="F1454" s="1">
        <v>42473</v>
      </c>
      <c r="G1454">
        <v>57</v>
      </c>
      <c r="H1454">
        <v>-1884.66</v>
      </c>
      <c r="I1454" t="s">
        <v>15</v>
      </c>
      <c r="J1454" t="s">
        <v>334</v>
      </c>
      <c r="K1454" t="s">
        <v>2303</v>
      </c>
      <c r="L1454" t="s">
        <v>2220</v>
      </c>
      <c r="M1454" s="1">
        <v>42490</v>
      </c>
    </row>
    <row r="1455" spans="1:13" hidden="1" x14ac:dyDescent="0.25">
      <c r="A1455">
        <v>2016</v>
      </c>
      <c r="B1455" t="s">
        <v>11</v>
      </c>
      <c r="C1455" t="s">
        <v>12</v>
      </c>
      <c r="D1455" t="s">
        <v>186</v>
      </c>
      <c r="E1455" t="s">
        <v>187</v>
      </c>
      <c r="F1455" s="1">
        <v>42473</v>
      </c>
      <c r="G1455">
        <v>58</v>
      </c>
      <c r="H1455">
        <v>-3462</v>
      </c>
      <c r="I1455" t="s">
        <v>15</v>
      </c>
      <c r="J1455" t="s">
        <v>336</v>
      </c>
      <c r="K1455" t="s">
        <v>2304</v>
      </c>
      <c r="L1455" t="s">
        <v>2220</v>
      </c>
      <c r="M1455" s="1">
        <v>42490</v>
      </c>
    </row>
    <row r="1456" spans="1:13" hidden="1" x14ac:dyDescent="0.25">
      <c r="A1456">
        <v>2016</v>
      </c>
      <c r="B1456" t="s">
        <v>11</v>
      </c>
      <c r="C1456" t="s">
        <v>12</v>
      </c>
      <c r="D1456" t="s">
        <v>186</v>
      </c>
      <c r="E1456" t="s">
        <v>187</v>
      </c>
      <c r="F1456" s="1">
        <v>42473</v>
      </c>
      <c r="G1456">
        <v>59</v>
      </c>
      <c r="H1456">
        <v>-1153.8699999999999</v>
      </c>
      <c r="I1456" t="s">
        <v>15</v>
      </c>
      <c r="J1456" t="s">
        <v>496</v>
      </c>
      <c r="K1456" t="s">
        <v>2305</v>
      </c>
      <c r="L1456" t="s">
        <v>2220</v>
      </c>
      <c r="M1456" s="1">
        <v>42490</v>
      </c>
    </row>
    <row r="1457" spans="1:13" hidden="1" x14ac:dyDescent="0.25">
      <c r="A1457">
        <v>2016</v>
      </c>
      <c r="B1457" t="s">
        <v>11</v>
      </c>
      <c r="C1457" t="s">
        <v>12</v>
      </c>
      <c r="D1457" t="s">
        <v>186</v>
      </c>
      <c r="E1457" t="s">
        <v>187</v>
      </c>
      <c r="F1457" s="1">
        <v>42473</v>
      </c>
      <c r="G1457">
        <v>60</v>
      </c>
      <c r="H1457">
        <v>-61.8</v>
      </c>
      <c r="I1457" t="s">
        <v>15</v>
      </c>
      <c r="J1457" t="s">
        <v>338</v>
      </c>
      <c r="K1457" t="s">
        <v>2306</v>
      </c>
      <c r="L1457" t="s">
        <v>2220</v>
      </c>
      <c r="M1457" s="1">
        <v>42490</v>
      </c>
    </row>
    <row r="1458" spans="1:13" hidden="1" x14ac:dyDescent="0.25">
      <c r="A1458">
        <v>2016</v>
      </c>
      <c r="B1458" t="s">
        <v>11</v>
      </c>
      <c r="C1458" t="s">
        <v>12</v>
      </c>
      <c r="D1458" t="s">
        <v>186</v>
      </c>
      <c r="E1458" t="s">
        <v>187</v>
      </c>
      <c r="F1458" s="1">
        <v>42473</v>
      </c>
      <c r="G1458">
        <v>61</v>
      </c>
      <c r="H1458">
        <v>-23</v>
      </c>
      <c r="I1458" t="s">
        <v>15</v>
      </c>
      <c r="J1458" t="s">
        <v>2307</v>
      </c>
      <c r="K1458" t="s">
        <v>2308</v>
      </c>
      <c r="L1458" t="s">
        <v>2220</v>
      </c>
      <c r="M1458" s="1">
        <v>42490</v>
      </c>
    </row>
    <row r="1459" spans="1:13" hidden="1" x14ac:dyDescent="0.25">
      <c r="A1459">
        <v>2016</v>
      </c>
      <c r="B1459" t="s">
        <v>11</v>
      </c>
      <c r="C1459" t="s">
        <v>12</v>
      </c>
      <c r="D1459" t="s">
        <v>186</v>
      </c>
      <c r="E1459" t="s">
        <v>187</v>
      </c>
      <c r="F1459" s="1">
        <v>42473</v>
      </c>
      <c r="G1459">
        <v>62</v>
      </c>
      <c r="H1459">
        <v>-675</v>
      </c>
      <c r="I1459" t="s">
        <v>15</v>
      </c>
      <c r="J1459" t="s">
        <v>340</v>
      </c>
      <c r="K1459" t="s">
        <v>2309</v>
      </c>
      <c r="L1459" t="s">
        <v>2220</v>
      </c>
      <c r="M1459" s="1">
        <v>42490</v>
      </c>
    </row>
    <row r="1460" spans="1:13" hidden="1" x14ac:dyDescent="0.25">
      <c r="A1460">
        <v>2016</v>
      </c>
      <c r="B1460" t="s">
        <v>11</v>
      </c>
      <c r="C1460" t="s">
        <v>12</v>
      </c>
      <c r="D1460" t="s">
        <v>186</v>
      </c>
      <c r="E1460" t="s">
        <v>187</v>
      </c>
      <c r="F1460" s="1">
        <v>42473</v>
      </c>
      <c r="G1460">
        <v>63</v>
      </c>
      <c r="H1460">
        <v>-762.8</v>
      </c>
      <c r="I1460" t="s">
        <v>15</v>
      </c>
      <c r="J1460" t="s">
        <v>1333</v>
      </c>
      <c r="K1460" t="s">
        <v>2310</v>
      </c>
      <c r="L1460" t="s">
        <v>2220</v>
      </c>
      <c r="M1460" s="1">
        <v>42490</v>
      </c>
    </row>
    <row r="1461" spans="1:13" hidden="1" x14ac:dyDescent="0.25">
      <c r="A1461">
        <v>2016</v>
      </c>
      <c r="B1461" t="s">
        <v>11</v>
      </c>
      <c r="C1461" t="s">
        <v>12</v>
      </c>
      <c r="D1461" t="s">
        <v>186</v>
      </c>
      <c r="E1461" t="s">
        <v>187</v>
      </c>
      <c r="F1461" s="1">
        <v>42473</v>
      </c>
      <c r="G1461">
        <v>64</v>
      </c>
      <c r="H1461">
        <v>-372800.34</v>
      </c>
      <c r="I1461" t="s">
        <v>15</v>
      </c>
      <c r="J1461" t="s">
        <v>202</v>
      </c>
      <c r="K1461" t="s">
        <v>2311</v>
      </c>
      <c r="L1461" t="s">
        <v>2220</v>
      </c>
      <c r="M1461" s="1">
        <v>42490</v>
      </c>
    </row>
    <row r="1462" spans="1:13" hidden="1" x14ac:dyDescent="0.25">
      <c r="A1462">
        <v>2016</v>
      </c>
      <c r="B1462" t="s">
        <v>11</v>
      </c>
      <c r="C1462" t="s">
        <v>12</v>
      </c>
      <c r="D1462" t="s">
        <v>186</v>
      </c>
      <c r="E1462" t="s">
        <v>187</v>
      </c>
      <c r="F1462" s="1">
        <v>42473</v>
      </c>
      <c r="G1462">
        <v>65</v>
      </c>
      <c r="H1462">
        <v>-234.06</v>
      </c>
      <c r="I1462" t="s">
        <v>15</v>
      </c>
      <c r="J1462" t="s">
        <v>344</v>
      </c>
      <c r="K1462" t="s">
        <v>2312</v>
      </c>
      <c r="L1462" t="s">
        <v>2220</v>
      </c>
      <c r="M1462" s="1">
        <v>42490</v>
      </c>
    </row>
    <row r="1463" spans="1:13" hidden="1" x14ac:dyDescent="0.25">
      <c r="A1463">
        <v>2016</v>
      </c>
      <c r="B1463" t="s">
        <v>11</v>
      </c>
      <c r="C1463" t="s">
        <v>12</v>
      </c>
      <c r="D1463" t="s">
        <v>186</v>
      </c>
      <c r="E1463" t="s">
        <v>187</v>
      </c>
      <c r="F1463" s="1">
        <v>42473</v>
      </c>
      <c r="G1463">
        <v>66</v>
      </c>
      <c r="H1463">
        <v>-23188.799999999999</v>
      </c>
      <c r="I1463" t="s">
        <v>15</v>
      </c>
      <c r="J1463" t="s">
        <v>61</v>
      </c>
      <c r="K1463" t="s">
        <v>2313</v>
      </c>
      <c r="L1463" t="s">
        <v>2220</v>
      </c>
      <c r="M1463" s="1">
        <v>42490</v>
      </c>
    </row>
    <row r="1464" spans="1:13" hidden="1" x14ac:dyDescent="0.25">
      <c r="A1464">
        <v>2016</v>
      </c>
      <c r="B1464" t="s">
        <v>11</v>
      </c>
      <c r="C1464" t="s">
        <v>12</v>
      </c>
      <c r="D1464" t="s">
        <v>186</v>
      </c>
      <c r="E1464" t="s">
        <v>187</v>
      </c>
      <c r="F1464" s="1">
        <v>42473</v>
      </c>
      <c r="G1464">
        <v>67</v>
      </c>
      <c r="H1464">
        <v>-500</v>
      </c>
      <c r="I1464" t="s">
        <v>15</v>
      </c>
      <c r="J1464" t="s">
        <v>1184</v>
      </c>
      <c r="K1464" t="s">
        <v>2314</v>
      </c>
      <c r="L1464" t="s">
        <v>2220</v>
      </c>
      <c r="M1464" s="1">
        <v>42490</v>
      </c>
    </row>
    <row r="1465" spans="1:13" hidden="1" x14ac:dyDescent="0.25">
      <c r="A1465">
        <v>2016</v>
      </c>
      <c r="B1465" t="s">
        <v>11</v>
      </c>
      <c r="C1465" t="s">
        <v>12</v>
      </c>
      <c r="D1465" t="s">
        <v>186</v>
      </c>
      <c r="E1465" t="s">
        <v>187</v>
      </c>
      <c r="F1465" s="1">
        <v>42473</v>
      </c>
      <c r="G1465">
        <v>68</v>
      </c>
      <c r="H1465">
        <v>-100</v>
      </c>
      <c r="I1465" t="s">
        <v>15</v>
      </c>
      <c r="J1465" t="s">
        <v>2315</v>
      </c>
      <c r="K1465" t="s">
        <v>2316</v>
      </c>
      <c r="L1465" t="s">
        <v>2220</v>
      </c>
      <c r="M1465" s="1">
        <v>42490</v>
      </c>
    </row>
    <row r="1466" spans="1:13" hidden="1" x14ac:dyDescent="0.25">
      <c r="A1466">
        <v>2016</v>
      </c>
      <c r="B1466" t="s">
        <v>11</v>
      </c>
      <c r="C1466" t="s">
        <v>12</v>
      </c>
      <c r="D1466" t="s">
        <v>186</v>
      </c>
      <c r="E1466" t="s">
        <v>187</v>
      </c>
      <c r="F1466" s="1">
        <v>42473</v>
      </c>
      <c r="G1466">
        <v>69</v>
      </c>
      <c r="H1466">
        <v>-479.74</v>
      </c>
      <c r="I1466" t="s">
        <v>15</v>
      </c>
      <c r="J1466" t="s">
        <v>349</v>
      </c>
      <c r="K1466" t="s">
        <v>2317</v>
      </c>
      <c r="L1466" t="s">
        <v>2220</v>
      </c>
      <c r="M1466" s="1">
        <v>42490</v>
      </c>
    </row>
    <row r="1467" spans="1:13" hidden="1" x14ac:dyDescent="0.25">
      <c r="A1467">
        <v>2016</v>
      </c>
      <c r="B1467" t="s">
        <v>11</v>
      </c>
      <c r="C1467" t="s">
        <v>12</v>
      </c>
      <c r="D1467" t="s">
        <v>186</v>
      </c>
      <c r="E1467" t="s">
        <v>187</v>
      </c>
      <c r="F1467" s="1">
        <v>42473</v>
      </c>
      <c r="G1467">
        <v>70</v>
      </c>
      <c r="H1467">
        <v>-22000</v>
      </c>
      <c r="I1467" t="s">
        <v>15</v>
      </c>
      <c r="J1467" t="s">
        <v>196</v>
      </c>
      <c r="K1467" t="s">
        <v>2318</v>
      </c>
      <c r="L1467" t="s">
        <v>2220</v>
      </c>
      <c r="M1467" s="1">
        <v>42490</v>
      </c>
    </row>
    <row r="1468" spans="1:13" hidden="1" x14ac:dyDescent="0.25">
      <c r="A1468">
        <v>2016</v>
      </c>
      <c r="B1468" t="s">
        <v>11</v>
      </c>
      <c r="C1468" t="s">
        <v>12</v>
      </c>
      <c r="D1468" t="s">
        <v>186</v>
      </c>
      <c r="E1468" t="s">
        <v>187</v>
      </c>
      <c r="F1468" s="1">
        <v>42473</v>
      </c>
      <c r="G1468">
        <v>71</v>
      </c>
      <c r="H1468">
        <v>-3000</v>
      </c>
      <c r="I1468" t="s">
        <v>15</v>
      </c>
      <c r="J1468" t="s">
        <v>355</v>
      </c>
      <c r="K1468" t="s">
        <v>2319</v>
      </c>
      <c r="L1468" t="s">
        <v>2220</v>
      </c>
      <c r="M1468" s="1">
        <v>42490</v>
      </c>
    </row>
    <row r="1469" spans="1:13" hidden="1" x14ac:dyDescent="0.25">
      <c r="A1469">
        <v>2016</v>
      </c>
      <c r="B1469" t="s">
        <v>11</v>
      </c>
      <c r="C1469" t="s">
        <v>12</v>
      </c>
      <c r="D1469" t="s">
        <v>186</v>
      </c>
      <c r="E1469" t="s">
        <v>187</v>
      </c>
      <c r="F1469" s="1">
        <v>42473</v>
      </c>
      <c r="G1469">
        <v>72</v>
      </c>
      <c r="H1469">
        <v>-466.82</v>
      </c>
      <c r="I1469" t="s">
        <v>15</v>
      </c>
      <c r="J1469" t="s">
        <v>1755</v>
      </c>
      <c r="K1469" t="s">
        <v>2320</v>
      </c>
      <c r="L1469" t="s">
        <v>2220</v>
      </c>
      <c r="M1469" s="1">
        <v>42490</v>
      </c>
    </row>
    <row r="1470" spans="1:13" hidden="1" x14ac:dyDescent="0.25">
      <c r="A1470">
        <v>2016</v>
      </c>
      <c r="B1470" t="s">
        <v>11</v>
      </c>
      <c r="C1470" t="s">
        <v>12</v>
      </c>
      <c r="D1470" t="s">
        <v>186</v>
      </c>
      <c r="E1470" t="s">
        <v>187</v>
      </c>
      <c r="F1470" s="1">
        <v>42473</v>
      </c>
      <c r="G1470">
        <v>73</v>
      </c>
      <c r="H1470">
        <v>-1675.25</v>
      </c>
      <c r="I1470" t="s">
        <v>15</v>
      </c>
      <c r="J1470" t="s">
        <v>18</v>
      </c>
      <c r="K1470" t="s">
        <v>2321</v>
      </c>
      <c r="L1470" t="s">
        <v>2220</v>
      </c>
      <c r="M1470" s="1">
        <v>42490</v>
      </c>
    </row>
    <row r="1471" spans="1:13" hidden="1" x14ac:dyDescent="0.25">
      <c r="A1471">
        <v>2016</v>
      </c>
      <c r="B1471" t="s">
        <v>11</v>
      </c>
      <c r="C1471" t="s">
        <v>12</v>
      </c>
      <c r="D1471" t="s">
        <v>186</v>
      </c>
      <c r="E1471" t="s">
        <v>187</v>
      </c>
      <c r="F1471" s="1">
        <v>42473</v>
      </c>
      <c r="G1471">
        <v>74</v>
      </c>
      <c r="H1471">
        <v>-15.85</v>
      </c>
      <c r="I1471" t="s">
        <v>15</v>
      </c>
      <c r="J1471" t="s">
        <v>34</v>
      </c>
      <c r="K1471" t="s">
        <v>2322</v>
      </c>
      <c r="L1471" t="s">
        <v>2220</v>
      </c>
      <c r="M1471" s="1">
        <v>42490</v>
      </c>
    </row>
    <row r="1472" spans="1:13" hidden="1" x14ac:dyDescent="0.25">
      <c r="A1472">
        <v>2016</v>
      </c>
      <c r="B1472" t="s">
        <v>11</v>
      </c>
      <c r="C1472" t="s">
        <v>12</v>
      </c>
      <c r="D1472" t="s">
        <v>186</v>
      </c>
      <c r="E1472" t="s">
        <v>187</v>
      </c>
      <c r="F1472" s="1">
        <v>42473</v>
      </c>
      <c r="G1472">
        <v>75</v>
      </c>
      <c r="H1472">
        <v>-13057.56</v>
      </c>
      <c r="I1472" t="s">
        <v>15</v>
      </c>
      <c r="J1472" t="s">
        <v>667</v>
      </c>
      <c r="K1472" t="s">
        <v>2323</v>
      </c>
      <c r="L1472" t="s">
        <v>2220</v>
      </c>
      <c r="M1472" s="1">
        <v>42490</v>
      </c>
    </row>
    <row r="1473" spans="1:13" hidden="1" x14ac:dyDescent="0.25">
      <c r="A1473">
        <v>2016</v>
      </c>
      <c r="B1473" t="s">
        <v>11</v>
      </c>
      <c r="C1473" t="s">
        <v>12</v>
      </c>
      <c r="D1473" t="s">
        <v>186</v>
      </c>
      <c r="E1473" t="s">
        <v>187</v>
      </c>
      <c r="F1473" s="1">
        <v>42473</v>
      </c>
      <c r="G1473">
        <v>76</v>
      </c>
      <c r="H1473">
        <v>-310.44</v>
      </c>
      <c r="I1473" t="s">
        <v>15</v>
      </c>
      <c r="J1473" t="s">
        <v>669</v>
      </c>
      <c r="K1473" t="s">
        <v>2324</v>
      </c>
      <c r="L1473" t="s">
        <v>2220</v>
      </c>
      <c r="M1473" s="1">
        <v>42490</v>
      </c>
    </row>
    <row r="1474" spans="1:13" hidden="1" x14ac:dyDescent="0.25">
      <c r="A1474">
        <v>2016</v>
      </c>
      <c r="B1474" t="s">
        <v>11</v>
      </c>
      <c r="C1474" t="s">
        <v>12</v>
      </c>
      <c r="D1474" t="s">
        <v>186</v>
      </c>
      <c r="E1474" t="s">
        <v>187</v>
      </c>
      <c r="F1474" s="1">
        <v>42473</v>
      </c>
      <c r="G1474">
        <v>77</v>
      </c>
      <c r="H1474">
        <v>-25</v>
      </c>
      <c r="I1474" t="s">
        <v>15</v>
      </c>
      <c r="J1474" t="s">
        <v>1354</v>
      </c>
      <c r="K1474" t="s">
        <v>2325</v>
      </c>
      <c r="L1474" t="s">
        <v>2220</v>
      </c>
      <c r="M1474" s="1">
        <v>42490</v>
      </c>
    </row>
    <row r="1475" spans="1:13" hidden="1" x14ac:dyDescent="0.25">
      <c r="A1475">
        <v>2016</v>
      </c>
      <c r="B1475" t="s">
        <v>11</v>
      </c>
      <c r="C1475" t="s">
        <v>12</v>
      </c>
      <c r="D1475" t="s">
        <v>186</v>
      </c>
      <c r="E1475" t="s">
        <v>187</v>
      </c>
      <c r="F1475" s="1">
        <v>42473</v>
      </c>
      <c r="G1475">
        <v>78</v>
      </c>
      <c r="H1475">
        <v>-4971.5</v>
      </c>
      <c r="I1475" t="s">
        <v>15</v>
      </c>
      <c r="J1475" t="s">
        <v>676</v>
      </c>
      <c r="K1475" t="s">
        <v>2326</v>
      </c>
      <c r="L1475" t="s">
        <v>2220</v>
      </c>
      <c r="M1475" s="1">
        <v>42490</v>
      </c>
    </row>
    <row r="1476" spans="1:13" hidden="1" x14ac:dyDescent="0.25">
      <c r="A1476">
        <v>2016</v>
      </c>
      <c r="B1476" t="s">
        <v>11</v>
      </c>
      <c r="C1476" t="s">
        <v>12</v>
      </c>
      <c r="D1476" t="s">
        <v>186</v>
      </c>
      <c r="E1476" t="s">
        <v>187</v>
      </c>
      <c r="F1476" s="1">
        <v>42473</v>
      </c>
      <c r="G1476">
        <v>79</v>
      </c>
      <c r="H1476">
        <v>-500</v>
      </c>
      <c r="I1476" t="s">
        <v>15</v>
      </c>
      <c r="J1476" t="s">
        <v>2327</v>
      </c>
      <c r="K1476" t="s">
        <v>2328</v>
      </c>
      <c r="L1476" t="s">
        <v>2220</v>
      </c>
      <c r="M1476" s="1">
        <v>42490</v>
      </c>
    </row>
    <row r="1477" spans="1:13" hidden="1" x14ac:dyDescent="0.25">
      <c r="A1477">
        <v>2016</v>
      </c>
      <c r="B1477" t="s">
        <v>11</v>
      </c>
      <c r="C1477" t="s">
        <v>12</v>
      </c>
      <c r="D1477" t="s">
        <v>186</v>
      </c>
      <c r="E1477" t="s">
        <v>187</v>
      </c>
      <c r="F1477" s="1">
        <v>42473</v>
      </c>
      <c r="G1477">
        <v>80</v>
      </c>
      <c r="H1477">
        <v>-3150</v>
      </c>
      <c r="I1477" t="s">
        <v>15</v>
      </c>
      <c r="J1477" t="s">
        <v>2329</v>
      </c>
      <c r="K1477" t="s">
        <v>2330</v>
      </c>
      <c r="L1477" t="s">
        <v>2220</v>
      </c>
      <c r="M1477" s="1">
        <v>42490</v>
      </c>
    </row>
    <row r="1478" spans="1:13" hidden="1" x14ac:dyDescent="0.25">
      <c r="A1478">
        <v>2016</v>
      </c>
      <c r="B1478" t="s">
        <v>11</v>
      </c>
      <c r="C1478" t="s">
        <v>12</v>
      </c>
      <c r="D1478" t="s">
        <v>186</v>
      </c>
      <c r="E1478" t="s">
        <v>187</v>
      </c>
      <c r="F1478" s="1">
        <v>42473</v>
      </c>
      <c r="G1478">
        <v>81</v>
      </c>
      <c r="H1478">
        <v>-3200</v>
      </c>
      <c r="I1478" t="s">
        <v>15</v>
      </c>
      <c r="J1478" t="s">
        <v>2331</v>
      </c>
      <c r="K1478" t="s">
        <v>2332</v>
      </c>
      <c r="L1478" t="s">
        <v>2220</v>
      </c>
      <c r="M1478" s="1">
        <v>42490</v>
      </c>
    </row>
    <row r="1479" spans="1:13" hidden="1" x14ac:dyDescent="0.25">
      <c r="A1479">
        <v>2016</v>
      </c>
      <c r="B1479" t="s">
        <v>11</v>
      </c>
      <c r="C1479" t="s">
        <v>12</v>
      </c>
      <c r="D1479" t="s">
        <v>186</v>
      </c>
      <c r="E1479" t="s">
        <v>187</v>
      </c>
      <c r="F1479" s="1">
        <v>42473</v>
      </c>
      <c r="G1479">
        <v>82</v>
      </c>
      <c r="H1479">
        <v>-1814.48</v>
      </c>
      <c r="I1479" t="s">
        <v>15</v>
      </c>
      <c r="J1479" t="s">
        <v>197</v>
      </c>
      <c r="K1479" t="s">
        <v>2333</v>
      </c>
      <c r="L1479" t="s">
        <v>2220</v>
      </c>
      <c r="M1479" s="1">
        <v>42490</v>
      </c>
    </row>
    <row r="1480" spans="1:13" hidden="1" x14ac:dyDescent="0.25">
      <c r="A1480">
        <v>2016</v>
      </c>
      <c r="B1480" t="s">
        <v>11</v>
      </c>
      <c r="C1480" t="s">
        <v>12</v>
      </c>
      <c r="D1480" t="s">
        <v>186</v>
      </c>
      <c r="E1480" t="s">
        <v>187</v>
      </c>
      <c r="F1480" s="1">
        <v>42473</v>
      </c>
      <c r="G1480">
        <v>83</v>
      </c>
      <c r="H1480">
        <v>-772.65</v>
      </c>
      <c r="I1480" t="s">
        <v>15</v>
      </c>
      <c r="J1480" t="s">
        <v>2334</v>
      </c>
      <c r="K1480" t="s">
        <v>2335</v>
      </c>
      <c r="L1480" t="s">
        <v>2220</v>
      </c>
      <c r="M1480" s="1">
        <v>42490</v>
      </c>
    </row>
    <row r="1481" spans="1:13" hidden="1" x14ac:dyDescent="0.25">
      <c r="A1481">
        <v>2016</v>
      </c>
      <c r="B1481" t="s">
        <v>11</v>
      </c>
      <c r="C1481" t="s">
        <v>12</v>
      </c>
      <c r="D1481" t="s">
        <v>186</v>
      </c>
      <c r="E1481" t="s">
        <v>187</v>
      </c>
      <c r="F1481" s="1">
        <v>42473</v>
      </c>
      <c r="G1481">
        <v>84</v>
      </c>
      <c r="H1481">
        <v>-89.89</v>
      </c>
      <c r="I1481" t="s">
        <v>15</v>
      </c>
      <c r="J1481" t="s">
        <v>199</v>
      </c>
      <c r="K1481" t="s">
        <v>2336</v>
      </c>
      <c r="L1481" t="s">
        <v>2220</v>
      </c>
      <c r="M1481" s="1">
        <v>42490</v>
      </c>
    </row>
    <row r="1482" spans="1:13" hidden="1" x14ac:dyDescent="0.25">
      <c r="A1482">
        <v>2016</v>
      </c>
      <c r="B1482" t="s">
        <v>11</v>
      </c>
      <c r="C1482" t="s">
        <v>12</v>
      </c>
      <c r="D1482" t="s">
        <v>186</v>
      </c>
      <c r="E1482" t="s">
        <v>187</v>
      </c>
      <c r="F1482" s="1">
        <v>42473</v>
      </c>
      <c r="G1482">
        <v>85</v>
      </c>
      <c r="H1482">
        <v>-543</v>
      </c>
      <c r="I1482" t="s">
        <v>15</v>
      </c>
      <c r="J1482" t="s">
        <v>202</v>
      </c>
      <c r="K1482" t="s">
        <v>2337</v>
      </c>
      <c r="L1482" t="s">
        <v>2220</v>
      </c>
      <c r="M1482" s="1">
        <v>42490</v>
      </c>
    </row>
    <row r="1483" spans="1:13" hidden="1" x14ac:dyDescent="0.25">
      <c r="A1483">
        <v>2016</v>
      </c>
      <c r="B1483" t="s">
        <v>11</v>
      </c>
      <c r="C1483" t="s">
        <v>12</v>
      </c>
      <c r="D1483" t="s">
        <v>186</v>
      </c>
      <c r="E1483" t="s">
        <v>187</v>
      </c>
      <c r="F1483" s="1">
        <v>42473</v>
      </c>
      <c r="G1483">
        <v>86</v>
      </c>
      <c r="H1483">
        <v>-81.45</v>
      </c>
      <c r="I1483" t="s">
        <v>15</v>
      </c>
      <c r="J1483" t="s">
        <v>216</v>
      </c>
      <c r="K1483" t="s">
        <v>2338</v>
      </c>
      <c r="L1483" t="s">
        <v>2220</v>
      </c>
      <c r="M1483" s="1">
        <v>42490</v>
      </c>
    </row>
    <row r="1484" spans="1:13" hidden="1" x14ac:dyDescent="0.25">
      <c r="A1484">
        <v>2016</v>
      </c>
      <c r="B1484" t="s">
        <v>11</v>
      </c>
      <c r="C1484" t="s">
        <v>12</v>
      </c>
      <c r="D1484" t="s">
        <v>186</v>
      </c>
      <c r="E1484" t="s">
        <v>187</v>
      </c>
      <c r="F1484" s="1">
        <v>42473</v>
      </c>
      <c r="G1484">
        <v>87</v>
      </c>
      <c r="H1484">
        <v>-1250</v>
      </c>
      <c r="I1484" t="s">
        <v>15</v>
      </c>
      <c r="J1484" t="s">
        <v>2197</v>
      </c>
      <c r="K1484" t="s">
        <v>2339</v>
      </c>
      <c r="L1484" t="s">
        <v>2220</v>
      </c>
      <c r="M1484" s="1">
        <v>42490</v>
      </c>
    </row>
    <row r="1485" spans="1:13" hidden="1" x14ac:dyDescent="0.25">
      <c r="A1485">
        <v>2016</v>
      </c>
      <c r="B1485" t="s">
        <v>11</v>
      </c>
      <c r="C1485" t="s">
        <v>12</v>
      </c>
      <c r="D1485" t="s">
        <v>186</v>
      </c>
      <c r="E1485" t="s">
        <v>187</v>
      </c>
      <c r="F1485" s="1">
        <v>42473</v>
      </c>
      <c r="G1485">
        <v>88</v>
      </c>
      <c r="H1485">
        <v>-2201.12</v>
      </c>
      <c r="I1485" t="s">
        <v>15</v>
      </c>
      <c r="J1485" t="s">
        <v>386</v>
      </c>
      <c r="K1485" t="s">
        <v>2340</v>
      </c>
      <c r="L1485" t="s">
        <v>2220</v>
      </c>
      <c r="M1485" s="1">
        <v>42490</v>
      </c>
    </row>
    <row r="1486" spans="1:13" hidden="1" x14ac:dyDescent="0.25">
      <c r="A1486">
        <v>2016</v>
      </c>
      <c r="B1486" t="s">
        <v>11</v>
      </c>
      <c r="C1486" t="s">
        <v>12</v>
      </c>
      <c r="D1486" t="s">
        <v>186</v>
      </c>
      <c r="E1486" t="s">
        <v>187</v>
      </c>
      <c r="F1486" s="1">
        <v>42473</v>
      </c>
      <c r="G1486">
        <v>89</v>
      </c>
      <c r="H1486">
        <v>-529.95000000000005</v>
      </c>
      <c r="I1486" t="s">
        <v>15</v>
      </c>
      <c r="J1486" t="s">
        <v>691</v>
      </c>
      <c r="K1486" t="s">
        <v>2341</v>
      </c>
      <c r="L1486" t="s">
        <v>2220</v>
      </c>
      <c r="M1486" s="1">
        <v>42490</v>
      </c>
    </row>
    <row r="1487" spans="1:13" hidden="1" x14ac:dyDescent="0.25">
      <c r="A1487">
        <v>2016</v>
      </c>
      <c r="B1487" t="s">
        <v>11</v>
      </c>
      <c r="C1487" t="s">
        <v>12</v>
      </c>
      <c r="D1487" t="s">
        <v>186</v>
      </c>
      <c r="E1487" t="s">
        <v>187</v>
      </c>
      <c r="F1487" s="1">
        <v>42473</v>
      </c>
      <c r="G1487">
        <v>90</v>
      </c>
      <c r="H1487">
        <v>-3476.13</v>
      </c>
      <c r="I1487" t="s">
        <v>15</v>
      </c>
      <c r="J1487" t="s">
        <v>697</v>
      </c>
      <c r="K1487" t="s">
        <v>2342</v>
      </c>
      <c r="L1487" t="s">
        <v>2220</v>
      </c>
      <c r="M1487" s="1">
        <v>42490</v>
      </c>
    </row>
    <row r="1488" spans="1:13" hidden="1" x14ac:dyDescent="0.25">
      <c r="A1488">
        <v>2016</v>
      </c>
      <c r="B1488" t="s">
        <v>11</v>
      </c>
      <c r="C1488" t="s">
        <v>12</v>
      </c>
      <c r="D1488" t="s">
        <v>186</v>
      </c>
      <c r="E1488" t="s">
        <v>187</v>
      </c>
      <c r="F1488" s="1">
        <v>42473</v>
      </c>
      <c r="G1488">
        <v>91</v>
      </c>
      <c r="H1488">
        <v>-161.57</v>
      </c>
      <c r="I1488" t="s">
        <v>15</v>
      </c>
      <c r="J1488" t="s">
        <v>2343</v>
      </c>
      <c r="K1488" t="s">
        <v>2344</v>
      </c>
      <c r="L1488" t="s">
        <v>2220</v>
      </c>
      <c r="M1488" s="1">
        <v>42490</v>
      </c>
    </row>
    <row r="1489" spans="1:13" hidden="1" x14ac:dyDescent="0.25">
      <c r="A1489">
        <v>2016</v>
      </c>
      <c r="B1489" t="s">
        <v>11</v>
      </c>
      <c r="C1489" t="s">
        <v>12</v>
      </c>
      <c r="D1489" t="s">
        <v>186</v>
      </c>
      <c r="E1489" t="s">
        <v>187</v>
      </c>
      <c r="F1489" s="1">
        <v>42473</v>
      </c>
      <c r="G1489">
        <v>92</v>
      </c>
      <c r="H1489">
        <v>-120.48</v>
      </c>
      <c r="I1489" t="s">
        <v>15</v>
      </c>
      <c r="J1489" t="s">
        <v>392</v>
      </c>
      <c r="K1489" t="s">
        <v>2345</v>
      </c>
      <c r="L1489" t="s">
        <v>2220</v>
      </c>
      <c r="M1489" s="1">
        <v>42490</v>
      </c>
    </row>
    <row r="1490" spans="1:13" hidden="1" x14ac:dyDescent="0.25">
      <c r="A1490">
        <v>2016</v>
      </c>
      <c r="B1490" t="s">
        <v>11</v>
      </c>
      <c r="C1490" t="s">
        <v>12</v>
      </c>
      <c r="D1490" t="s">
        <v>186</v>
      </c>
      <c r="E1490" t="s">
        <v>187</v>
      </c>
      <c r="F1490" s="1">
        <v>42473</v>
      </c>
      <c r="G1490">
        <v>93</v>
      </c>
      <c r="H1490">
        <v>-222.17</v>
      </c>
      <c r="I1490" t="s">
        <v>15</v>
      </c>
      <c r="J1490" t="s">
        <v>347</v>
      </c>
      <c r="K1490" t="s">
        <v>2346</v>
      </c>
      <c r="L1490" t="s">
        <v>2220</v>
      </c>
      <c r="M1490" s="1">
        <v>42490</v>
      </c>
    </row>
    <row r="1491" spans="1:13" hidden="1" x14ac:dyDescent="0.25">
      <c r="A1491">
        <v>2016</v>
      </c>
      <c r="B1491" t="s">
        <v>11</v>
      </c>
      <c r="C1491" t="s">
        <v>12</v>
      </c>
      <c r="D1491" t="s">
        <v>186</v>
      </c>
      <c r="E1491" t="s">
        <v>187</v>
      </c>
      <c r="F1491" s="1">
        <v>42473</v>
      </c>
      <c r="G1491">
        <v>94</v>
      </c>
      <c r="H1491">
        <v>-943.51</v>
      </c>
      <c r="I1491" t="s">
        <v>15</v>
      </c>
      <c r="J1491" t="s">
        <v>211</v>
      </c>
      <c r="K1491" t="s">
        <v>2347</v>
      </c>
      <c r="L1491" t="s">
        <v>2220</v>
      </c>
      <c r="M1491" s="1">
        <v>42490</v>
      </c>
    </row>
    <row r="1492" spans="1:13" hidden="1" x14ac:dyDescent="0.25">
      <c r="A1492">
        <v>2016</v>
      </c>
      <c r="B1492" t="s">
        <v>11</v>
      </c>
      <c r="C1492" t="s">
        <v>12</v>
      </c>
      <c r="D1492" t="s">
        <v>186</v>
      </c>
      <c r="E1492" t="s">
        <v>187</v>
      </c>
      <c r="F1492" s="1">
        <v>42473</v>
      </c>
      <c r="G1492">
        <v>95</v>
      </c>
      <c r="H1492">
        <v>-29950.400000000001</v>
      </c>
      <c r="I1492" t="s">
        <v>15</v>
      </c>
      <c r="J1492" t="s">
        <v>395</v>
      </c>
      <c r="K1492" t="s">
        <v>2348</v>
      </c>
      <c r="L1492" t="s">
        <v>2220</v>
      </c>
      <c r="M1492" s="1">
        <v>42490</v>
      </c>
    </row>
    <row r="1493" spans="1:13" hidden="1" x14ac:dyDescent="0.25">
      <c r="A1493">
        <v>2016</v>
      </c>
      <c r="B1493" t="s">
        <v>11</v>
      </c>
      <c r="C1493" t="s">
        <v>12</v>
      </c>
      <c r="D1493" t="s">
        <v>186</v>
      </c>
      <c r="E1493" t="s">
        <v>187</v>
      </c>
      <c r="F1493" s="1">
        <v>42473</v>
      </c>
      <c r="G1493">
        <v>96</v>
      </c>
      <c r="H1493">
        <v>-2018.77</v>
      </c>
      <c r="I1493" t="s">
        <v>15</v>
      </c>
      <c r="J1493" t="s">
        <v>2349</v>
      </c>
      <c r="K1493" t="s">
        <v>2350</v>
      </c>
      <c r="L1493" t="s">
        <v>2351</v>
      </c>
      <c r="M1493" s="1">
        <v>42490</v>
      </c>
    </row>
    <row r="1494" spans="1:13" hidden="1" x14ac:dyDescent="0.25">
      <c r="A1494">
        <v>2016</v>
      </c>
      <c r="B1494" t="s">
        <v>11</v>
      </c>
      <c r="C1494" t="s">
        <v>12</v>
      </c>
      <c r="D1494" t="s">
        <v>186</v>
      </c>
      <c r="E1494" t="s">
        <v>187</v>
      </c>
      <c r="F1494" s="1">
        <v>42473</v>
      </c>
      <c r="G1494">
        <v>97</v>
      </c>
      <c r="H1494">
        <v>2018.77</v>
      </c>
      <c r="I1494" t="s">
        <v>15</v>
      </c>
      <c r="J1494" t="s">
        <v>2349</v>
      </c>
      <c r="K1494" t="s">
        <v>2223</v>
      </c>
      <c r="L1494" t="s">
        <v>2352</v>
      </c>
      <c r="M1494" s="1">
        <v>42490</v>
      </c>
    </row>
    <row r="1495" spans="1:13" hidden="1" x14ac:dyDescent="0.25">
      <c r="A1495">
        <v>2016</v>
      </c>
      <c r="B1495" t="s">
        <v>11</v>
      </c>
      <c r="C1495" t="s">
        <v>12</v>
      </c>
      <c r="D1495" t="s">
        <v>186</v>
      </c>
      <c r="E1495" t="s">
        <v>187</v>
      </c>
      <c r="F1495" s="1">
        <v>42475</v>
      </c>
      <c r="G1495">
        <v>0</v>
      </c>
      <c r="H1495">
        <v>-16223.58</v>
      </c>
      <c r="I1495" t="s">
        <v>21</v>
      </c>
      <c r="J1495" t="s">
        <v>188</v>
      </c>
      <c r="L1495" t="s">
        <v>2353</v>
      </c>
      <c r="M1495" s="1">
        <v>42490</v>
      </c>
    </row>
    <row r="1496" spans="1:13" hidden="1" x14ac:dyDescent="0.25">
      <c r="A1496">
        <v>2016</v>
      </c>
      <c r="B1496" t="s">
        <v>11</v>
      </c>
      <c r="C1496" t="s">
        <v>12</v>
      </c>
      <c r="D1496" t="s">
        <v>186</v>
      </c>
      <c r="E1496" t="s">
        <v>187</v>
      </c>
      <c r="F1496" s="1">
        <v>42475</v>
      </c>
      <c r="G1496">
        <v>1</v>
      </c>
      <c r="H1496">
        <v>-77225.14</v>
      </c>
      <c r="I1496" t="s">
        <v>21</v>
      </c>
      <c r="J1496" t="s">
        <v>189</v>
      </c>
      <c r="L1496" t="s">
        <v>2353</v>
      </c>
      <c r="M1496" s="1">
        <v>42490</v>
      </c>
    </row>
    <row r="1497" spans="1:13" hidden="1" x14ac:dyDescent="0.25">
      <c r="A1497">
        <v>2016</v>
      </c>
      <c r="B1497" t="s">
        <v>11</v>
      </c>
      <c r="C1497" t="s">
        <v>12</v>
      </c>
      <c r="D1497" t="s">
        <v>186</v>
      </c>
      <c r="E1497" t="s">
        <v>187</v>
      </c>
      <c r="F1497" s="1">
        <v>42475</v>
      </c>
      <c r="G1497">
        <v>2</v>
      </c>
      <c r="H1497">
        <v>-47537.96</v>
      </c>
      <c r="I1497" t="s">
        <v>21</v>
      </c>
      <c r="J1497" t="s">
        <v>190</v>
      </c>
      <c r="L1497" t="s">
        <v>2353</v>
      </c>
      <c r="M1497" s="1">
        <v>42490</v>
      </c>
    </row>
    <row r="1498" spans="1:13" hidden="1" x14ac:dyDescent="0.25">
      <c r="A1498">
        <v>2016</v>
      </c>
      <c r="B1498" t="s">
        <v>11</v>
      </c>
      <c r="C1498" t="s">
        <v>12</v>
      </c>
      <c r="D1498" t="s">
        <v>186</v>
      </c>
      <c r="E1498" t="s">
        <v>187</v>
      </c>
      <c r="F1498" s="1">
        <v>42475</v>
      </c>
      <c r="G1498">
        <v>3</v>
      </c>
      <c r="H1498">
        <v>-1986.07</v>
      </c>
      <c r="I1498" t="s">
        <v>21</v>
      </c>
      <c r="J1498" t="s">
        <v>191</v>
      </c>
      <c r="L1498" t="s">
        <v>2353</v>
      </c>
      <c r="M1498" s="1">
        <v>42490</v>
      </c>
    </row>
    <row r="1499" spans="1:13" hidden="1" x14ac:dyDescent="0.25">
      <c r="A1499">
        <v>2016</v>
      </c>
      <c r="B1499" t="s">
        <v>11</v>
      </c>
      <c r="C1499" t="s">
        <v>12</v>
      </c>
      <c r="D1499" t="s">
        <v>186</v>
      </c>
      <c r="E1499" t="s">
        <v>187</v>
      </c>
      <c r="F1499" s="1">
        <v>42475</v>
      </c>
      <c r="G1499">
        <v>4</v>
      </c>
      <c r="H1499">
        <v>-135.9</v>
      </c>
      <c r="I1499" t="s">
        <v>21</v>
      </c>
      <c r="J1499" t="s">
        <v>234</v>
      </c>
      <c r="L1499" t="s">
        <v>2354</v>
      </c>
      <c r="M1499" s="1">
        <v>42490</v>
      </c>
    </row>
    <row r="1500" spans="1:13" hidden="1" x14ac:dyDescent="0.25">
      <c r="A1500">
        <v>2016</v>
      </c>
      <c r="B1500" t="s">
        <v>11</v>
      </c>
      <c r="C1500" t="s">
        <v>12</v>
      </c>
      <c r="D1500" t="s">
        <v>186</v>
      </c>
      <c r="E1500" t="s">
        <v>187</v>
      </c>
      <c r="F1500" s="1">
        <v>42475</v>
      </c>
      <c r="G1500">
        <v>5</v>
      </c>
      <c r="H1500">
        <v>-7037.31</v>
      </c>
      <c r="I1500" t="s">
        <v>21</v>
      </c>
      <c r="J1500" t="s">
        <v>192</v>
      </c>
      <c r="L1500" t="s">
        <v>2354</v>
      </c>
      <c r="M1500" s="1">
        <v>42490</v>
      </c>
    </row>
    <row r="1501" spans="1:13" hidden="1" x14ac:dyDescent="0.25">
      <c r="A1501">
        <v>2016</v>
      </c>
      <c r="B1501" t="s">
        <v>11</v>
      </c>
      <c r="C1501" t="s">
        <v>12</v>
      </c>
      <c r="D1501" t="s">
        <v>186</v>
      </c>
      <c r="E1501" t="s">
        <v>187</v>
      </c>
      <c r="F1501" s="1">
        <v>42475</v>
      </c>
      <c r="G1501">
        <v>6</v>
      </c>
      <c r="H1501">
        <v>-24.96</v>
      </c>
      <c r="I1501" t="s">
        <v>23</v>
      </c>
      <c r="J1501" t="s">
        <v>409</v>
      </c>
      <c r="L1501" t="s">
        <v>2355</v>
      </c>
      <c r="M1501" s="1">
        <v>42490</v>
      </c>
    </row>
    <row r="1502" spans="1:13" hidden="1" x14ac:dyDescent="0.25">
      <c r="A1502">
        <v>2016</v>
      </c>
      <c r="B1502" t="s">
        <v>11</v>
      </c>
      <c r="C1502" t="s">
        <v>12</v>
      </c>
      <c r="D1502" t="s">
        <v>186</v>
      </c>
      <c r="E1502" t="s">
        <v>187</v>
      </c>
      <c r="F1502" s="1">
        <v>42479</v>
      </c>
      <c r="G1502">
        <v>0</v>
      </c>
      <c r="H1502">
        <v>12.07</v>
      </c>
      <c r="I1502" t="s">
        <v>15</v>
      </c>
      <c r="J1502" t="s">
        <v>2156</v>
      </c>
      <c r="K1502" t="s">
        <v>2157</v>
      </c>
      <c r="L1502" t="s">
        <v>2356</v>
      </c>
      <c r="M1502" s="1">
        <v>42490</v>
      </c>
    </row>
    <row r="1503" spans="1:13" hidden="1" x14ac:dyDescent="0.25">
      <c r="A1503">
        <v>2016</v>
      </c>
      <c r="B1503" t="s">
        <v>11</v>
      </c>
      <c r="C1503" t="s">
        <v>12</v>
      </c>
      <c r="D1503" t="s">
        <v>186</v>
      </c>
      <c r="E1503" t="s">
        <v>187</v>
      </c>
      <c r="F1503" s="1">
        <v>42480</v>
      </c>
      <c r="G1503">
        <v>0</v>
      </c>
      <c r="H1503">
        <v>-3229.17</v>
      </c>
      <c r="I1503" t="s">
        <v>21</v>
      </c>
      <c r="J1503" t="s">
        <v>408</v>
      </c>
      <c r="L1503" t="s">
        <v>2217</v>
      </c>
      <c r="M1503" s="1">
        <v>42490</v>
      </c>
    </row>
    <row r="1504" spans="1:13" hidden="1" x14ac:dyDescent="0.25">
      <c r="A1504">
        <v>2016</v>
      </c>
      <c r="B1504" t="s">
        <v>11</v>
      </c>
      <c r="C1504" t="s">
        <v>12</v>
      </c>
      <c r="D1504" t="s">
        <v>186</v>
      </c>
      <c r="E1504" t="s">
        <v>187</v>
      </c>
      <c r="F1504" s="1">
        <v>42480</v>
      </c>
      <c r="G1504">
        <v>1</v>
      </c>
      <c r="H1504">
        <v>-241.53</v>
      </c>
      <c r="I1504" t="s">
        <v>21</v>
      </c>
      <c r="J1504" t="s">
        <v>2357</v>
      </c>
      <c r="L1504" t="s">
        <v>2217</v>
      </c>
      <c r="M1504" s="1">
        <v>42490</v>
      </c>
    </row>
    <row r="1505" spans="1:13" hidden="1" x14ac:dyDescent="0.25">
      <c r="A1505">
        <v>2016</v>
      </c>
      <c r="B1505" t="s">
        <v>11</v>
      </c>
      <c r="C1505" t="s">
        <v>12</v>
      </c>
      <c r="D1505" t="s">
        <v>186</v>
      </c>
      <c r="E1505" t="s">
        <v>187</v>
      </c>
      <c r="F1505" s="1">
        <v>42482</v>
      </c>
      <c r="G1505">
        <v>0</v>
      </c>
      <c r="H1505">
        <v>-8094</v>
      </c>
      <c r="I1505" t="s">
        <v>15</v>
      </c>
      <c r="J1505" t="s">
        <v>195</v>
      </c>
      <c r="K1505" t="s">
        <v>2358</v>
      </c>
      <c r="L1505" t="s">
        <v>2359</v>
      </c>
      <c r="M1505" s="1">
        <v>42490</v>
      </c>
    </row>
    <row r="1506" spans="1:13" hidden="1" x14ac:dyDescent="0.25">
      <c r="A1506">
        <v>2016</v>
      </c>
      <c r="B1506" t="s">
        <v>11</v>
      </c>
      <c r="C1506" t="s">
        <v>12</v>
      </c>
      <c r="D1506" t="s">
        <v>186</v>
      </c>
      <c r="E1506" t="s">
        <v>187</v>
      </c>
      <c r="F1506" s="1">
        <v>42482</v>
      </c>
      <c r="G1506">
        <v>1</v>
      </c>
      <c r="H1506">
        <v>-60229.31</v>
      </c>
      <c r="I1506" t="s">
        <v>15</v>
      </c>
      <c r="J1506" t="s">
        <v>347</v>
      </c>
      <c r="K1506" t="s">
        <v>2360</v>
      </c>
      <c r="L1506" t="s">
        <v>2359</v>
      </c>
      <c r="M1506" s="1">
        <v>42490</v>
      </c>
    </row>
    <row r="1507" spans="1:13" hidden="1" x14ac:dyDescent="0.25">
      <c r="A1507">
        <v>2016</v>
      </c>
      <c r="B1507" t="s">
        <v>11</v>
      </c>
      <c r="C1507" t="s">
        <v>12</v>
      </c>
      <c r="D1507" t="s">
        <v>186</v>
      </c>
      <c r="E1507" t="s">
        <v>187</v>
      </c>
      <c r="F1507" s="1">
        <v>42482</v>
      </c>
      <c r="G1507">
        <v>2</v>
      </c>
      <c r="H1507">
        <v>-5074.9399999999996</v>
      </c>
      <c r="I1507" t="s">
        <v>15</v>
      </c>
      <c r="J1507" t="s">
        <v>351</v>
      </c>
      <c r="K1507" t="s">
        <v>2361</v>
      </c>
      <c r="L1507" t="s">
        <v>2359</v>
      </c>
      <c r="M1507" s="1">
        <v>42490</v>
      </c>
    </row>
    <row r="1508" spans="1:13" hidden="1" x14ac:dyDescent="0.25">
      <c r="A1508">
        <v>2016</v>
      </c>
      <c r="B1508" t="s">
        <v>11</v>
      </c>
      <c r="C1508" t="s">
        <v>12</v>
      </c>
      <c r="D1508" t="s">
        <v>186</v>
      </c>
      <c r="E1508" t="s">
        <v>187</v>
      </c>
      <c r="F1508" s="1">
        <v>42482</v>
      </c>
      <c r="G1508">
        <v>3</v>
      </c>
      <c r="H1508">
        <v>-10644.24</v>
      </c>
      <c r="I1508" t="s">
        <v>15</v>
      </c>
      <c r="J1508" t="s">
        <v>360</v>
      </c>
      <c r="K1508" t="s">
        <v>2362</v>
      </c>
      <c r="L1508" t="s">
        <v>2359</v>
      </c>
      <c r="M1508" s="1">
        <v>42490</v>
      </c>
    </row>
    <row r="1509" spans="1:13" hidden="1" x14ac:dyDescent="0.25">
      <c r="A1509">
        <v>2016</v>
      </c>
      <c r="B1509" t="s">
        <v>11</v>
      </c>
      <c r="C1509" t="s">
        <v>12</v>
      </c>
      <c r="D1509" t="s">
        <v>186</v>
      </c>
      <c r="E1509" t="s">
        <v>187</v>
      </c>
      <c r="F1509" s="1">
        <v>42482</v>
      </c>
      <c r="G1509">
        <v>4</v>
      </c>
      <c r="H1509">
        <v>-107.07</v>
      </c>
      <c r="I1509" t="s">
        <v>15</v>
      </c>
      <c r="J1509" t="s">
        <v>367</v>
      </c>
      <c r="K1509" t="s">
        <v>2363</v>
      </c>
      <c r="L1509" t="s">
        <v>2359</v>
      </c>
      <c r="M1509" s="1">
        <v>42490</v>
      </c>
    </row>
    <row r="1510" spans="1:13" hidden="1" x14ac:dyDescent="0.25">
      <c r="A1510">
        <v>2016</v>
      </c>
      <c r="B1510" t="s">
        <v>11</v>
      </c>
      <c r="C1510" t="s">
        <v>12</v>
      </c>
      <c r="D1510" t="s">
        <v>186</v>
      </c>
      <c r="E1510" t="s">
        <v>187</v>
      </c>
      <c r="F1510" s="1">
        <v>42482</v>
      </c>
      <c r="G1510">
        <v>5</v>
      </c>
      <c r="H1510">
        <v>-56757.82</v>
      </c>
      <c r="I1510" t="s">
        <v>15</v>
      </c>
      <c r="J1510" t="s">
        <v>397</v>
      </c>
      <c r="K1510" t="s">
        <v>2364</v>
      </c>
      <c r="L1510" t="s">
        <v>2365</v>
      </c>
      <c r="M1510" s="1">
        <v>42490</v>
      </c>
    </row>
    <row r="1511" spans="1:13" hidden="1" x14ac:dyDescent="0.25">
      <c r="A1511">
        <v>2016</v>
      </c>
      <c r="B1511" t="s">
        <v>11</v>
      </c>
      <c r="C1511" t="s">
        <v>12</v>
      </c>
      <c r="D1511" t="s">
        <v>186</v>
      </c>
      <c r="E1511" t="s">
        <v>187</v>
      </c>
      <c r="F1511" s="1">
        <v>42485</v>
      </c>
      <c r="G1511">
        <v>0</v>
      </c>
      <c r="H1511">
        <v>-171750.27</v>
      </c>
      <c r="I1511" t="s">
        <v>15</v>
      </c>
      <c r="J1511" t="s">
        <v>200</v>
      </c>
      <c r="K1511" t="s">
        <v>2366</v>
      </c>
      <c r="L1511" t="s">
        <v>2367</v>
      </c>
      <c r="M1511" s="1">
        <v>42490</v>
      </c>
    </row>
    <row r="1512" spans="1:13" hidden="1" x14ac:dyDescent="0.25">
      <c r="A1512">
        <v>2016</v>
      </c>
      <c r="B1512" t="s">
        <v>11</v>
      </c>
      <c r="C1512" t="s">
        <v>12</v>
      </c>
      <c r="D1512" t="s">
        <v>186</v>
      </c>
      <c r="E1512" t="s">
        <v>187</v>
      </c>
      <c r="F1512" s="1">
        <v>42486</v>
      </c>
      <c r="G1512">
        <v>0</v>
      </c>
      <c r="H1512">
        <v>-110000</v>
      </c>
      <c r="I1512" t="s">
        <v>219</v>
      </c>
      <c r="J1512" t="s">
        <v>2368</v>
      </c>
      <c r="L1512" t="s">
        <v>2369</v>
      </c>
      <c r="M1512" s="1">
        <v>42490</v>
      </c>
    </row>
    <row r="1513" spans="1:13" hidden="1" x14ac:dyDescent="0.25">
      <c r="A1513">
        <v>2016</v>
      </c>
      <c r="B1513" t="s">
        <v>11</v>
      </c>
      <c r="C1513" t="s">
        <v>12</v>
      </c>
      <c r="D1513" t="s">
        <v>186</v>
      </c>
      <c r="E1513" t="s">
        <v>187</v>
      </c>
      <c r="F1513" s="1">
        <v>42487</v>
      </c>
      <c r="G1513">
        <v>0</v>
      </c>
      <c r="H1513">
        <v>-250</v>
      </c>
      <c r="I1513" t="s">
        <v>15</v>
      </c>
      <c r="J1513" t="s">
        <v>2370</v>
      </c>
      <c r="K1513" t="s">
        <v>2371</v>
      </c>
      <c r="L1513" t="s">
        <v>2372</v>
      </c>
      <c r="M1513" s="1">
        <v>42490</v>
      </c>
    </row>
    <row r="1514" spans="1:13" hidden="1" x14ac:dyDescent="0.25">
      <c r="A1514">
        <v>2016</v>
      </c>
      <c r="B1514" t="s">
        <v>11</v>
      </c>
      <c r="C1514" t="s">
        <v>12</v>
      </c>
      <c r="D1514" t="s">
        <v>186</v>
      </c>
      <c r="E1514" t="s">
        <v>187</v>
      </c>
      <c r="F1514" s="1">
        <v>42487</v>
      </c>
      <c r="G1514">
        <v>1</v>
      </c>
      <c r="H1514">
        <v>-3266.21</v>
      </c>
      <c r="I1514" t="s">
        <v>15</v>
      </c>
      <c r="J1514" t="s">
        <v>16</v>
      </c>
      <c r="K1514" t="s">
        <v>2373</v>
      </c>
      <c r="L1514" t="s">
        <v>2372</v>
      </c>
      <c r="M1514" s="1">
        <v>42490</v>
      </c>
    </row>
    <row r="1515" spans="1:13" hidden="1" x14ac:dyDescent="0.25">
      <c r="A1515">
        <v>2016</v>
      </c>
      <c r="B1515" t="s">
        <v>11</v>
      </c>
      <c r="C1515" t="s">
        <v>12</v>
      </c>
      <c r="D1515" t="s">
        <v>186</v>
      </c>
      <c r="E1515" t="s">
        <v>187</v>
      </c>
      <c r="F1515" s="1">
        <v>42487</v>
      </c>
      <c r="G1515">
        <v>2</v>
      </c>
      <c r="H1515">
        <v>-33.450000000000003</v>
      </c>
      <c r="I1515" t="s">
        <v>15</v>
      </c>
      <c r="J1515" t="s">
        <v>2374</v>
      </c>
      <c r="K1515" t="s">
        <v>2375</v>
      </c>
      <c r="L1515" t="s">
        <v>2372</v>
      </c>
      <c r="M1515" s="1">
        <v>42490</v>
      </c>
    </row>
    <row r="1516" spans="1:13" hidden="1" x14ac:dyDescent="0.25">
      <c r="A1516">
        <v>2016</v>
      </c>
      <c r="B1516" t="s">
        <v>11</v>
      </c>
      <c r="C1516" t="s">
        <v>12</v>
      </c>
      <c r="D1516" t="s">
        <v>186</v>
      </c>
      <c r="E1516" t="s">
        <v>187</v>
      </c>
      <c r="F1516" s="1">
        <v>42487</v>
      </c>
      <c r="G1516">
        <v>3</v>
      </c>
      <c r="H1516">
        <v>-23.89</v>
      </c>
      <c r="I1516" t="s">
        <v>15</v>
      </c>
      <c r="J1516" t="s">
        <v>2376</v>
      </c>
      <c r="K1516" t="s">
        <v>2377</v>
      </c>
      <c r="L1516" t="s">
        <v>2372</v>
      </c>
      <c r="M1516" s="1">
        <v>42490</v>
      </c>
    </row>
    <row r="1517" spans="1:13" hidden="1" x14ac:dyDescent="0.25">
      <c r="A1517">
        <v>2016</v>
      </c>
      <c r="B1517" t="s">
        <v>11</v>
      </c>
      <c r="C1517" t="s">
        <v>12</v>
      </c>
      <c r="D1517" t="s">
        <v>186</v>
      </c>
      <c r="E1517" t="s">
        <v>187</v>
      </c>
      <c r="F1517" s="1">
        <v>42487</v>
      </c>
      <c r="G1517">
        <v>4</v>
      </c>
      <c r="H1517">
        <v>-191.89</v>
      </c>
      <c r="I1517" t="s">
        <v>15</v>
      </c>
      <c r="J1517" t="s">
        <v>890</v>
      </c>
      <c r="K1517" t="s">
        <v>2378</v>
      </c>
      <c r="L1517" t="s">
        <v>2372</v>
      </c>
      <c r="M1517" s="1">
        <v>42490</v>
      </c>
    </row>
    <row r="1518" spans="1:13" hidden="1" x14ac:dyDescent="0.25">
      <c r="A1518">
        <v>2016</v>
      </c>
      <c r="B1518" t="s">
        <v>11</v>
      </c>
      <c r="C1518" t="s">
        <v>12</v>
      </c>
      <c r="D1518" t="s">
        <v>186</v>
      </c>
      <c r="E1518" t="s">
        <v>187</v>
      </c>
      <c r="F1518" s="1">
        <v>42487</v>
      </c>
      <c r="G1518">
        <v>5</v>
      </c>
      <c r="H1518">
        <v>-11.14</v>
      </c>
      <c r="I1518" t="s">
        <v>15</v>
      </c>
      <c r="J1518" t="s">
        <v>2379</v>
      </c>
      <c r="K1518" t="s">
        <v>2380</v>
      </c>
      <c r="L1518" t="s">
        <v>2372</v>
      </c>
      <c r="M1518" s="1">
        <v>42490</v>
      </c>
    </row>
    <row r="1519" spans="1:13" hidden="1" x14ac:dyDescent="0.25">
      <c r="A1519">
        <v>2016</v>
      </c>
      <c r="B1519" t="s">
        <v>11</v>
      </c>
      <c r="C1519" t="s">
        <v>12</v>
      </c>
      <c r="D1519" t="s">
        <v>186</v>
      </c>
      <c r="E1519" t="s">
        <v>187</v>
      </c>
      <c r="F1519" s="1">
        <v>42487</v>
      </c>
      <c r="G1519">
        <v>6</v>
      </c>
      <c r="H1519">
        <v>-15.92</v>
      </c>
      <c r="I1519" t="s">
        <v>15</v>
      </c>
      <c r="J1519" t="s">
        <v>2381</v>
      </c>
      <c r="K1519" t="s">
        <v>2382</v>
      </c>
      <c r="L1519" t="s">
        <v>2372</v>
      </c>
      <c r="M1519" s="1">
        <v>42490</v>
      </c>
    </row>
    <row r="1520" spans="1:13" hidden="1" x14ac:dyDescent="0.25">
      <c r="A1520">
        <v>2016</v>
      </c>
      <c r="B1520" t="s">
        <v>11</v>
      </c>
      <c r="C1520" t="s">
        <v>12</v>
      </c>
      <c r="D1520" t="s">
        <v>186</v>
      </c>
      <c r="E1520" t="s">
        <v>187</v>
      </c>
      <c r="F1520" s="1">
        <v>42487</v>
      </c>
      <c r="G1520">
        <v>7</v>
      </c>
      <c r="H1520">
        <v>-18.45</v>
      </c>
      <c r="I1520" t="s">
        <v>15</v>
      </c>
      <c r="J1520" t="s">
        <v>2383</v>
      </c>
      <c r="K1520" t="s">
        <v>2384</v>
      </c>
      <c r="L1520" t="s">
        <v>2372</v>
      </c>
      <c r="M1520" s="1">
        <v>42490</v>
      </c>
    </row>
    <row r="1521" spans="1:13" hidden="1" x14ac:dyDescent="0.25">
      <c r="A1521">
        <v>2016</v>
      </c>
      <c r="B1521" t="s">
        <v>11</v>
      </c>
      <c r="C1521" t="s">
        <v>12</v>
      </c>
      <c r="D1521" t="s">
        <v>186</v>
      </c>
      <c r="E1521" t="s">
        <v>187</v>
      </c>
      <c r="F1521" s="1">
        <v>42487</v>
      </c>
      <c r="G1521">
        <v>8</v>
      </c>
      <c r="H1521">
        <v>-15.29</v>
      </c>
      <c r="I1521" t="s">
        <v>15</v>
      </c>
      <c r="J1521" t="s">
        <v>2385</v>
      </c>
      <c r="K1521" t="s">
        <v>2386</v>
      </c>
      <c r="L1521" t="s">
        <v>2372</v>
      </c>
      <c r="M1521" s="1">
        <v>42490</v>
      </c>
    </row>
    <row r="1522" spans="1:13" hidden="1" x14ac:dyDescent="0.25">
      <c r="A1522">
        <v>2016</v>
      </c>
      <c r="B1522" t="s">
        <v>11</v>
      </c>
      <c r="C1522" t="s">
        <v>12</v>
      </c>
      <c r="D1522" t="s">
        <v>186</v>
      </c>
      <c r="E1522" t="s">
        <v>187</v>
      </c>
      <c r="F1522" s="1">
        <v>42487</v>
      </c>
      <c r="G1522">
        <v>9</v>
      </c>
      <c r="H1522">
        <v>-46.21</v>
      </c>
      <c r="I1522" t="s">
        <v>15</v>
      </c>
      <c r="J1522" t="s">
        <v>295</v>
      </c>
      <c r="K1522" t="s">
        <v>2387</v>
      </c>
      <c r="L1522" t="s">
        <v>2372</v>
      </c>
      <c r="M1522" s="1">
        <v>42490</v>
      </c>
    </row>
    <row r="1523" spans="1:13" hidden="1" x14ac:dyDescent="0.25">
      <c r="A1523">
        <v>2016</v>
      </c>
      <c r="B1523" t="s">
        <v>11</v>
      </c>
      <c r="C1523" t="s">
        <v>12</v>
      </c>
      <c r="D1523" t="s">
        <v>186</v>
      </c>
      <c r="E1523" t="s">
        <v>187</v>
      </c>
      <c r="F1523" s="1">
        <v>42487</v>
      </c>
      <c r="G1523">
        <v>10</v>
      </c>
      <c r="H1523">
        <v>-13.79</v>
      </c>
      <c r="I1523" t="s">
        <v>15</v>
      </c>
      <c r="J1523" t="s">
        <v>224</v>
      </c>
      <c r="K1523" t="s">
        <v>2388</v>
      </c>
      <c r="L1523" t="s">
        <v>2372</v>
      </c>
      <c r="M1523" s="1">
        <v>42490</v>
      </c>
    </row>
    <row r="1524" spans="1:13" hidden="1" x14ac:dyDescent="0.25">
      <c r="A1524">
        <v>2016</v>
      </c>
      <c r="B1524" t="s">
        <v>11</v>
      </c>
      <c r="C1524" t="s">
        <v>12</v>
      </c>
      <c r="D1524" t="s">
        <v>186</v>
      </c>
      <c r="E1524" t="s">
        <v>187</v>
      </c>
      <c r="F1524" s="1">
        <v>42487</v>
      </c>
      <c r="G1524">
        <v>11</v>
      </c>
      <c r="H1524">
        <v>-174.09</v>
      </c>
      <c r="I1524" t="s">
        <v>15</v>
      </c>
      <c r="J1524" t="s">
        <v>466</v>
      </c>
      <c r="K1524" t="s">
        <v>2389</v>
      </c>
      <c r="L1524" t="s">
        <v>2372</v>
      </c>
      <c r="M1524" s="1">
        <v>42490</v>
      </c>
    </row>
    <row r="1525" spans="1:13" hidden="1" x14ac:dyDescent="0.25">
      <c r="A1525">
        <v>2016</v>
      </c>
      <c r="B1525" t="s">
        <v>11</v>
      </c>
      <c r="C1525" t="s">
        <v>12</v>
      </c>
      <c r="D1525" t="s">
        <v>186</v>
      </c>
      <c r="E1525" t="s">
        <v>187</v>
      </c>
      <c r="F1525" s="1">
        <v>42487</v>
      </c>
      <c r="G1525">
        <v>12</v>
      </c>
      <c r="H1525">
        <v>-48.87</v>
      </c>
      <c r="I1525" t="s">
        <v>15</v>
      </c>
      <c r="J1525" t="s">
        <v>941</v>
      </c>
      <c r="K1525" t="s">
        <v>2390</v>
      </c>
      <c r="L1525" t="s">
        <v>2372</v>
      </c>
      <c r="M1525" s="1">
        <v>42490</v>
      </c>
    </row>
    <row r="1526" spans="1:13" hidden="1" x14ac:dyDescent="0.25">
      <c r="A1526">
        <v>2016</v>
      </c>
      <c r="B1526" t="s">
        <v>11</v>
      </c>
      <c r="C1526" t="s">
        <v>12</v>
      </c>
      <c r="D1526" t="s">
        <v>186</v>
      </c>
      <c r="E1526" t="s">
        <v>187</v>
      </c>
      <c r="F1526" s="1">
        <v>42487</v>
      </c>
      <c r="G1526">
        <v>13</v>
      </c>
      <c r="H1526">
        <v>-234.27</v>
      </c>
      <c r="I1526" t="s">
        <v>15</v>
      </c>
      <c r="J1526" t="s">
        <v>305</v>
      </c>
      <c r="K1526" t="s">
        <v>2391</v>
      </c>
      <c r="L1526" t="s">
        <v>2372</v>
      </c>
      <c r="M1526" s="1">
        <v>42490</v>
      </c>
    </row>
    <row r="1527" spans="1:13" hidden="1" x14ac:dyDescent="0.25">
      <c r="A1527">
        <v>2016</v>
      </c>
      <c r="B1527" t="s">
        <v>11</v>
      </c>
      <c r="C1527" t="s">
        <v>12</v>
      </c>
      <c r="D1527" t="s">
        <v>186</v>
      </c>
      <c r="E1527" t="s">
        <v>187</v>
      </c>
      <c r="F1527" s="1">
        <v>42487</v>
      </c>
      <c r="G1527">
        <v>14</v>
      </c>
      <c r="H1527">
        <v>-34.19</v>
      </c>
      <c r="I1527" t="s">
        <v>15</v>
      </c>
      <c r="J1527" t="s">
        <v>212</v>
      </c>
      <c r="K1527" t="s">
        <v>2392</v>
      </c>
      <c r="L1527" t="s">
        <v>2372</v>
      </c>
      <c r="M1527" s="1">
        <v>42490</v>
      </c>
    </row>
    <row r="1528" spans="1:13" hidden="1" x14ac:dyDescent="0.25">
      <c r="A1528">
        <v>2016</v>
      </c>
      <c r="B1528" t="s">
        <v>11</v>
      </c>
      <c r="C1528" t="s">
        <v>12</v>
      </c>
      <c r="D1528" t="s">
        <v>186</v>
      </c>
      <c r="E1528" t="s">
        <v>187</v>
      </c>
      <c r="F1528" s="1">
        <v>42487</v>
      </c>
      <c r="G1528">
        <v>15</v>
      </c>
      <c r="H1528">
        <v>-27.56</v>
      </c>
      <c r="I1528" t="s">
        <v>15</v>
      </c>
      <c r="J1528" t="s">
        <v>1717</v>
      </c>
      <c r="K1528" t="s">
        <v>2393</v>
      </c>
      <c r="L1528" t="s">
        <v>2372</v>
      </c>
      <c r="M1528" s="1">
        <v>42490</v>
      </c>
    </row>
    <row r="1529" spans="1:13" hidden="1" x14ac:dyDescent="0.25">
      <c r="A1529">
        <v>2016</v>
      </c>
      <c r="B1529" t="s">
        <v>11</v>
      </c>
      <c r="C1529" t="s">
        <v>12</v>
      </c>
      <c r="D1529" t="s">
        <v>186</v>
      </c>
      <c r="E1529" t="s">
        <v>187</v>
      </c>
      <c r="F1529" s="1">
        <v>42487</v>
      </c>
      <c r="G1529">
        <v>16</v>
      </c>
      <c r="H1529">
        <v>-8062.42</v>
      </c>
      <c r="I1529" t="s">
        <v>15</v>
      </c>
      <c r="J1529" t="s">
        <v>313</v>
      </c>
      <c r="K1529" t="s">
        <v>2394</v>
      </c>
      <c r="L1529" t="s">
        <v>2372</v>
      </c>
      <c r="M1529" s="1">
        <v>42490</v>
      </c>
    </row>
    <row r="1530" spans="1:13" hidden="1" x14ac:dyDescent="0.25">
      <c r="A1530">
        <v>2016</v>
      </c>
      <c r="B1530" t="s">
        <v>11</v>
      </c>
      <c r="C1530" t="s">
        <v>12</v>
      </c>
      <c r="D1530" t="s">
        <v>186</v>
      </c>
      <c r="E1530" t="s">
        <v>187</v>
      </c>
      <c r="F1530" s="1">
        <v>42487</v>
      </c>
      <c r="G1530">
        <v>17</v>
      </c>
      <c r="H1530">
        <v>-162.81</v>
      </c>
      <c r="I1530" t="s">
        <v>15</v>
      </c>
      <c r="J1530" t="s">
        <v>945</v>
      </c>
      <c r="K1530" t="s">
        <v>2395</v>
      </c>
      <c r="L1530" t="s">
        <v>2372</v>
      </c>
      <c r="M1530" s="1">
        <v>42490</v>
      </c>
    </row>
    <row r="1531" spans="1:13" hidden="1" x14ac:dyDescent="0.25">
      <c r="A1531">
        <v>2016</v>
      </c>
      <c r="B1531" t="s">
        <v>11</v>
      </c>
      <c r="C1531" t="s">
        <v>12</v>
      </c>
      <c r="D1531" t="s">
        <v>186</v>
      </c>
      <c r="E1531" t="s">
        <v>187</v>
      </c>
      <c r="F1531" s="1">
        <v>42487</v>
      </c>
      <c r="G1531">
        <v>18</v>
      </c>
      <c r="H1531">
        <v>-558.9</v>
      </c>
      <c r="I1531" t="s">
        <v>15</v>
      </c>
      <c r="J1531" t="s">
        <v>315</v>
      </c>
      <c r="K1531" t="s">
        <v>2396</v>
      </c>
      <c r="L1531" t="s">
        <v>2372</v>
      </c>
      <c r="M1531" s="1">
        <v>42490</v>
      </c>
    </row>
    <row r="1532" spans="1:13" hidden="1" x14ac:dyDescent="0.25">
      <c r="A1532">
        <v>2016</v>
      </c>
      <c r="B1532" t="s">
        <v>11</v>
      </c>
      <c r="C1532" t="s">
        <v>12</v>
      </c>
      <c r="D1532" t="s">
        <v>186</v>
      </c>
      <c r="E1532" t="s">
        <v>187</v>
      </c>
      <c r="F1532" s="1">
        <v>42487</v>
      </c>
      <c r="G1532">
        <v>19</v>
      </c>
      <c r="H1532">
        <v>-29.66</v>
      </c>
      <c r="I1532" t="s">
        <v>15</v>
      </c>
      <c r="J1532" t="s">
        <v>948</v>
      </c>
      <c r="K1532" t="s">
        <v>2397</v>
      </c>
      <c r="L1532" t="s">
        <v>2372</v>
      </c>
      <c r="M1532" s="1">
        <v>42490</v>
      </c>
    </row>
    <row r="1533" spans="1:13" hidden="1" x14ac:dyDescent="0.25">
      <c r="A1533">
        <v>2016</v>
      </c>
      <c r="B1533" t="s">
        <v>11</v>
      </c>
      <c r="C1533" t="s">
        <v>12</v>
      </c>
      <c r="D1533" t="s">
        <v>186</v>
      </c>
      <c r="E1533" t="s">
        <v>187</v>
      </c>
      <c r="F1533" s="1">
        <v>42487</v>
      </c>
      <c r="G1533">
        <v>20</v>
      </c>
      <c r="H1533">
        <v>-45.18</v>
      </c>
      <c r="I1533" t="s">
        <v>15</v>
      </c>
      <c r="J1533" t="s">
        <v>950</v>
      </c>
      <c r="K1533" t="s">
        <v>2398</v>
      </c>
      <c r="L1533" t="s">
        <v>2372</v>
      </c>
      <c r="M1533" s="1">
        <v>42490</v>
      </c>
    </row>
    <row r="1534" spans="1:13" hidden="1" x14ac:dyDescent="0.25">
      <c r="A1534">
        <v>2016</v>
      </c>
      <c r="B1534" t="s">
        <v>11</v>
      </c>
      <c r="C1534" t="s">
        <v>12</v>
      </c>
      <c r="D1534" t="s">
        <v>186</v>
      </c>
      <c r="E1534" t="s">
        <v>187</v>
      </c>
      <c r="F1534" s="1">
        <v>42487</v>
      </c>
      <c r="G1534">
        <v>21</v>
      </c>
      <c r="H1534">
        <v>-145.74</v>
      </c>
      <c r="I1534" t="s">
        <v>15</v>
      </c>
      <c r="J1534" t="s">
        <v>317</v>
      </c>
      <c r="K1534" t="s">
        <v>2399</v>
      </c>
      <c r="L1534" t="s">
        <v>2372</v>
      </c>
      <c r="M1534" s="1">
        <v>42490</v>
      </c>
    </row>
    <row r="1535" spans="1:13" hidden="1" x14ac:dyDescent="0.25">
      <c r="A1535">
        <v>2016</v>
      </c>
      <c r="B1535" t="s">
        <v>11</v>
      </c>
      <c r="C1535" t="s">
        <v>12</v>
      </c>
      <c r="D1535" t="s">
        <v>186</v>
      </c>
      <c r="E1535" t="s">
        <v>187</v>
      </c>
      <c r="F1535" s="1">
        <v>42487</v>
      </c>
      <c r="G1535">
        <v>22</v>
      </c>
      <c r="H1535">
        <v>-2206.83</v>
      </c>
      <c r="I1535" t="s">
        <v>15</v>
      </c>
      <c r="J1535" t="s">
        <v>320</v>
      </c>
      <c r="K1535" t="s">
        <v>2400</v>
      </c>
      <c r="L1535" t="s">
        <v>2372</v>
      </c>
      <c r="M1535" s="1">
        <v>42490</v>
      </c>
    </row>
    <row r="1536" spans="1:13" hidden="1" x14ac:dyDescent="0.25">
      <c r="A1536">
        <v>2016</v>
      </c>
      <c r="B1536" t="s">
        <v>11</v>
      </c>
      <c r="C1536" t="s">
        <v>12</v>
      </c>
      <c r="D1536" t="s">
        <v>186</v>
      </c>
      <c r="E1536" t="s">
        <v>187</v>
      </c>
      <c r="F1536" s="1">
        <v>42487</v>
      </c>
      <c r="G1536">
        <v>23</v>
      </c>
      <c r="H1536">
        <v>-1491.67</v>
      </c>
      <c r="I1536" t="s">
        <v>15</v>
      </c>
      <c r="J1536" t="s">
        <v>194</v>
      </c>
      <c r="K1536" t="s">
        <v>2401</v>
      </c>
      <c r="L1536" t="s">
        <v>2372</v>
      </c>
      <c r="M1536" s="1">
        <v>42490</v>
      </c>
    </row>
    <row r="1537" spans="1:13" x14ac:dyDescent="0.25">
      <c r="A1537">
        <v>2016</v>
      </c>
      <c r="B1537" t="s">
        <v>11</v>
      </c>
      <c r="C1537" t="s">
        <v>12</v>
      </c>
      <c r="D1537" t="s">
        <v>186</v>
      </c>
      <c r="E1537" t="s">
        <v>187</v>
      </c>
      <c r="F1537" s="1">
        <v>42487</v>
      </c>
      <c r="G1537">
        <v>24</v>
      </c>
      <c r="H1537">
        <v>-43077.18</v>
      </c>
      <c r="I1537" t="s">
        <v>15</v>
      </c>
      <c r="J1537" t="s">
        <v>20</v>
      </c>
      <c r="K1537" t="s">
        <v>2402</v>
      </c>
      <c r="L1537" t="s">
        <v>2372</v>
      </c>
      <c r="M1537" s="1">
        <v>42490</v>
      </c>
    </row>
    <row r="1538" spans="1:13" hidden="1" x14ac:dyDescent="0.25">
      <c r="A1538">
        <v>2016</v>
      </c>
      <c r="B1538" t="s">
        <v>11</v>
      </c>
      <c r="C1538" t="s">
        <v>12</v>
      </c>
      <c r="D1538" t="s">
        <v>186</v>
      </c>
      <c r="E1538" t="s">
        <v>187</v>
      </c>
      <c r="F1538" s="1">
        <v>42487</v>
      </c>
      <c r="G1538">
        <v>25</v>
      </c>
      <c r="H1538">
        <v>-326.17</v>
      </c>
      <c r="I1538" t="s">
        <v>15</v>
      </c>
      <c r="J1538" t="s">
        <v>324</v>
      </c>
      <c r="K1538" t="s">
        <v>2403</v>
      </c>
      <c r="L1538" t="s">
        <v>2372</v>
      </c>
      <c r="M1538" s="1">
        <v>42490</v>
      </c>
    </row>
    <row r="1539" spans="1:13" hidden="1" x14ac:dyDescent="0.25">
      <c r="A1539">
        <v>2016</v>
      </c>
      <c r="B1539" t="s">
        <v>11</v>
      </c>
      <c r="C1539" t="s">
        <v>12</v>
      </c>
      <c r="D1539" t="s">
        <v>186</v>
      </c>
      <c r="E1539" t="s">
        <v>187</v>
      </c>
      <c r="F1539" s="1">
        <v>42487</v>
      </c>
      <c r="G1539">
        <v>26</v>
      </c>
      <c r="H1539">
        <v>-745.36</v>
      </c>
      <c r="I1539" t="s">
        <v>15</v>
      </c>
      <c r="J1539" t="s">
        <v>83</v>
      </c>
      <c r="K1539" t="s">
        <v>2404</v>
      </c>
      <c r="L1539" t="s">
        <v>2372</v>
      </c>
      <c r="M1539" s="1">
        <v>42490</v>
      </c>
    </row>
    <row r="1540" spans="1:13" hidden="1" x14ac:dyDescent="0.25">
      <c r="A1540">
        <v>2016</v>
      </c>
      <c r="B1540" t="s">
        <v>11</v>
      </c>
      <c r="C1540" t="s">
        <v>12</v>
      </c>
      <c r="D1540" t="s">
        <v>186</v>
      </c>
      <c r="E1540" t="s">
        <v>187</v>
      </c>
      <c r="F1540" s="1">
        <v>42487</v>
      </c>
      <c r="G1540">
        <v>27</v>
      </c>
      <c r="H1540">
        <v>-132.04</v>
      </c>
      <c r="I1540" t="s">
        <v>15</v>
      </c>
      <c r="J1540" t="s">
        <v>206</v>
      </c>
      <c r="K1540" t="s">
        <v>2405</v>
      </c>
      <c r="L1540" t="s">
        <v>2372</v>
      </c>
      <c r="M1540" s="1">
        <v>42490</v>
      </c>
    </row>
    <row r="1541" spans="1:13" hidden="1" x14ac:dyDescent="0.25">
      <c r="A1541">
        <v>2016</v>
      </c>
      <c r="B1541" t="s">
        <v>11</v>
      </c>
      <c r="C1541" t="s">
        <v>12</v>
      </c>
      <c r="D1541" t="s">
        <v>186</v>
      </c>
      <c r="E1541" t="s">
        <v>187</v>
      </c>
      <c r="F1541" s="1">
        <v>42487</v>
      </c>
      <c r="G1541">
        <v>28</v>
      </c>
      <c r="H1541">
        <v>-23.85</v>
      </c>
      <c r="I1541" t="s">
        <v>15</v>
      </c>
      <c r="J1541" t="s">
        <v>959</v>
      </c>
      <c r="K1541" t="s">
        <v>2406</v>
      </c>
      <c r="L1541" t="s">
        <v>2372</v>
      </c>
      <c r="M1541" s="1">
        <v>42490</v>
      </c>
    </row>
    <row r="1542" spans="1:13" hidden="1" x14ac:dyDescent="0.25">
      <c r="A1542">
        <v>2016</v>
      </c>
      <c r="B1542" t="s">
        <v>11</v>
      </c>
      <c r="C1542" t="s">
        <v>12</v>
      </c>
      <c r="D1542" t="s">
        <v>186</v>
      </c>
      <c r="E1542" t="s">
        <v>187</v>
      </c>
      <c r="F1542" s="1">
        <v>42487</v>
      </c>
      <c r="G1542">
        <v>29</v>
      </c>
      <c r="H1542">
        <v>-241.78</v>
      </c>
      <c r="I1542" t="s">
        <v>15</v>
      </c>
      <c r="J1542" t="s">
        <v>484</v>
      </c>
      <c r="K1542" t="s">
        <v>2407</v>
      </c>
      <c r="L1542" t="s">
        <v>2372</v>
      </c>
      <c r="M1542" s="1">
        <v>42490</v>
      </c>
    </row>
    <row r="1543" spans="1:13" hidden="1" x14ac:dyDescent="0.25">
      <c r="A1543">
        <v>2016</v>
      </c>
      <c r="B1543" t="s">
        <v>11</v>
      </c>
      <c r="C1543" t="s">
        <v>12</v>
      </c>
      <c r="D1543" t="s">
        <v>186</v>
      </c>
      <c r="E1543" t="s">
        <v>187</v>
      </c>
      <c r="F1543" s="1">
        <v>42487</v>
      </c>
      <c r="G1543">
        <v>30</v>
      </c>
      <c r="H1543">
        <v>-66</v>
      </c>
      <c r="I1543" t="s">
        <v>15</v>
      </c>
      <c r="J1543" t="s">
        <v>336</v>
      </c>
      <c r="K1543" t="s">
        <v>2408</v>
      </c>
      <c r="L1543" t="s">
        <v>2372</v>
      </c>
      <c r="M1543" s="1">
        <v>42490</v>
      </c>
    </row>
    <row r="1544" spans="1:13" hidden="1" x14ac:dyDescent="0.25">
      <c r="A1544">
        <v>2016</v>
      </c>
      <c r="B1544" t="s">
        <v>11</v>
      </c>
      <c r="C1544" t="s">
        <v>12</v>
      </c>
      <c r="D1544" t="s">
        <v>186</v>
      </c>
      <c r="E1544" t="s">
        <v>187</v>
      </c>
      <c r="F1544" s="1">
        <v>42487</v>
      </c>
      <c r="G1544">
        <v>31</v>
      </c>
      <c r="H1544">
        <v>-556.05999999999995</v>
      </c>
      <c r="I1544" t="s">
        <v>15</v>
      </c>
      <c r="J1544" t="s">
        <v>494</v>
      </c>
      <c r="K1544" t="s">
        <v>2409</v>
      </c>
      <c r="L1544" t="s">
        <v>2372</v>
      </c>
      <c r="M1544" s="1">
        <v>42490</v>
      </c>
    </row>
    <row r="1545" spans="1:13" hidden="1" x14ac:dyDescent="0.25">
      <c r="A1545">
        <v>2016</v>
      </c>
      <c r="B1545" t="s">
        <v>11</v>
      </c>
      <c r="C1545" t="s">
        <v>12</v>
      </c>
      <c r="D1545" t="s">
        <v>186</v>
      </c>
      <c r="E1545" t="s">
        <v>187</v>
      </c>
      <c r="F1545" s="1">
        <v>42487</v>
      </c>
      <c r="G1545">
        <v>32</v>
      </c>
      <c r="H1545">
        <v>-1680.57</v>
      </c>
      <c r="I1545" t="s">
        <v>15</v>
      </c>
      <c r="J1545" t="s">
        <v>1333</v>
      </c>
      <c r="K1545" t="s">
        <v>2410</v>
      </c>
      <c r="L1545" t="s">
        <v>2372</v>
      </c>
      <c r="M1545" s="1">
        <v>42490</v>
      </c>
    </row>
    <row r="1546" spans="1:13" hidden="1" x14ac:dyDescent="0.25">
      <c r="A1546">
        <v>2016</v>
      </c>
      <c r="B1546" t="s">
        <v>11</v>
      </c>
      <c r="C1546" t="s">
        <v>12</v>
      </c>
      <c r="D1546" t="s">
        <v>186</v>
      </c>
      <c r="E1546" t="s">
        <v>187</v>
      </c>
      <c r="F1546" s="1">
        <v>42487</v>
      </c>
      <c r="G1546">
        <v>33</v>
      </c>
      <c r="H1546">
        <v>-32.619999999999997</v>
      </c>
      <c r="I1546" t="s">
        <v>15</v>
      </c>
      <c r="J1546" t="s">
        <v>205</v>
      </c>
      <c r="K1546" t="s">
        <v>2411</v>
      </c>
      <c r="L1546" t="s">
        <v>2372</v>
      </c>
      <c r="M1546" s="1">
        <v>42490</v>
      </c>
    </row>
    <row r="1547" spans="1:13" hidden="1" x14ac:dyDescent="0.25">
      <c r="A1547">
        <v>2016</v>
      </c>
      <c r="B1547" t="s">
        <v>11</v>
      </c>
      <c r="C1547" t="s">
        <v>12</v>
      </c>
      <c r="D1547" t="s">
        <v>186</v>
      </c>
      <c r="E1547" t="s">
        <v>187</v>
      </c>
      <c r="F1547" s="1">
        <v>42487</v>
      </c>
      <c r="G1547">
        <v>34</v>
      </c>
      <c r="H1547">
        <v>-21.6</v>
      </c>
      <c r="I1547" t="s">
        <v>15</v>
      </c>
      <c r="J1547" t="s">
        <v>2412</v>
      </c>
      <c r="K1547" t="s">
        <v>2413</v>
      </c>
      <c r="L1547" t="s">
        <v>2372</v>
      </c>
      <c r="M1547" s="1">
        <v>42490</v>
      </c>
    </row>
    <row r="1548" spans="1:13" hidden="1" x14ac:dyDescent="0.25">
      <c r="A1548">
        <v>2016</v>
      </c>
      <c r="B1548" t="s">
        <v>11</v>
      </c>
      <c r="C1548" t="s">
        <v>12</v>
      </c>
      <c r="D1548" t="s">
        <v>186</v>
      </c>
      <c r="E1548" t="s">
        <v>187</v>
      </c>
      <c r="F1548" s="1">
        <v>42487</v>
      </c>
      <c r="G1548">
        <v>35</v>
      </c>
      <c r="H1548">
        <v>-1404.55</v>
      </c>
      <c r="I1548" t="s">
        <v>15</v>
      </c>
      <c r="J1548" t="s">
        <v>221</v>
      </c>
      <c r="K1548" t="s">
        <v>2414</v>
      </c>
      <c r="L1548" t="s">
        <v>2372</v>
      </c>
      <c r="M1548" s="1">
        <v>42490</v>
      </c>
    </row>
    <row r="1549" spans="1:13" hidden="1" x14ac:dyDescent="0.25">
      <c r="A1549">
        <v>2016</v>
      </c>
      <c r="B1549" t="s">
        <v>11</v>
      </c>
      <c r="C1549" t="s">
        <v>12</v>
      </c>
      <c r="D1549" t="s">
        <v>186</v>
      </c>
      <c r="E1549" t="s">
        <v>187</v>
      </c>
      <c r="F1549" s="1">
        <v>42487</v>
      </c>
      <c r="G1549">
        <v>36</v>
      </c>
      <c r="H1549">
        <v>-80.239999999999995</v>
      </c>
      <c r="I1549" t="s">
        <v>15</v>
      </c>
      <c r="J1549" t="s">
        <v>1746</v>
      </c>
      <c r="K1549" t="s">
        <v>2415</v>
      </c>
      <c r="L1549" t="s">
        <v>2372</v>
      </c>
      <c r="M1549" s="1">
        <v>42490</v>
      </c>
    </row>
    <row r="1550" spans="1:13" hidden="1" x14ac:dyDescent="0.25">
      <c r="A1550">
        <v>2016</v>
      </c>
      <c r="B1550" t="s">
        <v>11</v>
      </c>
      <c r="C1550" t="s">
        <v>12</v>
      </c>
      <c r="D1550" t="s">
        <v>186</v>
      </c>
      <c r="E1550" t="s">
        <v>187</v>
      </c>
      <c r="F1550" s="1">
        <v>42487</v>
      </c>
      <c r="G1550">
        <v>37</v>
      </c>
      <c r="H1550">
        <v>-16015.44</v>
      </c>
      <c r="I1550" t="s">
        <v>15</v>
      </c>
      <c r="J1550" t="s">
        <v>202</v>
      </c>
      <c r="K1550" t="s">
        <v>2416</v>
      </c>
      <c r="L1550" t="s">
        <v>2372</v>
      </c>
      <c r="M1550" s="1">
        <v>42490</v>
      </c>
    </row>
    <row r="1551" spans="1:13" hidden="1" x14ac:dyDescent="0.25">
      <c r="A1551">
        <v>2016</v>
      </c>
      <c r="B1551" t="s">
        <v>11</v>
      </c>
      <c r="C1551" t="s">
        <v>12</v>
      </c>
      <c r="D1551" t="s">
        <v>186</v>
      </c>
      <c r="E1551" t="s">
        <v>187</v>
      </c>
      <c r="F1551" s="1">
        <v>42487</v>
      </c>
      <c r="G1551">
        <v>38</v>
      </c>
      <c r="H1551">
        <v>-375</v>
      </c>
      <c r="I1551" t="s">
        <v>15</v>
      </c>
      <c r="J1551" t="s">
        <v>2315</v>
      </c>
      <c r="K1551" t="s">
        <v>2417</v>
      </c>
      <c r="L1551" t="s">
        <v>2372</v>
      </c>
      <c r="M1551" s="1">
        <v>42490</v>
      </c>
    </row>
    <row r="1552" spans="1:13" hidden="1" x14ac:dyDescent="0.25">
      <c r="A1552">
        <v>2016</v>
      </c>
      <c r="B1552" t="s">
        <v>11</v>
      </c>
      <c r="C1552" t="s">
        <v>12</v>
      </c>
      <c r="D1552" t="s">
        <v>186</v>
      </c>
      <c r="E1552" t="s">
        <v>187</v>
      </c>
      <c r="F1552" s="1">
        <v>42487</v>
      </c>
      <c r="G1552">
        <v>39</v>
      </c>
      <c r="H1552">
        <v>-1662.7</v>
      </c>
      <c r="I1552" t="s">
        <v>15</v>
      </c>
      <c r="J1552" t="s">
        <v>349</v>
      </c>
      <c r="K1552" t="s">
        <v>2418</v>
      </c>
      <c r="L1552" t="s">
        <v>2372</v>
      </c>
      <c r="M1552" s="1">
        <v>42490</v>
      </c>
    </row>
    <row r="1553" spans="1:13" hidden="1" x14ac:dyDescent="0.25">
      <c r="A1553">
        <v>2016</v>
      </c>
      <c r="B1553" t="s">
        <v>11</v>
      </c>
      <c r="C1553" t="s">
        <v>12</v>
      </c>
      <c r="D1553" t="s">
        <v>186</v>
      </c>
      <c r="E1553" t="s">
        <v>187</v>
      </c>
      <c r="F1553" s="1">
        <v>42487</v>
      </c>
      <c r="G1553">
        <v>40</v>
      </c>
      <c r="H1553">
        <v>-3755.39</v>
      </c>
      <c r="I1553" t="s">
        <v>15</v>
      </c>
      <c r="J1553" t="s">
        <v>1187</v>
      </c>
      <c r="K1553" t="s">
        <v>2419</v>
      </c>
      <c r="L1553" t="s">
        <v>2372</v>
      </c>
      <c r="M1553" s="1">
        <v>42490</v>
      </c>
    </row>
    <row r="1554" spans="1:13" hidden="1" x14ac:dyDescent="0.25">
      <c r="A1554">
        <v>2016</v>
      </c>
      <c r="B1554" t="s">
        <v>11</v>
      </c>
      <c r="C1554" t="s">
        <v>12</v>
      </c>
      <c r="D1554" t="s">
        <v>186</v>
      </c>
      <c r="E1554" t="s">
        <v>187</v>
      </c>
      <c r="F1554" s="1">
        <v>42487</v>
      </c>
      <c r="G1554">
        <v>41</v>
      </c>
      <c r="H1554">
        <v>-7131.61</v>
      </c>
      <c r="I1554" t="s">
        <v>15</v>
      </c>
      <c r="J1554" t="s">
        <v>208</v>
      </c>
      <c r="K1554" t="s">
        <v>2420</v>
      </c>
      <c r="L1554" t="s">
        <v>2372</v>
      </c>
      <c r="M1554" s="1">
        <v>42490</v>
      </c>
    </row>
    <row r="1555" spans="1:13" hidden="1" x14ac:dyDescent="0.25">
      <c r="A1555">
        <v>2016</v>
      </c>
      <c r="B1555" t="s">
        <v>11</v>
      </c>
      <c r="C1555" t="s">
        <v>12</v>
      </c>
      <c r="D1555" t="s">
        <v>186</v>
      </c>
      <c r="E1555" t="s">
        <v>187</v>
      </c>
      <c r="F1555" s="1">
        <v>42487</v>
      </c>
      <c r="G1555">
        <v>42</v>
      </c>
      <c r="H1555">
        <v>-0.28999999999999998</v>
      </c>
      <c r="I1555" t="s">
        <v>15</v>
      </c>
      <c r="J1555" t="s">
        <v>203</v>
      </c>
      <c r="K1555" t="s">
        <v>2421</v>
      </c>
      <c r="L1555" t="s">
        <v>2372</v>
      </c>
      <c r="M1555" s="1">
        <v>42490</v>
      </c>
    </row>
    <row r="1556" spans="1:13" hidden="1" x14ac:dyDescent="0.25">
      <c r="A1556">
        <v>2016</v>
      </c>
      <c r="B1556" t="s">
        <v>11</v>
      </c>
      <c r="C1556" t="s">
        <v>12</v>
      </c>
      <c r="D1556" t="s">
        <v>186</v>
      </c>
      <c r="E1556" t="s">
        <v>187</v>
      </c>
      <c r="F1556" s="1">
        <v>42487</v>
      </c>
      <c r="G1556">
        <v>43</v>
      </c>
      <c r="H1556">
        <v>-1223.23</v>
      </c>
      <c r="I1556" t="s">
        <v>15</v>
      </c>
      <c r="J1556" t="s">
        <v>204</v>
      </c>
      <c r="K1556" t="s">
        <v>2422</v>
      </c>
      <c r="L1556" t="s">
        <v>2372</v>
      </c>
      <c r="M1556" s="1">
        <v>42490</v>
      </c>
    </row>
    <row r="1557" spans="1:13" hidden="1" x14ac:dyDescent="0.25">
      <c r="A1557">
        <v>2016</v>
      </c>
      <c r="B1557" t="s">
        <v>11</v>
      </c>
      <c r="C1557" t="s">
        <v>12</v>
      </c>
      <c r="D1557" t="s">
        <v>186</v>
      </c>
      <c r="E1557" t="s">
        <v>187</v>
      </c>
      <c r="F1557" s="1">
        <v>42487</v>
      </c>
      <c r="G1557">
        <v>44</v>
      </c>
      <c r="H1557">
        <v>-8352.5</v>
      </c>
      <c r="I1557" t="s">
        <v>15</v>
      </c>
      <c r="J1557" t="s">
        <v>358</v>
      </c>
      <c r="K1557" t="s">
        <v>2423</v>
      </c>
      <c r="L1557" t="s">
        <v>2372</v>
      </c>
      <c r="M1557" s="1">
        <v>42490</v>
      </c>
    </row>
    <row r="1558" spans="1:13" hidden="1" x14ac:dyDescent="0.25">
      <c r="A1558">
        <v>2016</v>
      </c>
      <c r="B1558" t="s">
        <v>11</v>
      </c>
      <c r="C1558" t="s">
        <v>12</v>
      </c>
      <c r="D1558" t="s">
        <v>186</v>
      </c>
      <c r="E1558" t="s">
        <v>187</v>
      </c>
      <c r="F1558" s="1">
        <v>42487</v>
      </c>
      <c r="G1558">
        <v>45</v>
      </c>
      <c r="H1558">
        <v>-184.74</v>
      </c>
      <c r="I1558" t="s">
        <v>15</v>
      </c>
      <c r="J1558" t="s">
        <v>2424</v>
      </c>
      <c r="K1558" t="s">
        <v>2425</v>
      </c>
      <c r="L1558" t="s">
        <v>2372</v>
      </c>
      <c r="M1558" s="1">
        <v>42490</v>
      </c>
    </row>
    <row r="1559" spans="1:13" hidden="1" x14ac:dyDescent="0.25">
      <c r="A1559">
        <v>2016</v>
      </c>
      <c r="B1559" t="s">
        <v>11</v>
      </c>
      <c r="C1559" t="s">
        <v>12</v>
      </c>
      <c r="D1559" t="s">
        <v>186</v>
      </c>
      <c r="E1559" t="s">
        <v>187</v>
      </c>
      <c r="F1559" s="1">
        <v>42487</v>
      </c>
      <c r="G1559">
        <v>46</v>
      </c>
      <c r="H1559">
        <v>-30.58</v>
      </c>
      <c r="I1559" t="s">
        <v>15</v>
      </c>
      <c r="J1559" t="s">
        <v>34</v>
      </c>
      <c r="K1559" t="s">
        <v>2426</v>
      </c>
      <c r="L1559" t="s">
        <v>2372</v>
      </c>
      <c r="M1559" s="1">
        <v>42490</v>
      </c>
    </row>
    <row r="1560" spans="1:13" hidden="1" x14ac:dyDescent="0.25">
      <c r="A1560">
        <v>2016</v>
      </c>
      <c r="B1560" t="s">
        <v>11</v>
      </c>
      <c r="C1560" t="s">
        <v>12</v>
      </c>
      <c r="D1560" t="s">
        <v>186</v>
      </c>
      <c r="E1560" t="s">
        <v>187</v>
      </c>
      <c r="F1560" s="1">
        <v>42487</v>
      </c>
      <c r="G1560">
        <v>47</v>
      </c>
      <c r="H1560">
        <v>-25420.080000000002</v>
      </c>
      <c r="I1560" t="s">
        <v>15</v>
      </c>
      <c r="J1560" t="s">
        <v>512</v>
      </c>
      <c r="K1560" t="s">
        <v>2427</v>
      </c>
      <c r="L1560" t="s">
        <v>2372</v>
      </c>
      <c r="M1560" s="1">
        <v>42490</v>
      </c>
    </row>
    <row r="1561" spans="1:13" hidden="1" x14ac:dyDescent="0.25">
      <c r="A1561">
        <v>2016</v>
      </c>
      <c r="B1561" t="s">
        <v>11</v>
      </c>
      <c r="C1561" t="s">
        <v>12</v>
      </c>
      <c r="D1561" t="s">
        <v>186</v>
      </c>
      <c r="E1561" t="s">
        <v>187</v>
      </c>
      <c r="F1561" s="1">
        <v>42487</v>
      </c>
      <c r="G1561">
        <v>48</v>
      </c>
      <c r="H1561">
        <v>-3150</v>
      </c>
      <c r="I1561" t="s">
        <v>15</v>
      </c>
      <c r="J1561" t="s">
        <v>2329</v>
      </c>
      <c r="K1561" t="s">
        <v>2428</v>
      </c>
      <c r="L1561" t="s">
        <v>2372</v>
      </c>
      <c r="M1561" s="1">
        <v>42490</v>
      </c>
    </row>
    <row r="1562" spans="1:13" hidden="1" x14ac:dyDescent="0.25">
      <c r="A1562">
        <v>2016</v>
      </c>
      <c r="B1562" t="s">
        <v>11</v>
      </c>
      <c r="C1562" t="s">
        <v>12</v>
      </c>
      <c r="D1562" t="s">
        <v>186</v>
      </c>
      <c r="E1562" t="s">
        <v>187</v>
      </c>
      <c r="F1562" s="1">
        <v>42487</v>
      </c>
      <c r="G1562">
        <v>49</v>
      </c>
      <c r="H1562">
        <v>-907.75</v>
      </c>
      <c r="I1562" t="s">
        <v>15</v>
      </c>
      <c r="J1562" t="s">
        <v>197</v>
      </c>
      <c r="K1562" t="s">
        <v>2429</v>
      </c>
      <c r="L1562" t="s">
        <v>2372</v>
      </c>
      <c r="M1562" s="1">
        <v>42490</v>
      </c>
    </row>
    <row r="1563" spans="1:13" hidden="1" x14ac:dyDescent="0.25">
      <c r="A1563">
        <v>2016</v>
      </c>
      <c r="B1563" t="s">
        <v>11</v>
      </c>
      <c r="C1563" t="s">
        <v>12</v>
      </c>
      <c r="D1563" t="s">
        <v>186</v>
      </c>
      <c r="E1563" t="s">
        <v>187</v>
      </c>
      <c r="F1563" s="1">
        <v>42487</v>
      </c>
      <c r="G1563">
        <v>50</v>
      </c>
      <c r="H1563">
        <v>-3360</v>
      </c>
      <c r="I1563" t="s">
        <v>15</v>
      </c>
      <c r="J1563" t="s">
        <v>218</v>
      </c>
      <c r="K1563" t="s">
        <v>2430</v>
      </c>
      <c r="L1563" t="s">
        <v>2372</v>
      </c>
      <c r="M1563" s="1">
        <v>42490</v>
      </c>
    </row>
    <row r="1564" spans="1:13" hidden="1" x14ac:dyDescent="0.25">
      <c r="A1564">
        <v>2016</v>
      </c>
      <c r="B1564" t="s">
        <v>11</v>
      </c>
      <c r="C1564" t="s">
        <v>12</v>
      </c>
      <c r="D1564" t="s">
        <v>186</v>
      </c>
      <c r="E1564" t="s">
        <v>187</v>
      </c>
      <c r="F1564" s="1">
        <v>42487</v>
      </c>
      <c r="G1564">
        <v>51</v>
      </c>
      <c r="H1564">
        <v>-759.11</v>
      </c>
      <c r="I1564" t="s">
        <v>15</v>
      </c>
      <c r="J1564" t="s">
        <v>2431</v>
      </c>
      <c r="K1564" t="s">
        <v>2432</v>
      </c>
      <c r="L1564" t="s">
        <v>2372</v>
      </c>
      <c r="M1564" s="1">
        <v>42490</v>
      </c>
    </row>
    <row r="1565" spans="1:13" hidden="1" x14ac:dyDescent="0.25">
      <c r="A1565">
        <v>2016</v>
      </c>
      <c r="B1565" t="s">
        <v>11</v>
      </c>
      <c r="C1565" t="s">
        <v>12</v>
      </c>
      <c r="D1565" t="s">
        <v>186</v>
      </c>
      <c r="E1565" t="s">
        <v>187</v>
      </c>
      <c r="F1565" s="1">
        <v>42487</v>
      </c>
      <c r="G1565">
        <v>52</v>
      </c>
      <c r="H1565">
        <v>-175</v>
      </c>
      <c r="I1565" t="s">
        <v>15</v>
      </c>
      <c r="J1565" t="s">
        <v>544</v>
      </c>
      <c r="K1565" t="s">
        <v>2433</v>
      </c>
      <c r="L1565" t="s">
        <v>2372</v>
      </c>
      <c r="M1565" s="1">
        <v>42490</v>
      </c>
    </row>
    <row r="1566" spans="1:13" hidden="1" x14ac:dyDescent="0.25">
      <c r="A1566">
        <v>2016</v>
      </c>
      <c r="B1566" t="s">
        <v>11</v>
      </c>
      <c r="C1566" t="s">
        <v>12</v>
      </c>
      <c r="D1566" t="s">
        <v>186</v>
      </c>
      <c r="E1566" t="s">
        <v>187</v>
      </c>
      <c r="F1566" s="1">
        <v>42487</v>
      </c>
      <c r="G1566">
        <v>53</v>
      </c>
      <c r="H1566">
        <v>-120.48</v>
      </c>
      <c r="I1566" t="s">
        <v>15</v>
      </c>
      <c r="J1566" t="s">
        <v>392</v>
      </c>
      <c r="K1566" t="s">
        <v>2434</v>
      </c>
      <c r="L1566" t="s">
        <v>2372</v>
      </c>
      <c r="M1566" s="1">
        <v>42490</v>
      </c>
    </row>
    <row r="1567" spans="1:13" hidden="1" x14ac:dyDescent="0.25">
      <c r="A1567">
        <v>2016</v>
      </c>
      <c r="B1567" t="s">
        <v>11</v>
      </c>
      <c r="C1567" t="s">
        <v>12</v>
      </c>
      <c r="D1567" t="s">
        <v>186</v>
      </c>
      <c r="E1567" t="s">
        <v>187</v>
      </c>
      <c r="F1567" s="1">
        <v>42487</v>
      </c>
      <c r="G1567">
        <v>54</v>
      </c>
      <c r="H1567">
        <v>-17895</v>
      </c>
      <c r="I1567" t="s">
        <v>15</v>
      </c>
      <c r="J1567" t="s">
        <v>1213</v>
      </c>
      <c r="K1567" t="s">
        <v>2435</v>
      </c>
      <c r="L1567" t="s">
        <v>2372</v>
      </c>
      <c r="M1567" s="1">
        <v>42490</v>
      </c>
    </row>
    <row r="1568" spans="1:13" hidden="1" x14ac:dyDescent="0.25">
      <c r="A1568">
        <v>2016</v>
      </c>
      <c r="B1568" t="s">
        <v>11</v>
      </c>
      <c r="C1568" t="s">
        <v>12</v>
      </c>
      <c r="D1568" t="s">
        <v>186</v>
      </c>
      <c r="E1568" t="s">
        <v>187</v>
      </c>
      <c r="F1568" s="1">
        <v>42489</v>
      </c>
      <c r="G1568">
        <v>0</v>
      </c>
      <c r="H1568">
        <v>-16995.650000000001</v>
      </c>
      <c r="I1568" t="s">
        <v>21</v>
      </c>
      <c r="J1568" t="s">
        <v>188</v>
      </c>
      <c r="L1568" t="s">
        <v>2436</v>
      </c>
      <c r="M1568" s="1">
        <v>42490</v>
      </c>
    </row>
    <row r="1569" spans="1:13" hidden="1" x14ac:dyDescent="0.25">
      <c r="A1569">
        <v>2016</v>
      </c>
      <c r="B1569" t="s">
        <v>11</v>
      </c>
      <c r="C1569" t="s">
        <v>12</v>
      </c>
      <c r="D1569" t="s">
        <v>186</v>
      </c>
      <c r="E1569" t="s">
        <v>187</v>
      </c>
      <c r="F1569" s="1">
        <v>42489</v>
      </c>
      <c r="G1569">
        <v>1</v>
      </c>
      <c r="H1569">
        <v>-81686.429999999993</v>
      </c>
      <c r="I1569" t="s">
        <v>21</v>
      </c>
      <c r="J1569" t="s">
        <v>189</v>
      </c>
      <c r="L1569" t="s">
        <v>2436</v>
      </c>
      <c r="M1569" s="1">
        <v>42490</v>
      </c>
    </row>
    <row r="1570" spans="1:13" hidden="1" x14ac:dyDescent="0.25">
      <c r="A1570">
        <v>2016</v>
      </c>
      <c r="B1570" t="s">
        <v>11</v>
      </c>
      <c r="C1570" t="s">
        <v>12</v>
      </c>
      <c r="D1570" t="s">
        <v>186</v>
      </c>
      <c r="E1570" t="s">
        <v>187</v>
      </c>
      <c r="F1570" s="1">
        <v>42489</v>
      </c>
      <c r="G1570">
        <v>2</v>
      </c>
      <c r="H1570">
        <v>-50771.05</v>
      </c>
      <c r="I1570" t="s">
        <v>21</v>
      </c>
      <c r="J1570" t="s">
        <v>190</v>
      </c>
      <c r="L1570" t="s">
        <v>2436</v>
      </c>
      <c r="M1570" s="1">
        <v>42490</v>
      </c>
    </row>
    <row r="1571" spans="1:13" hidden="1" x14ac:dyDescent="0.25">
      <c r="A1571">
        <v>2016</v>
      </c>
      <c r="B1571" t="s">
        <v>11</v>
      </c>
      <c r="C1571" t="s">
        <v>12</v>
      </c>
      <c r="D1571" t="s">
        <v>186</v>
      </c>
      <c r="E1571" t="s">
        <v>187</v>
      </c>
      <c r="F1571" s="1">
        <v>42489</v>
      </c>
      <c r="G1571">
        <v>3</v>
      </c>
      <c r="H1571">
        <v>-703.63</v>
      </c>
      <c r="I1571" t="s">
        <v>21</v>
      </c>
      <c r="J1571" t="s">
        <v>191</v>
      </c>
      <c r="L1571" t="s">
        <v>2436</v>
      </c>
      <c r="M1571" s="1">
        <v>42490</v>
      </c>
    </row>
    <row r="1572" spans="1:13" hidden="1" x14ac:dyDescent="0.25">
      <c r="A1572">
        <v>2016</v>
      </c>
      <c r="B1572" t="s">
        <v>11</v>
      </c>
      <c r="C1572" t="s">
        <v>12</v>
      </c>
      <c r="D1572" t="s">
        <v>186</v>
      </c>
      <c r="E1572" t="s">
        <v>187</v>
      </c>
      <c r="F1572" s="1">
        <v>42489</v>
      </c>
      <c r="G1572">
        <v>4</v>
      </c>
      <c r="H1572">
        <v>-134.41999999999999</v>
      </c>
      <c r="I1572" t="s">
        <v>21</v>
      </c>
      <c r="J1572" t="s">
        <v>234</v>
      </c>
      <c r="L1572" t="s">
        <v>2437</v>
      </c>
      <c r="M1572" s="1">
        <v>42490</v>
      </c>
    </row>
    <row r="1573" spans="1:13" hidden="1" x14ac:dyDescent="0.25">
      <c r="A1573">
        <v>2016</v>
      </c>
      <c r="B1573" t="s">
        <v>11</v>
      </c>
      <c r="C1573" t="s">
        <v>12</v>
      </c>
      <c r="D1573" t="s">
        <v>186</v>
      </c>
      <c r="E1573" t="s">
        <v>187</v>
      </c>
      <c r="F1573" s="1">
        <v>42489</v>
      </c>
      <c r="G1573">
        <v>5</v>
      </c>
      <c r="H1573">
        <v>-7641.63</v>
      </c>
      <c r="I1573" t="s">
        <v>21</v>
      </c>
      <c r="J1573" t="s">
        <v>192</v>
      </c>
      <c r="L1573" t="s">
        <v>2437</v>
      </c>
      <c r="M1573" s="1">
        <v>42490</v>
      </c>
    </row>
    <row r="1574" spans="1:13" hidden="1" x14ac:dyDescent="0.25">
      <c r="A1574">
        <v>2016</v>
      </c>
      <c r="B1574" t="s">
        <v>11</v>
      </c>
      <c r="C1574" t="s">
        <v>12</v>
      </c>
      <c r="D1574" t="s">
        <v>186</v>
      </c>
      <c r="E1574" t="s">
        <v>187</v>
      </c>
      <c r="F1574" s="1">
        <v>42489</v>
      </c>
      <c r="G1574">
        <v>6</v>
      </c>
      <c r="H1574">
        <v>-17230.29</v>
      </c>
      <c r="I1574" t="s">
        <v>15</v>
      </c>
      <c r="J1574" t="s">
        <v>225</v>
      </c>
      <c r="K1574" t="s">
        <v>2438</v>
      </c>
      <c r="L1574" t="s">
        <v>2439</v>
      </c>
      <c r="M1574" s="1">
        <v>42490</v>
      </c>
    </row>
    <row r="1575" spans="1:13" hidden="1" x14ac:dyDescent="0.25">
      <c r="A1575">
        <v>2016</v>
      </c>
      <c r="B1575" t="s">
        <v>11</v>
      </c>
      <c r="C1575" t="s">
        <v>12</v>
      </c>
      <c r="D1575" t="s">
        <v>186</v>
      </c>
      <c r="E1575" t="s">
        <v>187</v>
      </c>
      <c r="F1575" s="1">
        <v>42490</v>
      </c>
      <c r="G1575">
        <v>0</v>
      </c>
      <c r="H1575">
        <v>1714723.88</v>
      </c>
      <c r="I1575" t="s">
        <v>24</v>
      </c>
      <c r="J1575" t="s">
        <v>228</v>
      </c>
      <c r="L1575" t="s">
        <v>2440</v>
      </c>
      <c r="M1575" s="1">
        <v>42490</v>
      </c>
    </row>
    <row r="1576" spans="1:13" hidden="1" x14ac:dyDescent="0.25">
      <c r="A1576">
        <v>2016</v>
      </c>
      <c r="B1576" t="s">
        <v>11</v>
      </c>
      <c r="C1576" t="s">
        <v>12</v>
      </c>
      <c r="D1576" t="s">
        <v>186</v>
      </c>
      <c r="E1576" t="s">
        <v>187</v>
      </c>
      <c r="F1576" s="1">
        <v>42490</v>
      </c>
      <c r="G1576">
        <v>1</v>
      </c>
      <c r="H1576">
        <v>-564.29</v>
      </c>
      <c r="I1576" t="s">
        <v>24</v>
      </c>
      <c r="J1576" t="s">
        <v>229</v>
      </c>
      <c r="L1576" t="s">
        <v>2440</v>
      </c>
      <c r="M1576" s="1">
        <v>42490</v>
      </c>
    </row>
    <row r="1577" spans="1:13" hidden="1" x14ac:dyDescent="0.25">
      <c r="A1577">
        <v>2016</v>
      </c>
      <c r="B1577" t="s">
        <v>11</v>
      </c>
      <c r="C1577" t="s">
        <v>12</v>
      </c>
      <c r="D1577" t="s">
        <v>186</v>
      </c>
      <c r="E1577" t="s">
        <v>187</v>
      </c>
      <c r="F1577" s="1">
        <v>42490</v>
      </c>
      <c r="G1577">
        <v>2</v>
      </c>
      <c r="H1577">
        <v>-2436.44</v>
      </c>
      <c r="I1577" t="s">
        <v>24</v>
      </c>
      <c r="J1577" t="s">
        <v>2441</v>
      </c>
      <c r="L1577" t="s">
        <v>2442</v>
      </c>
      <c r="M1577" s="1">
        <v>42490</v>
      </c>
    </row>
    <row r="1578" spans="1:13" hidden="1" x14ac:dyDescent="0.25">
      <c r="A1578">
        <v>2016</v>
      </c>
      <c r="B1578" t="s">
        <v>11</v>
      </c>
      <c r="C1578" t="s">
        <v>12</v>
      </c>
      <c r="D1578" t="s">
        <v>186</v>
      </c>
      <c r="E1578" t="s">
        <v>187</v>
      </c>
      <c r="F1578" s="1">
        <v>42492</v>
      </c>
      <c r="G1578">
        <v>0</v>
      </c>
      <c r="H1578">
        <v>-16.850000000000001</v>
      </c>
      <c r="I1578" t="s">
        <v>15</v>
      </c>
      <c r="J1578" t="s">
        <v>556</v>
      </c>
      <c r="K1578" t="s">
        <v>2443</v>
      </c>
      <c r="L1578" t="s">
        <v>2439</v>
      </c>
      <c r="M1578" s="1">
        <v>42521</v>
      </c>
    </row>
    <row r="1579" spans="1:13" hidden="1" x14ac:dyDescent="0.25">
      <c r="A1579">
        <v>2016</v>
      </c>
      <c r="B1579" t="s">
        <v>11</v>
      </c>
      <c r="C1579" t="s">
        <v>12</v>
      </c>
      <c r="D1579" t="s">
        <v>186</v>
      </c>
      <c r="E1579" t="s">
        <v>187</v>
      </c>
      <c r="F1579" s="1">
        <v>42492</v>
      </c>
      <c r="G1579">
        <v>1</v>
      </c>
      <c r="H1579">
        <v>-3698.35</v>
      </c>
      <c r="I1579" t="s">
        <v>21</v>
      </c>
      <c r="J1579" t="s">
        <v>1122</v>
      </c>
      <c r="L1579" t="s">
        <v>2444</v>
      </c>
      <c r="M1579" s="1">
        <v>42521</v>
      </c>
    </row>
    <row r="1580" spans="1:13" hidden="1" x14ac:dyDescent="0.25">
      <c r="A1580">
        <v>2016</v>
      </c>
      <c r="B1580" t="s">
        <v>11</v>
      </c>
      <c r="C1580" t="s">
        <v>12</v>
      </c>
      <c r="D1580" t="s">
        <v>186</v>
      </c>
      <c r="E1580" t="s">
        <v>187</v>
      </c>
      <c r="F1580" s="1">
        <v>42494</v>
      </c>
      <c r="G1580">
        <v>0</v>
      </c>
      <c r="H1580">
        <v>-3097.01</v>
      </c>
      <c r="I1580" t="s">
        <v>21</v>
      </c>
      <c r="J1580" t="s">
        <v>2445</v>
      </c>
      <c r="L1580" t="s">
        <v>2446</v>
      </c>
      <c r="M1580" s="1">
        <v>42521</v>
      </c>
    </row>
    <row r="1581" spans="1:13" hidden="1" x14ac:dyDescent="0.25">
      <c r="A1581">
        <v>2016</v>
      </c>
      <c r="B1581" t="s">
        <v>11</v>
      </c>
      <c r="C1581" t="s">
        <v>12</v>
      </c>
      <c r="D1581" t="s">
        <v>186</v>
      </c>
      <c r="E1581" t="s">
        <v>187</v>
      </c>
      <c r="F1581" s="1">
        <v>42494</v>
      </c>
      <c r="G1581">
        <v>1</v>
      </c>
      <c r="H1581">
        <v>-612.07000000000005</v>
      </c>
      <c r="I1581" t="s">
        <v>21</v>
      </c>
      <c r="J1581" t="s">
        <v>2447</v>
      </c>
      <c r="L1581" t="s">
        <v>2446</v>
      </c>
      <c r="M1581" s="1">
        <v>42521</v>
      </c>
    </row>
    <row r="1582" spans="1:13" hidden="1" x14ac:dyDescent="0.25">
      <c r="A1582">
        <v>2016</v>
      </c>
      <c r="B1582" t="s">
        <v>11</v>
      </c>
      <c r="C1582" t="s">
        <v>12</v>
      </c>
      <c r="D1582" t="s">
        <v>186</v>
      </c>
      <c r="E1582" t="s">
        <v>187</v>
      </c>
      <c r="F1582" s="1">
        <v>42496</v>
      </c>
      <c r="G1582">
        <v>0</v>
      </c>
      <c r="H1582">
        <v>-30</v>
      </c>
      <c r="I1582" t="s">
        <v>23</v>
      </c>
      <c r="J1582" t="s">
        <v>409</v>
      </c>
      <c r="L1582" t="s">
        <v>2448</v>
      </c>
      <c r="M1582" s="1">
        <v>42521</v>
      </c>
    </row>
    <row r="1583" spans="1:13" hidden="1" x14ac:dyDescent="0.25">
      <c r="A1583">
        <v>2016</v>
      </c>
      <c r="B1583" t="s">
        <v>11</v>
      </c>
      <c r="C1583" t="s">
        <v>12</v>
      </c>
      <c r="D1583" t="s">
        <v>186</v>
      </c>
      <c r="E1583" t="s">
        <v>187</v>
      </c>
      <c r="F1583" s="1">
        <v>42499</v>
      </c>
      <c r="G1583">
        <v>0</v>
      </c>
      <c r="H1583">
        <v>19.11</v>
      </c>
      <c r="I1583" t="s">
        <v>15</v>
      </c>
      <c r="J1583" t="s">
        <v>2242</v>
      </c>
      <c r="K1583" t="s">
        <v>2243</v>
      </c>
      <c r="L1583" t="s">
        <v>2449</v>
      </c>
      <c r="M1583" s="1">
        <v>42521</v>
      </c>
    </row>
    <row r="1584" spans="1:13" hidden="1" x14ac:dyDescent="0.25">
      <c r="A1584">
        <v>2016</v>
      </c>
      <c r="B1584" t="s">
        <v>11</v>
      </c>
      <c r="C1584" t="s">
        <v>12</v>
      </c>
      <c r="D1584" t="s">
        <v>186</v>
      </c>
      <c r="E1584" t="s">
        <v>187</v>
      </c>
      <c r="F1584" s="1">
        <v>42501</v>
      </c>
      <c r="G1584">
        <v>0</v>
      </c>
      <c r="H1584">
        <v>-53.11</v>
      </c>
      <c r="I1584" t="s">
        <v>15</v>
      </c>
      <c r="J1584" t="s">
        <v>2450</v>
      </c>
      <c r="K1584" t="s">
        <v>2451</v>
      </c>
      <c r="L1584" t="s">
        <v>2452</v>
      </c>
      <c r="M1584" s="1">
        <v>42521</v>
      </c>
    </row>
    <row r="1585" spans="1:13" hidden="1" x14ac:dyDescent="0.25">
      <c r="A1585">
        <v>2016</v>
      </c>
      <c r="B1585" t="s">
        <v>11</v>
      </c>
      <c r="C1585" t="s">
        <v>12</v>
      </c>
      <c r="D1585" t="s">
        <v>186</v>
      </c>
      <c r="E1585" t="s">
        <v>187</v>
      </c>
      <c r="F1585" s="1">
        <v>42501</v>
      </c>
      <c r="G1585">
        <v>1</v>
      </c>
      <c r="H1585">
        <v>-25.45</v>
      </c>
      <c r="I1585" t="s">
        <v>15</v>
      </c>
      <c r="J1585" t="s">
        <v>2453</v>
      </c>
      <c r="K1585" t="s">
        <v>2454</v>
      </c>
      <c r="L1585" t="s">
        <v>2452</v>
      </c>
      <c r="M1585" s="1">
        <v>42521</v>
      </c>
    </row>
    <row r="1586" spans="1:13" hidden="1" x14ac:dyDescent="0.25">
      <c r="A1586">
        <v>2016</v>
      </c>
      <c r="B1586" t="s">
        <v>11</v>
      </c>
      <c r="C1586" t="s">
        <v>12</v>
      </c>
      <c r="D1586" t="s">
        <v>186</v>
      </c>
      <c r="E1586" t="s">
        <v>187</v>
      </c>
      <c r="F1586" s="1">
        <v>42501</v>
      </c>
      <c r="G1586">
        <v>2</v>
      </c>
      <c r="H1586">
        <v>-22.93</v>
      </c>
      <c r="I1586" t="s">
        <v>15</v>
      </c>
      <c r="J1586" t="s">
        <v>2455</v>
      </c>
      <c r="K1586" t="s">
        <v>2456</v>
      </c>
      <c r="L1586" t="s">
        <v>2452</v>
      </c>
      <c r="M1586" s="1">
        <v>42521</v>
      </c>
    </row>
    <row r="1587" spans="1:13" hidden="1" x14ac:dyDescent="0.25">
      <c r="A1587">
        <v>2016</v>
      </c>
      <c r="B1587" t="s">
        <v>11</v>
      </c>
      <c r="C1587" t="s">
        <v>12</v>
      </c>
      <c r="D1587" t="s">
        <v>186</v>
      </c>
      <c r="E1587" t="s">
        <v>187</v>
      </c>
      <c r="F1587" s="1">
        <v>42501</v>
      </c>
      <c r="G1587">
        <v>3</v>
      </c>
      <c r="H1587">
        <v>-13.59</v>
      </c>
      <c r="I1587" t="s">
        <v>15</v>
      </c>
      <c r="J1587" t="s">
        <v>2457</v>
      </c>
      <c r="K1587" t="s">
        <v>2458</v>
      </c>
      <c r="L1587" t="s">
        <v>2452</v>
      </c>
      <c r="M1587" s="1">
        <v>42521</v>
      </c>
    </row>
    <row r="1588" spans="1:13" hidden="1" x14ac:dyDescent="0.25">
      <c r="A1588">
        <v>2016</v>
      </c>
      <c r="B1588" t="s">
        <v>11</v>
      </c>
      <c r="C1588" t="s">
        <v>12</v>
      </c>
      <c r="D1588" t="s">
        <v>186</v>
      </c>
      <c r="E1588" t="s">
        <v>187</v>
      </c>
      <c r="F1588" s="1">
        <v>42501</v>
      </c>
      <c r="G1588">
        <v>4</v>
      </c>
      <c r="H1588">
        <v>-15.82</v>
      </c>
      <c r="I1588" t="s">
        <v>15</v>
      </c>
      <c r="J1588" t="s">
        <v>2459</v>
      </c>
      <c r="K1588" t="s">
        <v>2460</v>
      </c>
      <c r="L1588" t="s">
        <v>2452</v>
      </c>
      <c r="M1588" s="1">
        <v>42521</v>
      </c>
    </row>
    <row r="1589" spans="1:13" hidden="1" x14ac:dyDescent="0.25">
      <c r="A1589">
        <v>2016</v>
      </c>
      <c r="B1589" t="s">
        <v>11</v>
      </c>
      <c r="C1589" t="s">
        <v>12</v>
      </c>
      <c r="D1589" t="s">
        <v>186</v>
      </c>
      <c r="E1589" t="s">
        <v>187</v>
      </c>
      <c r="F1589" s="1">
        <v>42501</v>
      </c>
      <c r="G1589">
        <v>5</v>
      </c>
      <c r="H1589">
        <v>-58.89</v>
      </c>
      <c r="I1589" t="s">
        <v>15</v>
      </c>
      <c r="J1589" t="s">
        <v>2461</v>
      </c>
      <c r="K1589" t="s">
        <v>2462</v>
      </c>
      <c r="L1589" t="s">
        <v>2452</v>
      </c>
      <c r="M1589" s="1">
        <v>42521</v>
      </c>
    </row>
    <row r="1590" spans="1:13" hidden="1" x14ac:dyDescent="0.25">
      <c r="A1590">
        <v>2016</v>
      </c>
      <c r="B1590" t="s">
        <v>11</v>
      </c>
      <c r="C1590" t="s">
        <v>12</v>
      </c>
      <c r="D1590" t="s">
        <v>186</v>
      </c>
      <c r="E1590" t="s">
        <v>187</v>
      </c>
      <c r="F1590" s="1">
        <v>42501</v>
      </c>
      <c r="G1590">
        <v>6</v>
      </c>
      <c r="H1590">
        <v>-34339.32</v>
      </c>
      <c r="I1590" t="s">
        <v>15</v>
      </c>
      <c r="J1590" t="s">
        <v>1045</v>
      </c>
      <c r="K1590" t="s">
        <v>2463</v>
      </c>
      <c r="L1590" t="s">
        <v>2452</v>
      </c>
      <c r="M1590" s="1">
        <v>42521</v>
      </c>
    </row>
    <row r="1591" spans="1:13" hidden="1" x14ac:dyDescent="0.25">
      <c r="A1591">
        <v>2016</v>
      </c>
      <c r="B1591" t="s">
        <v>11</v>
      </c>
      <c r="C1591" t="s">
        <v>12</v>
      </c>
      <c r="D1591" t="s">
        <v>186</v>
      </c>
      <c r="E1591" t="s">
        <v>187</v>
      </c>
      <c r="F1591" s="1">
        <v>42501</v>
      </c>
      <c r="G1591">
        <v>7</v>
      </c>
      <c r="H1591">
        <v>-31.75</v>
      </c>
      <c r="I1591" t="s">
        <v>15</v>
      </c>
      <c r="J1591" t="s">
        <v>295</v>
      </c>
      <c r="K1591" t="s">
        <v>2464</v>
      </c>
      <c r="L1591" t="s">
        <v>2452</v>
      </c>
      <c r="M1591" s="1">
        <v>42521</v>
      </c>
    </row>
    <row r="1592" spans="1:13" hidden="1" x14ac:dyDescent="0.25">
      <c r="A1592">
        <v>2016</v>
      </c>
      <c r="B1592" t="s">
        <v>11</v>
      </c>
      <c r="C1592" t="s">
        <v>12</v>
      </c>
      <c r="D1592" t="s">
        <v>186</v>
      </c>
      <c r="E1592" t="s">
        <v>187</v>
      </c>
      <c r="F1592" s="1">
        <v>42501</v>
      </c>
      <c r="G1592">
        <v>8</v>
      </c>
      <c r="H1592">
        <v>-8078.93</v>
      </c>
      <c r="I1592" t="s">
        <v>15</v>
      </c>
      <c r="J1592" t="s">
        <v>224</v>
      </c>
      <c r="K1592" t="s">
        <v>2465</v>
      </c>
      <c r="L1592" t="s">
        <v>2452</v>
      </c>
      <c r="M1592" s="1">
        <v>42521</v>
      </c>
    </row>
    <row r="1593" spans="1:13" hidden="1" x14ac:dyDescent="0.25">
      <c r="A1593">
        <v>2016</v>
      </c>
      <c r="B1593" t="s">
        <v>11</v>
      </c>
      <c r="C1593" t="s">
        <v>12</v>
      </c>
      <c r="D1593" t="s">
        <v>186</v>
      </c>
      <c r="E1593" t="s">
        <v>187</v>
      </c>
      <c r="F1593" s="1">
        <v>42501</v>
      </c>
      <c r="G1593">
        <v>9</v>
      </c>
      <c r="H1593">
        <v>-86.94</v>
      </c>
      <c r="I1593" t="s">
        <v>15</v>
      </c>
      <c r="J1593" t="s">
        <v>631</v>
      </c>
      <c r="K1593" t="s">
        <v>2466</v>
      </c>
      <c r="L1593" t="s">
        <v>2452</v>
      </c>
      <c r="M1593" s="1">
        <v>42521</v>
      </c>
    </row>
    <row r="1594" spans="1:13" hidden="1" x14ac:dyDescent="0.25">
      <c r="A1594">
        <v>2016</v>
      </c>
      <c r="B1594" t="s">
        <v>11</v>
      </c>
      <c r="C1594" t="s">
        <v>12</v>
      </c>
      <c r="D1594" t="s">
        <v>186</v>
      </c>
      <c r="E1594" t="s">
        <v>187</v>
      </c>
      <c r="F1594" s="1">
        <v>42501</v>
      </c>
      <c r="G1594">
        <v>10</v>
      </c>
      <c r="H1594">
        <v>-902.14</v>
      </c>
      <c r="I1594" t="s">
        <v>15</v>
      </c>
      <c r="J1594" t="s">
        <v>941</v>
      </c>
      <c r="K1594" t="s">
        <v>2467</v>
      </c>
      <c r="L1594" t="s">
        <v>2452</v>
      </c>
      <c r="M1594" s="1">
        <v>42521</v>
      </c>
    </row>
    <row r="1595" spans="1:13" hidden="1" x14ac:dyDescent="0.25">
      <c r="A1595">
        <v>2016</v>
      </c>
      <c r="B1595" t="s">
        <v>11</v>
      </c>
      <c r="C1595" t="s">
        <v>12</v>
      </c>
      <c r="D1595" t="s">
        <v>186</v>
      </c>
      <c r="E1595" t="s">
        <v>187</v>
      </c>
      <c r="F1595" s="1">
        <v>42501</v>
      </c>
      <c r="G1595">
        <v>11</v>
      </c>
      <c r="H1595">
        <v>-789.11</v>
      </c>
      <c r="I1595" t="s">
        <v>15</v>
      </c>
      <c r="J1595" t="s">
        <v>305</v>
      </c>
      <c r="K1595" t="s">
        <v>2468</v>
      </c>
      <c r="L1595" t="s">
        <v>2452</v>
      </c>
      <c r="M1595" s="1">
        <v>42521</v>
      </c>
    </row>
    <row r="1596" spans="1:13" hidden="1" x14ac:dyDescent="0.25">
      <c r="A1596">
        <v>2016</v>
      </c>
      <c r="B1596" t="s">
        <v>11</v>
      </c>
      <c r="C1596" t="s">
        <v>12</v>
      </c>
      <c r="D1596" t="s">
        <v>186</v>
      </c>
      <c r="E1596" t="s">
        <v>187</v>
      </c>
      <c r="F1596" s="1">
        <v>42501</v>
      </c>
      <c r="G1596">
        <v>12</v>
      </c>
      <c r="H1596">
        <v>-1790</v>
      </c>
      <c r="I1596" t="s">
        <v>15</v>
      </c>
      <c r="J1596" t="s">
        <v>201</v>
      </c>
      <c r="K1596" t="s">
        <v>2469</v>
      </c>
      <c r="L1596" t="s">
        <v>2452</v>
      </c>
      <c r="M1596" s="1">
        <v>42521</v>
      </c>
    </row>
    <row r="1597" spans="1:13" hidden="1" x14ac:dyDescent="0.25">
      <c r="A1597">
        <v>2016</v>
      </c>
      <c r="B1597" t="s">
        <v>11</v>
      </c>
      <c r="C1597" t="s">
        <v>12</v>
      </c>
      <c r="D1597" t="s">
        <v>186</v>
      </c>
      <c r="E1597" t="s">
        <v>187</v>
      </c>
      <c r="F1597" s="1">
        <v>42501</v>
      </c>
      <c r="G1597">
        <v>13</v>
      </c>
      <c r="H1597">
        <v>-521.5</v>
      </c>
      <c r="I1597" t="s">
        <v>15</v>
      </c>
      <c r="J1597" t="s">
        <v>311</v>
      </c>
      <c r="K1597" t="s">
        <v>2470</v>
      </c>
      <c r="L1597" t="s">
        <v>2452</v>
      </c>
      <c r="M1597" s="1">
        <v>42521</v>
      </c>
    </row>
    <row r="1598" spans="1:13" hidden="1" x14ac:dyDescent="0.25">
      <c r="A1598">
        <v>2016</v>
      </c>
      <c r="B1598" t="s">
        <v>11</v>
      </c>
      <c r="C1598" t="s">
        <v>12</v>
      </c>
      <c r="D1598" t="s">
        <v>186</v>
      </c>
      <c r="E1598" t="s">
        <v>187</v>
      </c>
      <c r="F1598" s="1">
        <v>42501</v>
      </c>
      <c r="G1598">
        <v>14</v>
      </c>
      <c r="H1598">
        <v>-8996.2099999999991</v>
      </c>
      <c r="I1598" t="s">
        <v>15</v>
      </c>
      <c r="J1598" t="s">
        <v>313</v>
      </c>
      <c r="K1598" t="s">
        <v>2471</v>
      </c>
      <c r="L1598" t="s">
        <v>2452</v>
      </c>
      <c r="M1598" s="1">
        <v>42521</v>
      </c>
    </row>
    <row r="1599" spans="1:13" hidden="1" x14ac:dyDescent="0.25">
      <c r="A1599">
        <v>2016</v>
      </c>
      <c r="B1599" t="s">
        <v>11</v>
      </c>
      <c r="C1599" t="s">
        <v>12</v>
      </c>
      <c r="D1599" t="s">
        <v>186</v>
      </c>
      <c r="E1599" t="s">
        <v>187</v>
      </c>
      <c r="F1599" s="1">
        <v>42501</v>
      </c>
      <c r="G1599">
        <v>15</v>
      </c>
      <c r="H1599">
        <v>-420.82</v>
      </c>
      <c r="I1599" t="s">
        <v>15</v>
      </c>
      <c r="J1599" t="s">
        <v>315</v>
      </c>
      <c r="K1599" t="s">
        <v>2472</v>
      </c>
      <c r="L1599" t="s">
        <v>2452</v>
      </c>
      <c r="M1599" s="1">
        <v>42521</v>
      </c>
    </row>
    <row r="1600" spans="1:13" hidden="1" x14ac:dyDescent="0.25">
      <c r="A1600">
        <v>2016</v>
      </c>
      <c r="B1600" t="s">
        <v>11</v>
      </c>
      <c r="C1600" t="s">
        <v>12</v>
      </c>
      <c r="D1600" t="s">
        <v>186</v>
      </c>
      <c r="E1600" t="s">
        <v>187</v>
      </c>
      <c r="F1600" s="1">
        <v>42501</v>
      </c>
      <c r="G1600">
        <v>16</v>
      </c>
      <c r="H1600">
        <v>-246.69</v>
      </c>
      <c r="I1600" t="s">
        <v>15</v>
      </c>
      <c r="J1600" t="s">
        <v>317</v>
      </c>
      <c r="K1600" t="s">
        <v>2473</v>
      </c>
      <c r="L1600" t="s">
        <v>2452</v>
      </c>
      <c r="M1600" s="1">
        <v>42521</v>
      </c>
    </row>
    <row r="1601" spans="1:13" hidden="1" x14ac:dyDescent="0.25">
      <c r="A1601">
        <v>2016</v>
      </c>
      <c r="B1601" t="s">
        <v>11</v>
      </c>
      <c r="C1601" t="s">
        <v>12</v>
      </c>
      <c r="D1601" t="s">
        <v>186</v>
      </c>
      <c r="E1601" t="s">
        <v>187</v>
      </c>
      <c r="F1601" s="1">
        <v>42501</v>
      </c>
      <c r="G1601">
        <v>17</v>
      </c>
      <c r="H1601">
        <v>-75</v>
      </c>
      <c r="I1601" t="s">
        <v>15</v>
      </c>
      <c r="J1601" t="s">
        <v>217</v>
      </c>
      <c r="K1601" t="s">
        <v>2474</v>
      </c>
      <c r="L1601" t="s">
        <v>2452</v>
      </c>
      <c r="M1601" s="1">
        <v>42521</v>
      </c>
    </row>
    <row r="1602" spans="1:13" hidden="1" x14ac:dyDescent="0.25">
      <c r="A1602">
        <v>2016</v>
      </c>
      <c r="B1602" t="s">
        <v>11</v>
      </c>
      <c r="C1602" t="s">
        <v>12</v>
      </c>
      <c r="D1602" t="s">
        <v>186</v>
      </c>
      <c r="E1602" t="s">
        <v>187</v>
      </c>
      <c r="F1602" s="1">
        <v>42501</v>
      </c>
      <c r="G1602">
        <v>18</v>
      </c>
      <c r="H1602">
        <v>-5755.16</v>
      </c>
      <c r="I1602" t="s">
        <v>15</v>
      </c>
      <c r="J1602" t="s">
        <v>320</v>
      </c>
      <c r="K1602" t="s">
        <v>2475</v>
      </c>
      <c r="L1602" t="s">
        <v>2452</v>
      </c>
      <c r="M1602" s="1">
        <v>42521</v>
      </c>
    </row>
    <row r="1603" spans="1:13" hidden="1" x14ac:dyDescent="0.25">
      <c r="A1603">
        <v>2016</v>
      </c>
      <c r="B1603" t="s">
        <v>11</v>
      </c>
      <c r="C1603" t="s">
        <v>12</v>
      </c>
      <c r="D1603" t="s">
        <v>186</v>
      </c>
      <c r="E1603" t="s">
        <v>187</v>
      </c>
      <c r="F1603" s="1">
        <v>42501</v>
      </c>
      <c r="G1603">
        <v>19</v>
      </c>
      <c r="H1603">
        <v>-475.1</v>
      </c>
      <c r="I1603" t="s">
        <v>15</v>
      </c>
      <c r="J1603" t="s">
        <v>194</v>
      </c>
      <c r="K1603" t="s">
        <v>2476</v>
      </c>
      <c r="L1603" t="s">
        <v>2452</v>
      </c>
      <c r="M1603" s="1">
        <v>42521</v>
      </c>
    </row>
    <row r="1604" spans="1:13" x14ac:dyDescent="0.25">
      <c r="A1604">
        <v>2016</v>
      </c>
      <c r="B1604" t="s">
        <v>11</v>
      </c>
      <c r="C1604" t="s">
        <v>12</v>
      </c>
      <c r="D1604" t="s">
        <v>186</v>
      </c>
      <c r="E1604" t="s">
        <v>187</v>
      </c>
      <c r="F1604" s="1">
        <v>42501</v>
      </c>
      <c r="G1604">
        <v>20</v>
      </c>
      <c r="H1604">
        <v>-48049.58</v>
      </c>
      <c r="I1604" t="s">
        <v>15</v>
      </c>
      <c r="J1604" t="s">
        <v>20</v>
      </c>
      <c r="K1604" t="s">
        <v>2477</v>
      </c>
      <c r="L1604" t="s">
        <v>2452</v>
      </c>
      <c r="M1604" s="1">
        <v>42521</v>
      </c>
    </row>
    <row r="1605" spans="1:13" hidden="1" x14ac:dyDescent="0.25">
      <c r="A1605">
        <v>2016</v>
      </c>
      <c r="B1605" t="s">
        <v>11</v>
      </c>
      <c r="C1605" t="s">
        <v>12</v>
      </c>
      <c r="D1605" t="s">
        <v>186</v>
      </c>
      <c r="E1605" t="s">
        <v>187</v>
      </c>
      <c r="F1605" s="1">
        <v>42501</v>
      </c>
      <c r="G1605">
        <v>21</v>
      </c>
      <c r="H1605">
        <v>-187.37</v>
      </c>
      <c r="I1605" t="s">
        <v>15</v>
      </c>
      <c r="J1605" t="s">
        <v>324</v>
      </c>
      <c r="K1605" t="s">
        <v>2478</v>
      </c>
      <c r="L1605" t="s">
        <v>2452</v>
      </c>
      <c r="M1605" s="1">
        <v>42521</v>
      </c>
    </row>
    <row r="1606" spans="1:13" hidden="1" x14ac:dyDescent="0.25">
      <c r="A1606">
        <v>2016</v>
      </c>
      <c r="B1606" t="s">
        <v>11</v>
      </c>
      <c r="C1606" t="s">
        <v>12</v>
      </c>
      <c r="D1606" t="s">
        <v>186</v>
      </c>
      <c r="E1606" t="s">
        <v>187</v>
      </c>
      <c r="F1606" s="1">
        <v>42501</v>
      </c>
      <c r="G1606">
        <v>22</v>
      </c>
      <c r="H1606">
        <v>-46.4</v>
      </c>
      <c r="I1606" t="s">
        <v>15</v>
      </c>
      <c r="J1606" t="s">
        <v>643</v>
      </c>
      <c r="K1606" t="s">
        <v>2479</v>
      </c>
      <c r="L1606" t="s">
        <v>2452</v>
      </c>
      <c r="M1606" s="1">
        <v>42521</v>
      </c>
    </row>
    <row r="1607" spans="1:13" hidden="1" x14ac:dyDescent="0.25">
      <c r="A1607">
        <v>2016</v>
      </c>
      <c r="B1607" t="s">
        <v>11</v>
      </c>
      <c r="C1607" t="s">
        <v>12</v>
      </c>
      <c r="D1607" t="s">
        <v>186</v>
      </c>
      <c r="E1607" t="s">
        <v>187</v>
      </c>
      <c r="F1607" s="1">
        <v>42501</v>
      </c>
      <c r="G1607">
        <v>23</v>
      </c>
      <c r="H1607">
        <v>-1469.79</v>
      </c>
      <c r="I1607" t="s">
        <v>15</v>
      </c>
      <c r="J1607" t="s">
        <v>83</v>
      </c>
      <c r="K1607" t="s">
        <v>2480</v>
      </c>
      <c r="L1607" t="s">
        <v>2452</v>
      </c>
      <c r="M1607" s="1">
        <v>42521</v>
      </c>
    </row>
    <row r="1608" spans="1:13" hidden="1" x14ac:dyDescent="0.25">
      <c r="A1608">
        <v>2016</v>
      </c>
      <c r="B1608" t="s">
        <v>11</v>
      </c>
      <c r="C1608" t="s">
        <v>12</v>
      </c>
      <c r="D1608" t="s">
        <v>186</v>
      </c>
      <c r="E1608" t="s">
        <v>187</v>
      </c>
      <c r="F1608" s="1">
        <v>42501</v>
      </c>
      <c r="G1608">
        <v>24</v>
      </c>
      <c r="H1608">
        <v>-169.52</v>
      </c>
      <c r="I1608" t="s">
        <v>15</v>
      </c>
      <c r="J1608" t="s">
        <v>482</v>
      </c>
      <c r="K1608" t="s">
        <v>2481</v>
      </c>
      <c r="L1608" t="s">
        <v>2452</v>
      </c>
      <c r="M1608" s="1">
        <v>42521</v>
      </c>
    </row>
    <row r="1609" spans="1:13" hidden="1" x14ac:dyDescent="0.25">
      <c r="A1609">
        <v>2016</v>
      </c>
      <c r="B1609" t="s">
        <v>11</v>
      </c>
      <c r="C1609" t="s">
        <v>12</v>
      </c>
      <c r="D1609" t="s">
        <v>186</v>
      </c>
      <c r="E1609" t="s">
        <v>187</v>
      </c>
      <c r="F1609" s="1">
        <v>42501</v>
      </c>
      <c r="G1609">
        <v>25</v>
      </c>
      <c r="H1609">
        <v>-43.42</v>
      </c>
      <c r="I1609" t="s">
        <v>15</v>
      </c>
      <c r="J1609" t="s">
        <v>484</v>
      </c>
      <c r="K1609" t="s">
        <v>2482</v>
      </c>
      <c r="L1609" t="s">
        <v>2452</v>
      </c>
      <c r="M1609" s="1">
        <v>42521</v>
      </c>
    </row>
    <row r="1610" spans="1:13" hidden="1" x14ac:dyDescent="0.25">
      <c r="A1610">
        <v>2016</v>
      </c>
      <c r="B1610" t="s">
        <v>11</v>
      </c>
      <c r="C1610" t="s">
        <v>12</v>
      </c>
      <c r="D1610" t="s">
        <v>186</v>
      </c>
      <c r="E1610" t="s">
        <v>187</v>
      </c>
      <c r="F1610" s="1">
        <v>42501</v>
      </c>
      <c r="G1610">
        <v>26</v>
      </c>
      <c r="H1610">
        <v>-1550</v>
      </c>
      <c r="I1610" t="s">
        <v>15</v>
      </c>
      <c r="J1610" t="s">
        <v>1068</v>
      </c>
      <c r="K1610" t="s">
        <v>2483</v>
      </c>
      <c r="L1610" t="s">
        <v>2452</v>
      </c>
      <c r="M1610" s="1">
        <v>42521</v>
      </c>
    </row>
    <row r="1611" spans="1:13" hidden="1" x14ac:dyDescent="0.25">
      <c r="A1611">
        <v>2016</v>
      </c>
      <c r="B1611" t="s">
        <v>11</v>
      </c>
      <c r="C1611" t="s">
        <v>12</v>
      </c>
      <c r="D1611" t="s">
        <v>186</v>
      </c>
      <c r="E1611" t="s">
        <v>187</v>
      </c>
      <c r="F1611" s="1">
        <v>42501</v>
      </c>
      <c r="G1611">
        <v>27</v>
      </c>
      <c r="H1611">
        <v>-350</v>
      </c>
      <c r="I1611" t="s">
        <v>15</v>
      </c>
      <c r="J1611" t="s">
        <v>766</v>
      </c>
      <c r="K1611" t="s">
        <v>2484</v>
      </c>
      <c r="L1611" t="s">
        <v>2452</v>
      </c>
      <c r="M1611" s="1">
        <v>42521</v>
      </c>
    </row>
    <row r="1612" spans="1:13" hidden="1" x14ac:dyDescent="0.25">
      <c r="A1612">
        <v>2016</v>
      </c>
      <c r="B1612" t="s">
        <v>11</v>
      </c>
      <c r="C1612" t="s">
        <v>12</v>
      </c>
      <c r="D1612" t="s">
        <v>186</v>
      </c>
      <c r="E1612" t="s">
        <v>187</v>
      </c>
      <c r="F1612" s="1">
        <v>42501</v>
      </c>
      <c r="G1612">
        <v>28</v>
      </c>
      <c r="H1612">
        <v>-1605</v>
      </c>
      <c r="I1612" t="s">
        <v>15</v>
      </c>
      <c r="J1612" t="s">
        <v>336</v>
      </c>
      <c r="K1612" t="s">
        <v>2485</v>
      </c>
      <c r="L1612" t="s">
        <v>2452</v>
      </c>
      <c r="M1612" s="1">
        <v>42521</v>
      </c>
    </row>
    <row r="1613" spans="1:13" hidden="1" x14ac:dyDescent="0.25">
      <c r="A1613">
        <v>2016</v>
      </c>
      <c r="B1613" t="s">
        <v>11</v>
      </c>
      <c r="C1613" t="s">
        <v>12</v>
      </c>
      <c r="D1613" t="s">
        <v>186</v>
      </c>
      <c r="E1613" t="s">
        <v>187</v>
      </c>
      <c r="F1613" s="1">
        <v>42501</v>
      </c>
      <c r="G1613">
        <v>29</v>
      </c>
      <c r="H1613">
        <v>-4701.16</v>
      </c>
      <c r="I1613" t="s">
        <v>15</v>
      </c>
      <c r="J1613" t="s">
        <v>496</v>
      </c>
      <c r="K1613" t="s">
        <v>2486</v>
      </c>
      <c r="L1613" t="s">
        <v>2452</v>
      </c>
      <c r="M1613" s="1">
        <v>42521</v>
      </c>
    </row>
    <row r="1614" spans="1:13" hidden="1" x14ac:dyDescent="0.25">
      <c r="A1614">
        <v>2016</v>
      </c>
      <c r="B1614" t="s">
        <v>11</v>
      </c>
      <c r="C1614" t="s">
        <v>12</v>
      </c>
      <c r="D1614" t="s">
        <v>186</v>
      </c>
      <c r="E1614" t="s">
        <v>187</v>
      </c>
      <c r="F1614" s="1">
        <v>42501</v>
      </c>
      <c r="G1614">
        <v>30</v>
      </c>
      <c r="H1614">
        <v>-531.82000000000005</v>
      </c>
      <c r="I1614" t="s">
        <v>15</v>
      </c>
      <c r="J1614" t="s">
        <v>498</v>
      </c>
      <c r="K1614" t="s">
        <v>2487</v>
      </c>
      <c r="L1614" t="s">
        <v>2452</v>
      </c>
      <c r="M1614" s="1">
        <v>42521</v>
      </c>
    </row>
    <row r="1615" spans="1:13" hidden="1" x14ac:dyDescent="0.25">
      <c r="A1615">
        <v>2016</v>
      </c>
      <c r="B1615" t="s">
        <v>11</v>
      </c>
      <c r="C1615" t="s">
        <v>12</v>
      </c>
      <c r="D1615" t="s">
        <v>186</v>
      </c>
      <c r="E1615" t="s">
        <v>187</v>
      </c>
      <c r="F1615" s="1">
        <v>42501</v>
      </c>
      <c r="G1615">
        <v>31</v>
      </c>
      <c r="H1615">
        <v>-2346.48</v>
      </c>
      <c r="I1615" t="s">
        <v>15</v>
      </c>
      <c r="J1615" t="s">
        <v>207</v>
      </c>
      <c r="K1615" t="s">
        <v>2488</v>
      </c>
      <c r="L1615" t="s">
        <v>2452</v>
      </c>
      <c r="M1615" s="1">
        <v>42521</v>
      </c>
    </row>
    <row r="1616" spans="1:13" hidden="1" x14ac:dyDescent="0.25">
      <c r="A1616">
        <v>2016</v>
      </c>
      <c r="B1616" t="s">
        <v>11</v>
      </c>
      <c r="C1616" t="s">
        <v>12</v>
      </c>
      <c r="D1616" t="s">
        <v>186</v>
      </c>
      <c r="E1616" t="s">
        <v>187</v>
      </c>
      <c r="F1616" s="1">
        <v>42501</v>
      </c>
      <c r="G1616">
        <v>32</v>
      </c>
      <c r="H1616">
        <v>-39.6</v>
      </c>
      <c r="I1616" t="s">
        <v>15</v>
      </c>
      <c r="J1616" t="s">
        <v>338</v>
      </c>
      <c r="K1616" t="s">
        <v>2489</v>
      </c>
      <c r="L1616" t="s">
        <v>2452</v>
      </c>
      <c r="M1616" s="1">
        <v>42521</v>
      </c>
    </row>
    <row r="1617" spans="1:13" hidden="1" x14ac:dyDescent="0.25">
      <c r="A1617">
        <v>2016</v>
      </c>
      <c r="B1617" t="s">
        <v>11</v>
      </c>
      <c r="C1617" t="s">
        <v>12</v>
      </c>
      <c r="D1617" t="s">
        <v>186</v>
      </c>
      <c r="E1617" t="s">
        <v>187</v>
      </c>
      <c r="F1617" s="1">
        <v>42501</v>
      </c>
      <c r="G1617">
        <v>33</v>
      </c>
      <c r="H1617">
        <v>-1508.5</v>
      </c>
      <c r="I1617" t="s">
        <v>15</v>
      </c>
      <c r="J1617" t="s">
        <v>1333</v>
      </c>
      <c r="K1617" t="s">
        <v>2490</v>
      </c>
      <c r="L1617" t="s">
        <v>2452</v>
      </c>
      <c r="M1617" s="1">
        <v>42521</v>
      </c>
    </row>
    <row r="1618" spans="1:13" hidden="1" x14ac:dyDescent="0.25">
      <c r="A1618">
        <v>2016</v>
      </c>
      <c r="B1618" t="s">
        <v>11</v>
      </c>
      <c r="C1618" t="s">
        <v>12</v>
      </c>
      <c r="D1618" t="s">
        <v>186</v>
      </c>
      <c r="E1618" t="s">
        <v>187</v>
      </c>
      <c r="F1618" s="1">
        <v>42501</v>
      </c>
      <c r="G1618">
        <v>34</v>
      </c>
      <c r="H1618">
        <v>-361525.29</v>
      </c>
      <c r="I1618" t="s">
        <v>15</v>
      </c>
      <c r="J1618" t="s">
        <v>202</v>
      </c>
      <c r="K1618" t="s">
        <v>2491</v>
      </c>
      <c r="L1618" t="s">
        <v>2452</v>
      </c>
      <c r="M1618" s="1">
        <v>42521</v>
      </c>
    </row>
    <row r="1619" spans="1:13" hidden="1" x14ac:dyDescent="0.25">
      <c r="A1619">
        <v>2016</v>
      </c>
      <c r="B1619" t="s">
        <v>11</v>
      </c>
      <c r="C1619" t="s">
        <v>12</v>
      </c>
      <c r="D1619" t="s">
        <v>186</v>
      </c>
      <c r="E1619" t="s">
        <v>187</v>
      </c>
      <c r="F1619" s="1">
        <v>42501</v>
      </c>
      <c r="G1619">
        <v>35</v>
      </c>
      <c r="H1619">
        <v>-48.42</v>
      </c>
      <c r="I1619" t="s">
        <v>15</v>
      </c>
      <c r="J1619" t="s">
        <v>344</v>
      </c>
      <c r="K1619" t="s">
        <v>2492</v>
      </c>
      <c r="L1619" t="s">
        <v>2452</v>
      </c>
      <c r="M1619" s="1">
        <v>42521</v>
      </c>
    </row>
    <row r="1620" spans="1:13" hidden="1" x14ac:dyDescent="0.25">
      <c r="A1620">
        <v>2016</v>
      </c>
      <c r="B1620" t="s">
        <v>11</v>
      </c>
      <c r="C1620" t="s">
        <v>12</v>
      </c>
      <c r="D1620" t="s">
        <v>186</v>
      </c>
      <c r="E1620" t="s">
        <v>187</v>
      </c>
      <c r="F1620" s="1">
        <v>42501</v>
      </c>
      <c r="G1620">
        <v>36</v>
      </c>
      <c r="H1620">
        <v>-930.3</v>
      </c>
      <c r="I1620" t="s">
        <v>15</v>
      </c>
      <c r="J1620" t="s">
        <v>221</v>
      </c>
      <c r="K1620" t="s">
        <v>2493</v>
      </c>
      <c r="L1620" t="s">
        <v>2452</v>
      </c>
      <c r="M1620" s="1">
        <v>42521</v>
      </c>
    </row>
    <row r="1621" spans="1:13" hidden="1" x14ac:dyDescent="0.25">
      <c r="A1621">
        <v>2016</v>
      </c>
      <c r="B1621" t="s">
        <v>11</v>
      </c>
      <c r="C1621" t="s">
        <v>12</v>
      </c>
      <c r="D1621" t="s">
        <v>186</v>
      </c>
      <c r="E1621" t="s">
        <v>187</v>
      </c>
      <c r="F1621" s="1">
        <v>42501</v>
      </c>
      <c r="G1621">
        <v>37</v>
      </c>
      <c r="H1621">
        <v>-1197.99</v>
      </c>
      <c r="I1621" t="s">
        <v>15</v>
      </c>
      <c r="J1621" t="s">
        <v>349</v>
      </c>
      <c r="K1621" t="s">
        <v>2494</v>
      </c>
      <c r="L1621" t="s">
        <v>2452</v>
      </c>
      <c r="M1621" s="1">
        <v>42521</v>
      </c>
    </row>
    <row r="1622" spans="1:13" hidden="1" x14ac:dyDescent="0.25">
      <c r="A1622">
        <v>2016</v>
      </c>
      <c r="B1622" t="s">
        <v>11</v>
      </c>
      <c r="C1622" t="s">
        <v>12</v>
      </c>
      <c r="D1622" t="s">
        <v>186</v>
      </c>
      <c r="E1622" t="s">
        <v>187</v>
      </c>
      <c r="F1622" s="1">
        <v>42501</v>
      </c>
      <c r="G1622">
        <v>38</v>
      </c>
      <c r="H1622">
        <v>-95</v>
      </c>
      <c r="I1622" t="s">
        <v>15</v>
      </c>
      <c r="J1622" t="s">
        <v>2495</v>
      </c>
      <c r="K1622" t="s">
        <v>2496</v>
      </c>
      <c r="L1622" t="s">
        <v>2452</v>
      </c>
      <c r="M1622" s="1">
        <v>42521</v>
      </c>
    </row>
    <row r="1623" spans="1:13" hidden="1" x14ac:dyDescent="0.25">
      <c r="A1623">
        <v>2016</v>
      </c>
      <c r="B1623" t="s">
        <v>11</v>
      </c>
      <c r="C1623" t="s">
        <v>12</v>
      </c>
      <c r="D1623" t="s">
        <v>186</v>
      </c>
      <c r="E1623" t="s">
        <v>187</v>
      </c>
      <c r="F1623" s="1">
        <v>42501</v>
      </c>
      <c r="G1623">
        <v>39</v>
      </c>
      <c r="H1623">
        <v>-8035</v>
      </c>
      <c r="I1623" t="s">
        <v>15</v>
      </c>
      <c r="J1623" t="s">
        <v>2497</v>
      </c>
      <c r="K1623" t="s">
        <v>2498</v>
      </c>
      <c r="L1623" t="s">
        <v>2452</v>
      </c>
      <c r="M1623" s="1">
        <v>42521</v>
      </c>
    </row>
    <row r="1624" spans="1:13" hidden="1" x14ac:dyDescent="0.25">
      <c r="A1624">
        <v>2016</v>
      </c>
      <c r="B1624" t="s">
        <v>11</v>
      </c>
      <c r="C1624" t="s">
        <v>12</v>
      </c>
      <c r="D1624" t="s">
        <v>186</v>
      </c>
      <c r="E1624" t="s">
        <v>187</v>
      </c>
      <c r="F1624" s="1">
        <v>42501</v>
      </c>
      <c r="G1624">
        <v>40</v>
      </c>
      <c r="H1624">
        <v>-22000</v>
      </c>
      <c r="I1624" t="s">
        <v>15</v>
      </c>
      <c r="J1624" t="s">
        <v>196</v>
      </c>
      <c r="K1624" t="s">
        <v>2499</v>
      </c>
      <c r="L1624" t="s">
        <v>2452</v>
      </c>
      <c r="M1624" s="1">
        <v>42521</v>
      </c>
    </row>
    <row r="1625" spans="1:13" hidden="1" x14ac:dyDescent="0.25">
      <c r="A1625">
        <v>2016</v>
      </c>
      <c r="B1625" t="s">
        <v>11</v>
      </c>
      <c r="C1625" t="s">
        <v>12</v>
      </c>
      <c r="D1625" t="s">
        <v>186</v>
      </c>
      <c r="E1625" t="s">
        <v>187</v>
      </c>
      <c r="F1625" s="1">
        <v>42501</v>
      </c>
      <c r="G1625">
        <v>41</v>
      </c>
      <c r="H1625">
        <v>-3000</v>
      </c>
      <c r="I1625" t="s">
        <v>15</v>
      </c>
      <c r="J1625" t="s">
        <v>355</v>
      </c>
      <c r="K1625" t="s">
        <v>2500</v>
      </c>
      <c r="L1625" t="s">
        <v>2452</v>
      </c>
      <c r="M1625" s="1">
        <v>42521</v>
      </c>
    </row>
    <row r="1626" spans="1:13" hidden="1" x14ac:dyDescent="0.25">
      <c r="A1626">
        <v>2016</v>
      </c>
      <c r="B1626" t="s">
        <v>11</v>
      </c>
      <c r="C1626" t="s">
        <v>12</v>
      </c>
      <c r="D1626" t="s">
        <v>186</v>
      </c>
      <c r="E1626" t="s">
        <v>187</v>
      </c>
      <c r="F1626" s="1">
        <v>42501</v>
      </c>
      <c r="G1626">
        <v>42</v>
      </c>
      <c r="H1626">
        <v>-1578.25</v>
      </c>
      <c r="I1626" t="s">
        <v>15</v>
      </c>
      <c r="J1626" t="s">
        <v>18</v>
      </c>
      <c r="K1626" t="s">
        <v>2501</v>
      </c>
      <c r="L1626" t="s">
        <v>2452</v>
      </c>
      <c r="M1626" s="1">
        <v>42521</v>
      </c>
    </row>
    <row r="1627" spans="1:13" hidden="1" x14ac:dyDescent="0.25">
      <c r="A1627">
        <v>2016</v>
      </c>
      <c r="B1627" t="s">
        <v>11</v>
      </c>
      <c r="C1627" t="s">
        <v>12</v>
      </c>
      <c r="D1627" t="s">
        <v>186</v>
      </c>
      <c r="E1627" t="s">
        <v>187</v>
      </c>
      <c r="F1627" s="1">
        <v>42501</v>
      </c>
      <c r="G1627">
        <v>43</v>
      </c>
      <c r="H1627">
        <v>-6175</v>
      </c>
      <c r="I1627" t="s">
        <v>15</v>
      </c>
      <c r="J1627" t="s">
        <v>358</v>
      </c>
      <c r="K1627" t="s">
        <v>2502</v>
      </c>
      <c r="L1627" t="s">
        <v>2452</v>
      </c>
      <c r="M1627" s="1">
        <v>42521</v>
      </c>
    </row>
    <row r="1628" spans="1:13" hidden="1" x14ac:dyDescent="0.25">
      <c r="A1628">
        <v>2016</v>
      </c>
      <c r="B1628" t="s">
        <v>11</v>
      </c>
      <c r="C1628" t="s">
        <v>12</v>
      </c>
      <c r="D1628" t="s">
        <v>186</v>
      </c>
      <c r="E1628" t="s">
        <v>187</v>
      </c>
      <c r="F1628" s="1">
        <v>42501</v>
      </c>
      <c r="G1628">
        <v>44</v>
      </c>
      <c r="H1628">
        <v>-1045.29</v>
      </c>
      <c r="I1628" t="s">
        <v>15</v>
      </c>
      <c r="J1628" t="s">
        <v>362</v>
      </c>
      <c r="K1628" t="s">
        <v>2503</v>
      </c>
      <c r="L1628" t="s">
        <v>2452</v>
      </c>
      <c r="M1628" s="1">
        <v>42521</v>
      </c>
    </row>
    <row r="1629" spans="1:13" hidden="1" x14ac:dyDescent="0.25">
      <c r="A1629">
        <v>2016</v>
      </c>
      <c r="B1629" t="s">
        <v>11</v>
      </c>
      <c r="C1629" t="s">
        <v>12</v>
      </c>
      <c r="D1629" t="s">
        <v>186</v>
      </c>
      <c r="E1629" t="s">
        <v>187</v>
      </c>
      <c r="F1629" s="1">
        <v>42501</v>
      </c>
      <c r="G1629">
        <v>45</v>
      </c>
      <c r="H1629">
        <v>-29.95</v>
      </c>
      <c r="I1629" t="s">
        <v>15</v>
      </c>
      <c r="J1629" t="s">
        <v>34</v>
      </c>
      <c r="K1629" t="s">
        <v>2504</v>
      </c>
      <c r="L1629" t="s">
        <v>2452</v>
      </c>
      <c r="M1629" s="1">
        <v>42521</v>
      </c>
    </row>
    <row r="1630" spans="1:13" hidden="1" x14ac:dyDescent="0.25">
      <c r="A1630">
        <v>2016</v>
      </c>
      <c r="B1630" t="s">
        <v>11</v>
      </c>
      <c r="C1630" t="s">
        <v>12</v>
      </c>
      <c r="D1630" t="s">
        <v>186</v>
      </c>
      <c r="E1630" t="s">
        <v>187</v>
      </c>
      <c r="F1630" s="1">
        <v>42501</v>
      </c>
      <c r="G1630">
        <v>46</v>
      </c>
      <c r="H1630">
        <v>-13673.4</v>
      </c>
      <c r="I1630" t="s">
        <v>15</v>
      </c>
      <c r="J1630" t="s">
        <v>667</v>
      </c>
      <c r="K1630" t="s">
        <v>2505</v>
      </c>
      <c r="L1630" t="s">
        <v>2452</v>
      </c>
      <c r="M1630" s="1">
        <v>42521</v>
      </c>
    </row>
    <row r="1631" spans="1:13" hidden="1" x14ac:dyDescent="0.25">
      <c r="A1631">
        <v>2016</v>
      </c>
      <c r="B1631" t="s">
        <v>11</v>
      </c>
      <c r="C1631" t="s">
        <v>12</v>
      </c>
      <c r="D1631" t="s">
        <v>186</v>
      </c>
      <c r="E1631" t="s">
        <v>187</v>
      </c>
      <c r="F1631" s="1">
        <v>42501</v>
      </c>
      <c r="G1631">
        <v>47</v>
      </c>
      <c r="H1631">
        <v>-6247.38</v>
      </c>
      <c r="I1631" t="s">
        <v>15</v>
      </c>
      <c r="J1631" t="s">
        <v>197</v>
      </c>
      <c r="K1631" t="s">
        <v>2506</v>
      </c>
      <c r="L1631" t="s">
        <v>2452</v>
      </c>
      <c r="M1631" s="1">
        <v>42521</v>
      </c>
    </row>
    <row r="1632" spans="1:13" hidden="1" x14ac:dyDescent="0.25">
      <c r="A1632">
        <v>2016</v>
      </c>
      <c r="B1632" t="s">
        <v>11</v>
      </c>
      <c r="C1632" t="s">
        <v>12</v>
      </c>
      <c r="D1632" t="s">
        <v>186</v>
      </c>
      <c r="E1632" t="s">
        <v>187</v>
      </c>
      <c r="F1632" s="1">
        <v>42501</v>
      </c>
      <c r="G1632">
        <v>48</v>
      </c>
      <c r="H1632">
        <v>-1200</v>
      </c>
      <c r="I1632" t="s">
        <v>15</v>
      </c>
      <c r="J1632" t="s">
        <v>209</v>
      </c>
      <c r="K1632" t="s">
        <v>2507</v>
      </c>
      <c r="L1632" t="s">
        <v>2452</v>
      </c>
      <c r="M1632" s="1">
        <v>42521</v>
      </c>
    </row>
    <row r="1633" spans="1:13" hidden="1" x14ac:dyDescent="0.25">
      <c r="A1633">
        <v>2016</v>
      </c>
      <c r="B1633" t="s">
        <v>11</v>
      </c>
      <c r="C1633" t="s">
        <v>12</v>
      </c>
      <c r="D1633" t="s">
        <v>186</v>
      </c>
      <c r="E1633" t="s">
        <v>187</v>
      </c>
      <c r="F1633" s="1">
        <v>42501</v>
      </c>
      <c r="G1633">
        <v>49</v>
      </c>
      <c r="H1633">
        <v>-816.96</v>
      </c>
      <c r="I1633" t="s">
        <v>15</v>
      </c>
      <c r="J1633" t="s">
        <v>2508</v>
      </c>
      <c r="K1633" t="s">
        <v>2509</v>
      </c>
      <c r="L1633" t="s">
        <v>2452</v>
      </c>
      <c r="M1633" s="1">
        <v>42521</v>
      </c>
    </row>
    <row r="1634" spans="1:13" hidden="1" x14ac:dyDescent="0.25">
      <c r="A1634">
        <v>2016</v>
      </c>
      <c r="B1634" t="s">
        <v>11</v>
      </c>
      <c r="C1634" t="s">
        <v>12</v>
      </c>
      <c r="D1634" t="s">
        <v>186</v>
      </c>
      <c r="E1634" t="s">
        <v>187</v>
      </c>
      <c r="F1634" s="1">
        <v>42501</v>
      </c>
      <c r="G1634">
        <v>50</v>
      </c>
      <c r="H1634">
        <v>-543</v>
      </c>
      <c r="I1634" t="s">
        <v>15</v>
      </c>
      <c r="J1634" t="s">
        <v>202</v>
      </c>
      <c r="K1634" t="s">
        <v>2510</v>
      </c>
      <c r="L1634" t="s">
        <v>2452</v>
      </c>
      <c r="M1634" s="1">
        <v>42521</v>
      </c>
    </row>
    <row r="1635" spans="1:13" hidden="1" x14ac:dyDescent="0.25">
      <c r="A1635">
        <v>2016</v>
      </c>
      <c r="B1635" t="s">
        <v>11</v>
      </c>
      <c r="C1635" t="s">
        <v>12</v>
      </c>
      <c r="D1635" t="s">
        <v>186</v>
      </c>
      <c r="E1635" t="s">
        <v>187</v>
      </c>
      <c r="F1635" s="1">
        <v>42501</v>
      </c>
      <c r="G1635">
        <v>51</v>
      </c>
      <c r="H1635">
        <v>-450</v>
      </c>
      <c r="I1635" t="s">
        <v>15</v>
      </c>
      <c r="J1635" t="s">
        <v>2197</v>
      </c>
      <c r="K1635" t="s">
        <v>2511</v>
      </c>
      <c r="L1635" t="s">
        <v>2452</v>
      </c>
      <c r="M1635" s="1">
        <v>42521</v>
      </c>
    </row>
    <row r="1636" spans="1:13" hidden="1" x14ac:dyDescent="0.25">
      <c r="A1636">
        <v>2016</v>
      </c>
      <c r="B1636" t="s">
        <v>11</v>
      </c>
      <c r="C1636" t="s">
        <v>12</v>
      </c>
      <c r="D1636" t="s">
        <v>186</v>
      </c>
      <c r="E1636" t="s">
        <v>187</v>
      </c>
      <c r="F1636" s="1">
        <v>42501</v>
      </c>
      <c r="G1636">
        <v>52</v>
      </c>
      <c r="H1636">
        <v>-243.47</v>
      </c>
      <c r="I1636" t="s">
        <v>15</v>
      </c>
      <c r="J1636" t="s">
        <v>40</v>
      </c>
      <c r="K1636" t="s">
        <v>2512</v>
      </c>
      <c r="L1636" t="s">
        <v>2452</v>
      </c>
      <c r="M1636" s="1">
        <v>42521</v>
      </c>
    </row>
    <row r="1637" spans="1:13" hidden="1" x14ac:dyDescent="0.25">
      <c r="A1637">
        <v>2016</v>
      </c>
      <c r="B1637" t="s">
        <v>11</v>
      </c>
      <c r="C1637" t="s">
        <v>12</v>
      </c>
      <c r="D1637" t="s">
        <v>186</v>
      </c>
      <c r="E1637" t="s">
        <v>187</v>
      </c>
      <c r="F1637" s="1">
        <v>42501</v>
      </c>
      <c r="G1637">
        <v>53</v>
      </c>
      <c r="H1637">
        <v>-1737.08</v>
      </c>
      <c r="I1637" t="s">
        <v>15</v>
      </c>
      <c r="J1637" t="s">
        <v>386</v>
      </c>
      <c r="K1637" t="s">
        <v>2513</v>
      </c>
      <c r="L1637" t="s">
        <v>2452</v>
      </c>
      <c r="M1637" s="1">
        <v>42521</v>
      </c>
    </row>
    <row r="1638" spans="1:13" hidden="1" x14ac:dyDescent="0.25">
      <c r="A1638">
        <v>2016</v>
      </c>
      <c r="B1638" t="s">
        <v>11</v>
      </c>
      <c r="C1638" t="s">
        <v>12</v>
      </c>
      <c r="D1638" t="s">
        <v>186</v>
      </c>
      <c r="E1638" t="s">
        <v>187</v>
      </c>
      <c r="F1638" s="1">
        <v>42501</v>
      </c>
      <c r="G1638">
        <v>54</v>
      </c>
      <c r="H1638">
        <v>-1466.1</v>
      </c>
      <c r="I1638" t="s">
        <v>15</v>
      </c>
      <c r="J1638" t="s">
        <v>2107</v>
      </c>
      <c r="K1638" t="s">
        <v>2514</v>
      </c>
      <c r="L1638" t="s">
        <v>2452</v>
      </c>
      <c r="M1638" s="1">
        <v>42521</v>
      </c>
    </row>
    <row r="1639" spans="1:13" hidden="1" x14ac:dyDescent="0.25">
      <c r="A1639">
        <v>2016</v>
      </c>
      <c r="B1639" t="s">
        <v>11</v>
      </c>
      <c r="C1639" t="s">
        <v>12</v>
      </c>
      <c r="D1639" t="s">
        <v>186</v>
      </c>
      <c r="E1639" t="s">
        <v>187</v>
      </c>
      <c r="F1639" s="1">
        <v>42501</v>
      </c>
      <c r="G1639">
        <v>55</v>
      </c>
      <c r="H1639">
        <v>-2274.7199999999998</v>
      </c>
      <c r="I1639" t="s">
        <v>15</v>
      </c>
      <c r="J1639" t="s">
        <v>695</v>
      </c>
      <c r="K1639" t="s">
        <v>2515</v>
      </c>
      <c r="L1639" t="s">
        <v>2452</v>
      </c>
      <c r="M1639" s="1">
        <v>42521</v>
      </c>
    </row>
    <row r="1640" spans="1:13" hidden="1" x14ac:dyDescent="0.25">
      <c r="A1640">
        <v>2016</v>
      </c>
      <c r="B1640" t="s">
        <v>11</v>
      </c>
      <c r="C1640" t="s">
        <v>12</v>
      </c>
      <c r="D1640" t="s">
        <v>186</v>
      </c>
      <c r="E1640" t="s">
        <v>187</v>
      </c>
      <c r="F1640" s="1">
        <v>42501</v>
      </c>
      <c r="G1640">
        <v>56</v>
      </c>
      <c r="H1640">
        <v>-423.49</v>
      </c>
      <c r="I1640" t="s">
        <v>15</v>
      </c>
      <c r="J1640" t="s">
        <v>2516</v>
      </c>
      <c r="K1640" t="s">
        <v>2517</v>
      </c>
      <c r="L1640" t="s">
        <v>2452</v>
      </c>
      <c r="M1640" s="1">
        <v>42521</v>
      </c>
    </row>
    <row r="1641" spans="1:13" hidden="1" x14ac:dyDescent="0.25">
      <c r="A1641">
        <v>2016</v>
      </c>
      <c r="B1641" t="s">
        <v>11</v>
      </c>
      <c r="C1641" t="s">
        <v>12</v>
      </c>
      <c r="D1641" t="s">
        <v>186</v>
      </c>
      <c r="E1641" t="s">
        <v>187</v>
      </c>
      <c r="F1641" s="1">
        <v>42501</v>
      </c>
      <c r="G1641">
        <v>57</v>
      </c>
      <c r="H1641">
        <v>-85.26</v>
      </c>
      <c r="I1641" t="s">
        <v>15</v>
      </c>
      <c r="J1641" t="s">
        <v>2343</v>
      </c>
      <c r="K1641" t="s">
        <v>2518</v>
      </c>
      <c r="L1641" t="s">
        <v>2452</v>
      </c>
      <c r="M1641" s="1">
        <v>42521</v>
      </c>
    </row>
    <row r="1642" spans="1:13" hidden="1" x14ac:dyDescent="0.25">
      <c r="A1642">
        <v>2016</v>
      </c>
      <c r="B1642" t="s">
        <v>11</v>
      </c>
      <c r="C1642" t="s">
        <v>12</v>
      </c>
      <c r="D1642" t="s">
        <v>186</v>
      </c>
      <c r="E1642" t="s">
        <v>187</v>
      </c>
      <c r="F1642" s="1">
        <v>42501</v>
      </c>
      <c r="G1642">
        <v>58</v>
      </c>
      <c r="H1642">
        <v>-120.48</v>
      </c>
      <c r="I1642" t="s">
        <v>15</v>
      </c>
      <c r="J1642" t="s">
        <v>392</v>
      </c>
      <c r="K1642" t="s">
        <v>2519</v>
      </c>
      <c r="L1642" t="s">
        <v>2452</v>
      </c>
      <c r="M1642" s="1">
        <v>42521</v>
      </c>
    </row>
    <row r="1643" spans="1:13" hidden="1" x14ac:dyDescent="0.25">
      <c r="A1643">
        <v>2016</v>
      </c>
      <c r="B1643" t="s">
        <v>11</v>
      </c>
      <c r="C1643" t="s">
        <v>12</v>
      </c>
      <c r="D1643" t="s">
        <v>186</v>
      </c>
      <c r="E1643" t="s">
        <v>187</v>
      </c>
      <c r="F1643" s="1">
        <v>42501</v>
      </c>
      <c r="G1643">
        <v>59</v>
      </c>
      <c r="H1643">
        <v>-271</v>
      </c>
      <c r="I1643" t="s">
        <v>15</v>
      </c>
      <c r="J1643" t="s">
        <v>701</v>
      </c>
      <c r="K1643" t="s">
        <v>2520</v>
      </c>
      <c r="L1643" t="s">
        <v>2452</v>
      </c>
      <c r="M1643" s="1">
        <v>42521</v>
      </c>
    </row>
    <row r="1644" spans="1:13" hidden="1" x14ac:dyDescent="0.25">
      <c r="A1644">
        <v>2016</v>
      </c>
      <c r="B1644" t="s">
        <v>11</v>
      </c>
      <c r="C1644" t="s">
        <v>12</v>
      </c>
      <c r="D1644" t="s">
        <v>186</v>
      </c>
      <c r="E1644" t="s">
        <v>187</v>
      </c>
      <c r="F1644" s="1">
        <v>42501</v>
      </c>
      <c r="G1644">
        <v>60</v>
      </c>
      <c r="H1644">
        <v>-241.61</v>
      </c>
      <c r="I1644" t="s">
        <v>15</v>
      </c>
      <c r="J1644" t="s">
        <v>347</v>
      </c>
      <c r="K1644" t="s">
        <v>2521</v>
      </c>
      <c r="L1644" t="s">
        <v>2452</v>
      </c>
      <c r="M1644" s="1">
        <v>42521</v>
      </c>
    </row>
    <row r="1645" spans="1:13" hidden="1" x14ac:dyDescent="0.25">
      <c r="A1645">
        <v>2016</v>
      </c>
      <c r="B1645" t="s">
        <v>11</v>
      </c>
      <c r="C1645" t="s">
        <v>12</v>
      </c>
      <c r="D1645" t="s">
        <v>186</v>
      </c>
      <c r="E1645" t="s">
        <v>187</v>
      </c>
      <c r="F1645" s="1">
        <v>42501</v>
      </c>
      <c r="G1645">
        <v>61</v>
      </c>
      <c r="H1645">
        <v>-244.63</v>
      </c>
      <c r="I1645" t="s">
        <v>15</v>
      </c>
      <c r="J1645" t="s">
        <v>211</v>
      </c>
      <c r="K1645" t="s">
        <v>2522</v>
      </c>
      <c r="L1645" t="s">
        <v>2452</v>
      </c>
      <c r="M1645" s="1">
        <v>42521</v>
      </c>
    </row>
    <row r="1646" spans="1:13" hidden="1" x14ac:dyDescent="0.25">
      <c r="A1646">
        <v>2016</v>
      </c>
      <c r="B1646" t="s">
        <v>11</v>
      </c>
      <c r="C1646" t="s">
        <v>12</v>
      </c>
      <c r="D1646" t="s">
        <v>186</v>
      </c>
      <c r="E1646" t="s">
        <v>187</v>
      </c>
      <c r="F1646" s="1">
        <v>42501</v>
      </c>
      <c r="G1646">
        <v>62</v>
      </c>
      <c r="H1646">
        <v>-31073.82</v>
      </c>
      <c r="I1646" t="s">
        <v>15</v>
      </c>
      <c r="J1646" t="s">
        <v>395</v>
      </c>
      <c r="K1646" t="s">
        <v>2523</v>
      </c>
      <c r="L1646" t="s">
        <v>2452</v>
      </c>
      <c r="M1646" s="1">
        <v>42521</v>
      </c>
    </row>
    <row r="1647" spans="1:13" hidden="1" x14ac:dyDescent="0.25">
      <c r="A1647">
        <v>2016</v>
      </c>
      <c r="B1647" t="s">
        <v>11</v>
      </c>
      <c r="C1647" t="s">
        <v>12</v>
      </c>
      <c r="D1647" t="s">
        <v>186</v>
      </c>
      <c r="E1647" t="s">
        <v>187</v>
      </c>
      <c r="F1647" s="1">
        <v>42501</v>
      </c>
      <c r="G1647">
        <v>63</v>
      </c>
      <c r="H1647">
        <v>1466.1</v>
      </c>
      <c r="I1647" t="s">
        <v>15</v>
      </c>
      <c r="J1647" t="s">
        <v>2107</v>
      </c>
      <c r="K1647" t="s">
        <v>2514</v>
      </c>
      <c r="L1647" t="s">
        <v>2524</v>
      </c>
      <c r="M1647" s="1">
        <v>42521</v>
      </c>
    </row>
    <row r="1648" spans="1:13" hidden="1" x14ac:dyDescent="0.25">
      <c r="A1648">
        <v>2016</v>
      </c>
      <c r="B1648" t="s">
        <v>11</v>
      </c>
      <c r="C1648" t="s">
        <v>12</v>
      </c>
      <c r="D1648" t="s">
        <v>186</v>
      </c>
      <c r="E1648" t="s">
        <v>187</v>
      </c>
      <c r="F1648" s="1">
        <v>42503</v>
      </c>
      <c r="G1648">
        <v>0</v>
      </c>
      <c r="H1648">
        <v>-14263.42</v>
      </c>
      <c r="I1648" t="s">
        <v>21</v>
      </c>
      <c r="J1648" t="s">
        <v>188</v>
      </c>
      <c r="L1648" t="s">
        <v>2525</v>
      </c>
      <c r="M1648" s="1">
        <v>42490</v>
      </c>
    </row>
    <row r="1649" spans="1:13" hidden="1" x14ac:dyDescent="0.25">
      <c r="A1649">
        <v>2016</v>
      </c>
      <c r="B1649" t="s">
        <v>11</v>
      </c>
      <c r="C1649" t="s">
        <v>12</v>
      </c>
      <c r="D1649" t="s">
        <v>186</v>
      </c>
      <c r="E1649" t="s">
        <v>187</v>
      </c>
      <c r="F1649" s="1">
        <v>42503</v>
      </c>
      <c r="G1649">
        <v>1</v>
      </c>
      <c r="H1649">
        <v>-75686.59</v>
      </c>
      <c r="I1649" t="s">
        <v>21</v>
      </c>
      <c r="J1649" t="s">
        <v>189</v>
      </c>
      <c r="L1649" t="s">
        <v>2525</v>
      </c>
      <c r="M1649" s="1">
        <v>42490</v>
      </c>
    </row>
    <row r="1650" spans="1:13" hidden="1" x14ac:dyDescent="0.25">
      <c r="A1650">
        <v>2016</v>
      </c>
      <c r="B1650" t="s">
        <v>11</v>
      </c>
      <c r="C1650" t="s">
        <v>12</v>
      </c>
      <c r="D1650" t="s">
        <v>186</v>
      </c>
      <c r="E1650" t="s">
        <v>187</v>
      </c>
      <c r="F1650" s="1">
        <v>42503</v>
      </c>
      <c r="G1650">
        <v>2</v>
      </c>
      <c r="H1650">
        <v>-46677.57</v>
      </c>
      <c r="I1650" t="s">
        <v>21</v>
      </c>
      <c r="J1650" t="s">
        <v>190</v>
      </c>
      <c r="L1650" t="s">
        <v>2525</v>
      </c>
      <c r="M1650" s="1">
        <v>42490</v>
      </c>
    </row>
    <row r="1651" spans="1:13" hidden="1" x14ac:dyDescent="0.25">
      <c r="A1651">
        <v>2016</v>
      </c>
      <c r="B1651" t="s">
        <v>11</v>
      </c>
      <c r="C1651" t="s">
        <v>12</v>
      </c>
      <c r="D1651" t="s">
        <v>186</v>
      </c>
      <c r="E1651" t="s">
        <v>187</v>
      </c>
      <c r="F1651" s="1">
        <v>42503</v>
      </c>
      <c r="G1651">
        <v>3</v>
      </c>
      <c r="H1651">
        <v>-2237.61</v>
      </c>
      <c r="I1651" t="s">
        <v>21</v>
      </c>
      <c r="J1651" t="s">
        <v>191</v>
      </c>
      <c r="L1651" t="s">
        <v>2525</v>
      </c>
      <c r="M1651" s="1">
        <v>42490</v>
      </c>
    </row>
    <row r="1652" spans="1:13" hidden="1" x14ac:dyDescent="0.25">
      <c r="A1652">
        <v>2016</v>
      </c>
      <c r="B1652" t="s">
        <v>11</v>
      </c>
      <c r="C1652" t="s">
        <v>12</v>
      </c>
      <c r="D1652" t="s">
        <v>186</v>
      </c>
      <c r="E1652" t="s">
        <v>187</v>
      </c>
      <c r="F1652" s="1">
        <v>42503</v>
      </c>
      <c r="G1652">
        <v>4</v>
      </c>
      <c r="H1652">
        <v>-896.94</v>
      </c>
      <c r="I1652" t="s">
        <v>21</v>
      </c>
      <c r="J1652" t="s">
        <v>234</v>
      </c>
      <c r="L1652" t="s">
        <v>2526</v>
      </c>
      <c r="M1652" s="1">
        <v>42521</v>
      </c>
    </row>
    <row r="1653" spans="1:13" hidden="1" x14ac:dyDescent="0.25">
      <c r="A1653">
        <v>2016</v>
      </c>
      <c r="B1653" t="s">
        <v>11</v>
      </c>
      <c r="C1653" t="s">
        <v>12</v>
      </c>
      <c r="D1653" t="s">
        <v>186</v>
      </c>
      <c r="E1653" t="s">
        <v>187</v>
      </c>
      <c r="F1653" s="1">
        <v>42503</v>
      </c>
      <c r="G1653">
        <v>5</v>
      </c>
      <c r="H1653">
        <v>-7109.31</v>
      </c>
      <c r="I1653" t="s">
        <v>21</v>
      </c>
      <c r="J1653" t="s">
        <v>192</v>
      </c>
      <c r="L1653" t="s">
        <v>2526</v>
      </c>
      <c r="M1653" s="1">
        <v>42521</v>
      </c>
    </row>
    <row r="1654" spans="1:13" hidden="1" x14ac:dyDescent="0.25">
      <c r="A1654">
        <v>2016</v>
      </c>
      <c r="B1654" t="s">
        <v>11</v>
      </c>
      <c r="C1654" t="s">
        <v>12</v>
      </c>
      <c r="D1654" t="s">
        <v>186</v>
      </c>
      <c r="E1654" t="s">
        <v>187</v>
      </c>
      <c r="F1654" s="1">
        <v>42503</v>
      </c>
      <c r="G1654">
        <v>6</v>
      </c>
      <c r="H1654">
        <v>-1644.64</v>
      </c>
      <c r="I1654" t="s">
        <v>15</v>
      </c>
      <c r="J1654" t="s">
        <v>2527</v>
      </c>
      <c r="K1654" t="s">
        <v>2528</v>
      </c>
      <c r="L1654" t="s">
        <v>2529</v>
      </c>
      <c r="M1654" s="1">
        <v>42521</v>
      </c>
    </row>
    <row r="1655" spans="1:13" hidden="1" x14ac:dyDescent="0.25">
      <c r="A1655">
        <v>2016</v>
      </c>
      <c r="B1655" t="s">
        <v>11</v>
      </c>
      <c r="C1655" t="s">
        <v>12</v>
      </c>
      <c r="D1655" t="s">
        <v>186</v>
      </c>
      <c r="E1655" t="s">
        <v>187</v>
      </c>
      <c r="F1655" s="1">
        <v>42503</v>
      </c>
      <c r="G1655">
        <v>7</v>
      </c>
      <c r="H1655">
        <v>-816.49</v>
      </c>
      <c r="I1655" t="s">
        <v>15</v>
      </c>
      <c r="J1655" t="s">
        <v>1191</v>
      </c>
      <c r="K1655" t="s">
        <v>2530</v>
      </c>
      <c r="L1655" t="s">
        <v>2529</v>
      </c>
      <c r="M1655" s="1">
        <v>42521</v>
      </c>
    </row>
    <row r="1656" spans="1:13" hidden="1" x14ac:dyDescent="0.25">
      <c r="A1656">
        <v>2016</v>
      </c>
      <c r="B1656" t="s">
        <v>11</v>
      </c>
      <c r="C1656" t="s">
        <v>12</v>
      </c>
      <c r="D1656" t="s">
        <v>186</v>
      </c>
      <c r="E1656" t="s">
        <v>187</v>
      </c>
      <c r="F1656" s="1">
        <v>42503</v>
      </c>
      <c r="G1656">
        <v>8</v>
      </c>
      <c r="H1656">
        <v>-1294.95</v>
      </c>
      <c r="I1656" t="s">
        <v>15</v>
      </c>
      <c r="J1656" t="s">
        <v>2531</v>
      </c>
      <c r="K1656" t="s">
        <v>2532</v>
      </c>
      <c r="L1656" t="s">
        <v>2529</v>
      </c>
      <c r="M1656" s="1">
        <v>42521</v>
      </c>
    </row>
    <row r="1657" spans="1:13" hidden="1" x14ac:dyDescent="0.25">
      <c r="A1657">
        <v>2016</v>
      </c>
      <c r="B1657" t="s">
        <v>11</v>
      </c>
      <c r="C1657" t="s">
        <v>12</v>
      </c>
      <c r="D1657" t="s">
        <v>186</v>
      </c>
      <c r="E1657" t="s">
        <v>187</v>
      </c>
      <c r="F1657" s="1">
        <v>42503</v>
      </c>
      <c r="G1657">
        <v>9</v>
      </c>
      <c r="H1657">
        <v>-1451.81</v>
      </c>
      <c r="I1657" t="s">
        <v>15</v>
      </c>
      <c r="J1657" t="s">
        <v>2533</v>
      </c>
      <c r="K1657" t="s">
        <v>2534</v>
      </c>
      <c r="L1657" t="s">
        <v>2529</v>
      </c>
      <c r="M1657" s="1">
        <v>42521</v>
      </c>
    </row>
    <row r="1658" spans="1:13" hidden="1" x14ac:dyDescent="0.25">
      <c r="A1658">
        <v>2016</v>
      </c>
      <c r="B1658" t="s">
        <v>11</v>
      </c>
      <c r="C1658" t="s">
        <v>12</v>
      </c>
      <c r="D1658" t="s">
        <v>186</v>
      </c>
      <c r="E1658" t="s">
        <v>187</v>
      </c>
      <c r="F1658" s="1">
        <v>42503</v>
      </c>
      <c r="G1658">
        <v>10</v>
      </c>
      <c r="H1658">
        <v>-398.44</v>
      </c>
      <c r="I1658" t="s">
        <v>15</v>
      </c>
      <c r="J1658" t="s">
        <v>2535</v>
      </c>
      <c r="K1658" t="s">
        <v>2536</v>
      </c>
      <c r="L1658" t="s">
        <v>2529</v>
      </c>
      <c r="M1658" s="1">
        <v>42521</v>
      </c>
    </row>
    <row r="1659" spans="1:13" hidden="1" x14ac:dyDescent="0.25">
      <c r="A1659">
        <v>2016</v>
      </c>
      <c r="B1659" t="s">
        <v>11</v>
      </c>
      <c r="C1659" t="s">
        <v>12</v>
      </c>
      <c r="D1659" t="s">
        <v>186</v>
      </c>
      <c r="E1659" t="s">
        <v>187</v>
      </c>
      <c r="F1659" s="1">
        <v>42508</v>
      </c>
      <c r="G1659">
        <v>0</v>
      </c>
      <c r="H1659">
        <v>1644.64</v>
      </c>
      <c r="I1659" t="s">
        <v>15</v>
      </c>
      <c r="J1659" t="s">
        <v>2527</v>
      </c>
      <c r="K1659" t="s">
        <v>2537</v>
      </c>
      <c r="L1659" t="s">
        <v>2538</v>
      </c>
      <c r="M1659" s="1">
        <v>42521</v>
      </c>
    </row>
    <row r="1660" spans="1:13" hidden="1" x14ac:dyDescent="0.25">
      <c r="A1660">
        <v>2016</v>
      </c>
      <c r="B1660" t="s">
        <v>11</v>
      </c>
      <c r="C1660" t="s">
        <v>12</v>
      </c>
      <c r="D1660" t="s">
        <v>186</v>
      </c>
      <c r="E1660" t="s">
        <v>187</v>
      </c>
      <c r="F1660" s="1">
        <v>42508</v>
      </c>
      <c r="G1660">
        <v>1</v>
      </c>
      <c r="H1660">
        <v>1451.81</v>
      </c>
      <c r="I1660" t="s">
        <v>15</v>
      </c>
      <c r="J1660" t="s">
        <v>2533</v>
      </c>
      <c r="K1660" t="s">
        <v>2537</v>
      </c>
      <c r="L1660" t="s">
        <v>2538</v>
      </c>
      <c r="M1660" s="1">
        <v>42521</v>
      </c>
    </row>
    <row r="1661" spans="1:13" hidden="1" x14ac:dyDescent="0.25">
      <c r="A1661">
        <v>2016</v>
      </c>
      <c r="B1661" t="s">
        <v>11</v>
      </c>
      <c r="C1661" t="s">
        <v>12</v>
      </c>
      <c r="D1661" t="s">
        <v>186</v>
      </c>
      <c r="E1661" t="s">
        <v>187</v>
      </c>
      <c r="F1661" s="1">
        <v>42508</v>
      </c>
      <c r="G1661">
        <v>2</v>
      </c>
      <c r="H1661">
        <v>398.44</v>
      </c>
      <c r="I1661" t="s">
        <v>15</v>
      </c>
      <c r="J1661" t="s">
        <v>2535</v>
      </c>
      <c r="K1661" t="s">
        <v>2537</v>
      </c>
      <c r="L1661" t="s">
        <v>2538</v>
      </c>
      <c r="M1661" s="1">
        <v>42521</v>
      </c>
    </row>
    <row r="1662" spans="1:13" hidden="1" x14ac:dyDescent="0.25">
      <c r="A1662">
        <v>2016</v>
      </c>
      <c r="B1662" t="s">
        <v>11</v>
      </c>
      <c r="C1662" t="s">
        <v>12</v>
      </c>
      <c r="D1662" t="s">
        <v>186</v>
      </c>
      <c r="E1662" t="s">
        <v>187</v>
      </c>
      <c r="F1662" s="1">
        <v>42508</v>
      </c>
      <c r="G1662">
        <v>3</v>
      </c>
      <c r="H1662">
        <v>1294.95</v>
      </c>
      <c r="I1662" t="s">
        <v>15</v>
      </c>
      <c r="J1662" t="s">
        <v>2531</v>
      </c>
      <c r="K1662" t="s">
        <v>2537</v>
      </c>
      <c r="L1662" t="s">
        <v>2538</v>
      </c>
      <c r="M1662" s="1">
        <v>42521</v>
      </c>
    </row>
    <row r="1663" spans="1:13" hidden="1" x14ac:dyDescent="0.25">
      <c r="A1663">
        <v>2016</v>
      </c>
      <c r="B1663" t="s">
        <v>11</v>
      </c>
      <c r="C1663" t="s">
        <v>12</v>
      </c>
      <c r="D1663" t="s">
        <v>186</v>
      </c>
      <c r="E1663" t="s">
        <v>187</v>
      </c>
      <c r="F1663" s="1">
        <v>42508</v>
      </c>
      <c r="G1663">
        <v>4</v>
      </c>
      <c r="H1663">
        <v>816.49</v>
      </c>
      <c r="I1663" t="s">
        <v>15</v>
      </c>
      <c r="J1663" t="s">
        <v>1191</v>
      </c>
      <c r="K1663" t="s">
        <v>2537</v>
      </c>
      <c r="L1663" t="s">
        <v>2538</v>
      </c>
      <c r="M1663" s="1">
        <v>42521</v>
      </c>
    </row>
    <row r="1664" spans="1:13" hidden="1" x14ac:dyDescent="0.25">
      <c r="A1664">
        <v>2016</v>
      </c>
      <c r="B1664" t="s">
        <v>11</v>
      </c>
      <c r="C1664" t="s">
        <v>12</v>
      </c>
      <c r="D1664" t="s">
        <v>186</v>
      </c>
      <c r="E1664" t="s">
        <v>187</v>
      </c>
      <c r="F1664" s="1">
        <v>42508</v>
      </c>
      <c r="G1664">
        <v>5</v>
      </c>
      <c r="H1664">
        <v>-816.49</v>
      </c>
      <c r="I1664" t="s">
        <v>15</v>
      </c>
      <c r="J1664" t="s">
        <v>1191</v>
      </c>
      <c r="K1664" t="s">
        <v>2537</v>
      </c>
      <c r="L1664" t="s">
        <v>2539</v>
      </c>
      <c r="M1664" s="1">
        <v>42521</v>
      </c>
    </row>
    <row r="1665" spans="1:13" hidden="1" x14ac:dyDescent="0.25">
      <c r="A1665">
        <v>2016</v>
      </c>
      <c r="B1665" t="s">
        <v>11</v>
      </c>
      <c r="C1665" t="s">
        <v>12</v>
      </c>
      <c r="D1665" t="s">
        <v>186</v>
      </c>
      <c r="E1665" t="s">
        <v>187</v>
      </c>
      <c r="F1665" s="1">
        <v>42508</v>
      </c>
      <c r="G1665">
        <v>6</v>
      </c>
      <c r="H1665">
        <v>-1000</v>
      </c>
      <c r="I1665" t="s">
        <v>21</v>
      </c>
      <c r="J1665" t="s">
        <v>1381</v>
      </c>
      <c r="L1665" t="s">
        <v>2444</v>
      </c>
      <c r="M1665" s="1">
        <v>42521</v>
      </c>
    </row>
    <row r="1666" spans="1:13" hidden="1" x14ac:dyDescent="0.25">
      <c r="A1666">
        <v>2016</v>
      </c>
      <c r="B1666" t="s">
        <v>11</v>
      </c>
      <c r="C1666" t="s">
        <v>12</v>
      </c>
      <c r="D1666" t="s">
        <v>186</v>
      </c>
      <c r="E1666" t="s">
        <v>187</v>
      </c>
      <c r="F1666" s="1">
        <v>42509</v>
      </c>
      <c r="G1666">
        <v>0</v>
      </c>
      <c r="H1666">
        <v>15.29</v>
      </c>
      <c r="I1666" t="s">
        <v>15</v>
      </c>
      <c r="J1666" t="s">
        <v>2221</v>
      </c>
      <c r="K1666" t="s">
        <v>2222</v>
      </c>
      <c r="L1666" t="s">
        <v>2540</v>
      </c>
      <c r="M1666" s="1">
        <v>42521</v>
      </c>
    </row>
    <row r="1667" spans="1:13" hidden="1" x14ac:dyDescent="0.25">
      <c r="A1667">
        <v>2016</v>
      </c>
      <c r="B1667" t="s">
        <v>11</v>
      </c>
      <c r="C1667" t="s">
        <v>12</v>
      </c>
      <c r="D1667" t="s">
        <v>186</v>
      </c>
      <c r="E1667" t="s">
        <v>187</v>
      </c>
      <c r="F1667" s="1">
        <v>42510</v>
      </c>
      <c r="G1667">
        <v>0</v>
      </c>
      <c r="H1667">
        <v>-57590.3</v>
      </c>
      <c r="I1667" t="s">
        <v>15</v>
      </c>
      <c r="J1667" t="s">
        <v>347</v>
      </c>
      <c r="K1667" t="s">
        <v>2541</v>
      </c>
      <c r="L1667" t="s">
        <v>2542</v>
      </c>
      <c r="M1667" s="1">
        <v>42521</v>
      </c>
    </row>
    <row r="1668" spans="1:13" hidden="1" x14ac:dyDescent="0.25">
      <c r="A1668">
        <v>2016</v>
      </c>
      <c r="B1668" t="s">
        <v>11</v>
      </c>
      <c r="C1668" t="s">
        <v>12</v>
      </c>
      <c r="D1668" t="s">
        <v>186</v>
      </c>
      <c r="E1668" t="s">
        <v>187</v>
      </c>
      <c r="F1668" s="1">
        <v>42510</v>
      </c>
      <c r="G1668">
        <v>1</v>
      </c>
      <c r="H1668">
        <v>-147.34</v>
      </c>
      <c r="I1668" t="s">
        <v>15</v>
      </c>
      <c r="J1668" t="s">
        <v>367</v>
      </c>
      <c r="K1668" t="s">
        <v>2543</v>
      </c>
      <c r="L1668" t="s">
        <v>2542</v>
      </c>
      <c r="M1668" s="1">
        <v>42521</v>
      </c>
    </row>
    <row r="1669" spans="1:13" hidden="1" x14ac:dyDescent="0.25">
      <c r="A1669">
        <v>2016</v>
      </c>
      <c r="B1669" t="s">
        <v>11</v>
      </c>
      <c r="C1669" t="s">
        <v>12</v>
      </c>
      <c r="D1669" t="s">
        <v>186</v>
      </c>
      <c r="E1669" t="s">
        <v>187</v>
      </c>
      <c r="F1669" s="1">
        <v>42510</v>
      </c>
      <c r="G1669">
        <v>2</v>
      </c>
      <c r="H1669">
        <v>816.49</v>
      </c>
      <c r="I1669" t="s">
        <v>15</v>
      </c>
      <c r="J1669" t="s">
        <v>1191</v>
      </c>
      <c r="K1669" t="s">
        <v>2530</v>
      </c>
      <c r="L1669" t="s">
        <v>2544</v>
      </c>
      <c r="M1669" s="1">
        <v>42521</v>
      </c>
    </row>
    <row r="1670" spans="1:13" hidden="1" x14ac:dyDescent="0.25">
      <c r="A1670">
        <v>2016</v>
      </c>
      <c r="B1670" t="s">
        <v>11</v>
      </c>
      <c r="C1670" t="s">
        <v>12</v>
      </c>
      <c r="D1670" t="s">
        <v>186</v>
      </c>
      <c r="E1670" t="s">
        <v>187</v>
      </c>
      <c r="F1670" s="1">
        <v>42510</v>
      </c>
      <c r="G1670">
        <v>3</v>
      </c>
      <c r="H1670">
        <v>-2403.7399999999998</v>
      </c>
      <c r="I1670" t="s">
        <v>21</v>
      </c>
      <c r="J1670" t="s">
        <v>408</v>
      </c>
      <c r="L1670" t="s">
        <v>2444</v>
      </c>
      <c r="M1670" s="1">
        <v>42521</v>
      </c>
    </row>
    <row r="1671" spans="1:13" hidden="1" x14ac:dyDescent="0.25">
      <c r="A1671">
        <v>2016</v>
      </c>
      <c r="B1671" t="s">
        <v>11</v>
      </c>
      <c r="C1671" t="s">
        <v>12</v>
      </c>
      <c r="D1671" t="s">
        <v>186</v>
      </c>
      <c r="E1671" t="s">
        <v>187</v>
      </c>
      <c r="F1671" s="1">
        <v>42513</v>
      </c>
      <c r="G1671">
        <v>0</v>
      </c>
      <c r="H1671">
        <v>-2106.23</v>
      </c>
      <c r="I1671" t="s">
        <v>15</v>
      </c>
      <c r="J1671" t="s">
        <v>1389</v>
      </c>
      <c r="K1671" t="s">
        <v>2545</v>
      </c>
      <c r="L1671" t="s">
        <v>2546</v>
      </c>
      <c r="M1671" s="1">
        <v>42521</v>
      </c>
    </row>
    <row r="1672" spans="1:13" hidden="1" x14ac:dyDescent="0.25">
      <c r="A1672">
        <v>2016</v>
      </c>
      <c r="B1672" t="s">
        <v>11</v>
      </c>
      <c r="C1672" t="s">
        <v>12</v>
      </c>
      <c r="D1672" t="s">
        <v>186</v>
      </c>
      <c r="E1672" t="s">
        <v>187</v>
      </c>
      <c r="F1672" s="1">
        <v>42514</v>
      </c>
      <c r="G1672">
        <v>0</v>
      </c>
      <c r="H1672">
        <v>-13.51</v>
      </c>
      <c r="I1672" t="s">
        <v>15</v>
      </c>
      <c r="J1672" t="s">
        <v>1389</v>
      </c>
      <c r="K1672" t="s">
        <v>2547</v>
      </c>
      <c r="L1672" t="s">
        <v>2548</v>
      </c>
      <c r="M1672" s="1">
        <v>42521</v>
      </c>
    </row>
    <row r="1673" spans="1:13" hidden="1" x14ac:dyDescent="0.25">
      <c r="A1673">
        <v>2016</v>
      </c>
      <c r="B1673" t="s">
        <v>11</v>
      </c>
      <c r="C1673" t="s">
        <v>12</v>
      </c>
      <c r="D1673" t="s">
        <v>186</v>
      </c>
      <c r="E1673" t="s">
        <v>187</v>
      </c>
      <c r="F1673" s="1">
        <v>42515</v>
      </c>
      <c r="G1673">
        <v>0</v>
      </c>
      <c r="H1673">
        <v>-5162.33</v>
      </c>
      <c r="I1673" t="s">
        <v>15</v>
      </c>
      <c r="J1673" t="s">
        <v>16</v>
      </c>
      <c r="K1673" t="s">
        <v>2549</v>
      </c>
      <c r="L1673" t="s">
        <v>2550</v>
      </c>
      <c r="M1673" s="1">
        <v>42521</v>
      </c>
    </row>
    <row r="1674" spans="1:13" hidden="1" x14ac:dyDescent="0.25">
      <c r="A1674">
        <v>2016</v>
      </c>
      <c r="B1674" t="s">
        <v>11</v>
      </c>
      <c r="C1674" t="s">
        <v>12</v>
      </c>
      <c r="D1674" t="s">
        <v>186</v>
      </c>
      <c r="E1674" t="s">
        <v>187</v>
      </c>
      <c r="F1674" s="1">
        <v>42515</v>
      </c>
      <c r="G1674">
        <v>1</v>
      </c>
      <c r="H1674">
        <v>-20.67</v>
      </c>
      <c r="I1674" t="s">
        <v>15</v>
      </c>
      <c r="J1674" t="s">
        <v>2551</v>
      </c>
      <c r="K1674" t="s">
        <v>2552</v>
      </c>
      <c r="L1674" t="s">
        <v>2550</v>
      </c>
      <c r="M1674" s="1">
        <v>42521</v>
      </c>
    </row>
    <row r="1675" spans="1:13" hidden="1" x14ac:dyDescent="0.25">
      <c r="A1675">
        <v>2016</v>
      </c>
      <c r="B1675" t="s">
        <v>11</v>
      </c>
      <c r="C1675" t="s">
        <v>12</v>
      </c>
      <c r="D1675" t="s">
        <v>186</v>
      </c>
      <c r="E1675" t="s">
        <v>187</v>
      </c>
      <c r="F1675" s="1">
        <v>42515</v>
      </c>
      <c r="G1675">
        <v>2</v>
      </c>
      <c r="H1675">
        <v>-21.25</v>
      </c>
      <c r="I1675" t="s">
        <v>15</v>
      </c>
      <c r="J1675" t="s">
        <v>2553</v>
      </c>
      <c r="K1675" t="s">
        <v>2554</v>
      </c>
      <c r="L1675" t="s">
        <v>2550</v>
      </c>
      <c r="M1675" s="1">
        <v>42521</v>
      </c>
    </row>
    <row r="1676" spans="1:13" hidden="1" x14ac:dyDescent="0.25">
      <c r="A1676">
        <v>2016</v>
      </c>
      <c r="B1676" t="s">
        <v>11</v>
      </c>
      <c r="C1676" t="s">
        <v>12</v>
      </c>
      <c r="D1676" t="s">
        <v>186</v>
      </c>
      <c r="E1676" t="s">
        <v>187</v>
      </c>
      <c r="F1676" s="1">
        <v>42515</v>
      </c>
      <c r="G1676">
        <v>3</v>
      </c>
      <c r="H1676">
        <v>-22.93</v>
      </c>
      <c r="I1676" t="s">
        <v>15</v>
      </c>
      <c r="J1676" t="s">
        <v>2555</v>
      </c>
      <c r="K1676" t="s">
        <v>2556</v>
      </c>
      <c r="L1676" t="s">
        <v>2550</v>
      </c>
      <c r="M1676" s="1">
        <v>42521</v>
      </c>
    </row>
    <row r="1677" spans="1:13" hidden="1" x14ac:dyDescent="0.25">
      <c r="A1677">
        <v>2016</v>
      </c>
      <c r="B1677" t="s">
        <v>11</v>
      </c>
      <c r="C1677" t="s">
        <v>12</v>
      </c>
      <c r="D1677" t="s">
        <v>186</v>
      </c>
      <c r="E1677" t="s">
        <v>187</v>
      </c>
      <c r="F1677" s="1">
        <v>42515</v>
      </c>
      <c r="G1677">
        <v>4</v>
      </c>
      <c r="H1677">
        <v>-22.66</v>
      </c>
      <c r="I1677" t="s">
        <v>15</v>
      </c>
      <c r="J1677" t="s">
        <v>2557</v>
      </c>
      <c r="K1677" t="s">
        <v>2558</v>
      </c>
      <c r="L1677" t="s">
        <v>2550</v>
      </c>
      <c r="M1677" s="1">
        <v>42521</v>
      </c>
    </row>
    <row r="1678" spans="1:13" hidden="1" x14ac:dyDescent="0.25">
      <c r="A1678">
        <v>2016</v>
      </c>
      <c r="B1678" t="s">
        <v>11</v>
      </c>
      <c r="C1678" t="s">
        <v>12</v>
      </c>
      <c r="D1678" t="s">
        <v>186</v>
      </c>
      <c r="E1678" t="s">
        <v>187</v>
      </c>
      <c r="F1678" s="1">
        <v>42515</v>
      </c>
      <c r="G1678">
        <v>5</v>
      </c>
      <c r="H1678">
        <v>-11.5</v>
      </c>
      <c r="I1678" t="s">
        <v>15</v>
      </c>
      <c r="J1678" t="s">
        <v>2559</v>
      </c>
      <c r="K1678" t="s">
        <v>2560</v>
      </c>
      <c r="L1678" t="s">
        <v>2550</v>
      </c>
      <c r="M1678" s="1">
        <v>42521</v>
      </c>
    </row>
    <row r="1679" spans="1:13" hidden="1" x14ac:dyDescent="0.25">
      <c r="A1679">
        <v>2016</v>
      </c>
      <c r="B1679" t="s">
        <v>11</v>
      </c>
      <c r="C1679" t="s">
        <v>12</v>
      </c>
      <c r="D1679" t="s">
        <v>186</v>
      </c>
      <c r="E1679" t="s">
        <v>187</v>
      </c>
      <c r="F1679" s="1">
        <v>42515</v>
      </c>
      <c r="G1679">
        <v>6</v>
      </c>
      <c r="H1679">
        <v>-50.26</v>
      </c>
      <c r="I1679" t="s">
        <v>15</v>
      </c>
      <c r="J1679" t="s">
        <v>295</v>
      </c>
      <c r="K1679" t="s">
        <v>2561</v>
      </c>
      <c r="L1679" t="s">
        <v>2550</v>
      </c>
      <c r="M1679" s="1">
        <v>42521</v>
      </c>
    </row>
    <row r="1680" spans="1:13" hidden="1" x14ac:dyDescent="0.25">
      <c r="A1680">
        <v>2016</v>
      </c>
      <c r="B1680" t="s">
        <v>11</v>
      </c>
      <c r="C1680" t="s">
        <v>12</v>
      </c>
      <c r="D1680" t="s">
        <v>186</v>
      </c>
      <c r="E1680" t="s">
        <v>187</v>
      </c>
      <c r="F1680" s="1">
        <v>42515</v>
      </c>
      <c r="G1680">
        <v>7</v>
      </c>
      <c r="H1680">
        <v>-1497.45</v>
      </c>
      <c r="I1680" t="s">
        <v>15</v>
      </c>
      <c r="J1680" t="s">
        <v>224</v>
      </c>
      <c r="K1680" t="s">
        <v>2562</v>
      </c>
      <c r="L1680" t="s">
        <v>2550</v>
      </c>
      <c r="M1680" s="1">
        <v>42521</v>
      </c>
    </row>
    <row r="1681" spans="1:13" hidden="1" x14ac:dyDescent="0.25">
      <c r="A1681">
        <v>2016</v>
      </c>
      <c r="B1681" t="s">
        <v>11</v>
      </c>
      <c r="C1681" t="s">
        <v>12</v>
      </c>
      <c r="D1681" t="s">
        <v>186</v>
      </c>
      <c r="E1681" t="s">
        <v>187</v>
      </c>
      <c r="F1681" s="1">
        <v>42515</v>
      </c>
      <c r="G1681">
        <v>8</v>
      </c>
      <c r="H1681">
        <v>-41.33</v>
      </c>
      <c r="I1681" t="s">
        <v>15</v>
      </c>
      <c r="J1681" t="s">
        <v>466</v>
      </c>
      <c r="K1681" t="s">
        <v>2563</v>
      </c>
      <c r="L1681" t="s">
        <v>2550</v>
      </c>
      <c r="M1681" s="1">
        <v>42521</v>
      </c>
    </row>
    <row r="1682" spans="1:13" hidden="1" x14ac:dyDescent="0.25">
      <c r="A1682">
        <v>2016</v>
      </c>
      <c r="B1682" t="s">
        <v>11</v>
      </c>
      <c r="C1682" t="s">
        <v>12</v>
      </c>
      <c r="D1682" t="s">
        <v>186</v>
      </c>
      <c r="E1682" t="s">
        <v>187</v>
      </c>
      <c r="F1682" s="1">
        <v>42515</v>
      </c>
      <c r="G1682">
        <v>9</v>
      </c>
      <c r="H1682">
        <v>-1594.31</v>
      </c>
      <c r="I1682" t="s">
        <v>15</v>
      </c>
      <c r="J1682" t="s">
        <v>305</v>
      </c>
      <c r="K1682" t="s">
        <v>2564</v>
      </c>
      <c r="L1682" t="s">
        <v>2550</v>
      </c>
      <c r="M1682" s="1">
        <v>42521</v>
      </c>
    </row>
    <row r="1683" spans="1:13" hidden="1" x14ac:dyDescent="0.25">
      <c r="A1683">
        <v>2016</v>
      </c>
      <c r="B1683" t="s">
        <v>11</v>
      </c>
      <c r="C1683" t="s">
        <v>12</v>
      </c>
      <c r="D1683" t="s">
        <v>186</v>
      </c>
      <c r="E1683" t="s">
        <v>187</v>
      </c>
      <c r="F1683" s="1">
        <v>42515</v>
      </c>
      <c r="G1683">
        <v>10</v>
      </c>
      <c r="H1683">
        <v>-14318.94</v>
      </c>
      <c r="I1683" t="s">
        <v>15</v>
      </c>
      <c r="J1683" t="s">
        <v>313</v>
      </c>
      <c r="K1683" t="s">
        <v>2565</v>
      </c>
      <c r="L1683" t="s">
        <v>2550</v>
      </c>
      <c r="M1683" s="1">
        <v>42521</v>
      </c>
    </row>
    <row r="1684" spans="1:13" hidden="1" x14ac:dyDescent="0.25">
      <c r="A1684">
        <v>2016</v>
      </c>
      <c r="B1684" t="s">
        <v>11</v>
      </c>
      <c r="C1684" t="s">
        <v>12</v>
      </c>
      <c r="D1684" t="s">
        <v>186</v>
      </c>
      <c r="E1684" t="s">
        <v>187</v>
      </c>
      <c r="F1684" s="1">
        <v>42515</v>
      </c>
      <c r="G1684">
        <v>11</v>
      </c>
      <c r="H1684">
        <v>-377.35</v>
      </c>
      <c r="I1684" t="s">
        <v>15</v>
      </c>
      <c r="J1684" t="s">
        <v>1167</v>
      </c>
      <c r="K1684" t="s">
        <v>2566</v>
      </c>
      <c r="L1684" t="s">
        <v>2550</v>
      </c>
      <c r="M1684" s="1">
        <v>42521</v>
      </c>
    </row>
    <row r="1685" spans="1:13" hidden="1" x14ac:dyDescent="0.25">
      <c r="A1685">
        <v>2016</v>
      </c>
      <c r="B1685" t="s">
        <v>11</v>
      </c>
      <c r="C1685" t="s">
        <v>12</v>
      </c>
      <c r="D1685" t="s">
        <v>186</v>
      </c>
      <c r="E1685" t="s">
        <v>187</v>
      </c>
      <c r="F1685" s="1">
        <v>42515</v>
      </c>
      <c r="G1685">
        <v>12</v>
      </c>
      <c r="H1685">
        <v>-446.22</v>
      </c>
      <c r="I1685" t="s">
        <v>15</v>
      </c>
      <c r="J1685" t="s">
        <v>945</v>
      </c>
      <c r="K1685" t="s">
        <v>2567</v>
      </c>
      <c r="L1685" t="s">
        <v>2550</v>
      </c>
      <c r="M1685" s="1">
        <v>42521</v>
      </c>
    </row>
    <row r="1686" spans="1:13" hidden="1" x14ac:dyDescent="0.25">
      <c r="A1686">
        <v>2016</v>
      </c>
      <c r="B1686" t="s">
        <v>11</v>
      </c>
      <c r="C1686" t="s">
        <v>12</v>
      </c>
      <c r="D1686" t="s">
        <v>186</v>
      </c>
      <c r="E1686" t="s">
        <v>187</v>
      </c>
      <c r="F1686" s="1">
        <v>42515</v>
      </c>
      <c r="G1686">
        <v>13</v>
      </c>
      <c r="H1686">
        <v>-66.78</v>
      </c>
      <c r="I1686" t="s">
        <v>15</v>
      </c>
      <c r="J1686" t="s">
        <v>315</v>
      </c>
      <c r="K1686" t="s">
        <v>2568</v>
      </c>
      <c r="L1686" t="s">
        <v>2550</v>
      </c>
      <c r="M1686" s="1">
        <v>42521</v>
      </c>
    </row>
    <row r="1687" spans="1:13" hidden="1" x14ac:dyDescent="0.25">
      <c r="A1687">
        <v>2016</v>
      </c>
      <c r="B1687" t="s">
        <v>11</v>
      </c>
      <c r="C1687" t="s">
        <v>12</v>
      </c>
      <c r="D1687" t="s">
        <v>186</v>
      </c>
      <c r="E1687" t="s">
        <v>187</v>
      </c>
      <c r="F1687" s="1">
        <v>42515</v>
      </c>
      <c r="G1687">
        <v>14</v>
      </c>
      <c r="H1687">
        <v>-150.76</v>
      </c>
      <c r="I1687" t="s">
        <v>15</v>
      </c>
      <c r="J1687" t="s">
        <v>317</v>
      </c>
      <c r="K1687" t="s">
        <v>2569</v>
      </c>
      <c r="L1687" t="s">
        <v>2550</v>
      </c>
      <c r="M1687" s="1">
        <v>42521</v>
      </c>
    </row>
    <row r="1688" spans="1:13" hidden="1" x14ac:dyDescent="0.25">
      <c r="A1688">
        <v>2016</v>
      </c>
      <c r="B1688" t="s">
        <v>11</v>
      </c>
      <c r="C1688" t="s">
        <v>12</v>
      </c>
      <c r="D1688" t="s">
        <v>186</v>
      </c>
      <c r="E1688" t="s">
        <v>187</v>
      </c>
      <c r="F1688" s="1">
        <v>42515</v>
      </c>
      <c r="G1688">
        <v>15</v>
      </c>
      <c r="H1688">
        <v>-366.83</v>
      </c>
      <c r="I1688" t="s">
        <v>15</v>
      </c>
      <c r="J1688" t="s">
        <v>2288</v>
      </c>
      <c r="K1688" t="s">
        <v>2570</v>
      </c>
      <c r="L1688" t="s">
        <v>2550</v>
      </c>
      <c r="M1688" s="1">
        <v>42521</v>
      </c>
    </row>
    <row r="1689" spans="1:13" hidden="1" x14ac:dyDescent="0.25">
      <c r="A1689">
        <v>2016</v>
      </c>
      <c r="B1689" t="s">
        <v>11</v>
      </c>
      <c r="C1689" t="s">
        <v>12</v>
      </c>
      <c r="D1689" t="s">
        <v>186</v>
      </c>
      <c r="E1689" t="s">
        <v>187</v>
      </c>
      <c r="F1689" s="1">
        <v>42515</v>
      </c>
      <c r="G1689">
        <v>16</v>
      </c>
      <c r="H1689">
        <v>-3438.68</v>
      </c>
      <c r="I1689" t="s">
        <v>15</v>
      </c>
      <c r="J1689" t="s">
        <v>320</v>
      </c>
      <c r="K1689" t="s">
        <v>2571</v>
      </c>
      <c r="L1689" t="s">
        <v>2550</v>
      </c>
      <c r="M1689" s="1">
        <v>42521</v>
      </c>
    </row>
    <row r="1690" spans="1:13" hidden="1" x14ac:dyDescent="0.25">
      <c r="A1690">
        <v>2016</v>
      </c>
      <c r="B1690" t="s">
        <v>11</v>
      </c>
      <c r="C1690" t="s">
        <v>12</v>
      </c>
      <c r="D1690" t="s">
        <v>186</v>
      </c>
      <c r="E1690" t="s">
        <v>187</v>
      </c>
      <c r="F1690" s="1">
        <v>42515</v>
      </c>
      <c r="G1690">
        <v>17</v>
      </c>
      <c r="H1690">
        <v>-3604.53</v>
      </c>
      <c r="I1690" t="s">
        <v>15</v>
      </c>
      <c r="J1690" t="s">
        <v>194</v>
      </c>
      <c r="K1690" t="s">
        <v>2572</v>
      </c>
      <c r="L1690" t="s">
        <v>2550</v>
      </c>
      <c r="M1690" s="1">
        <v>42521</v>
      </c>
    </row>
    <row r="1691" spans="1:13" x14ac:dyDescent="0.25">
      <c r="A1691">
        <v>2016</v>
      </c>
      <c r="B1691" t="s">
        <v>11</v>
      </c>
      <c r="C1691" t="s">
        <v>12</v>
      </c>
      <c r="D1691" t="s">
        <v>186</v>
      </c>
      <c r="E1691" t="s">
        <v>187</v>
      </c>
      <c r="F1691" s="1">
        <v>42515</v>
      </c>
      <c r="G1691">
        <v>18</v>
      </c>
      <c r="H1691">
        <v>-24961.79</v>
      </c>
      <c r="I1691" t="s">
        <v>15</v>
      </c>
      <c r="J1691" t="s">
        <v>20</v>
      </c>
      <c r="K1691" t="s">
        <v>2573</v>
      </c>
      <c r="L1691" t="s">
        <v>2550</v>
      </c>
      <c r="M1691" s="1">
        <v>42521</v>
      </c>
    </row>
    <row r="1692" spans="1:13" hidden="1" x14ac:dyDescent="0.25">
      <c r="A1692">
        <v>2016</v>
      </c>
      <c r="B1692" t="s">
        <v>11</v>
      </c>
      <c r="C1692" t="s">
        <v>12</v>
      </c>
      <c r="D1692" t="s">
        <v>186</v>
      </c>
      <c r="E1692" t="s">
        <v>187</v>
      </c>
      <c r="F1692" s="1">
        <v>42515</v>
      </c>
      <c r="G1692">
        <v>19</v>
      </c>
      <c r="H1692">
        <v>-554.48</v>
      </c>
      <c r="I1692" t="s">
        <v>15</v>
      </c>
      <c r="J1692" t="s">
        <v>324</v>
      </c>
      <c r="K1692" t="s">
        <v>2574</v>
      </c>
      <c r="L1692" t="s">
        <v>2550</v>
      </c>
      <c r="M1692" s="1">
        <v>42521</v>
      </c>
    </row>
    <row r="1693" spans="1:13" hidden="1" x14ac:dyDescent="0.25">
      <c r="A1693">
        <v>2016</v>
      </c>
      <c r="B1693" t="s">
        <v>11</v>
      </c>
      <c r="C1693" t="s">
        <v>12</v>
      </c>
      <c r="D1693" t="s">
        <v>186</v>
      </c>
      <c r="E1693" t="s">
        <v>187</v>
      </c>
      <c r="F1693" s="1">
        <v>42515</v>
      </c>
      <c r="G1693">
        <v>20</v>
      </c>
      <c r="H1693">
        <v>-206.34</v>
      </c>
      <c r="I1693" t="s">
        <v>15</v>
      </c>
      <c r="J1693" t="s">
        <v>83</v>
      </c>
      <c r="K1693" t="s">
        <v>2575</v>
      </c>
      <c r="L1693" t="s">
        <v>2550</v>
      </c>
      <c r="M1693" s="1">
        <v>42521</v>
      </c>
    </row>
    <row r="1694" spans="1:13" hidden="1" x14ac:dyDescent="0.25">
      <c r="A1694">
        <v>2016</v>
      </c>
      <c r="B1694" t="s">
        <v>11</v>
      </c>
      <c r="C1694" t="s">
        <v>12</v>
      </c>
      <c r="D1694" t="s">
        <v>186</v>
      </c>
      <c r="E1694" t="s">
        <v>187</v>
      </c>
      <c r="F1694" s="1">
        <v>42515</v>
      </c>
      <c r="G1694">
        <v>21</v>
      </c>
      <c r="H1694">
        <v>-562.51</v>
      </c>
      <c r="I1694" t="s">
        <v>15</v>
      </c>
      <c r="J1694" t="s">
        <v>206</v>
      </c>
      <c r="K1694" t="s">
        <v>2576</v>
      </c>
      <c r="L1694" t="s">
        <v>2550</v>
      </c>
      <c r="M1694" s="1">
        <v>42521</v>
      </c>
    </row>
    <row r="1695" spans="1:13" hidden="1" x14ac:dyDescent="0.25">
      <c r="A1695">
        <v>2016</v>
      </c>
      <c r="B1695" t="s">
        <v>11</v>
      </c>
      <c r="C1695" t="s">
        <v>12</v>
      </c>
      <c r="D1695" t="s">
        <v>186</v>
      </c>
      <c r="E1695" t="s">
        <v>187</v>
      </c>
      <c r="F1695" s="1">
        <v>42515</v>
      </c>
      <c r="G1695">
        <v>22</v>
      </c>
      <c r="H1695">
        <v>-36.880000000000003</v>
      </c>
      <c r="I1695" t="s">
        <v>15</v>
      </c>
      <c r="J1695" t="s">
        <v>484</v>
      </c>
      <c r="K1695" t="s">
        <v>2577</v>
      </c>
      <c r="L1695" t="s">
        <v>2550</v>
      </c>
      <c r="M1695" s="1">
        <v>42521</v>
      </c>
    </row>
    <row r="1696" spans="1:13" hidden="1" x14ac:dyDescent="0.25">
      <c r="A1696">
        <v>2016</v>
      </c>
      <c r="B1696" t="s">
        <v>11</v>
      </c>
      <c r="C1696" t="s">
        <v>12</v>
      </c>
      <c r="D1696" t="s">
        <v>186</v>
      </c>
      <c r="E1696" t="s">
        <v>187</v>
      </c>
      <c r="F1696" s="1">
        <v>42515</v>
      </c>
      <c r="G1696">
        <v>23</v>
      </c>
      <c r="H1696">
        <v>-75</v>
      </c>
      <c r="I1696" t="s">
        <v>15</v>
      </c>
      <c r="J1696" t="s">
        <v>2578</v>
      </c>
      <c r="K1696" t="s">
        <v>2579</v>
      </c>
      <c r="L1696" t="s">
        <v>2550</v>
      </c>
      <c r="M1696" s="1">
        <v>42521</v>
      </c>
    </row>
    <row r="1697" spans="1:13" hidden="1" x14ac:dyDescent="0.25">
      <c r="A1697">
        <v>2016</v>
      </c>
      <c r="B1697" t="s">
        <v>11</v>
      </c>
      <c r="C1697" t="s">
        <v>12</v>
      </c>
      <c r="D1697" t="s">
        <v>186</v>
      </c>
      <c r="E1697" t="s">
        <v>187</v>
      </c>
      <c r="F1697" s="1">
        <v>42515</v>
      </c>
      <c r="G1697">
        <v>24</v>
      </c>
      <c r="H1697">
        <v>-1105</v>
      </c>
      <c r="I1697" t="s">
        <v>15</v>
      </c>
      <c r="J1697" t="s">
        <v>332</v>
      </c>
      <c r="K1697" t="s">
        <v>2580</v>
      </c>
      <c r="L1697" t="s">
        <v>2550</v>
      </c>
      <c r="M1697" s="1">
        <v>42521</v>
      </c>
    </row>
    <row r="1698" spans="1:13" hidden="1" x14ac:dyDescent="0.25">
      <c r="A1698">
        <v>2016</v>
      </c>
      <c r="B1698" t="s">
        <v>11</v>
      </c>
      <c r="C1698" t="s">
        <v>12</v>
      </c>
      <c r="D1698" t="s">
        <v>186</v>
      </c>
      <c r="E1698" t="s">
        <v>187</v>
      </c>
      <c r="F1698" s="1">
        <v>42515</v>
      </c>
      <c r="G1698">
        <v>25</v>
      </c>
      <c r="H1698">
        <v>-556.05999999999995</v>
      </c>
      <c r="I1698" t="s">
        <v>15</v>
      </c>
      <c r="J1698" t="s">
        <v>494</v>
      </c>
      <c r="K1698" t="s">
        <v>2581</v>
      </c>
      <c r="L1698" t="s">
        <v>2550</v>
      </c>
      <c r="M1698" s="1">
        <v>42521</v>
      </c>
    </row>
    <row r="1699" spans="1:13" hidden="1" x14ac:dyDescent="0.25">
      <c r="A1699">
        <v>2016</v>
      </c>
      <c r="B1699" t="s">
        <v>11</v>
      </c>
      <c r="C1699" t="s">
        <v>12</v>
      </c>
      <c r="D1699" t="s">
        <v>186</v>
      </c>
      <c r="E1699" t="s">
        <v>187</v>
      </c>
      <c r="F1699" s="1">
        <v>42515</v>
      </c>
      <c r="G1699">
        <v>26</v>
      </c>
      <c r="H1699">
        <v>-543</v>
      </c>
      <c r="I1699" t="s">
        <v>15</v>
      </c>
      <c r="J1699" t="s">
        <v>496</v>
      </c>
      <c r="K1699" t="s">
        <v>2582</v>
      </c>
      <c r="L1699" t="s">
        <v>2550</v>
      </c>
      <c r="M1699" s="1">
        <v>42521</v>
      </c>
    </row>
    <row r="1700" spans="1:13" hidden="1" x14ac:dyDescent="0.25">
      <c r="A1700">
        <v>2016</v>
      </c>
      <c r="B1700" t="s">
        <v>11</v>
      </c>
      <c r="C1700" t="s">
        <v>12</v>
      </c>
      <c r="D1700" t="s">
        <v>186</v>
      </c>
      <c r="E1700" t="s">
        <v>187</v>
      </c>
      <c r="F1700" s="1">
        <v>42515</v>
      </c>
      <c r="G1700">
        <v>27</v>
      </c>
      <c r="H1700">
        <v>-3306.57</v>
      </c>
      <c r="I1700" t="s">
        <v>15</v>
      </c>
      <c r="J1700" t="s">
        <v>498</v>
      </c>
      <c r="K1700" t="s">
        <v>2583</v>
      </c>
      <c r="L1700" t="s">
        <v>2550</v>
      </c>
      <c r="M1700" s="1">
        <v>42521</v>
      </c>
    </row>
    <row r="1701" spans="1:13" hidden="1" x14ac:dyDescent="0.25">
      <c r="A1701">
        <v>2016</v>
      </c>
      <c r="B1701" t="s">
        <v>11</v>
      </c>
      <c r="C1701" t="s">
        <v>12</v>
      </c>
      <c r="D1701" t="s">
        <v>186</v>
      </c>
      <c r="E1701" t="s">
        <v>187</v>
      </c>
      <c r="F1701" s="1">
        <v>42515</v>
      </c>
      <c r="G1701">
        <v>28</v>
      </c>
      <c r="H1701">
        <v>-32.5</v>
      </c>
      <c r="I1701" t="s">
        <v>15</v>
      </c>
      <c r="J1701" t="s">
        <v>2307</v>
      </c>
      <c r="K1701" t="s">
        <v>2584</v>
      </c>
      <c r="L1701" t="s">
        <v>2550</v>
      </c>
      <c r="M1701" s="1">
        <v>42521</v>
      </c>
    </row>
    <row r="1702" spans="1:13" hidden="1" x14ac:dyDescent="0.25">
      <c r="A1702">
        <v>2016</v>
      </c>
      <c r="B1702" t="s">
        <v>11</v>
      </c>
      <c r="C1702" t="s">
        <v>12</v>
      </c>
      <c r="D1702" t="s">
        <v>186</v>
      </c>
      <c r="E1702" t="s">
        <v>187</v>
      </c>
      <c r="F1702" s="1">
        <v>42515</v>
      </c>
      <c r="G1702">
        <v>29</v>
      </c>
      <c r="H1702">
        <v>-1625</v>
      </c>
      <c r="I1702" t="s">
        <v>15</v>
      </c>
      <c r="J1702" t="s">
        <v>340</v>
      </c>
      <c r="K1702" t="s">
        <v>2585</v>
      </c>
      <c r="L1702" t="s">
        <v>2550</v>
      </c>
      <c r="M1702" s="1">
        <v>42521</v>
      </c>
    </row>
    <row r="1703" spans="1:13" hidden="1" x14ac:dyDescent="0.25">
      <c r="A1703">
        <v>2016</v>
      </c>
      <c r="B1703" t="s">
        <v>11</v>
      </c>
      <c r="C1703" t="s">
        <v>12</v>
      </c>
      <c r="D1703" t="s">
        <v>186</v>
      </c>
      <c r="E1703" t="s">
        <v>187</v>
      </c>
      <c r="F1703" s="1">
        <v>42515</v>
      </c>
      <c r="G1703">
        <v>30</v>
      </c>
      <c r="H1703">
        <v>-1168.82</v>
      </c>
      <c r="I1703" t="s">
        <v>15</v>
      </c>
      <c r="J1703" t="s">
        <v>1333</v>
      </c>
      <c r="K1703" t="s">
        <v>2586</v>
      </c>
      <c r="L1703" t="s">
        <v>2550</v>
      </c>
      <c r="M1703" s="1">
        <v>42521</v>
      </c>
    </row>
    <row r="1704" spans="1:13" hidden="1" x14ac:dyDescent="0.25">
      <c r="A1704">
        <v>2016</v>
      </c>
      <c r="B1704" t="s">
        <v>11</v>
      </c>
      <c r="C1704" t="s">
        <v>12</v>
      </c>
      <c r="D1704" t="s">
        <v>186</v>
      </c>
      <c r="E1704" t="s">
        <v>187</v>
      </c>
      <c r="F1704" s="1">
        <v>42515</v>
      </c>
      <c r="G1704">
        <v>31</v>
      </c>
      <c r="H1704">
        <v>-211.49</v>
      </c>
      <c r="I1704" t="s">
        <v>15</v>
      </c>
      <c r="J1704" t="s">
        <v>2587</v>
      </c>
      <c r="K1704" t="s">
        <v>2588</v>
      </c>
      <c r="L1704" t="s">
        <v>2550</v>
      </c>
      <c r="M1704" s="1">
        <v>42521</v>
      </c>
    </row>
    <row r="1705" spans="1:13" hidden="1" x14ac:dyDescent="0.25">
      <c r="A1705">
        <v>2016</v>
      </c>
      <c r="B1705" t="s">
        <v>11</v>
      </c>
      <c r="C1705" t="s">
        <v>12</v>
      </c>
      <c r="D1705" t="s">
        <v>186</v>
      </c>
      <c r="E1705" t="s">
        <v>187</v>
      </c>
      <c r="F1705" s="1">
        <v>42515</v>
      </c>
      <c r="G1705">
        <v>32</v>
      </c>
      <c r="H1705">
        <v>-1604.94</v>
      </c>
      <c r="I1705" t="s">
        <v>15</v>
      </c>
      <c r="J1705" t="s">
        <v>221</v>
      </c>
      <c r="K1705" t="s">
        <v>2589</v>
      </c>
      <c r="L1705" t="s">
        <v>2550</v>
      </c>
      <c r="M1705" s="1">
        <v>42521</v>
      </c>
    </row>
    <row r="1706" spans="1:13" hidden="1" x14ac:dyDescent="0.25">
      <c r="A1706">
        <v>2016</v>
      </c>
      <c r="B1706" t="s">
        <v>11</v>
      </c>
      <c r="C1706" t="s">
        <v>12</v>
      </c>
      <c r="D1706" t="s">
        <v>186</v>
      </c>
      <c r="E1706" t="s">
        <v>187</v>
      </c>
      <c r="F1706" s="1">
        <v>42515</v>
      </c>
      <c r="G1706">
        <v>33</v>
      </c>
      <c r="H1706">
        <v>-8371.81</v>
      </c>
      <c r="I1706" t="s">
        <v>15</v>
      </c>
      <c r="J1706" t="s">
        <v>202</v>
      </c>
      <c r="K1706" t="s">
        <v>2590</v>
      </c>
      <c r="L1706" t="s">
        <v>2550</v>
      </c>
      <c r="M1706" s="1">
        <v>42521</v>
      </c>
    </row>
    <row r="1707" spans="1:13" hidden="1" x14ac:dyDescent="0.25">
      <c r="A1707">
        <v>2016</v>
      </c>
      <c r="B1707" t="s">
        <v>11</v>
      </c>
      <c r="C1707" t="s">
        <v>12</v>
      </c>
      <c r="D1707" t="s">
        <v>186</v>
      </c>
      <c r="E1707" t="s">
        <v>187</v>
      </c>
      <c r="F1707" s="1">
        <v>42515</v>
      </c>
      <c r="G1707">
        <v>34</v>
      </c>
      <c r="H1707">
        <v>-22745.87</v>
      </c>
      <c r="I1707" t="s">
        <v>15</v>
      </c>
      <c r="J1707" t="s">
        <v>61</v>
      </c>
      <c r="K1707" t="s">
        <v>2591</v>
      </c>
      <c r="L1707" t="s">
        <v>2550</v>
      </c>
      <c r="M1707" s="1">
        <v>42521</v>
      </c>
    </row>
    <row r="1708" spans="1:13" hidden="1" x14ac:dyDescent="0.25">
      <c r="A1708">
        <v>2016</v>
      </c>
      <c r="B1708" t="s">
        <v>11</v>
      </c>
      <c r="C1708" t="s">
        <v>12</v>
      </c>
      <c r="D1708" t="s">
        <v>186</v>
      </c>
      <c r="E1708" t="s">
        <v>187</v>
      </c>
      <c r="F1708" s="1">
        <v>42515</v>
      </c>
      <c r="G1708">
        <v>35</v>
      </c>
      <c r="H1708">
        <v>-375</v>
      </c>
      <c r="I1708" t="s">
        <v>15</v>
      </c>
      <c r="J1708" t="s">
        <v>659</v>
      </c>
      <c r="K1708" t="s">
        <v>2592</v>
      </c>
      <c r="L1708" t="s">
        <v>2550</v>
      </c>
      <c r="M1708" s="1">
        <v>42521</v>
      </c>
    </row>
    <row r="1709" spans="1:13" hidden="1" x14ac:dyDescent="0.25">
      <c r="A1709">
        <v>2016</v>
      </c>
      <c r="B1709" t="s">
        <v>11</v>
      </c>
      <c r="C1709" t="s">
        <v>12</v>
      </c>
      <c r="D1709" t="s">
        <v>186</v>
      </c>
      <c r="E1709" t="s">
        <v>187</v>
      </c>
      <c r="F1709" s="1">
        <v>42515</v>
      </c>
      <c r="G1709">
        <v>36</v>
      </c>
      <c r="H1709">
        <v>-55</v>
      </c>
      <c r="I1709" t="s">
        <v>15</v>
      </c>
      <c r="J1709" t="s">
        <v>813</v>
      </c>
      <c r="K1709" t="s">
        <v>2593</v>
      </c>
      <c r="L1709" t="s">
        <v>2550</v>
      </c>
      <c r="M1709" s="1">
        <v>42521</v>
      </c>
    </row>
    <row r="1710" spans="1:13" hidden="1" x14ac:dyDescent="0.25">
      <c r="A1710">
        <v>2016</v>
      </c>
      <c r="B1710" t="s">
        <v>11</v>
      </c>
      <c r="C1710" t="s">
        <v>12</v>
      </c>
      <c r="D1710" t="s">
        <v>186</v>
      </c>
      <c r="E1710" t="s">
        <v>187</v>
      </c>
      <c r="F1710" s="1">
        <v>42515</v>
      </c>
      <c r="G1710">
        <v>37</v>
      </c>
      <c r="H1710">
        <v>-8811.65</v>
      </c>
      <c r="I1710" t="s">
        <v>15</v>
      </c>
      <c r="J1710" t="s">
        <v>208</v>
      </c>
      <c r="K1710" t="s">
        <v>2594</v>
      </c>
      <c r="L1710" t="s">
        <v>2550</v>
      </c>
      <c r="M1710" s="1">
        <v>42521</v>
      </c>
    </row>
    <row r="1711" spans="1:13" hidden="1" x14ac:dyDescent="0.25">
      <c r="A1711">
        <v>2016</v>
      </c>
      <c r="B1711" t="s">
        <v>11</v>
      </c>
      <c r="C1711" t="s">
        <v>12</v>
      </c>
      <c r="D1711" t="s">
        <v>186</v>
      </c>
      <c r="E1711" t="s">
        <v>187</v>
      </c>
      <c r="F1711" s="1">
        <v>42515</v>
      </c>
      <c r="G1711">
        <v>38</v>
      </c>
      <c r="H1711">
        <v>-117</v>
      </c>
      <c r="I1711" t="s">
        <v>15</v>
      </c>
      <c r="J1711" t="s">
        <v>2527</v>
      </c>
      <c r="K1711" t="s">
        <v>2595</v>
      </c>
      <c r="L1711" t="s">
        <v>2550</v>
      </c>
      <c r="M1711" s="1">
        <v>42521</v>
      </c>
    </row>
    <row r="1712" spans="1:13" hidden="1" x14ac:dyDescent="0.25">
      <c r="A1712">
        <v>2016</v>
      </c>
      <c r="B1712" t="s">
        <v>11</v>
      </c>
      <c r="C1712" t="s">
        <v>12</v>
      </c>
      <c r="D1712" t="s">
        <v>186</v>
      </c>
      <c r="E1712" t="s">
        <v>187</v>
      </c>
      <c r="F1712" s="1">
        <v>42515</v>
      </c>
      <c r="G1712">
        <v>39</v>
      </c>
      <c r="H1712">
        <v>-19.5</v>
      </c>
      <c r="I1712" t="s">
        <v>15</v>
      </c>
      <c r="J1712" t="s">
        <v>203</v>
      </c>
      <c r="K1712" t="s">
        <v>2596</v>
      </c>
      <c r="L1712" t="s">
        <v>2550</v>
      </c>
      <c r="M1712" s="1">
        <v>42521</v>
      </c>
    </row>
    <row r="1713" spans="1:13" hidden="1" x14ac:dyDescent="0.25">
      <c r="A1713">
        <v>2016</v>
      </c>
      <c r="B1713" t="s">
        <v>11</v>
      </c>
      <c r="C1713" t="s">
        <v>12</v>
      </c>
      <c r="D1713" t="s">
        <v>186</v>
      </c>
      <c r="E1713" t="s">
        <v>187</v>
      </c>
      <c r="F1713" s="1">
        <v>42515</v>
      </c>
      <c r="G1713">
        <v>40</v>
      </c>
      <c r="H1713">
        <v>-1458.97</v>
      </c>
      <c r="I1713" t="s">
        <v>15</v>
      </c>
      <c r="J1713" t="s">
        <v>1755</v>
      </c>
      <c r="K1713" t="s">
        <v>2597</v>
      </c>
      <c r="L1713" t="s">
        <v>2550</v>
      </c>
      <c r="M1713" s="1">
        <v>42521</v>
      </c>
    </row>
    <row r="1714" spans="1:13" hidden="1" x14ac:dyDescent="0.25">
      <c r="A1714">
        <v>2016</v>
      </c>
      <c r="B1714" t="s">
        <v>11</v>
      </c>
      <c r="C1714" t="s">
        <v>12</v>
      </c>
      <c r="D1714" t="s">
        <v>186</v>
      </c>
      <c r="E1714" t="s">
        <v>187</v>
      </c>
      <c r="F1714" s="1">
        <v>42515</v>
      </c>
      <c r="G1714">
        <v>41</v>
      </c>
      <c r="H1714">
        <v>-1044.6400000000001</v>
      </c>
      <c r="I1714" t="s">
        <v>15</v>
      </c>
      <c r="J1714" t="s">
        <v>204</v>
      </c>
      <c r="K1714" t="s">
        <v>2598</v>
      </c>
      <c r="L1714" t="s">
        <v>2550</v>
      </c>
      <c r="M1714" s="1">
        <v>42521</v>
      </c>
    </row>
    <row r="1715" spans="1:13" hidden="1" x14ac:dyDescent="0.25">
      <c r="A1715">
        <v>2016</v>
      </c>
      <c r="B1715" t="s">
        <v>11</v>
      </c>
      <c r="C1715" t="s">
        <v>12</v>
      </c>
      <c r="D1715" t="s">
        <v>186</v>
      </c>
      <c r="E1715" t="s">
        <v>187</v>
      </c>
      <c r="F1715" s="1">
        <v>42515</v>
      </c>
      <c r="G1715">
        <v>42</v>
      </c>
      <c r="H1715">
        <v>-484.25</v>
      </c>
      <c r="I1715" t="s">
        <v>15</v>
      </c>
      <c r="J1715" t="s">
        <v>669</v>
      </c>
      <c r="K1715" t="s">
        <v>2599</v>
      </c>
      <c r="L1715" t="s">
        <v>2550</v>
      </c>
      <c r="M1715" s="1">
        <v>42521</v>
      </c>
    </row>
    <row r="1716" spans="1:13" hidden="1" x14ac:dyDescent="0.25">
      <c r="A1716">
        <v>2016</v>
      </c>
      <c r="B1716" t="s">
        <v>11</v>
      </c>
      <c r="C1716" t="s">
        <v>12</v>
      </c>
      <c r="D1716" t="s">
        <v>186</v>
      </c>
      <c r="E1716" t="s">
        <v>187</v>
      </c>
      <c r="F1716" s="1">
        <v>42515</v>
      </c>
      <c r="G1716">
        <v>43</v>
      </c>
      <c r="H1716">
        <v>-20</v>
      </c>
      <c r="I1716" t="s">
        <v>15</v>
      </c>
      <c r="J1716" t="s">
        <v>1354</v>
      </c>
      <c r="K1716" t="s">
        <v>2600</v>
      </c>
      <c r="L1716" t="s">
        <v>2550</v>
      </c>
      <c r="M1716" s="1">
        <v>42521</v>
      </c>
    </row>
    <row r="1717" spans="1:13" hidden="1" x14ac:dyDescent="0.25">
      <c r="A1717">
        <v>2016</v>
      </c>
      <c r="B1717" t="s">
        <v>11</v>
      </c>
      <c r="C1717" t="s">
        <v>12</v>
      </c>
      <c r="D1717" t="s">
        <v>186</v>
      </c>
      <c r="E1717" t="s">
        <v>187</v>
      </c>
      <c r="F1717" s="1">
        <v>42515</v>
      </c>
      <c r="G1717">
        <v>44</v>
      </c>
      <c r="H1717">
        <v>-1833</v>
      </c>
      <c r="I1717" t="s">
        <v>15</v>
      </c>
      <c r="J1717" t="s">
        <v>671</v>
      </c>
      <c r="K1717" t="s">
        <v>2601</v>
      </c>
      <c r="L1717" t="s">
        <v>2550</v>
      </c>
      <c r="M1717" s="1">
        <v>42521</v>
      </c>
    </row>
    <row r="1718" spans="1:13" hidden="1" x14ac:dyDescent="0.25">
      <c r="A1718">
        <v>2016</v>
      </c>
      <c r="B1718" t="s">
        <v>11</v>
      </c>
      <c r="C1718" t="s">
        <v>12</v>
      </c>
      <c r="D1718" t="s">
        <v>186</v>
      </c>
      <c r="E1718" t="s">
        <v>187</v>
      </c>
      <c r="F1718" s="1">
        <v>42515</v>
      </c>
      <c r="G1718">
        <v>45</v>
      </c>
      <c r="H1718">
        <v>-20</v>
      </c>
      <c r="I1718" t="s">
        <v>15</v>
      </c>
      <c r="J1718" t="s">
        <v>2531</v>
      </c>
      <c r="K1718" t="s">
        <v>2602</v>
      </c>
      <c r="L1718" t="s">
        <v>2550</v>
      </c>
      <c r="M1718" s="1">
        <v>42521</v>
      </c>
    </row>
    <row r="1719" spans="1:13" hidden="1" x14ac:dyDescent="0.25">
      <c r="A1719">
        <v>2016</v>
      </c>
      <c r="B1719" t="s">
        <v>11</v>
      </c>
      <c r="C1719" t="s">
        <v>12</v>
      </c>
      <c r="D1719" t="s">
        <v>186</v>
      </c>
      <c r="E1719" t="s">
        <v>187</v>
      </c>
      <c r="F1719" s="1">
        <v>42515</v>
      </c>
      <c r="G1719">
        <v>46</v>
      </c>
      <c r="H1719">
        <v>-2343</v>
      </c>
      <c r="I1719" t="s">
        <v>15</v>
      </c>
      <c r="J1719" t="s">
        <v>676</v>
      </c>
      <c r="K1719" t="s">
        <v>2603</v>
      </c>
      <c r="L1719" t="s">
        <v>2550</v>
      </c>
      <c r="M1719" s="1">
        <v>42521</v>
      </c>
    </row>
    <row r="1720" spans="1:13" hidden="1" x14ac:dyDescent="0.25">
      <c r="A1720">
        <v>2016</v>
      </c>
      <c r="B1720" t="s">
        <v>11</v>
      </c>
      <c r="C1720" t="s">
        <v>12</v>
      </c>
      <c r="D1720" t="s">
        <v>186</v>
      </c>
      <c r="E1720" t="s">
        <v>187</v>
      </c>
      <c r="F1720" s="1">
        <v>42515</v>
      </c>
      <c r="G1720">
        <v>47</v>
      </c>
      <c r="H1720">
        <v>-19</v>
      </c>
      <c r="I1720" t="s">
        <v>15</v>
      </c>
      <c r="J1720" t="s">
        <v>2533</v>
      </c>
      <c r="K1720" t="s">
        <v>2604</v>
      </c>
      <c r="L1720" t="s">
        <v>2550</v>
      </c>
      <c r="M1720" s="1">
        <v>42521</v>
      </c>
    </row>
    <row r="1721" spans="1:13" hidden="1" x14ac:dyDescent="0.25">
      <c r="A1721">
        <v>2016</v>
      </c>
      <c r="B1721" t="s">
        <v>11</v>
      </c>
      <c r="C1721" t="s">
        <v>12</v>
      </c>
      <c r="D1721" t="s">
        <v>186</v>
      </c>
      <c r="E1721" t="s">
        <v>187</v>
      </c>
      <c r="F1721" s="1">
        <v>42515</v>
      </c>
      <c r="G1721">
        <v>48</v>
      </c>
      <c r="H1721">
        <v>-14946.25</v>
      </c>
      <c r="I1721" t="s">
        <v>15</v>
      </c>
      <c r="J1721" t="s">
        <v>512</v>
      </c>
      <c r="K1721" t="s">
        <v>2605</v>
      </c>
      <c r="L1721" t="s">
        <v>2550</v>
      </c>
      <c r="M1721" s="1">
        <v>42521</v>
      </c>
    </row>
    <row r="1722" spans="1:13" hidden="1" x14ac:dyDescent="0.25">
      <c r="A1722">
        <v>2016</v>
      </c>
      <c r="B1722" t="s">
        <v>11</v>
      </c>
      <c r="C1722" t="s">
        <v>12</v>
      </c>
      <c r="D1722" t="s">
        <v>186</v>
      </c>
      <c r="E1722" t="s">
        <v>187</v>
      </c>
      <c r="F1722" s="1">
        <v>42515</v>
      </c>
      <c r="G1722">
        <v>49</v>
      </c>
      <c r="H1722">
        <v>-86.23</v>
      </c>
      <c r="I1722" t="s">
        <v>15</v>
      </c>
      <c r="J1722" t="s">
        <v>514</v>
      </c>
      <c r="K1722" t="s">
        <v>2606</v>
      </c>
      <c r="L1722" t="s">
        <v>2550</v>
      </c>
      <c r="M1722" s="1">
        <v>42521</v>
      </c>
    </row>
    <row r="1723" spans="1:13" hidden="1" x14ac:dyDescent="0.25">
      <c r="A1723">
        <v>2016</v>
      </c>
      <c r="B1723" t="s">
        <v>11</v>
      </c>
      <c r="C1723" t="s">
        <v>12</v>
      </c>
      <c r="D1723" t="s">
        <v>186</v>
      </c>
      <c r="E1723" t="s">
        <v>187</v>
      </c>
      <c r="F1723" s="1">
        <v>42515</v>
      </c>
      <c r="G1723">
        <v>50</v>
      </c>
      <c r="H1723">
        <v>-1088</v>
      </c>
      <c r="I1723" t="s">
        <v>15</v>
      </c>
      <c r="J1723" t="s">
        <v>369</v>
      </c>
      <c r="K1723" t="s">
        <v>2607</v>
      </c>
      <c r="L1723" t="s">
        <v>2550</v>
      </c>
      <c r="M1723" s="1">
        <v>42521</v>
      </c>
    </row>
    <row r="1724" spans="1:13" hidden="1" x14ac:dyDescent="0.25">
      <c r="A1724">
        <v>2016</v>
      </c>
      <c r="B1724" t="s">
        <v>11</v>
      </c>
      <c r="C1724" t="s">
        <v>12</v>
      </c>
      <c r="D1724" t="s">
        <v>186</v>
      </c>
      <c r="E1724" t="s">
        <v>187</v>
      </c>
      <c r="F1724" s="1">
        <v>42515</v>
      </c>
      <c r="G1724">
        <v>51</v>
      </c>
      <c r="H1724">
        <v>-1200</v>
      </c>
      <c r="I1724" t="s">
        <v>15</v>
      </c>
      <c r="J1724" t="s">
        <v>2331</v>
      </c>
      <c r="K1724" t="s">
        <v>2608</v>
      </c>
      <c r="L1724" t="s">
        <v>2550</v>
      </c>
      <c r="M1724" s="1">
        <v>42521</v>
      </c>
    </row>
    <row r="1725" spans="1:13" hidden="1" x14ac:dyDescent="0.25">
      <c r="A1725">
        <v>2016</v>
      </c>
      <c r="B1725" t="s">
        <v>11</v>
      </c>
      <c r="C1725" t="s">
        <v>12</v>
      </c>
      <c r="D1725" t="s">
        <v>186</v>
      </c>
      <c r="E1725" t="s">
        <v>187</v>
      </c>
      <c r="F1725" s="1">
        <v>42515</v>
      </c>
      <c r="G1725">
        <v>52</v>
      </c>
      <c r="H1725">
        <v>-907.75</v>
      </c>
      <c r="I1725" t="s">
        <v>15</v>
      </c>
      <c r="J1725" t="s">
        <v>197</v>
      </c>
      <c r="K1725" t="s">
        <v>2609</v>
      </c>
      <c r="L1725" t="s">
        <v>2550</v>
      </c>
      <c r="M1725" s="1">
        <v>42521</v>
      </c>
    </row>
    <row r="1726" spans="1:13" hidden="1" x14ac:dyDescent="0.25">
      <c r="A1726">
        <v>2016</v>
      </c>
      <c r="B1726" t="s">
        <v>11</v>
      </c>
      <c r="C1726" t="s">
        <v>12</v>
      </c>
      <c r="D1726" t="s">
        <v>186</v>
      </c>
      <c r="E1726" t="s">
        <v>187</v>
      </c>
      <c r="F1726" s="1">
        <v>42515</v>
      </c>
      <c r="G1726">
        <v>53</v>
      </c>
      <c r="H1726">
        <v>-3560</v>
      </c>
      <c r="I1726" t="s">
        <v>15</v>
      </c>
      <c r="J1726" t="s">
        <v>218</v>
      </c>
      <c r="K1726" t="s">
        <v>2610</v>
      </c>
      <c r="L1726" t="s">
        <v>2550</v>
      </c>
      <c r="M1726" s="1">
        <v>42521</v>
      </c>
    </row>
    <row r="1727" spans="1:13" hidden="1" x14ac:dyDescent="0.25">
      <c r="A1727">
        <v>2016</v>
      </c>
      <c r="B1727" t="s">
        <v>11</v>
      </c>
      <c r="C1727" t="s">
        <v>12</v>
      </c>
      <c r="D1727" t="s">
        <v>186</v>
      </c>
      <c r="E1727" t="s">
        <v>187</v>
      </c>
      <c r="F1727" s="1">
        <v>42515</v>
      </c>
      <c r="G1727">
        <v>54</v>
      </c>
      <c r="H1727">
        <v>-1939.16</v>
      </c>
      <c r="I1727" t="s">
        <v>15</v>
      </c>
      <c r="J1727" t="s">
        <v>384</v>
      </c>
      <c r="K1727" t="s">
        <v>2611</v>
      </c>
      <c r="L1727" t="s">
        <v>2550</v>
      </c>
      <c r="M1727" s="1">
        <v>42521</v>
      </c>
    </row>
    <row r="1728" spans="1:13" hidden="1" x14ac:dyDescent="0.25">
      <c r="A1728">
        <v>2016</v>
      </c>
      <c r="B1728" t="s">
        <v>11</v>
      </c>
      <c r="C1728" t="s">
        <v>12</v>
      </c>
      <c r="D1728" t="s">
        <v>186</v>
      </c>
      <c r="E1728" t="s">
        <v>187</v>
      </c>
      <c r="F1728" s="1">
        <v>42515</v>
      </c>
      <c r="G1728">
        <v>55</v>
      </c>
      <c r="H1728">
        <v>-215.4</v>
      </c>
      <c r="I1728" t="s">
        <v>15</v>
      </c>
      <c r="J1728" t="s">
        <v>542</v>
      </c>
      <c r="K1728" t="s">
        <v>2612</v>
      </c>
      <c r="L1728" t="s">
        <v>2550</v>
      </c>
      <c r="M1728" s="1">
        <v>42521</v>
      </c>
    </row>
    <row r="1729" spans="1:13" hidden="1" x14ac:dyDescent="0.25">
      <c r="A1729">
        <v>2016</v>
      </c>
      <c r="B1729" t="s">
        <v>11</v>
      </c>
      <c r="C1729" t="s">
        <v>12</v>
      </c>
      <c r="D1729" t="s">
        <v>186</v>
      </c>
      <c r="E1729" t="s">
        <v>187</v>
      </c>
      <c r="F1729" s="1">
        <v>42515</v>
      </c>
      <c r="G1729">
        <v>56</v>
      </c>
      <c r="H1729">
        <v>-1600</v>
      </c>
      <c r="I1729" t="s">
        <v>15</v>
      </c>
      <c r="J1729" t="s">
        <v>390</v>
      </c>
      <c r="K1729" t="s">
        <v>2613</v>
      </c>
      <c r="L1729" t="s">
        <v>2550</v>
      </c>
      <c r="M1729" s="1">
        <v>42521</v>
      </c>
    </row>
    <row r="1730" spans="1:13" hidden="1" x14ac:dyDescent="0.25">
      <c r="A1730">
        <v>2016</v>
      </c>
      <c r="B1730" t="s">
        <v>11</v>
      </c>
      <c r="C1730" t="s">
        <v>12</v>
      </c>
      <c r="D1730" t="s">
        <v>186</v>
      </c>
      <c r="E1730" t="s">
        <v>187</v>
      </c>
      <c r="F1730" s="1">
        <v>42515</v>
      </c>
      <c r="G1730">
        <v>57</v>
      </c>
      <c r="H1730">
        <v>-120.48</v>
      </c>
      <c r="I1730" t="s">
        <v>15</v>
      </c>
      <c r="J1730" t="s">
        <v>392</v>
      </c>
      <c r="K1730" t="s">
        <v>2614</v>
      </c>
      <c r="L1730" t="s">
        <v>2550</v>
      </c>
      <c r="M1730" s="1">
        <v>42521</v>
      </c>
    </row>
    <row r="1731" spans="1:13" hidden="1" x14ac:dyDescent="0.25">
      <c r="A1731">
        <v>2016</v>
      </c>
      <c r="B1731" t="s">
        <v>11</v>
      </c>
      <c r="C1731" t="s">
        <v>12</v>
      </c>
      <c r="D1731" t="s">
        <v>186</v>
      </c>
      <c r="E1731" t="s">
        <v>187</v>
      </c>
      <c r="F1731" s="1">
        <v>42515</v>
      </c>
      <c r="G1731">
        <v>58</v>
      </c>
      <c r="H1731">
        <v>-4061.21</v>
      </c>
      <c r="I1731" t="s">
        <v>15</v>
      </c>
      <c r="J1731" t="s">
        <v>211</v>
      </c>
      <c r="K1731" t="s">
        <v>2615</v>
      </c>
      <c r="L1731" t="s">
        <v>2550</v>
      </c>
      <c r="M1731" s="1">
        <v>42521</v>
      </c>
    </row>
    <row r="1732" spans="1:13" hidden="1" x14ac:dyDescent="0.25">
      <c r="A1732">
        <v>2016</v>
      </c>
      <c r="B1732" t="s">
        <v>11</v>
      </c>
      <c r="C1732" t="s">
        <v>12</v>
      </c>
      <c r="D1732" t="s">
        <v>186</v>
      </c>
      <c r="E1732" t="s">
        <v>187</v>
      </c>
      <c r="F1732" s="1">
        <v>42515</v>
      </c>
      <c r="G1732">
        <v>59</v>
      </c>
      <c r="H1732">
        <v>-2055</v>
      </c>
      <c r="I1732" t="s">
        <v>15</v>
      </c>
      <c r="J1732" t="s">
        <v>1213</v>
      </c>
      <c r="K1732" t="s">
        <v>2616</v>
      </c>
      <c r="L1732" t="s">
        <v>2550</v>
      </c>
      <c r="M1732" s="1">
        <v>42521</v>
      </c>
    </row>
    <row r="1733" spans="1:13" hidden="1" x14ac:dyDescent="0.25">
      <c r="A1733">
        <v>2016</v>
      </c>
      <c r="B1733" t="s">
        <v>11</v>
      </c>
      <c r="C1733" t="s">
        <v>12</v>
      </c>
      <c r="D1733" t="s">
        <v>186</v>
      </c>
      <c r="E1733" t="s">
        <v>187</v>
      </c>
      <c r="F1733" s="1">
        <v>42515</v>
      </c>
      <c r="G1733">
        <v>60</v>
      </c>
      <c r="H1733">
        <v>-4624.49</v>
      </c>
      <c r="I1733" t="s">
        <v>15</v>
      </c>
      <c r="J1733" t="s">
        <v>395</v>
      </c>
      <c r="K1733" t="s">
        <v>2617</v>
      </c>
      <c r="L1733" t="s">
        <v>2550</v>
      </c>
      <c r="M1733" s="1">
        <v>42521</v>
      </c>
    </row>
    <row r="1734" spans="1:13" hidden="1" x14ac:dyDescent="0.25">
      <c r="A1734">
        <v>2016</v>
      </c>
      <c r="B1734" t="s">
        <v>11</v>
      </c>
      <c r="C1734" t="s">
        <v>12</v>
      </c>
      <c r="D1734" t="s">
        <v>186</v>
      </c>
      <c r="E1734" t="s">
        <v>187</v>
      </c>
      <c r="F1734" s="1">
        <v>42515</v>
      </c>
      <c r="G1734">
        <v>61</v>
      </c>
      <c r="H1734">
        <v>-54764.11</v>
      </c>
      <c r="I1734" t="s">
        <v>15</v>
      </c>
      <c r="J1734" t="s">
        <v>397</v>
      </c>
      <c r="K1734" t="s">
        <v>2618</v>
      </c>
      <c r="L1734" t="s">
        <v>2619</v>
      </c>
      <c r="M1734" s="1">
        <v>42521</v>
      </c>
    </row>
    <row r="1735" spans="1:13" hidden="1" x14ac:dyDescent="0.25">
      <c r="A1735">
        <v>2016</v>
      </c>
      <c r="B1735" t="s">
        <v>11</v>
      </c>
      <c r="C1735" t="s">
        <v>12</v>
      </c>
      <c r="D1735" t="s">
        <v>186</v>
      </c>
      <c r="E1735" t="s">
        <v>187</v>
      </c>
      <c r="F1735" s="1">
        <v>42515</v>
      </c>
      <c r="G1735">
        <v>62</v>
      </c>
      <c r="H1735">
        <v>-33.700000000000003</v>
      </c>
      <c r="I1735" t="s">
        <v>15</v>
      </c>
      <c r="J1735" t="s">
        <v>556</v>
      </c>
      <c r="K1735" t="s">
        <v>811</v>
      </c>
      <c r="L1735" t="s">
        <v>2620</v>
      </c>
      <c r="M1735" s="1">
        <v>42521</v>
      </c>
    </row>
    <row r="1736" spans="1:13" hidden="1" x14ac:dyDescent="0.25">
      <c r="A1736">
        <v>2016</v>
      </c>
      <c r="B1736" t="s">
        <v>11</v>
      </c>
      <c r="C1736" t="s">
        <v>12</v>
      </c>
      <c r="D1736" t="s">
        <v>186</v>
      </c>
      <c r="E1736" t="s">
        <v>187</v>
      </c>
      <c r="F1736" s="1">
        <v>42515</v>
      </c>
      <c r="G1736">
        <v>63</v>
      </c>
      <c r="H1736">
        <v>-430000</v>
      </c>
      <c r="I1736" t="s">
        <v>219</v>
      </c>
      <c r="J1736" t="s">
        <v>2368</v>
      </c>
      <c r="L1736" t="s">
        <v>2621</v>
      </c>
      <c r="M1736" s="1">
        <v>42521</v>
      </c>
    </row>
    <row r="1737" spans="1:13" hidden="1" x14ac:dyDescent="0.25">
      <c r="A1737">
        <v>2016</v>
      </c>
      <c r="B1737" t="s">
        <v>11</v>
      </c>
      <c r="C1737" t="s">
        <v>12</v>
      </c>
      <c r="D1737" t="s">
        <v>186</v>
      </c>
      <c r="E1737" t="s">
        <v>187</v>
      </c>
      <c r="F1737" s="1">
        <v>42517</v>
      </c>
      <c r="G1737">
        <v>0</v>
      </c>
      <c r="H1737">
        <v>-15234.06</v>
      </c>
      <c r="I1737" t="s">
        <v>21</v>
      </c>
      <c r="J1737" t="s">
        <v>188</v>
      </c>
      <c r="L1737" t="s">
        <v>2622</v>
      </c>
      <c r="M1737" s="1">
        <v>42521</v>
      </c>
    </row>
    <row r="1738" spans="1:13" hidden="1" x14ac:dyDescent="0.25">
      <c r="A1738">
        <v>2016</v>
      </c>
      <c r="B1738" t="s">
        <v>11</v>
      </c>
      <c r="C1738" t="s">
        <v>12</v>
      </c>
      <c r="D1738" t="s">
        <v>186</v>
      </c>
      <c r="E1738" t="s">
        <v>187</v>
      </c>
      <c r="F1738" s="1">
        <v>42517</v>
      </c>
      <c r="G1738">
        <v>1</v>
      </c>
      <c r="H1738">
        <v>-74098.34</v>
      </c>
      <c r="I1738" t="s">
        <v>21</v>
      </c>
      <c r="J1738" t="s">
        <v>189</v>
      </c>
      <c r="L1738" t="s">
        <v>2622</v>
      </c>
      <c r="M1738" s="1">
        <v>42521</v>
      </c>
    </row>
    <row r="1739" spans="1:13" hidden="1" x14ac:dyDescent="0.25">
      <c r="A1739">
        <v>2016</v>
      </c>
      <c r="B1739" t="s">
        <v>11</v>
      </c>
      <c r="C1739" t="s">
        <v>12</v>
      </c>
      <c r="D1739" t="s">
        <v>186</v>
      </c>
      <c r="E1739" t="s">
        <v>187</v>
      </c>
      <c r="F1739" s="1">
        <v>42517</v>
      </c>
      <c r="G1739">
        <v>2</v>
      </c>
      <c r="H1739">
        <v>-46528.79</v>
      </c>
      <c r="I1739" t="s">
        <v>21</v>
      </c>
      <c r="J1739" t="s">
        <v>190</v>
      </c>
      <c r="L1739" t="s">
        <v>2622</v>
      </c>
      <c r="M1739" s="1">
        <v>42521</v>
      </c>
    </row>
    <row r="1740" spans="1:13" hidden="1" x14ac:dyDescent="0.25">
      <c r="A1740">
        <v>2016</v>
      </c>
      <c r="B1740" t="s">
        <v>11</v>
      </c>
      <c r="C1740" t="s">
        <v>12</v>
      </c>
      <c r="D1740" t="s">
        <v>186</v>
      </c>
      <c r="E1740" t="s">
        <v>187</v>
      </c>
      <c r="F1740" s="1">
        <v>42517</v>
      </c>
      <c r="G1740">
        <v>3</v>
      </c>
      <c r="H1740">
        <v>-2068.14</v>
      </c>
      <c r="I1740" t="s">
        <v>21</v>
      </c>
      <c r="J1740" t="s">
        <v>191</v>
      </c>
      <c r="L1740" t="s">
        <v>2622</v>
      </c>
      <c r="M1740" s="1">
        <v>42521</v>
      </c>
    </row>
    <row r="1741" spans="1:13" hidden="1" x14ac:dyDescent="0.25">
      <c r="A1741">
        <v>2016</v>
      </c>
      <c r="B1741" t="s">
        <v>11</v>
      </c>
      <c r="C1741" t="s">
        <v>12</v>
      </c>
      <c r="D1741" t="s">
        <v>186</v>
      </c>
      <c r="E1741" t="s">
        <v>187</v>
      </c>
      <c r="F1741" s="1">
        <v>42517</v>
      </c>
      <c r="G1741">
        <v>4</v>
      </c>
      <c r="H1741">
        <v>-134.41999999999999</v>
      </c>
      <c r="I1741" t="s">
        <v>21</v>
      </c>
      <c r="J1741" t="s">
        <v>234</v>
      </c>
      <c r="L1741" t="s">
        <v>2623</v>
      </c>
      <c r="M1741" s="1">
        <v>42521</v>
      </c>
    </row>
    <row r="1742" spans="1:13" hidden="1" x14ac:dyDescent="0.25">
      <c r="A1742">
        <v>2016</v>
      </c>
      <c r="B1742" t="s">
        <v>11</v>
      </c>
      <c r="C1742" t="s">
        <v>12</v>
      </c>
      <c r="D1742" t="s">
        <v>186</v>
      </c>
      <c r="E1742" t="s">
        <v>187</v>
      </c>
      <c r="F1742" s="1">
        <v>42517</v>
      </c>
      <c r="G1742">
        <v>5</v>
      </c>
      <c r="H1742">
        <v>-6968.45</v>
      </c>
      <c r="I1742" t="s">
        <v>21</v>
      </c>
      <c r="J1742" t="s">
        <v>192</v>
      </c>
      <c r="L1742" t="s">
        <v>2623</v>
      </c>
      <c r="M1742" s="1">
        <v>42521</v>
      </c>
    </row>
    <row r="1743" spans="1:13" hidden="1" x14ac:dyDescent="0.25">
      <c r="A1743">
        <v>2016</v>
      </c>
      <c r="B1743" t="s">
        <v>11</v>
      </c>
      <c r="C1743" t="s">
        <v>12</v>
      </c>
      <c r="D1743" t="s">
        <v>186</v>
      </c>
      <c r="E1743" t="s">
        <v>187</v>
      </c>
      <c r="F1743" s="1">
        <v>42521</v>
      </c>
      <c r="G1743">
        <v>0</v>
      </c>
      <c r="H1743">
        <v>1768925.73</v>
      </c>
      <c r="I1743" t="s">
        <v>24</v>
      </c>
      <c r="J1743" t="s">
        <v>228</v>
      </c>
      <c r="L1743" t="s">
        <v>2624</v>
      </c>
      <c r="M1743" s="1">
        <v>42521</v>
      </c>
    </row>
    <row r="1744" spans="1:13" hidden="1" x14ac:dyDescent="0.25">
      <c r="A1744">
        <v>2016</v>
      </c>
      <c r="B1744" t="s">
        <v>11</v>
      </c>
      <c r="C1744" t="s">
        <v>12</v>
      </c>
      <c r="D1744" t="s">
        <v>186</v>
      </c>
      <c r="E1744" t="s">
        <v>187</v>
      </c>
      <c r="F1744" s="1">
        <v>42521</v>
      </c>
      <c r="G1744">
        <v>1</v>
      </c>
      <c r="H1744">
        <v>-1993.57</v>
      </c>
      <c r="I1744" t="s">
        <v>24</v>
      </c>
      <c r="J1744" t="s">
        <v>229</v>
      </c>
      <c r="L1744" t="s">
        <v>2624</v>
      </c>
      <c r="M1744" s="1">
        <v>42521</v>
      </c>
    </row>
    <row r="1745" spans="1:13" hidden="1" x14ac:dyDescent="0.25">
      <c r="A1745">
        <v>2016</v>
      </c>
      <c r="B1745" t="s">
        <v>11</v>
      </c>
      <c r="C1745" t="s">
        <v>12</v>
      </c>
      <c r="D1745" t="s">
        <v>186</v>
      </c>
      <c r="E1745" t="s">
        <v>187</v>
      </c>
      <c r="F1745" s="1">
        <v>42522</v>
      </c>
      <c r="G1745">
        <v>0</v>
      </c>
      <c r="H1745">
        <v>1546171.89</v>
      </c>
      <c r="I1745" t="s">
        <v>24</v>
      </c>
      <c r="J1745" t="s">
        <v>228</v>
      </c>
      <c r="L1745" t="s">
        <v>2625</v>
      </c>
      <c r="M1745" s="1">
        <v>42551</v>
      </c>
    </row>
    <row r="1746" spans="1:13" hidden="1" x14ac:dyDescent="0.25">
      <c r="A1746">
        <v>2016</v>
      </c>
      <c r="B1746" t="s">
        <v>11</v>
      </c>
      <c r="C1746" t="s">
        <v>12</v>
      </c>
      <c r="D1746" t="s">
        <v>186</v>
      </c>
      <c r="E1746" t="s">
        <v>187</v>
      </c>
      <c r="F1746" s="1">
        <v>42522</v>
      </c>
      <c r="G1746">
        <v>1</v>
      </c>
      <c r="H1746">
        <v>-1362.97</v>
      </c>
      <c r="I1746" t="s">
        <v>24</v>
      </c>
      <c r="J1746" t="s">
        <v>229</v>
      </c>
      <c r="L1746" t="s">
        <v>2625</v>
      </c>
      <c r="M1746" s="1">
        <v>42551</v>
      </c>
    </row>
    <row r="1747" spans="1:13" hidden="1" x14ac:dyDescent="0.25">
      <c r="A1747">
        <v>2016</v>
      </c>
      <c r="B1747" t="s">
        <v>11</v>
      </c>
      <c r="C1747" t="s">
        <v>12</v>
      </c>
      <c r="D1747" t="s">
        <v>186</v>
      </c>
      <c r="E1747" t="s">
        <v>187</v>
      </c>
      <c r="F1747" s="1">
        <v>42522</v>
      </c>
      <c r="G1747">
        <v>2</v>
      </c>
      <c r="H1747">
        <v>-838.73</v>
      </c>
      <c r="I1747" t="s">
        <v>21</v>
      </c>
      <c r="J1747" t="s">
        <v>2626</v>
      </c>
      <c r="L1747" t="s">
        <v>2627</v>
      </c>
      <c r="M1747" s="1">
        <v>42551</v>
      </c>
    </row>
    <row r="1748" spans="1:13" hidden="1" x14ac:dyDescent="0.25">
      <c r="A1748">
        <v>2016</v>
      </c>
      <c r="B1748" t="s">
        <v>11</v>
      </c>
      <c r="C1748" t="s">
        <v>12</v>
      </c>
      <c r="D1748" t="s">
        <v>186</v>
      </c>
      <c r="E1748" t="s">
        <v>187</v>
      </c>
      <c r="F1748" s="1">
        <v>42522</v>
      </c>
      <c r="G1748">
        <v>3</v>
      </c>
      <c r="H1748">
        <v>-250.95</v>
      </c>
      <c r="I1748" t="s">
        <v>21</v>
      </c>
      <c r="J1748" t="s">
        <v>2626</v>
      </c>
      <c r="L1748" t="s">
        <v>2627</v>
      </c>
      <c r="M1748" s="1">
        <v>42551</v>
      </c>
    </row>
    <row r="1749" spans="1:13" hidden="1" x14ac:dyDescent="0.25">
      <c r="A1749">
        <v>2016</v>
      </c>
      <c r="B1749" t="s">
        <v>11</v>
      </c>
      <c r="C1749" t="s">
        <v>12</v>
      </c>
      <c r="D1749" t="s">
        <v>186</v>
      </c>
      <c r="E1749" t="s">
        <v>187</v>
      </c>
      <c r="F1749" s="1">
        <v>42523</v>
      </c>
      <c r="G1749">
        <v>0</v>
      </c>
      <c r="H1749">
        <v>-4307.3</v>
      </c>
      <c r="I1749" t="s">
        <v>21</v>
      </c>
      <c r="J1749" t="s">
        <v>2628</v>
      </c>
      <c r="L1749" t="s">
        <v>2629</v>
      </c>
      <c r="M1749" s="1">
        <v>42551</v>
      </c>
    </row>
    <row r="1750" spans="1:13" hidden="1" x14ac:dyDescent="0.25">
      <c r="A1750">
        <v>2016</v>
      </c>
      <c r="B1750" t="s">
        <v>11</v>
      </c>
      <c r="C1750" t="s">
        <v>12</v>
      </c>
      <c r="D1750" t="s">
        <v>186</v>
      </c>
      <c r="E1750" t="s">
        <v>187</v>
      </c>
      <c r="F1750" s="1">
        <v>42529</v>
      </c>
      <c r="G1750">
        <v>0</v>
      </c>
      <c r="H1750">
        <v>-19.11</v>
      </c>
      <c r="I1750" t="s">
        <v>15</v>
      </c>
      <c r="J1750" t="s">
        <v>2630</v>
      </c>
      <c r="K1750" t="s">
        <v>2631</v>
      </c>
      <c r="L1750" t="s">
        <v>2632</v>
      </c>
      <c r="M1750" s="1">
        <v>42551</v>
      </c>
    </row>
    <row r="1751" spans="1:13" hidden="1" x14ac:dyDescent="0.25">
      <c r="A1751">
        <v>2016</v>
      </c>
      <c r="B1751" t="s">
        <v>11</v>
      </c>
      <c r="C1751" t="s">
        <v>12</v>
      </c>
      <c r="D1751" t="s">
        <v>186</v>
      </c>
      <c r="E1751" t="s">
        <v>187</v>
      </c>
      <c r="F1751" s="1">
        <v>42529</v>
      </c>
      <c r="G1751">
        <v>1</v>
      </c>
      <c r="H1751">
        <v>-35</v>
      </c>
      <c r="I1751" t="s">
        <v>15</v>
      </c>
      <c r="J1751" t="s">
        <v>2633</v>
      </c>
      <c r="K1751" t="s">
        <v>2634</v>
      </c>
      <c r="L1751" t="s">
        <v>2632</v>
      </c>
      <c r="M1751" s="1">
        <v>42551</v>
      </c>
    </row>
    <row r="1752" spans="1:13" hidden="1" x14ac:dyDescent="0.25">
      <c r="A1752">
        <v>2016</v>
      </c>
      <c r="B1752" t="s">
        <v>11</v>
      </c>
      <c r="C1752" t="s">
        <v>12</v>
      </c>
      <c r="D1752" t="s">
        <v>186</v>
      </c>
      <c r="E1752" t="s">
        <v>187</v>
      </c>
      <c r="F1752" s="1">
        <v>42529</v>
      </c>
      <c r="G1752">
        <v>2</v>
      </c>
      <c r="H1752">
        <v>-61.66</v>
      </c>
      <c r="I1752" t="s">
        <v>15</v>
      </c>
      <c r="J1752" t="s">
        <v>2635</v>
      </c>
      <c r="K1752" t="s">
        <v>2636</v>
      </c>
      <c r="L1752" t="s">
        <v>2632</v>
      </c>
      <c r="M1752" s="1">
        <v>42551</v>
      </c>
    </row>
    <row r="1753" spans="1:13" hidden="1" x14ac:dyDescent="0.25">
      <c r="A1753">
        <v>2016</v>
      </c>
      <c r="B1753" t="s">
        <v>11</v>
      </c>
      <c r="C1753" t="s">
        <v>12</v>
      </c>
      <c r="D1753" t="s">
        <v>186</v>
      </c>
      <c r="E1753" t="s">
        <v>187</v>
      </c>
      <c r="F1753" s="1">
        <v>42529</v>
      </c>
      <c r="G1753">
        <v>3</v>
      </c>
      <c r="H1753">
        <v>-8.66</v>
      </c>
      <c r="I1753" t="s">
        <v>15</v>
      </c>
      <c r="J1753" t="s">
        <v>2637</v>
      </c>
      <c r="K1753" t="s">
        <v>2638</v>
      </c>
      <c r="L1753" t="s">
        <v>2632</v>
      </c>
      <c r="M1753" s="1">
        <v>42551</v>
      </c>
    </row>
    <row r="1754" spans="1:13" hidden="1" x14ac:dyDescent="0.25">
      <c r="A1754">
        <v>2016</v>
      </c>
      <c r="B1754" t="s">
        <v>11</v>
      </c>
      <c r="C1754" t="s">
        <v>12</v>
      </c>
      <c r="D1754" t="s">
        <v>186</v>
      </c>
      <c r="E1754" t="s">
        <v>187</v>
      </c>
      <c r="F1754" s="1">
        <v>42529</v>
      </c>
      <c r="G1754">
        <v>4</v>
      </c>
      <c r="H1754">
        <v>-23.89</v>
      </c>
      <c r="I1754" t="s">
        <v>15</v>
      </c>
      <c r="J1754" t="s">
        <v>2639</v>
      </c>
      <c r="K1754" t="s">
        <v>2640</v>
      </c>
      <c r="L1754" t="s">
        <v>2632</v>
      </c>
      <c r="M1754" s="1">
        <v>42551</v>
      </c>
    </row>
    <row r="1755" spans="1:13" hidden="1" x14ac:dyDescent="0.25">
      <c r="A1755">
        <v>2016</v>
      </c>
      <c r="B1755" t="s">
        <v>11</v>
      </c>
      <c r="C1755" t="s">
        <v>12</v>
      </c>
      <c r="D1755" t="s">
        <v>186</v>
      </c>
      <c r="E1755" t="s">
        <v>187</v>
      </c>
      <c r="F1755" s="1">
        <v>42529</v>
      </c>
      <c r="G1755">
        <v>5</v>
      </c>
      <c r="H1755">
        <v>-21.1</v>
      </c>
      <c r="I1755" t="s">
        <v>15</v>
      </c>
      <c r="J1755" t="s">
        <v>2641</v>
      </c>
      <c r="K1755" t="s">
        <v>2642</v>
      </c>
      <c r="L1755" t="s">
        <v>2632</v>
      </c>
      <c r="M1755" s="1">
        <v>42551</v>
      </c>
    </row>
    <row r="1756" spans="1:13" hidden="1" x14ac:dyDescent="0.25">
      <c r="A1756">
        <v>2016</v>
      </c>
      <c r="B1756" t="s">
        <v>11</v>
      </c>
      <c r="C1756" t="s">
        <v>12</v>
      </c>
      <c r="D1756" t="s">
        <v>186</v>
      </c>
      <c r="E1756" t="s">
        <v>187</v>
      </c>
      <c r="F1756" s="1">
        <v>42529</v>
      </c>
      <c r="G1756">
        <v>6</v>
      </c>
      <c r="H1756">
        <v>-8.91</v>
      </c>
      <c r="I1756" t="s">
        <v>15</v>
      </c>
      <c r="J1756" t="s">
        <v>2643</v>
      </c>
      <c r="K1756" t="s">
        <v>2644</v>
      </c>
      <c r="L1756" t="s">
        <v>2632</v>
      </c>
      <c r="M1756" s="1">
        <v>42551</v>
      </c>
    </row>
    <row r="1757" spans="1:13" hidden="1" x14ac:dyDescent="0.25">
      <c r="A1757">
        <v>2016</v>
      </c>
      <c r="B1757" t="s">
        <v>11</v>
      </c>
      <c r="C1757" t="s">
        <v>12</v>
      </c>
      <c r="D1757" t="s">
        <v>186</v>
      </c>
      <c r="E1757" t="s">
        <v>187</v>
      </c>
      <c r="F1757" s="1">
        <v>42529</v>
      </c>
      <c r="G1757">
        <v>7</v>
      </c>
      <c r="H1757">
        <v>-29.52</v>
      </c>
      <c r="I1757" t="s">
        <v>15</v>
      </c>
      <c r="J1757" t="s">
        <v>2645</v>
      </c>
      <c r="K1757" t="s">
        <v>2646</v>
      </c>
      <c r="L1757" t="s">
        <v>2632</v>
      </c>
      <c r="M1757" s="1">
        <v>42551</v>
      </c>
    </row>
    <row r="1758" spans="1:13" hidden="1" x14ac:dyDescent="0.25">
      <c r="A1758">
        <v>2016</v>
      </c>
      <c r="B1758" t="s">
        <v>11</v>
      </c>
      <c r="C1758" t="s">
        <v>12</v>
      </c>
      <c r="D1758" t="s">
        <v>186</v>
      </c>
      <c r="E1758" t="s">
        <v>187</v>
      </c>
      <c r="F1758" s="1">
        <v>42529</v>
      </c>
      <c r="G1758">
        <v>8</v>
      </c>
      <c r="H1758">
        <v>-11.47</v>
      </c>
      <c r="I1758" t="s">
        <v>15</v>
      </c>
      <c r="J1758" t="s">
        <v>2647</v>
      </c>
      <c r="K1758" t="s">
        <v>2648</v>
      </c>
      <c r="L1758" t="s">
        <v>2632</v>
      </c>
      <c r="M1758" s="1">
        <v>42551</v>
      </c>
    </row>
    <row r="1759" spans="1:13" hidden="1" x14ac:dyDescent="0.25">
      <c r="A1759">
        <v>2016</v>
      </c>
      <c r="B1759" t="s">
        <v>11</v>
      </c>
      <c r="C1759" t="s">
        <v>12</v>
      </c>
      <c r="D1759" t="s">
        <v>186</v>
      </c>
      <c r="E1759" t="s">
        <v>187</v>
      </c>
      <c r="F1759" s="1">
        <v>42529</v>
      </c>
      <c r="G1759">
        <v>9</v>
      </c>
      <c r="H1759">
        <v>-14.34</v>
      </c>
      <c r="I1759" t="s">
        <v>15</v>
      </c>
      <c r="J1759" t="s">
        <v>2649</v>
      </c>
      <c r="K1759" t="s">
        <v>2650</v>
      </c>
      <c r="L1759" t="s">
        <v>2632</v>
      </c>
      <c r="M1759" s="1">
        <v>42551</v>
      </c>
    </row>
    <row r="1760" spans="1:13" hidden="1" x14ac:dyDescent="0.25">
      <c r="A1760">
        <v>2016</v>
      </c>
      <c r="B1760" t="s">
        <v>11</v>
      </c>
      <c r="C1760" t="s">
        <v>12</v>
      </c>
      <c r="D1760" t="s">
        <v>186</v>
      </c>
      <c r="E1760" t="s">
        <v>187</v>
      </c>
      <c r="F1760" s="1">
        <v>42529</v>
      </c>
      <c r="G1760">
        <v>10</v>
      </c>
      <c r="H1760">
        <v>-36.9</v>
      </c>
      <c r="I1760" t="s">
        <v>15</v>
      </c>
      <c r="J1760" t="s">
        <v>2651</v>
      </c>
      <c r="K1760" t="s">
        <v>2652</v>
      </c>
      <c r="L1760" t="s">
        <v>2632</v>
      </c>
      <c r="M1760" s="1">
        <v>42551</v>
      </c>
    </row>
    <row r="1761" spans="1:13" hidden="1" x14ac:dyDescent="0.25">
      <c r="A1761">
        <v>2016</v>
      </c>
      <c r="B1761" t="s">
        <v>11</v>
      </c>
      <c r="C1761" t="s">
        <v>12</v>
      </c>
      <c r="D1761" t="s">
        <v>186</v>
      </c>
      <c r="E1761" t="s">
        <v>187</v>
      </c>
      <c r="F1761" s="1">
        <v>42529</v>
      </c>
      <c r="G1761">
        <v>11</v>
      </c>
      <c r="H1761">
        <v>-357.84</v>
      </c>
      <c r="I1761" t="s">
        <v>15</v>
      </c>
      <c r="J1761" t="s">
        <v>462</v>
      </c>
      <c r="K1761" t="s">
        <v>2653</v>
      </c>
      <c r="L1761" t="s">
        <v>2632</v>
      </c>
      <c r="M1761" s="1">
        <v>42551</v>
      </c>
    </row>
    <row r="1762" spans="1:13" hidden="1" x14ac:dyDescent="0.25">
      <c r="A1762">
        <v>2016</v>
      </c>
      <c r="B1762" t="s">
        <v>11</v>
      </c>
      <c r="C1762" t="s">
        <v>12</v>
      </c>
      <c r="D1762" t="s">
        <v>186</v>
      </c>
      <c r="E1762" t="s">
        <v>187</v>
      </c>
      <c r="F1762" s="1">
        <v>42529</v>
      </c>
      <c r="G1762">
        <v>12</v>
      </c>
      <c r="H1762">
        <v>-220</v>
      </c>
      <c r="I1762" t="s">
        <v>15</v>
      </c>
      <c r="J1762" t="s">
        <v>2654</v>
      </c>
      <c r="K1762" t="s">
        <v>2655</v>
      </c>
      <c r="L1762" t="s">
        <v>2632</v>
      </c>
      <c r="M1762" s="1">
        <v>42551</v>
      </c>
    </row>
    <row r="1763" spans="1:13" hidden="1" x14ac:dyDescent="0.25">
      <c r="A1763">
        <v>2016</v>
      </c>
      <c r="B1763" t="s">
        <v>11</v>
      </c>
      <c r="C1763" t="s">
        <v>12</v>
      </c>
      <c r="D1763" t="s">
        <v>186</v>
      </c>
      <c r="E1763" t="s">
        <v>187</v>
      </c>
      <c r="F1763" s="1">
        <v>42529</v>
      </c>
      <c r="G1763">
        <v>13</v>
      </c>
      <c r="H1763">
        <v>-385.13</v>
      </c>
      <c r="I1763" t="s">
        <v>15</v>
      </c>
      <c r="J1763" t="s">
        <v>466</v>
      </c>
      <c r="K1763" t="s">
        <v>2656</v>
      </c>
      <c r="L1763" t="s">
        <v>2632</v>
      </c>
      <c r="M1763" s="1">
        <v>42551</v>
      </c>
    </row>
    <row r="1764" spans="1:13" hidden="1" x14ac:dyDescent="0.25">
      <c r="A1764">
        <v>2016</v>
      </c>
      <c r="B1764" t="s">
        <v>11</v>
      </c>
      <c r="C1764" t="s">
        <v>12</v>
      </c>
      <c r="D1764" t="s">
        <v>186</v>
      </c>
      <c r="E1764" t="s">
        <v>187</v>
      </c>
      <c r="F1764" s="1">
        <v>42529</v>
      </c>
      <c r="G1764">
        <v>14</v>
      </c>
      <c r="H1764">
        <v>-4538.7700000000004</v>
      </c>
      <c r="I1764" t="s">
        <v>15</v>
      </c>
      <c r="J1764" t="s">
        <v>305</v>
      </c>
      <c r="K1764" t="s">
        <v>2657</v>
      </c>
      <c r="L1764" t="s">
        <v>2632</v>
      </c>
      <c r="M1764" s="1">
        <v>42551</v>
      </c>
    </row>
    <row r="1765" spans="1:13" hidden="1" x14ac:dyDescent="0.25">
      <c r="A1765">
        <v>2016</v>
      </c>
      <c r="B1765" t="s">
        <v>11</v>
      </c>
      <c r="C1765" t="s">
        <v>12</v>
      </c>
      <c r="D1765" t="s">
        <v>186</v>
      </c>
      <c r="E1765" t="s">
        <v>187</v>
      </c>
      <c r="F1765" s="1">
        <v>42529</v>
      </c>
      <c r="G1765">
        <v>15</v>
      </c>
      <c r="H1765">
        <v>-1790</v>
      </c>
      <c r="I1765" t="s">
        <v>15</v>
      </c>
      <c r="J1765" t="s">
        <v>201</v>
      </c>
      <c r="K1765" t="s">
        <v>2658</v>
      </c>
      <c r="L1765" t="s">
        <v>2632</v>
      </c>
      <c r="M1765" s="1">
        <v>42551</v>
      </c>
    </row>
    <row r="1766" spans="1:13" hidden="1" x14ac:dyDescent="0.25">
      <c r="A1766">
        <v>2016</v>
      </c>
      <c r="B1766" t="s">
        <v>11</v>
      </c>
      <c r="C1766" t="s">
        <v>12</v>
      </c>
      <c r="D1766" t="s">
        <v>186</v>
      </c>
      <c r="E1766" t="s">
        <v>187</v>
      </c>
      <c r="F1766" s="1">
        <v>42529</v>
      </c>
      <c r="G1766">
        <v>16</v>
      </c>
      <c r="H1766">
        <v>-631.79999999999995</v>
      </c>
      <c r="I1766" t="s">
        <v>15</v>
      </c>
      <c r="J1766" t="s">
        <v>308</v>
      </c>
      <c r="K1766" t="s">
        <v>2659</v>
      </c>
      <c r="L1766" t="s">
        <v>2632</v>
      </c>
      <c r="M1766" s="1">
        <v>42551</v>
      </c>
    </row>
    <row r="1767" spans="1:13" hidden="1" x14ac:dyDescent="0.25">
      <c r="A1767">
        <v>2016</v>
      </c>
      <c r="B1767" t="s">
        <v>11</v>
      </c>
      <c r="C1767" t="s">
        <v>12</v>
      </c>
      <c r="D1767" t="s">
        <v>186</v>
      </c>
      <c r="E1767" t="s">
        <v>187</v>
      </c>
      <c r="F1767" s="1">
        <v>42529</v>
      </c>
      <c r="G1767">
        <v>17</v>
      </c>
      <c r="H1767">
        <v>-521.5</v>
      </c>
      <c r="I1767" t="s">
        <v>15</v>
      </c>
      <c r="J1767" t="s">
        <v>311</v>
      </c>
      <c r="K1767" t="s">
        <v>2660</v>
      </c>
      <c r="L1767" t="s">
        <v>2632</v>
      </c>
      <c r="M1767" s="1">
        <v>42551</v>
      </c>
    </row>
    <row r="1768" spans="1:13" hidden="1" x14ac:dyDescent="0.25">
      <c r="A1768">
        <v>2016</v>
      </c>
      <c r="B1768" t="s">
        <v>11</v>
      </c>
      <c r="C1768" t="s">
        <v>12</v>
      </c>
      <c r="D1768" t="s">
        <v>186</v>
      </c>
      <c r="E1768" t="s">
        <v>187</v>
      </c>
      <c r="F1768" s="1">
        <v>42529</v>
      </c>
      <c r="G1768">
        <v>18</v>
      </c>
      <c r="H1768">
        <v>-6507.19</v>
      </c>
      <c r="I1768" t="s">
        <v>15</v>
      </c>
      <c r="J1768" t="s">
        <v>313</v>
      </c>
      <c r="K1768" t="s">
        <v>2661</v>
      </c>
      <c r="L1768" t="s">
        <v>2632</v>
      </c>
      <c r="M1768" s="1">
        <v>42551</v>
      </c>
    </row>
    <row r="1769" spans="1:13" hidden="1" x14ac:dyDescent="0.25">
      <c r="A1769">
        <v>2016</v>
      </c>
      <c r="B1769" t="s">
        <v>11</v>
      </c>
      <c r="C1769" t="s">
        <v>12</v>
      </c>
      <c r="D1769" t="s">
        <v>186</v>
      </c>
      <c r="E1769" t="s">
        <v>187</v>
      </c>
      <c r="F1769" s="1">
        <v>42529</v>
      </c>
      <c r="G1769">
        <v>19</v>
      </c>
      <c r="H1769">
        <v>-569.84</v>
      </c>
      <c r="I1769" t="s">
        <v>15</v>
      </c>
      <c r="J1769" t="s">
        <v>315</v>
      </c>
      <c r="K1769" t="s">
        <v>2662</v>
      </c>
      <c r="L1769" t="s">
        <v>2632</v>
      </c>
      <c r="M1769" s="1">
        <v>42551</v>
      </c>
    </row>
    <row r="1770" spans="1:13" hidden="1" x14ac:dyDescent="0.25">
      <c r="A1770">
        <v>2016</v>
      </c>
      <c r="B1770" t="s">
        <v>11</v>
      </c>
      <c r="C1770" t="s">
        <v>12</v>
      </c>
      <c r="D1770" t="s">
        <v>186</v>
      </c>
      <c r="E1770" t="s">
        <v>187</v>
      </c>
      <c r="F1770" s="1">
        <v>42529</v>
      </c>
      <c r="G1770">
        <v>20</v>
      </c>
      <c r="H1770">
        <v>-218</v>
      </c>
      <c r="I1770" t="s">
        <v>15</v>
      </c>
      <c r="J1770" t="s">
        <v>198</v>
      </c>
      <c r="K1770" t="s">
        <v>2663</v>
      </c>
      <c r="L1770" t="s">
        <v>2632</v>
      </c>
      <c r="M1770" s="1">
        <v>42551</v>
      </c>
    </row>
    <row r="1771" spans="1:13" hidden="1" x14ac:dyDescent="0.25">
      <c r="A1771">
        <v>2016</v>
      </c>
      <c r="B1771" t="s">
        <v>11</v>
      </c>
      <c r="C1771" t="s">
        <v>12</v>
      </c>
      <c r="D1771" t="s">
        <v>186</v>
      </c>
      <c r="E1771" t="s">
        <v>187</v>
      </c>
      <c r="F1771" s="1">
        <v>42529</v>
      </c>
      <c r="G1771">
        <v>21</v>
      </c>
      <c r="H1771">
        <v>-131</v>
      </c>
      <c r="I1771" t="s">
        <v>15</v>
      </c>
      <c r="J1771" t="s">
        <v>317</v>
      </c>
      <c r="K1771" t="s">
        <v>2664</v>
      </c>
      <c r="L1771" t="s">
        <v>2632</v>
      </c>
      <c r="M1771" s="1">
        <v>42551</v>
      </c>
    </row>
    <row r="1772" spans="1:13" hidden="1" x14ac:dyDescent="0.25">
      <c r="A1772">
        <v>2016</v>
      </c>
      <c r="B1772" t="s">
        <v>11</v>
      </c>
      <c r="C1772" t="s">
        <v>12</v>
      </c>
      <c r="D1772" t="s">
        <v>186</v>
      </c>
      <c r="E1772" t="s">
        <v>187</v>
      </c>
      <c r="F1772" s="1">
        <v>42529</v>
      </c>
      <c r="G1772">
        <v>22</v>
      </c>
      <c r="H1772">
        <v>-4142.0200000000004</v>
      </c>
      <c r="I1772" t="s">
        <v>15</v>
      </c>
      <c r="J1772" t="s">
        <v>320</v>
      </c>
      <c r="K1772" t="s">
        <v>2665</v>
      </c>
      <c r="L1772" t="s">
        <v>2632</v>
      </c>
      <c r="M1772" s="1">
        <v>42551</v>
      </c>
    </row>
    <row r="1773" spans="1:13" hidden="1" x14ac:dyDescent="0.25">
      <c r="A1773">
        <v>2016</v>
      </c>
      <c r="B1773" t="s">
        <v>11</v>
      </c>
      <c r="C1773" t="s">
        <v>12</v>
      </c>
      <c r="D1773" t="s">
        <v>186</v>
      </c>
      <c r="E1773" t="s">
        <v>187</v>
      </c>
      <c r="F1773" s="1">
        <v>42529</v>
      </c>
      <c r="G1773">
        <v>23</v>
      </c>
      <c r="H1773">
        <v>-465.21</v>
      </c>
      <c r="I1773" t="s">
        <v>15</v>
      </c>
      <c r="J1773" t="s">
        <v>194</v>
      </c>
      <c r="K1773" t="s">
        <v>2666</v>
      </c>
      <c r="L1773" t="s">
        <v>2632</v>
      </c>
      <c r="M1773" s="1">
        <v>42551</v>
      </c>
    </row>
    <row r="1774" spans="1:13" x14ac:dyDescent="0.25">
      <c r="A1774">
        <v>2016</v>
      </c>
      <c r="B1774" t="s">
        <v>11</v>
      </c>
      <c r="C1774" t="s">
        <v>12</v>
      </c>
      <c r="D1774" t="s">
        <v>186</v>
      </c>
      <c r="E1774" t="s">
        <v>187</v>
      </c>
      <c r="F1774" s="1">
        <v>42529</v>
      </c>
      <c r="G1774">
        <v>24</v>
      </c>
      <c r="H1774">
        <v>-70926</v>
      </c>
      <c r="I1774" t="s">
        <v>15</v>
      </c>
      <c r="J1774" t="s">
        <v>20</v>
      </c>
      <c r="K1774" t="s">
        <v>2667</v>
      </c>
      <c r="L1774" t="s">
        <v>2632</v>
      </c>
      <c r="M1774" s="1">
        <v>42551</v>
      </c>
    </row>
    <row r="1775" spans="1:13" hidden="1" x14ac:dyDescent="0.25">
      <c r="A1775">
        <v>2016</v>
      </c>
      <c r="B1775" t="s">
        <v>11</v>
      </c>
      <c r="C1775" t="s">
        <v>12</v>
      </c>
      <c r="D1775" t="s">
        <v>186</v>
      </c>
      <c r="E1775" t="s">
        <v>187</v>
      </c>
      <c r="F1775" s="1">
        <v>42529</v>
      </c>
      <c r="G1775">
        <v>25</v>
      </c>
      <c r="H1775">
        <v>-199.11</v>
      </c>
      <c r="I1775" t="s">
        <v>15</v>
      </c>
      <c r="J1775" t="s">
        <v>324</v>
      </c>
      <c r="K1775" t="s">
        <v>2668</v>
      </c>
      <c r="L1775" t="s">
        <v>2632</v>
      </c>
      <c r="M1775" s="1">
        <v>42551</v>
      </c>
    </row>
    <row r="1776" spans="1:13" hidden="1" x14ac:dyDescent="0.25">
      <c r="A1776">
        <v>2016</v>
      </c>
      <c r="B1776" t="s">
        <v>11</v>
      </c>
      <c r="C1776" t="s">
        <v>12</v>
      </c>
      <c r="D1776" t="s">
        <v>186</v>
      </c>
      <c r="E1776" t="s">
        <v>187</v>
      </c>
      <c r="F1776" s="1">
        <v>42529</v>
      </c>
      <c r="G1776">
        <v>26</v>
      </c>
      <c r="H1776">
        <v>-248.69</v>
      </c>
      <c r="I1776" t="s">
        <v>15</v>
      </c>
      <c r="J1776" t="s">
        <v>83</v>
      </c>
      <c r="K1776" t="s">
        <v>2669</v>
      </c>
      <c r="L1776" t="s">
        <v>2632</v>
      </c>
      <c r="M1776" s="1">
        <v>42551</v>
      </c>
    </row>
    <row r="1777" spans="1:13" hidden="1" x14ac:dyDescent="0.25">
      <c r="A1777">
        <v>2016</v>
      </c>
      <c r="B1777" t="s">
        <v>11</v>
      </c>
      <c r="C1777" t="s">
        <v>12</v>
      </c>
      <c r="D1777" t="s">
        <v>186</v>
      </c>
      <c r="E1777" t="s">
        <v>187</v>
      </c>
      <c r="F1777" s="1">
        <v>42529</v>
      </c>
      <c r="G1777">
        <v>27</v>
      </c>
      <c r="H1777">
        <v>-220.09</v>
      </c>
      <c r="I1777" t="s">
        <v>15</v>
      </c>
      <c r="J1777" t="s">
        <v>206</v>
      </c>
      <c r="K1777" t="s">
        <v>2670</v>
      </c>
      <c r="L1777" t="s">
        <v>2632</v>
      </c>
      <c r="M1777" s="1">
        <v>42551</v>
      </c>
    </row>
    <row r="1778" spans="1:13" hidden="1" x14ac:dyDescent="0.25">
      <c r="A1778">
        <v>2016</v>
      </c>
      <c r="B1778" t="s">
        <v>11</v>
      </c>
      <c r="C1778" t="s">
        <v>12</v>
      </c>
      <c r="D1778" t="s">
        <v>186</v>
      </c>
      <c r="E1778" t="s">
        <v>187</v>
      </c>
      <c r="F1778" s="1">
        <v>42529</v>
      </c>
      <c r="G1778">
        <v>28</v>
      </c>
      <c r="H1778">
        <v>-115.38</v>
      </c>
      <c r="I1778" t="s">
        <v>15</v>
      </c>
      <c r="J1778" t="s">
        <v>328</v>
      </c>
      <c r="K1778" t="s">
        <v>2671</v>
      </c>
      <c r="L1778" t="s">
        <v>2632</v>
      </c>
      <c r="M1778" s="1">
        <v>42551</v>
      </c>
    </row>
    <row r="1779" spans="1:13" hidden="1" x14ac:dyDescent="0.25">
      <c r="A1779">
        <v>2016</v>
      </c>
      <c r="B1779" t="s">
        <v>11</v>
      </c>
      <c r="C1779" t="s">
        <v>12</v>
      </c>
      <c r="D1779" t="s">
        <v>186</v>
      </c>
      <c r="E1779" t="s">
        <v>187</v>
      </c>
      <c r="F1779" s="1">
        <v>42529</v>
      </c>
      <c r="G1779">
        <v>29</v>
      </c>
      <c r="H1779">
        <v>-317.64</v>
      </c>
      <c r="I1779" t="s">
        <v>15</v>
      </c>
      <c r="J1779" t="s">
        <v>334</v>
      </c>
      <c r="K1779" t="s">
        <v>2672</v>
      </c>
      <c r="L1779" t="s">
        <v>2632</v>
      </c>
      <c r="M1779" s="1">
        <v>42551</v>
      </c>
    </row>
    <row r="1780" spans="1:13" hidden="1" x14ac:dyDescent="0.25">
      <c r="A1780">
        <v>2016</v>
      </c>
      <c r="B1780" t="s">
        <v>11</v>
      </c>
      <c r="C1780" t="s">
        <v>12</v>
      </c>
      <c r="D1780" t="s">
        <v>186</v>
      </c>
      <c r="E1780" t="s">
        <v>187</v>
      </c>
      <c r="F1780" s="1">
        <v>42529</v>
      </c>
      <c r="G1780">
        <v>30</v>
      </c>
      <c r="H1780">
        <v>-6269</v>
      </c>
      <c r="I1780" t="s">
        <v>15</v>
      </c>
      <c r="J1780" t="s">
        <v>336</v>
      </c>
      <c r="K1780" t="s">
        <v>2673</v>
      </c>
      <c r="L1780" t="s">
        <v>2632</v>
      </c>
      <c r="M1780" s="1">
        <v>42551</v>
      </c>
    </row>
    <row r="1781" spans="1:13" hidden="1" x14ac:dyDescent="0.25">
      <c r="A1781">
        <v>2016</v>
      </c>
      <c r="B1781" t="s">
        <v>11</v>
      </c>
      <c r="C1781" t="s">
        <v>12</v>
      </c>
      <c r="D1781" t="s">
        <v>186</v>
      </c>
      <c r="E1781" t="s">
        <v>187</v>
      </c>
      <c r="F1781" s="1">
        <v>42529</v>
      </c>
      <c r="G1781">
        <v>31</v>
      </c>
      <c r="H1781">
        <v>-610.89</v>
      </c>
      <c r="I1781" t="s">
        <v>15</v>
      </c>
      <c r="J1781" t="s">
        <v>496</v>
      </c>
      <c r="K1781" t="s">
        <v>2674</v>
      </c>
      <c r="L1781" t="s">
        <v>2632</v>
      </c>
      <c r="M1781" s="1">
        <v>42551</v>
      </c>
    </row>
    <row r="1782" spans="1:13" hidden="1" x14ac:dyDescent="0.25">
      <c r="A1782">
        <v>2016</v>
      </c>
      <c r="B1782" t="s">
        <v>11</v>
      </c>
      <c r="C1782" t="s">
        <v>12</v>
      </c>
      <c r="D1782" t="s">
        <v>186</v>
      </c>
      <c r="E1782" t="s">
        <v>187</v>
      </c>
      <c r="F1782" s="1">
        <v>42529</v>
      </c>
      <c r="G1782">
        <v>32</v>
      </c>
      <c r="H1782">
        <v>-81.23</v>
      </c>
      <c r="I1782" t="s">
        <v>15</v>
      </c>
      <c r="J1782" t="s">
        <v>1079</v>
      </c>
      <c r="K1782" t="s">
        <v>2675</v>
      </c>
      <c r="L1782" t="s">
        <v>2632</v>
      </c>
      <c r="M1782" s="1">
        <v>42551</v>
      </c>
    </row>
    <row r="1783" spans="1:13" hidden="1" x14ac:dyDescent="0.25">
      <c r="A1783">
        <v>2016</v>
      </c>
      <c r="B1783" t="s">
        <v>11</v>
      </c>
      <c r="C1783" t="s">
        <v>12</v>
      </c>
      <c r="D1783" t="s">
        <v>186</v>
      </c>
      <c r="E1783" t="s">
        <v>187</v>
      </c>
      <c r="F1783" s="1">
        <v>42529</v>
      </c>
      <c r="G1783">
        <v>33</v>
      </c>
      <c r="H1783">
        <v>-1454.04</v>
      </c>
      <c r="I1783" t="s">
        <v>15</v>
      </c>
      <c r="J1783" t="s">
        <v>1333</v>
      </c>
      <c r="K1783" t="s">
        <v>2676</v>
      </c>
      <c r="L1783" t="s">
        <v>2632</v>
      </c>
      <c r="M1783" s="1">
        <v>42551</v>
      </c>
    </row>
    <row r="1784" spans="1:13" hidden="1" x14ac:dyDescent="0.25">
      <c r="A1784">
        <v>2016</v>
      </c>
      <c r="B1784" t="s">
        <v>11</v>
      </c>
      <c r="C1784" t="s">
        <v>12</v>
      </c>
      <c r="D1784" t="s">
        <v>186</v>
      </c>
      <c r="E1784" t="s">
        <v>187</v>
      </c>
      <c r="F1784" s="1">
        <v>42529</v>
      </c>
      <c r="G1784">
        <v>34</v>
      </c>
      <c r="H1784">
        <v>-398364.13</v>
      </c>
      <c r="I1784" t="s">
        <v>15</v>
      </c>
      <c r="J1784" t="s">
        <v>202</v>
      </c>
      <c r="K1784" t="s">
        <v>2677</v>
      </c>
      <c r="L1784" t="s">
        <v>2632</v>
      </c>
      <c r="M1784" s="1">
        <v>42551</v>
      </c>
    </row>
    <row r="1785" spans="1:13" hidden="1" x14ac:dyDescent="0.25">
      <c r="A1785">
        <v>2016</v>
      </c>
      <c r="B1785" t="s">
        <v>11</v>
      </c>
      <c r="C1785" t="s">
        <v>12</v>
      </c>
      <c r="D1785" t="s">
        <v>186</v>
      </c>
      <c r="E1785" t="s">
        <v>187</v>
      </c>
      <c r="F1785" s="1">
        <v>42529</v>
      </c>
      <c r="G1785">
        <v>35</v>
      </c>
      <c r="H1785">
        <v>-29.82</v>
      </c>
      <c r="I1785" t="s">
        <v>15</v>
      </c>
      <c r="J1785" t="s">
        <v>205</v>
      </c>
      <c r="K1785" t="s">
        <v>2678</v>
      </c>
      <c r="L1785" t="s">
        <v>2632</v>
      </c>
      <c r="M1785" s="1">
        <v>42551</v>
      </c>
    </row>
    <row r="1786" spans="1:13" hidden="1" x14ac:dyDescent="0.25">
      <c r="A1786">
        <v>2016</v>
      </c>
      <c r="B1786" t="s">
        <v>11</v>
      </c>
      <c r="C1786" t="s">
        <v>12</v>
      </c>
      <c r="D1786" t="s">
        <v>186</v>
      </c>
      <c r="E1786" t="s">
        <v>187</v>
      </c>
      <c r="F1786" s="1">
        <v>42529</v>
      </c>
      <c r="G1786">
        <v>36</v>
      </c>
      <c r="H1786">
        <v>-2876.76</v>
      </c>
      <c r="I1786" t="s">
        <v>15</v>
      </c>
      <c r="J1786" t="s">
        <v>349</v>
      </c>
      <c r="K1786" t="s">
        <v>2679</v>
      </c>
      <c r="L1786" t="s">
        <v>2632</v>
      </c>
      <c r="M1786" s="1">
        <v>42551</v>
      </c>
    </row>
    <row r="1787" spans="1:13" hidden="1" x14ac:dyDescent="0.25">
      <c r="A1787">
        <v>2016</v>
      </c>
      <c r="B1787" t="s">
        <v>11</v>
      </c>
      <c r="C1787" t="s">
        <v>12</v>
      </c>
      <c r="D1787" t="s">
        <v>186</v>
      </c>
      <c r="E1787" t="s">
        <v>187</v>
      </c>
      <c r="F1787" s="1">
        <v>42529</v>
      </c>
      <c r="G1787">
        <v>37</v>
      </c>
      <c r="H1787">
        <v>-1000</v>
      </c>
      <c r="I1787" t="s">
        <v>15</v>
      </c>
      <c r="J1787" t="s">
        <v>2495</v>
      </c>
      <c r="K1787" t="s">
        <v>2680</v>
      </c>
      <c r="L1787" t="s">
        <v>2632</v>
      </c>
      <c r="M1787" s="1">
        <v>42551</v>
      </c>
    </row>
    <row r="1788" spans="1:13" hidden="1" x14ac:dyDescent="0.25">
      <c r="A1788">
        <v>2016</v>
      </c>
      <c r="B1788" t="s">
        <v>11</v>
      </c>
      <c r="C1788" t="s">
        <v>12</v>
      </c>
      <c r="D1788" t="s">
        <v>186</v>
      </c>
      <c r="E1788" t="s">
        <v>187</v>
      </c>
      <c r="F1788" s="1">
        <v>42529</v>
      </c>
      <c r="G1788">
        <v>38</v>
      </c>
      <c r="H1788">
        <v>-813</v>
      </c>
      <c r="I1788" t="s">
        <v>15</v>
      </c>
      <c r="J1788" t="s">
        <v>2681</v>
      </c>
      <c r="K1788" t="s">
        <v>2682</v>
      </c>
      <c r="L1788" t="s">
        <v>2632</v>
      </c>
      <c r="M1788" s="1">
        <v>42551</v>
      </c>
    </row>
    <row r="1789" spans="1:13" hidden="1" x14ac:dyDescent="0.25">
      <c r="A1789">
        <v>2016</v>
      </c>
      <c r="B1789" t="s">
        <v>11</v>
      </c>
      <c r="C1789" t="s">
        <v>12</v>
      </c>
      <c r="D1789" t="s">
        <v>186</v>
      </c>
      <c r="E1789" t="s">
        <v>187</v>
      </c>
      <c r="F1789" s="1">
        <v>42529</v>
      </c>
      <c r="G1789">
        <v>39</v>
      </c>
      <c r="H1789">
        <v>-22000</v>
      </c>
      <c r="I1789" t="s">
        <v>15</v>
      </c>
      <c r="J1789" t="s">
        <v>196</v>
      </c>
      <c r="K1789" t="s">
        <v>2683</v>
      </c>
      <c r="L1789" t="s">
        <v>2632</v>
      </c>
      <c r="M1789" s="1">
        <v>42551</v>
      </c>
    </row>
    <row r="1790" spans="1:13" hidden="1" x14ac:dyDescent="0.25">
      <c r="A1790">
        <v>2016</v>
      </c>
      <c r="B1790" t="s">
        <v>11</v>
      </c>
      <c r="C1790" t="s">
        <v>12</v>
      </c>
      <c r="D1790" t="s">
        <v>186</v>
      </c>
      <c r="E1790" t="s">
        <v>187</v>
      </c>
      <c r="F1790" s="1">
        <v>42529</v>
      </c>
      <c r="G1790">
        <v>40</v>
      </c>
      <c r="H1790">
        <v>-3000</v>
      </c>
      <c r="I1790" t="s">
        <v>15</v>
      </c>
      <c r="J1790" t="s">
        <v>355</v>
      </c>
      <c r="K1790" t="s">
        <v>2684</v>
      </c>
      <c r="L1790" t="s">
        <v>2632</v>
      </c>
      <c r="M1790" s="1">
        <v>42551</v>
      </c>
    </row>
    <row r="1791" spans="1:13" hidden="1" x14ac:dyDescent="0.25">
      <c r="A1791">
        <v>2016</v>
      </c>
      <c r="B1791" t="s">
        <v>11</v>
      </c>
      <c r="C1791" t="s">
        <v>12</v>
      </c>
      <c r="D1791" t="s">
        <v>186</v>
      </c>
      <c r="E1791" t="s">
        <v>187</v>
      </c>
      <c r="F1791" s="1">
        <v>42529</v>
      </c>
      <c r="G1791">
        <v>41</v>
      </c>
      <c r="H1791">
        <v>-13211.52</v>
      </c>
      <c r="I1791" t="s">
        <v>15</v>
      </c>
      <c r="J1791" t="s">
        <v>667</v>
      </c>
      <c r="K1791" t="s">
        <v>2685</v>
      </c>
      <c r="L1791" t="s">
        <v>2632</v>
      </c>
      <c r="M1791" s="1">
        <v>42551</v>
      </c>
    </row>
    <row r="1792" spans="1:13" hidden="1" x14ac:dyDescent="0.25">
      <c r="A1792">
        <v>2016</v>
      </c>
      <c r="B1792" t="s">
        <v>11</v>
      </c>
      <c r="C1792" t="s">
        <v>12</v>
      </c>
      <c r="D1792" t="s">
        <v>186</v>
      </c>
      <c r="E1792" t="s">
        <v>187</v>
      </c>
      <c r="F1792" s="1">
        <v>42529</v>
      </c>
      <c r="G1792">
        <v>42</v>
      </c>
      <c r="H1792">
        <v>-302.39999999999998</v>
      </c>
      <c r="I1792" t="s">
        <v>15</v>
      </c>
      <c r="J1792" t="s">
        <v>669</v>
      </c>
      <c r="K1792" t="s">
        <v>2686</v>
      </c>
      <c r="L1792" t="s">
        <v>2632</v>
      </c>
      <c r="M1792" s="1">
        <v>42551</v>
      </c>
    </row>
    <row r="1793" spans="1:13" hidden="1" x14ac:dyDescent="0.25">
      <c r="A1793">
        <v>2016</v>
      </c>
      <c r="B1793" t="s">
        <v>11</v>
      </c>
      <c r="C1793" t="s">
        <v>12</v>
      </c>
      <c r="D1793" t="s">
        <v>186</v>
      </c>
      <c r="E1793" t="s">
        <v>187</v>
      </c>
      <c r="F1793" s="1">
        <v>42529</v>
      </c>
      <c r="G1793">
        <v>43</v>
      </c>
      <c r="H1793">
        <v>-8751.74</v>
      </c>
      <c r="I1793" t="s">
        <v>15</v>
      </c>
      <c r="J1793" t="s">
        <v>197</v>
      </c>
      <c r="K1793" t="s">
        <v>2687</v>
      </c>
      <c r="L1793" t="s">
        <v>2632</v>
      </c>
      <c r="M1793" s="1">
        <v>42551</v>
      </c>
    </row>
    <row r="1794" spans="1:13" hidden="1" x14ac:dyDescent="0.25">
      <c r="A1794">
        <v>2016</v>
      </c>
      <c r="B1794" t="s">
        <v>11</v>
      </c>
      <c r="C1794" t="s">
        <v>12</v>
      </c>
      <c r="D1794" t="s">
        <v>186</v>
      </c>
      <c r="E1794" t="s">
        <v>187</v>
      </c>
      <c r="F1794" s="1">
        <v>42529</v>
      </c>
      <c r="G1794">
        <v>44</v>
      </c>
      <c r="H1794">
        <v>-433.3</v>
      </c>
      <c r="I1794" t="s">
        <v>15</v>
      </c>
      <c r="J1794" t="s">
        <v>2334</v>
      </c>
      <c r="K1794" t="s">
        <v>2688</v>
      </c>
      <c r="L1794" t="s">
        <v>2632</v>
      </c>
      <c r="M1794" s="1">
        <v>42551</v>
      </c>
    </row>
    <row r="1795" spans="1:13" hidden="1" x14ac:dyDescent="0.25">
      <c r="A1795">
        <v>2016</v>
      </c>
      <c r="B1795" t="s">
        <v>11</v>
      </c>
      <c r="C1795" t="s">
        <v>12</v>
      </c>
      <c r="D1795" t="s">
        <v>186</v>
      </c>
      <c r="E1795" t="s">
        <v>187</v>
      </c>
      <c r="F1795" s="1">
        <v>42529</v>
      </c>
      <c r="G1795">
        <v>45</v>
      </c>
      <c r="H1795">
        <v>-2975</v>
      </c>
      <c r="I1795" t="s">
        <v>15</v>
      </c>
      <c r="J1795" t="s">
        <v>2197</v>
      </c>
      <c r="K1795" t="s">
        <v>2689</v>
      </c>
      <c r="L1795" t="s">
        <v>2632</v>
      </c>
      <c r="M1795" s="1">
        <v>42551</v>
      </c>
    </row>
    <row r="1796" spans="1:13" hidden="1" x14ac:dyDescent="0.25">
      <c r="A1796">
        <v>2016</v>
      </c>
      <c r="B1796" t="s">
        <v>11</v>
      </c>
      <c r="C1796" t="s">
        <v>12</v>
      </c>
      <c r="D1796" t="s">
        <v>186</v>
      </c>
      <c r="E1796" t="s">
        <v>187</v>
      </c>
      <c r="F1796" s="1">
        <v>42529</v>
      </c>
      <c r="G1796">
        <v>46</v>
      </c>
      <c r="H1796">
        <v>-54</v>
      </c>
      <c r="I1796" t="s">
        <v>15</v>
      </c>
      <c r="J1796" t="s">
        <v>381</v>
      </c>
      <c r="K1796" t="s">
        <v>2690</v>
      </c>
      <c r="L1796" t="s">
        <v>2632</v>
      </c>
      <c r="M1796" s="1">
        <v>42551</v>
      </c>
    </row>
    <row r="1797" spans="1:13" hidden="1" x14ac:dyDescent="0.25">
      <c r="A1797">
        <v>2016</v>
      </c>
      <c r="B1797" t="s">
        <v>11</v>
      </c>
      <c r="C1797" t="s">
        <v>12</v>
      </c>
      <c r="D1797" t="s">
        <v>186</v>
      </c>
      <c r="E1797" t="s">
        <v>187</v>
      </c>
      <c r="F1797" s="1">
        <v>42529</v>
      </c>
      <c r="G1797">
        <v>47</v>
      </c>
      <c r="H1797">
        <v>-212.94</v>
      </c>
      <c r="I1797" t="s">
        <v>15</v>
      </c>
      <c r="J1797" t="s">
        <v>40</v>
      </c>
      <c r="K1797" t="s">
        <v>2691</v>
      </c>
      <c r="L1797" t="s">
        <v>2632</v>
      </c>
      <c r="M1797" s="1">
        <v>42551</v>
      </c>
    </row>
    <row r="1798" spans="1:13" hidden="1" x14ac:dyDescent="0.25">
      <c r="A1798">
        <v>2016</v>
      </c>
      <c r="B1798" t="s">
        <v>11</v>
      </c>
      <c r="C1798" t="s">
        <v>12</v>
      </c>
      <c r="D1798" t="s">
        <v>186</v>
      </c>
      <c r="E1798" t="s">
        <v>187</v>
      </c>
      <c r="F1798" s="1">
        <v>42529</v>
      </c>
      <c r="G1798">
        <v>48</v>
      </c>
      <c r="H1798">
        <v>-216.11</v>
      </c>
      <c r="I1798" t="s">
        <v>15</v>
      </c>
      <c r="J1798" t="s">
        <v>384</v>
      </c>
      <c r="K1798" t="s">
        <v>2692</v>
      </c>
      <c r="L1798" t="s">
        <v>2632</v>
      </c>
      <c r="M1798" s="1">
        <v>42551</v>
      </c>
    </row>
    <row r="1799" spans="1:13" hidden="1" x14ac:dyDescent="0.25">
      <c r="A1799">
        <v>2016</v>
      </c>
      <c r="B1799" t="s">
        <v>11</v>
      </c>
      <c r="C1799" t="s">
        <v>12</v>
      </c>
      <c r="D1799" t="s">
        <v>186</v>
      </c>
      <c r="E1799" t="s">
        <v>187</v>
      </c>
      <c r="F1799" s="1">
        <v>42529</v>
      </c>
      <c r="G1799">
        <v>49</v>
      </c>
      <c r="H1799">
        <v>-1694.45</v>
      </c>
      <c r="I1799" t="s">
        <v>15</v>
      </c>
      <c r="J1799" t="s">
        <v>386</v>
      </c>
      <c r="K1799" t="s">
        <v>2693</v>
      </c>
      <c r="L1799" t="s">
        <v>2632</v>
      </c>
      <c r="M1799" s="1">
        <v>42551</v>
      </c>
    </row>
    <row r="1800" spans="1:13" hidden="1" x14ac:dyDescent="0.25">
      <c r="A1800">
        <v>2016</v>
      </c>
      <c r="B1800" t="s">
        <v>11</v>
      </c>
      <c r="C1800" t="s">
        <v>12</v>
      </c>
      <c r="D1800" t="s">
        <v>186</v>
      </c>
      <c r="E1800" t="s">
        <v>187</v>
      </c>
      <c r="F1800" s="1">
        <v>42529</v>
      </c>
      <c r="G1800">
        <v>50</v>
      </c>
      <c r="H1800">
        <v>-2769.22</v>
      </c>
      <c r="I1800" t="s">
        <v>15</v>
      </c>
      <c r="J1800" t="s">
        <v>695</v>
      </c>
      <c r="K1800" t="s">
        <v>2694</v>
      </c>
      <c r="L1800" t="s">
        <v>2632</v>
      </c>
      <c r="M1800" s="1">
        <v>42551</v>
      </c>
    </row>
    <row r="1801" spans="1:13" hidden="1" x14ac:dyDescent="0.25">
      <c r="A1801">
        <v>2016</v>
      </c>
      <c r="B1801" t="s">
        <v>11</v>
      </c>
      <c r="C1801" t="s">
        <v>12</v>
      </c>
      <c r="D1801" t="s">
        <v>186</v>
      </c>
      <c r="E1801" t="s">
        <v>187</v>
      </c>
      <c r="F1801" s="1">
        <v>42529</v>
      </c>
      <c r="G1801">
        <v>51</v>
      </c>
      <c r="H1801">
        <v>-175</v>
      </c>
      <c r="I1801" t="s">
        <v>15</v>
      </c>
      <c r="J1801" t="s">
        <v>544</v>
      </c>
      <c r="K1801" t="s">
        <v>2695</v>
      </c>
      <c r="L1801" t="s">
        <v>2632</v>
      </c>
      <c r="M1801" s="1">
        <v>42551</v>
      </c>
    </row>
    <row r="1802" spans="1:13" hidden="1" x14ac:dyDescent="0.25">
      <c r="A1802">
        <v>2016</v>
      </c>
      <c r="B1802" t="s">
        <v>11</v>
      </c>
      <c r="C1802" t="s">
        <v>12</v>
      </c>
      <c r="D1802" t="s">
        <v>186</v>
      </c>
      <c r="E1802" t="s">
        <v>187</v>
      </c>
      <c r="F1802" s="1">
        <v>42529</v>
      </c>
      <c r="G1802">
        <v>52</v>
      </c>
      <c r="H1802">
        <v>-1600</v>
      </c>
      <c r="I1802" t="s">
        <v>15</v>
      </c>
      <c r="J1802" t="s">
        <v>390</v>
      </c>
      <c r="K1802" t="s">
        <v>2696</v>
      </c>
      <c r="L1802" t="s">
        <v>2632</v>
      </c>
      <c r="M1802" s="1">
        <v>42551</v>
      </c>
    </row>
    <row r="1803" spans="1:13" hidden="1" x14ac:dyDescent="0.25">
      <c r="A1803">
        <v>2016</v>
      </c>
      <c r="B1803" t="s">
        <v>11</v>
      </c>
      <c r="C1803" t="s">
        <v>12</v>
      </c>
      <c r="D1803" t="s">
        <v>186</v>
      </c>
      <c r="E1803" t="s">
        <v>187</v>
      </c>
      <c r="F1803" s="1">
        <v>42529</v>
      </c>
      <c r="G1803">
        <v>53</v>
      </c>
      <c r="H1803">
        <v>-120.48</v>
      </c>
      <c r="I1803" t="s">
        <v>15</v>
      </c>
      <c r="J1803" t="s">
        <v>392</v>
      </c>
      <c r="K1803" t="s">
        <v>2697</v>
      </c>
      <c r="L1803" t="s">
        <v>2632</v>
      </c>
      <c r="M1803" s="1">
        <v>42551</v>
      </c>
    </row>
    <row r="1804" spans="1:13" hidden="1" x14ac:dyDescent="0.25">
      <c r="A1804">
        <v>2016</v>
      </c>
      <c r="B1804" t="s">
        <v>11</v>
      </c>
      <c r="C1804" t="s">
        <v>12</v>
      </c>
      <c r="D1804" t="s">
        <v>186</v>
      </c>
      <c r="E1804" t="s">
        <v>187</v>
      </c>
      <c r="F1804" s="1">
        <v>42529</v>
      </c>
      <c r="G1804">
        <v>54</v>
      </c>
      <c r="H1804">
        <v>-269.69</v>
      </c>
      <c r="I1804" t="s">
        <v>15</v>
      </c>
      <c r="J1804" t="s">
        <v>347</v>
      </c>
      <c r="K1804" t="s">
        <v>2698</v>
      </c>
      <c r="L1804" t="s">
        <v>2632</v>
      </c>
      <c r="M1804" s="1">
        <v>42551</v>
      </c>
    </row>
    <row r="1805" spans="1:13" hidden="1" x14ac:dyDescent="0.25">
      <c r="A1805">
        <v>2016</v>
      </c>
      <c r="B1805" t="s">
        <v>11</v>
      </c>
      <c r="C1805" t="s">
        <v>12</v>
      </c>
      <c r="D1805" t="s">
        <v>186</v>
      </c>
      <c r="E1805" t="s">
        <v>187</v>
      </c>
      <c r="F1805" s="1">
        <v>42529</v>
      </c>
      <c r="G1805">
        <v>55</v>
      </c>
      <c r="H1805">
        <v>-1103.0899999999999</v>
      </c>
      <c r="I1805" t="s">
        <v>15</v>
      </c>
      <c r="J1805" t="s">
        <v>211</v>
      </c>
      <c r="K1805" t="s">
        <v>2699</v>
      </c>
      <c r="L1805" t="s">
        <v>2632</v>
      </c>
      <c r="M1805" s="1">
        <v>42551</v>
      </c>
    </row>
    <row r="1806" spans="1:13" hidden="1" x14ac:dyDescent="0.25">
      <c r="A1806">
        <v>2016</v>
      </c>
      <c r="B1806" t="s">
        <v>11</v>
      </c>
      <c r="C1806" t="s">
        <v>12</v>
      </c>
      <c r="D1806" t="s">
        <v>186</v>
      </c>
      <c r="E1806" t="s">
        <v>187</v>
      </c>
      <c r="F1806" s="1">
        <v>42529</v>
      </c>
      <c r="G1806">
        <v>56</v>
      </c>
      <c r="H1806">
        <v>-40278.29</v>
      </c>
      <c r="I1806" t="s">
        <v>15</v>
      </c>
      <c r="J1806" t="s">
        <v>395</v>
      </c>
      <c r="K1806" t="s">
        <v>2700</v>
      </c>
      <c r="L1806" t="s">
        <v>2632</v>
      </c>
      <c r="M1806" s="1">
        <v>42551</v>
      </c>
    </row>
    <row r="1807" spans="1:13" hidden="1" x14ac:dyDescent="0.25">
      <c r="A1807">
        <v>2016</v>
      </c>
      <c r="B1807" t="s">
        <v>11</v>
      </c>
      <c r="C1807" t="s">
        <v>12</v>
      </c>
      <c r="D1807" t="s">
        <v>186</v>
      </c>
      <c r="E1807" t="s">
        <v>187</v>
      </c>
      <c r="F1807" s="1">
        <v>42529</v>
      </c>
      <c r="G1807">
        <v>57</v>
      </c>
      <c r="H1807">
        <v>-171750.27</v>
      </c>
      <c r="I1807" t="s">
        <v>15</v>
      </c>
      <c r="J1807" t="s">
        <v>200</v>
      </c>
      <c r="K1807" t="s">
        <v>2701</v>
      </c>
      <c r="L1807" t="s">
        <v>2632</v>
      </c>
      <c r="M1807" s="1">
        <v>42551</v>
      </c>
    </row>
    <row r="1808" spans="1:13" hidden="1" x14ac:dyDescent="0.25">
      <c r="A1808">
        <v>2016</v>
      </c>
      <c r="B1808" t="s">
        <v>11</v>
      </c>
      <c r="C1808" t="s">
        <v>12</v>
      </c>
      <c r="D1808" t="s">
        <v>186</v>
      </c>
      <c r="E1808" t="s">
        <v>187</v>
      </c>
      <c r="F1808" s="1">
        <v>42531</v>
      </c>
      <c r="G1808">
        <v>0</v>
      </c>
      <c r="H1808">
        <v>-15226.24</v>
      </c>
      <c r="I1808" t="s">
        <v>21</v>
      </c>
      <c r="J1808" t="s">
        <v>188</v>
      </c>
      <c r="L1808" t="s">
        <v>2702</v>
      </c>
      <c r="M1808" s="1">
        <v>42551</v>
      </c>
    </row>
    <row r="1809" spans="1:13" hidden="1" x14ac:dyDescent="0.25">
      <c r="A1809">
        <v>2016</v>
      </c>
      <c r="B1809" t="s">
        <v>11</v>
      </c>
      <c r="C1809" t="s">
        <v>12</v>
      </c>
      <c r="D1809" t="s">
        <v>186</v>
      </c>
      <c r="E1809" t="s">
        <v>187</v>
      </c>
      <c r="F1809" s="1">
        <v>42531</v>
      </c>
      <c r="G1809">
        <v>1</v>
      </c>
      <c r="H1809">
        <v>-78762.05</v>
      </c>
      <c r="I1809" t="s">
        <v>21</v>
      </c>
      <c r="J1809" t="s">
        <v>189</v>
      </c>
      <c r="L1809" t="s">
        <v>2702</v>
      </c>
      <c r="M1809" s="1">
        <v>42551</v>
      </c>
    </row>
    <row r="1810" spans="1:13" hidden="1" x14ac:dyDescent="0.25">
      <c r="A1810">
        <v>2016</v>
      </c>
      <c r="B1810" t="s">
        <v>11</v>
      </c>
      <c r="C1810" t="s">
        <v>12</v>
      </c>
      <c r="D1810" t="s">
        <v>186</v>
      </c>
      <c r="E1810" t="s">
        <v>187</v>
      </c>
      <c r="F1810" s="1">
        <v>42531</v>
      </c>
      <c r="G1810">
        <v>2</v>
      </c>
      <c r="H1810">
        <v>-47100.71</v>
      </c>
      <c r="I1810" t="s">
        <v>21</v>
      </c>
      <c r="J1810" t="s">
        <v>190</v>
      </c>
      <c r="L1810" t="s">
        <v>2702</v>
      </c>
      <c r="M1810" s="1">
        <v>42551</v>
      </c>
    </row>
    <row r="1811" spans="1:13" hidden="1" x14ac:dyDescent="0.25">
      <c r="A1811">
        <v>2016</v>
      </c>
      <c r="B1811" t="s">
        <v>11</v>
      </c>
      <c r="C1811" t="s">
        <v>12</v>
      </c>
      <c r="D1811" t="s">
        <v>186</v>
      </c>
      <c r="E1811" t="s">
        <v>187</v>
      </c>
      <c r="F1811" s="1">
        <v>42531</v>
      </c>
      <c r="G1811">
        <v>3</v>
      </c>
      <c r="H1811">
        <v>-431.53</v>
      </c>
      <c r="I1811" t="s">
        <v>21</v>
      </c>
      <c r="J1811" t="s">
        <v>191</v>
      </c>
      <c r="L1811" t="s">
        <v>2702</v>
      </c>
      <c r="M1811" s="1">
        <v>42551</v>
      </c>
    </row>
    <row r="1812" spans="1:13" hidden="1" x14ac:dyDescent="0.25">
      <c r="A1812">
        <v>2016</v>
      </c>
      <c r="B1812" t="s">
        <v>11</v>
      </c>
      <c r="C1812" t="s">
        <v>12</v>
      </c>
      <c r="D1812" t="s">
        <v>186</v>
      </c>
      <c r="E1812" t="s">
        <v>187</v>
      </c>
      <c r="F1812" s="1">
        <v>42531</v>
      </c>
      <c r="G1812">
        <v>4</v>
      </c>
      <c r="H1812">
        <v>-906.9</v>
      </c>
      <c r="I1812" t="s">
        <v>21</v>
      </c>
      <c r="J1812" t="s">
        <v>234</v>
      </c>
      <c r="L1812" t="s">
        <v>2703</v>
      </c>
      <c r="M1812" s="1">
        <v>42551</v>
      </c>
    </row>
    <row r="1813" spans="1:13" hidden="1" x14ac:dyDescent="0.25">
      <c r="A1813">
        <v>2016</v>
      </c>
      <c r="B1813" t="s">
        <v>11</v>
      </c>
      <c r="C1813" t="s">
        <v>12</v>
      </c>
      <c r="D1813" t="s">
        <v>186</v>
      </c>
      <c r="E1813" t="s">
        <v>187</v>
      </c>
      <c r="F1813" s="1">
        <v>42531</v>
      </c>
      <c r="G1813">
        <v>5</v>
      </c>
      <c r="H1813">
        <v>-7055.91</v>
      </c>
      <c r="I1813" t="s">
        <v>21</v>
      </c>
      <c r="J1813" t="s">
        <v>192</v>
      </c>
      <c r="L1813" t="s">
        <v>2703</v>
      </c>
      <c r="M1813" s="1">
        <v>42551</v>
      </c>
    </row>
    <row r="1814" spans="1:13" hidden="1" x14ac:dyDescent="0.25">
      <c r="A1814">
        <v>2016</v>
      </c>
      <c r="B1814" t="s">
        <v>11</v>
      </c>
      <c r="C1814" t="s">
        <v>12</v>
      </c>
      <c r="D1814" t="s">
        <v>186</v>
      </c>
      <c r="E1814" t="s">
        <v>187</v>
      </c>
      <c r="F1814" s="1">
        <v>42534</v>
      </c>
      <c r="G1814">
        <v>0</v>
      </c>
      <c r="H1814">
        <v>-26.8</v>
      </c>
      <c r="I1814" t="s">
        <v>23</v>
      </c>
      <c r="J1814" t="s">
        <v>409</v>
      </c>
      <c r="L1814" t="s">
        <v>2704</v>
      </c>
      <c r="M1814" s="1">
        <v>42551</v>
      </c>
    </row>
    <row r="1815" spans="1:13" hidden="1" x14ac:dyDescent="0.25">
      <c r="A1815">
        <v>2016</v>
      </c>
      <c r="B1815" t="s">
        <v>11</v>
      </c>
      <c r="C1815" t="s">
        <v>12</v>
      </c>
      <c r="D1815" t="s">
        <v>186</v>
      </c>
      <c r="E1815" t="s">
        <v>187</v>
      </c>
      <c r="F1815" s="1">
        <v>42541</v>
      </c>
      <c r="G1815">
        <v>0</v>
      </c>
      <c r="H1815">
        <v>-2623.03</v>
      </c>
      <c r="I1815" t="s">
        <v>21</v>
      </c>
      <c r="J1815" t="s">
        <v>2705</v>
      </c>
      <c r="L1815" t="s">
        <v>2629</v>
      </c>
      <c r="M1815" s="1">
        <v>42551</v>
      </c>
    </row>
    <row r="1816" spans="1:13" hidden="1" x14ac:dyDescent="0.25">
      <c r="A1816">
        <v>2016</v>
      </c>
      <c r="B1816" t="s">
        <v>11</v>
      </c>
      <c r="C1816" t="s">
        <v>12</v>
      </c>
      <c r="D1816" t="s">
        <v>186</v>
      </c>
      <c r="E1816" t="s">
        <v>187</v>
      </c>
      <c r="F1816" s="1">
        <v>42542</v>
      </c>
      <c r="G1816">
        <v>0</v>
      </c>
      <c r="H1816">
        <v>49.94</v>
      </c>
      <c r="I1816" t="s">
        <v>15</v>
      </c>
      <c r="J1816" t="s">
        <v>2527</v>
      </c>
      <c r="K1816" t="s">
        <v>2706</v>
      </c>
      <c r="L1816" t="s">
        <v>2707</v>
      </c>
      <c r="M1816" s="1">
        <v>42551</v>
      </c>
    </row>
    <row r="1817" spans="1:13" hidden="1" x14ac:dyDescent="0.25">
      <c r="A1817">
        <v>2016</v>
      </c>
      <c r="B1817" t="s">
        <v>11</v>
      </c>
      <c r="C1817" t="s">
        <v>12</v>
      </c>
      <c r="D1817" t="s">
        <v>186</v>
      </c>
      <c r="E1817" t="s">
        <v>187</v>
      </c>
      <c r="F1817" s="1">
        <v>42542</v>
      </c>
      <c r="G1817">
        <v>1</v>
      </c>
      <c r="H1817">
        <v>816.49</v>
      </c>
      <c r="I1817" t="s">
        <v>15</v>
      </c>
      <c r="J1817" t="s">
        <v>204</v>
      </c>
      <c r="K1817" t="s">
        <v>2706</v>
      </c>
      <c r="L1817" t="s">
        <v>2707</v>
      </c>
      <c r="M1817" s="1">
        <v>42551</v>
      </c>
    </row>
    <row r="1818" spans="1:13" hidden="1" x14ac:dyDescent="0.25">
      <c r="A1818">
        <v>2016</v>
      </c>
      <c r="B1818" t="s">
        <v>11</v>
      </c>
      <c r="C1818" t="s">
        <v>12</v>
      </c>
      <c r="D1818" t="s">
        <v>186</v>
      </c>
      <c r="E1818" t="s">
        <v>187</v>
      </c>
      <c r="F1818" s="1">
        <v>42542</v>
      </c>
      <c r="G1818">
        <v>2</v>
      </c>
      <c r="H1818">
        <v>-30</v>
      </c>
      <c r="I1818" t="s">
        <v>15</v>
      </c>
      <c r="J1818" t="s">
        <v>336</v>
      </c>
      <c r="K1818" t="s">
        <v>2708</v>
      </c>
      <c r="L1818" t="s">
        <v>2709</v>
      </c>
      <c r="M1818" s="1">
        <v>42551</v>
      </c>
    </row>
    <row r="1819" spans="1:13" hidden="1" x14ac:dyDescent="0.25">
      <c r="A1819">
        <v>2016</v>
      </c>
      <c r="B1819" t="s">
        <v>11</v>
      </c>
      <c r="C1819" t="s">
        <v>12</v>
      </c>
      <c r="D1819" t="s">
        <v>186</v>
      </c>
      <c r="E1819" t="s">
        <v>187</v>
      </c>
      <c r="F1819" s="1">
        <v>42543</v>
      </c>
      <c r="G1819">
        <v>0</v>
      </c>
      <c r="H1819">
        <v>-20</v>
      </c>
      <c r="I1819" t="s">
        <v>15</v>
      </c>
      <c r="J1819" t="s">
        <v>2710</v>
      </c>
      <c r="K1819" t="s">
        <v>2711</v>
      </c>
      <c r="L1819" t="s">
        <v>2712</v>
      </c>
      <c r="M1819" s="1">
        <v>42551</v>
      </c>
    </row>
    <row r="1820" spans="1:13" hidden="1" x14ac:dyDescent="0.25">
      <c r="A1820">
        <v>2016</v>
      </c>
      <c r="B1820" t="s">
        <v>11</v>
      </c>
      <c r="C1820" t="s">
        <v>12</v>
      </c>
      <c r="D1820" t="s">
        <v>186</v>
      </c>
      <c r="E1820" t="s">
        <v>187</v>
      </c>
      <c r="F1820" s="1">
        <v>42543</v>
      </c>
      <c r="G1820">
        <v>1</v>
      </c>
      <c r="H1820">
        <v>-3465.25</v>
      </c>
      <c r="I1820" t="s">
        <v>15</v>
      </c>
      <c r="J1820" t="s">
        <v>16</v>
      </c>
      <c r="K1820" t="s">
        <v>2713</v>
      </c>
      <c r="L1820" t="s">
        <v>2712</v>
      </c>
      <c r="M1820" s="1">
        <v>42551</v>
      </c>
    </row>
    <row r="1821" spans="1:13" hidden="1" x14ac:dyDescent="0.25">
      <c r="A1821">
        <v>2016</v>
      </c>
      <c r="B1821" t="s">
        <v>11</v>
      </c>
      <c r="C1821" t="s">
        <v>12</v>
      </c>
      <c r="D1821" t="s">
        <v>186</v>
      </c>
      <c r="E1821" t="s">
        <v>187</v>
      </c>
      <c r="F1821" s="1">
        <v>42543</v>
      </c>
      <c r="G1821">
        <v>2</v>
      </c>
      <c r="H1821">
        <v>-9.56</v>
      </c>
      <c r="I1821" t="s">
        <v>15</v>
      </c>
      <c r="J1821" t="s">
        <v>2714</v>
      </c>
      <c r="K1821" t="s">
        <v>2715</v>
      </c>
      <c r="L1821" t="s">
        <v>2712</v>
      </c>
      <c r="M1821" s="1">
        <v>42551</v>
      </c>
    </row>
    <row r="1822" spans="1:13" hidden="1" x14ac:dyDescent="0.25">
      <c r="A1822">
        <v>2016</v>
      </c>
      <c r="B1822" t="s">
        <v>11</v>
      </c>
      <c r="C1822" t="s">
        <v>12</v>
      </c>
      <c r="D1822" t="s">
        <v>186</v>
      </c>
      <c r="E1822" t="s">
        <v>187</v>
      </c>
      <c r="F1822" s="1">
        <v>42543</v>
      </c>
      <c r="G1822">
        <v>3</v>
      </c>
      <c r="H1822">
        <v>-23.89</v>
      </c>
      <c r="I1822" t="s">
        <v>15</v>
      </c>
      <c r="J1822" t="s">
        <v>2716</v>
      </c>
      <c r="K1822" t="s">
        <v>2717</v>
      </c>
      <c r="L1822" t="s">
        <v>2712</v>
      </c>
      <c r="M1822" s="1">
        <v>42551</v>
      </c>
    </row>
    <row r="1823" spans="1:13" hidden="1" x14ac:dyDescent="0.25">
      <c r="A1823">
        <v>2016</v>
      </c>
      <c r="B1823" t="s">
        <v>11</v>
      </c>
      <c r="C1823" t="s">
        <v>12</v>
      </c>
      <c r="D1823" t="s">
        <v>186</v>
      </c>
      <c r="E1823" t="s">
        <v>187</v>
      </c>
      <c r="F1823" s="1">
        <v>42543</v>
      </c>
      <c r="G1823">
        <v>4</v>
      </c>
      <c r="H1823">
        <v>-21.08</v>
      </c>
      <c r="I1823" t="s">
        <v>15</v>
      </c>
      <c r="J1823" t="s">
        <v>2718</v>
      </c>
      <c r="K1823" t="s">
        <v>2719</v>
      </c>
      <c r="L1823" t="s">
        <v>2712</v>
      </c>
      <c r="M1823" s="1">
        <v>42551</v>
      </c>
    </row>
    <row r="1824" spans="1:13" hidden="1" x14ac:dyDescent="0.25">
      <c r="A1824">
        <v>2016</v>
      </c>
      <c r="B1824" t="s">
        <v>11</v>
      </c>
      <c r="C1824" t="s">
        <v>12</v>
      </c>
      <c r="D1824" t="s">
        <v>186</v>
      </c>
      <c r="E1824" t="s">
        <v>187</v>
      </c>
      <c r="F1824" s="1">
        <v>42543</v>
      </c>
      <c r="G1824">
        <v>5</v>
      </c>
      <c r="H1824">
        <v>-29.52</v>
      </c>
      <c r="I1824" t="s">
        <v>15</v>
      </c>
      <c r="J1824" t="s">
        <v>2720</v>
      </c>
      <c r="K1824" t="s">
        <v>2721</v>
      </c>
      <c r="L1824" t="s">
        <v>2712</v>
      </c>
      <c r="M1824" s="1">
        <v>42551</v>
      </c>
    </row>
    <row r="1825" spans="1:13" hidden="1" x14ac:dyDescent="0.25">
      <c r="A1825">
        <v>2016</v>
      </c>
      <c r="B1825" t="s">
        <v>11</v>
      </c>
      <c r="C1825" t="s">
        <v>12</v>
      </c>
      <c r="D1825" t="s">
        <v>186</v>
      </c>
      <c r="E1825" t="s">
        <v>187</v>
      </c>
      <c r="F1825" s="1">
        <v>42543</v>
      </c>
      <c r="G1825">
        <v>6</v>
      </c>
      <c r="H1825">
        <v>-5.94</v>
      </c>
      <c r="I1825" t="s">
        <v>15</v>
      </c>
      <c r="J1825" t="s">
        <v>2722</v>
      </c>
      <c r="K1825" t="s">
        <v>2723</v>
      </c>
      <c r="L1825" t="s">
        <v>2712</v>
      </c>
      <c r="M1825" s="1">
        <v>42551</v>
      </c>
    </row>
    <row r="1826" spans="1:13" hidden="1" x14ac:dyDescent="0.25">
      <c r="A1826">
        <v>2016</v>
      </c>
      <c r="B1826" t="s">
        <v>11</v>
      </c>
      <c r="C1826" t="s">
        <v>12</v>
      </c>
      <c r="D1826" t="s">
        <v>186</v>
      </c>
      <c r="E1826" t="s">
        <v>187</v>
      </c>
      <c r="F1826" s="1">
        <v>42543</v>
      </c>
      <c r="G1826">
        <v>7</v>
      </c>
      <c r="H1826">
        <v>-23.89</v>
      </c>
      <c r="I1826" t="s">
        <v>15</v>
      </c>
      <c r="J1826" t="s">
        <v>2724</v>
      </c>
      <c r="K1826" t="s">
        <v>2725</v>
      </c>
      <c r="L1826" t="s">
        <v>2712</v>
      </c>
      <c r="M1826" s="1">
        <v>42551</v>
      </c>
    </row>
    <row r="1827" spans="1:13" hidden="1" x14ac:dyDescent="0.25">
      <c r="A1827">
        <v>2016</v>
      </c>
      <c r="B1827" t="s">
        <v>11</v>
      </c>
      <c r="C1827" t="s">
        <v>12</v>
      </c>
      <c r="D1827" t="s">
        <v>186</v>
      </c>
      <c r="E1827" t="s">
        <v>187</v>
      </c>
      <c r="F1827" s="1">
        <v>42543</v>
      </c>
      <c r="G1827">
        <v>8</v>
      </c>
      <c r="H1827">
        <v>-21.08</v>
      </c>
      <c r="I1827" t="s">
        <v>15</v>
      </c>
      <c r="J1827" t="s">
        <v>2726</v>
      </c>
      <c r="K1827" t="s">
        <v>2727</v>
      </c>
      <c r="L1827" t="s">
        <v>2712</v>
      </c>
      <c r="M1827" s="1">
        <v>42551</v>
      </c>
    </row>
    <row r="1828" spans="1:13" hidden="1" x14ac:dyDescent="0.25">
      <c r="A1828">
        <v>2016</v>
      </c>
      <c r="B1828" t="s">
        <v>11</v>
      </c>
      <c r="C1828" t="s">
        <v>12</v>
      </c>
      <c r="D1828" t="s">
        <v>186</v>
      </c>
      <c r="E1828" t="s">
        <v>187</v>
      </c>
      <c r="F1828" s="1">
        <v>42543</v>
      </c>
      <c r="G1828">
        <v>9</v>
      </c>
      <c r="H1828">
        <v>-71.86</v>
      </c>
      <c r="I1828" t="s">
        <v>15</v>
      </c>
      <c r="J1828" t="s">
        <v>2728</v>
      </c>
      <c r="K1828" t="s">
        <v>2729</v>
      </c>
      <c r="L1828" t="s">
        <v>2712</v>
      </c>
      <c r="M1828" s="1">
        <v>42551</v>
      </c>
    </row>
    <row r="1829" spans="1:13" hidden="1" x14ac:dyDescent="0.25">
      <c r="A1829">
        <v>2016</v>
      </c>
      <c r="B1829" t="s">
        <v>11</v>
      </c>
      <c r="C1829" t="s">
        <v>12</v>
      </c>
      <c r="D1829" t="s">
        <v>186</v>
      </c>
      <c r="E1829" t="s">
        <v>187</v>
      </c>
      <c r="F1829" s="1">
        <v>42543</v>
      </c>
      <c r="G1829">
        <v>10</v>
      </c>
      <c r="H1829">
        <v>-36.659999999999997</v>
      </c>
      <c r="I1829" t="s">
        <v>15</v>
      </c>
      <c r="J1829" t="s">
        <v>2730</v>
      </c>
      <c r="K1829" t="s">
        <v>2731</v>
      </c>
      <c r="L1829" t="s">
        <v>2712</v>
      </c>
      <c r="M1829" s="1">
        <v>42551</v>
      </c>
    </row>
    <row r="1830" spans="1:13" hidden="1" x14ac:dyDescent="0.25">
      <c r="A1830">
        <v>2016</v>
      </c>
      <c r="B1830" t="s">
        <v>11</v>
      </c>
      <c r="C1830" t="s">
        <v>12</v>
      </c>
      <c r="D1830" t="s">
        <v>186</v>
      </c>
      <c r="E1830" t="s">
        <v>187</v>
      </c>
      <c r="F1830" s="1">
        <v>42543</v>
      </c>
      <c r="G1830">
        <v>11</v>
      </c>
      <c r="H1830">
        <v>-4.78</v>
      </c>
      <c r="I1830" t="s">
        <v>15</v>
      </c>
      <c r="J1830" t="s">
        <v>2732</v>
      </c>
      <c r="K1830" t="s">
        <v>2733</v>
      </c>
      <c r="L1830" t="s">
        <v>2712</v>
      </c>
      <c r="M1830" s="1">
        <v>42551</v>
      </c>
    </row>
    <row r="1831" spans="1:13" hidden="1" x14ac:dyDescent="0.25">
      <c r="A1831">
        <v>2016</v>
      </c>
      <c r="B1831" t="s">
        <v>11</v>
      </c>
      <c r="C1831" t="s">
        <v>12</v>
      </c>
      <c r="D1831" t="s">
        <v>186</v>
      </c>
      <c r="E1831" t="s">
        <v>187</v>
      </c>
      <c r="F1831" s="1">
        <v>42543</v>
      </c>
      <c r="G1831">
        <v>12</v>
      </c>
      <c r="H1831">
        <v>-19.11</v>
      </c>
      <c r="I1831" t="s">
        <v>15</v>
      </c>
      <c r="J1831" t="s">
        <v>2734</v>
      </c>
      <c r="K1831" t="s">
        <v>2735</v>
      </c>
      <c r="L1831" t="s">
        <v>2712</v>
      </c>
      <c r="M1831" s="1">
        <v>42551</v>
      </c>
    </row>
    <row r="1832" spans="1:13" hidden="1" x14ac:dyDescent="0.25">
      <c r="A1832">
        <v>2016</v>
      </c>
      <c r="B1832" t="s">
        <v>11</v>
      </c>
      <c r="C1832" t="s">
        <v>12</v>
      </c>
      <c r="D1832" t="s">
        <v>186</v>
      </c>
      <c r="E1832" t="s">
        <v>187</v>
      </c>
      <c r="F1832" s="1">
        <v>42543</v>
      </c>
      <c r="G1832">
        <v>13</v>
      </c>
      <c r="H1832">
        <v>-7.65</v>
      </c>
      <c r="I1832" t="s">
        <v>15</v>
      </c>
      <c r="J1832" t="s">
        <v>2736</v>
      </c>
      <c r="K1832" t="s">
        <v>2737</v>
      </c>
      <c r="L1832" t="s">
        <v>2712</v>
      </c>
      <c r="M1832" s="1">
        <v>42551</v>
      </c>
    </row>
    <row r="1833" spans="1:13" hidden="1" x14ac:dyDescent="0.25">
      <c r="A1833">
        <v>2016</v>
      </c>
      <c r="B1833" t="s">
        <v>11</v>
      </c>
      <c r="C1833" t="s">
        <v>12</v>
      </c>
      <c r="D1833" t="s">
        <v>186</v>
      </c>
      <c r="E1833" t="s">
        <v>187</v>
      </c>
      <c r="F1833" s="1">
        <v>42543</v>
      </c>
      <c r="G1833">
        <v>14</v>
      </c>
      <c r="H1833">
        <v>-39.22</v>
      </c>
      <c r="I1833" t="s">
        <v>15</v>
      </c>
      <c r="J1833" t="s">
        <v>2738</v>
      </c>
      <c r="K1833" t="s">
        <v>2739</v>
      </c>
      <c r="L1833" t="s">
        <v>2712</v>
      </c>
      <c r="M1833" s="1">
        <v>42551</v>
      </c>
    </row>
    <row r="1834" spans="1:13" hidden="1" x14ac:dyDescent="0.25">
      <c r="A1834">
        <v>2016</v>
      </c>
      <c r="B1834" t="s">
        <v>11</v>
      </c>
      <c r="C1834" t="s">
        <v>12</v>
      </c>
      <c r="D1834" t="s">
        <v>186</v>
      </c>
      <c r="E1834" t="s">
        <v>187</v>
      </c>
      <c r="F1834" s="1">
        <v>42543</v>
      </c>
      <c r="G1834">
        <v>15</v>
      </c>
      <c r="H1834">
        <v>-5.94</v>
      </c>
      <c r="I1834" t="s">
        <v>15</v>
      </c>
      <c r="J1834" t="s">
        <v>2740</v>
      </c>
      <c r="K1834" t="s">
        <v>2741</v>
      </c>
      <c r="L1834" t="s">
        <v>2712</v>
      </c>
      <c r="M1834" s="1">
        <v>42551</v>
      </c>
    </row>
    <row r="1835" spans="1:13" hidden="1" x14ac:dyDescent="0.25">
      <c r="A1835">
        <v>2016</v>
      </c>
      <c r="B1835" t="s">
        <v>11</v>
      </c>
      <c r="C1835" t="s">
        <v>12</v>
      </c>
      <c r="D1835" t="s">
        <v>186</v>
      </c>
      <c r="E1835" t="s">
        <v>187</v>
      </c>
      <c r="F1835" s="1">
        <v>42543</v>
      </c>
      <c r="G1835">
        <v>16</v>
      </c>
      <c r="H1835">
        <v>-5.28</v>
      </c>
      <c r="I1835" t="s">
        <v>15</v>
      </c>
      <c r="J1835" t="s">
        <v>2742</v>
      </c>
      <c r="K1835" t="s">
        <v>2743</v>
      </c>
      <c r="L1835" t="s">
        <v>2712</v>
      </c>
      <c r="M1835" s="1">
        <v>42551</v>
      </c>
    </row>
    <row r="1836" spans="1:13" hidden="1" x14ac:dyDescent="0.25">
      <c r="A1836">
        <v>2016</v>
      </c>
      <c r="B1836" t="s">
        <v>11</v>
      </c>
      <c r="C1836" t="s">
        <v>12</v>
      </c>
      <c r="D1836" t="s">
        <v>186</v>
      </c>
      <c r="E1836" t="s">
        <v>187</v>
      </c>
      <c r="F1836" s="1">
        <v>42543</v>
      </c>
      <c r="G1836">
        <v>17</v>
      </c>
      <c r="H1836">
        <v>-7.65</v>
      </c>
      <c r="I1836" t="s">
        <v>15</v>
      </c>
      <c r="J1836" t="s">
        <v>2744</v>
      </c>
      <c r="K1836" t="s">
        <v>2745</v>
      </c>
      <c r="L1836" t="s">
        <v>2712</v>
      </c>
      <c r="M1836" s="1">
        <v>42551</v>
      </c>
    </row>
    <row r="1837" spans="1:13" hidden="1" x14ac:dyDescent="0.25">
      <c r="A1837">
        <v>2016</v>
      </c>
      <c r="B1837" t="s">
        <v>11</v>
      </c>
      <c r="C1837" t="s">
        <v>12</v>
      </c>
      <c r="D1837" t="s">
        <v>186</v>
      </c>
      <c r="E1837" t="s">
        <v>187</v>
      </c>
      <c r="F1837" s="1">
        <v>42543</v>
      </c>
      <c r="G1837">
        <v>18</v>
      </c>
      <c r="H1837">
        <v>-21.08</v>
      </c>
      <c r="I1837" t="s">
        <v>15</v>
      </c>
      <c r="J1837" t="s">
        <v>2746</v>
      </c>
      <c r="K1837" t="s">
        <v>2747</v>
      </c>
      <c r="L1837" t="s">
        <v>2712</v>
      </c>
      <c r="M1837" s="1">
        <v>42551</v>
      </c>
    </row>
    <row r="1838" spans="1:13" hidden="1" x14ac:dyDescent="0.25">
      <c r="A1838">
        <v>2016</v>
      </c>
      <c r="B1838" t="s">
        <v>11</v>
      </c>
      <c r="C1838" t="s">
        <v>12</v>
      </c>
      <c r="D1838" t="s">
        <v>186</v>
      </c>
      <c r="E1838" t="s">
        <v>187</v>
      </c>
      <c r="F1838" s="1">
        <v>42543</v>
      </c>
      <c r="G1838">
        <v>19</v>
      </c>
      <c r="H1838">
        <v>-19.11</v>
      </c>
      <c r="I1838" t="s">
        <v>15</v>
      </c>
      <c r="J1838" t="s">
        <v>2748</v>
      </c>
      <c r="K1838" t="s">
        <v>2749</v>
      </c>
      <c r="L1838" t="s">
        <v>2712</v>
      </c>
      <c r="M1838" s="1">
        <v>42551</v>
      </c>
    </row>
    <row r="1839" spans="1:13" hidden="1" x14ac:dyDescent="0.25">
      <c r="A1839">
        <v>2016</v>
      </c>
      <c r="B1839" t="s">
        <v>11</v>
      </c>
      <c r="C1839" t="s">
        <v>12</v>
      </c>
      <c r="D1839" t="s">
        <v>186</v>
      </c>
      <c r="E1839" t="s">
        <v>187</v>
      </c>
      <c r="F1839" s="1">
        <v>42543</v>
      </c>
      <c r="G1839">
        <v>20</v>
      </c>
      <c r="H1839">
        <v>-15.29</v>
      </c>
      <c r="I1839" t="s">
        <v>15</v>
      </c>
      <c r="J1839" t="s">
        <v>2750</v>
      </c>
      <c r="K1839" t="s">
        <v>2751</v>
      </c>
      <c r="L1839" t="s">
        <v>2712</v>
      </c>
      <c r="M1839" s="1">
        <v>42551</v>
      </c>
    </row>
    <row r="1840" spans="1:13" hidden="1" x14ac:dyDescent="0.25">
      <c r="A1840">
        <v>2016</v>
      </c>
      <c r="B1840" t="s">
        <v>11</v>
      </c>
      <c r="C1840" t="s">
        <v>12</v>
      </c>
      <c r="D1840" t="s">
        <v>186</v>
      </c>
      <c r="E1840" t="s">
        <v>187</v>
      </c>
      <c r="F1840" s="1">
        <v>42543</v>
      </c>
      <c r="G1840">
        <v>21</v>
      </c>
      <c r="H1840">
        <v>-19.11</v>
      </c>
      <c r="I1840" t="s">
        <v>15</v>
      </c>
      <c r="J1840" t="s">
        <v>2752</v>
      </c>
      <c r="K1840" t="s">
        <v>2753</v>
      </c>
      <c r="L1840" t="s">
        <v>2712</v>
      </c>
      <c r="M1840" s="1">
        <v>42551</v>
      </c>
    </row>
    <row r="1841" spans="1:13" hidden="1" x14ac:dyDescent="0.25">
      <c r="A1841">
        <v>2016</v>
      </c>
      <c r="B1841" t="s">
        <v>11</v>
      </c>
      <c r="C1841" t="s">
        <v>12</v>
      </c>
      <c r="D1841" t="s">
        <v>186</v>
      </c>
      <c r="E1841" t="s">
        <v>187</v>
      </c>
      <c r="F1841" s="1">
        <v>42543</v>
      </c>
      <c r="G1841">
        <v>22</v>
      </c>
      <c r="H1841">
        <v>-16.95</v>
      </c>
      <c r="I1841" t="s">
        <v>15</v>
      </c>
      <c r="J1841" t="s">
        <v>2754</v>
      </c>
      <c r="K1841" t="s">
        <v>2755</v>
      </c>
      <c r="L1841" t="s">
        <v>2712</v>
      </c>
      <c r="M1841" s="1">
        <v>42551</v>
      </c>
    </row>
    <row r="1842" spans="1:13" hidden="1" x14ac:dyDescent="0.25">
      <c r="A1842">
        <v>2016</v>
      </c>
      <c r="B1842" t="s">
        <v>11</v>
      </c>
      <c r="C1842" t="s">
        <v>12</v>
      </c>
      <c r="D1842" t="s">
        <v>186</v>
      </c>
      <c r="E1842" t="s">
        <v>187</v>
      </c>
      <c r="F1842" s="1">
        <v>42543</v>
      </c>
      <c r="G1842">
        <v>23</v>
      </c>
      <c r="H1842">
        <v>-10.54</v>
      </c>
      <c r="I1842" t="s">
        <v>15</v>
      </c>
      <c r="J1842" t="s">
        <v>2756</v>
      </c>
      <c r="K1842" t="s">
        <v>2757</v>
      </c>
      <c r="L1842" t="s">
        <v>2712</v>
      </c>
      <c r="M1842" s="1">
        <v>42551</v>
      </c>
    </row>
    <row r="1843" spans="1:13" hidden="1" x14ac:dyDescent="0.25">
      <c r="A1843">
        <v>2016</v>
      </c>
      <c r="B1843" t="s">
        <v>11</v>
      </c>
      <c r="C1843" t="s">
        <v>12</v>
      </c>
      <c r="D1843" t="s">
        <v>186</v>
      </c>
      <c r="E1843" t="s">
        <v>187</v>
      </c>
      <c r="F1843" s="1">
        <v>42543</v>
      </c>
      <c r="G1843">
        <v>24</v>
      </c>
      <c r="H1843">
        <v>-19.43</v>
      </c>
      <c r="I1843" t="s">
        <v>15</v>
      </c>
      <c r="J1843" t="s">
        <v>2758</v>
      </c>
      <c r="K1843" t="s">
        <v>2759</v>
      </c>
      <c r="L1843" t="s">
        <v>2712</v>
      </c>
      <c r="M1843" s="1">
        <v>42551</v>
      </c>
    </row>
    <row r="1844" spans="1:13" hidden="1" x14ac:dyDescent="0.25">
      <c r="A1844">
        <v>2016</v>
      </c>
      <c r="B1844" t="s">
        <v>11</v>
      </c>
      <c r="C1844" t="s">
        <v>12</v>
      </c>
      <c r="D1844" t="s">
        <v>186</v>
      </c>
      <c r="E1844" t="s">
        <v>187</v>
      </c>
      <c r="F1844" s="1">
        <v>42543</v>
      </c>
      <c r="G1844">
        <v>25</v>
      </c>
      <c r="H1844">
        <v>-93.71</v>
      </c>
      <c r="I1844" t="s">
        <v>15</v>
      </c>
      <c r="J1844" t="s">
        <v>2760</v>
      </c>
      <c r="K1844" t="s">
        <v>2761</v>
      </c>
      <c r="L1844" t="s">
        <v>2712</v>
      </c>
      <c r="M1844" s="1">
        <v>42551</v>
      </c>
    </row>
    <row r="1845" spans="1:13" hidden="1" x14ac:dyDescent="0.25">
      <c r="A1845">
        <v>2016</v>
      </c>
      <c r="B1845" t="s">
        <v>11</v>
      </c>
      <c r="C1845" t="s">
        <v>12</v>
      </c>
      <c r="D1845" t="s">
        <v>186</v>
      </c>
      <c r="E1845" t="s">
        <v>187</v>
      </c>
      <c r="F1845" s="1">
        <v>42543</v>
      </c>
      <c r="G1845">
        <v>26</v>
      </c>
      <c r="H1845">
        <v>-54.11</v>
      </c>
      <c r="I1845" t="s">
        <v>15</v>
      </c>
      <c r="J1845" t="s">
        <v>2762</v>
      </c>
      <c r="K1845" t="s">
        <v>2763</v>
      </c>
      <c r="L1845" t="s">
        <v>2712</v>
      </c>
      <c r="M1845" s="1">
        <v>42551</v>
      </c>
    </row>
    <row r="1846" spans="1:13" hidden="1" x14ac:dyDescent="0.25">
      <c r="A1846">
        <v>2016</v>
      </c>
      <c r="B1846" t="s">
        <v>11</v>
      </c>
      <c r="C1846" t="s">
        <v>12</v>
      </c>
      <c r="D1846" t="s">
        <v>186</v>
      </c>
      <c r="E1846" t="s">
        <v>187</v>
      </c>
      <c r="F1846" s="1">
        <v>42543</v>
      </c>
      <c r="G1846">
        <v>27</v>
      </c>
      <c r="H1846">
        <v>-21.08</v>
      </c>
      <c r="I1846" t="s">
        <v>15</v>
      </c>
      <c r="J1846" t="s">
        <v>2764</v>
      </c>
      <c r="K1846" t="s">
        <v>2765</v>
      </c>
      <c r="L1846" t="s">
        <v>2712</v>
      </c>
      <c r="M1846" s="1">
        <v>42551</v>
      </c>
    </row>
    <row r="1847" spans="1:13" hidden="1" x14ac:dyDescent="0.25">
      <c r="A1847">
        <v>2016</v>
      </c>
      <c r="B1847" t="s">
        <v>11</v>
      </c>
      <c r="C1847" t="s">
        <v>12</v>
      </c>
      <c r="D1847" t="s">
        <v>186</v>
      </c>
      <c r="E1847" t="s">
        <v>187</v>
      </c>
      <c r="F1847" s="1">
        <v>42543</v>
      </c>
      <c r="G1847">
        <v>28</v>
      </c>
      <c r="H1847">
        <v>-3.82</v>
      </c>
      <c r="I1847" t="s">
        <v>15</v>
      </c>
      <c r="J1847" t="s">
        <v>2766</v>
      </c>
      <c r="K1847" t="s">
        <v>2767</v>
      </c>
      <c r="L1847" t="s">
        <v>2712</v>
      </c>
      <c r="M1847" s="1">
        <v>42551</v>
      </c>
    </row>
    <row r="1848" spans="1:13" hidden="1" x14ac:dyDescent="0.25">
      <c r="A1848">
        <v>2016</v>
      </c>
      <c r="B1848" t="s">
        <v>11</v>
      </c>
      <c r="C1848" t="s">
        <v>12</v>
      </c>
      <c r="D1848" t="s">
        <v>186</v>
      </c>
      <c r="E1848" t="s">
        <v>187</v>
      </c>
      <c r="F1848" s="1">
        <v>42543</v>
      </c>
      <c r="G1848">
        <v>29</v>
      </c>
      <c r="H1848">
        <v>-11.14</v>
      </c>
      <c r="I1848" t="s">
        <v>15</v>
      </c>
      <c r="J1848" t="s">
        <v>2768</v>
      </c>
      <c r="K1848" t="s">
        <v>2769</v>
      </c>
      <c r="L1848" t="s">
        <v>2712</v>
      </c>
      <c r="M1848" s="1">
        <v>42551</v>
      </c>
    </row>
    <row r="1849" spans="1:13" hidden="1" x14ac:dyDescent="0.25">
      <c r="A1849">
        <v>2016</v>
      </c>
      <c r="B1849" t="s">
        <v>11</v>
      </c>
      <c r="C1849" t="s">
        <v>12</v>
      </c>
      <c r="D1849" t="s">
        <v>186</v>
      </c>
      <c r="E1849" t="s">
        <v>187</v>
      </c>
      <c r="F1849" s="1">
        <v>42543</v>
      </c>
      <c r="G1849">
        <v>30</v>
      </c>
      <c r="H1849">
        <v>-33.450000000000003</v>
      </c>
      <c r="I1849" t="s">
        <v>15</v>
      </c>
      <c r="J1849" t="s">
        <v>2770</v>
      </c>
      <c r="K1849" t="s">
        <v>2771</v>
      </c>
      <c r="L1849" t="s">
        <v>2712</v>
      </c>
      <c r="M1849" s="1">
        <v>42551</v>
      </c>
    </row>
    <row r="1850" spans="1:13" hidden="1" x14ac:dyDescent="0.25">
      <c r="A1850">
        <v>2016</v>
      </c>
      <c r="B1850" t="s">
        <v>11</v>
      </c>
      <c r="C1850" t="s">
        <v>12</v>
      </c>
      <c r="D1850" t="s">
        <v>186</v>
      </c>
      <c r="E1850" t="s">
        <v>187</v>
      </c>
      <c r="F1850" s="1">
        <v>42543</v>
      </c>
      <c r="G1850">
        <v>31</v>
      </c>
      <c r="H1850">
        <v>-22.93</v>
      </c>
      <c r="I1850" t="s">
        <v>15</v>
      </c>
      <c r="J1850" t="s">
        <v>2772</v>
      </c>
      <c r="K1850" t="s">
        <v>2773</v>
      </c>
      <c r="L1850" t="s">
        <v>2712</v>
      </c>
      <c r="M1850" s="1">
        <v>42551</v>
      </c>
    </row>
    <row r="1851" spans="1:13" hidden="1" x14ac:dyDescent="0.25">
      <c r="A1851">
        <v>2016</v>
      </c>
      <c r="B1851" t="s">
        <v>11</v>
      </c>
      <c r="C1851" t="s">
        <v>12</v>
      </c>
      <c r="D1851" t="s">
        <v>186</v>
      </c>
      <c r="E1851" t="s">
        <v>187</v>
      </c>
      <c r="F1851" s="1">
        <v>42543</v>
      </c>
      <c r="G1851">
        <v>32</v>
      </c>
      <c r="H1851">
        <v>-58.89</v>
      </c>
      <c r="I1851" t="s">
        <v>15</v>
      </c>
      <c r="J1851" t="s">
        <v>2774</v>
      </c>
      <c r="K1851" t="s">
        <v>2775</v>
      </c>
      <c r="L1851" t="s">
        <v>2712</v>
      </c>
      <c r="M1851" s="1">
        <v>42551</v>
      </c>
    </row>
    <row r="1852" spans="1:13" hidden="1" x14ac:dyDescent="0.25">
      <c r="A1852">
        <v>2016</v>
      </c>
      <c r="B1852" t="s">
        <v>11</v>
      </c>
      <c r="C1852" t="s">
        <v>12</v>
      </c>
      <c r="D1852" t="s">
        <v>186</v>
      </c>
      <c r="E1852" t="s">
        <v>187</v>
      </c>
      <c r="F1852" s="1">
        <v>42543</v>
      </c>
      <c r="G1852">
        <v>33</v>
      </c>
      <c r="H1852">
        <v>-15.29</v>
      </c>
      <c r="I1852" t="s">
        <v>15</v>
      </c>
      <c r="J1852" t="s">
        <v>2776</v>
      </c>
      <c r="K1852" t="s">
        <v>2777</v>
      </c>
      <c r="L1852" t="s">
        <v>2712</v>
      </c>
      <c r="M1852" s="1">
        <v>42551</v>
      </c>
    </row>
    <row r="1853" spans="1:13" hidden="1" x14ac:dyDescent="0.25">
      <c r="A1853">
        <v>2016</v>
      </c>
      <c r="B1853" t="s">
        <v>11</v>
      </c>
      <c r="C1853" t="s">
        <v>12</v>
      </c>
      <c r="D1853" t="s">
        <v>186</v>
      </c>
      <c r="E1853" t="s">
        <v>187</v>
      </c>
      <c r="F1853" s="1">
        <v>42543</v>
      </c>
      <c r="G1853">
        <v>34</v>
      </c>
      <c r="H1853">
        <v>-17.2</v>
      </c>
      <c r="I1853" t="s">
        <v>15</v>
      </c>
      <c r="J1853" t="s">
        <v>2778</v>
      </c>
      <c r="K1853" t="s">
        <v>2779</v>
      </c>
      <c r="L1853" t="s">
        <v>2712</v>
      </c>
      <c r="M1853" s="1">
        <v>42551</v>
      </c>
    </row>
    <row r="1854" spans="1:13" hidden="1" x14ac:dyDescent="0.25">
      <c r="A1854">
        <v>2016</v>
      </c>
      <c r="B1854" t="s">
        <v>11</v>
      </c>
      <c r="C1854" t="s">
        <v>12</v>
      </c>
      <c r="D1854" t="s">
        <v>186</v>
      </c>
      <c r="E1854" t="s">
        <v>187</v>
      </c>
      <c r="F1854" s="1">
        <v>42543</v>
      </c>
      <c r="G1854">
        <v>35</v>
      </c>
      <c r="H1854">
        <v>-19.11</v>
      </c>
      <c r="I1854" t="s">
        <v>15</v>
      </c>
      <c r="J1854" t="s">
        <v>2780</v>
      </c>
      <c r="K1854" t="s">
        <v>2781</v>
      </c>
      <c r="L1854" t="s">
        <v>2712</v>
      </c>
      <c r="M1854" s="1">
        <v>42551</v>
      </c>
    </row>
    <row r="1855" spans="1:13" hidden="1" x14ac:dyDescent="0.25">
      <c r="A1855">
        <v>2016</v>
      </c>
      <c r="B1855" t="s">
        <v>11</v>
      </c>
      <c r="C1855" t="s">
        <v>12</v>
      </c>
      <c r="D1855" t="s">
        <v>186</v>
      </c>
      <c r="E1855" t="s">
        <v>187</v>
      </c>
      <c r="F1855" s="1">
        <v>42543</v>
      </c>
      <c r="G1855">
        <v>36</v>
      </c>
      <c r="H1855">
        <v>-19.11</v>
      </c>
      <c r="I1855" t="s">
        <v>15</v>
      </c>
      <c r="J1855" t="s">
        <v>2782</v>
      </c>
      <c r="K1855" t="s">
        <v>2783</v>
      </c>
      <c r="L1855" t="s">
        <v>2712</v>
      </c>
      <c r="M1855" s="1">
        <v>42551</v>
      </c>
    </row>
    <row r="1856" spans="1:13" hidden="1" x14ac:dyDescent="0.25">
      <c r="A1856">
        <v>2016</v>
      </c>
      <c r="B1856" t="s">
        <v>11</v>
      </c>
      <c r="C1856" t="s">
        <v>12</v>
      </c>
      <c r="D1856" t="s">
        <v>186</v>
      </c>
      <c r="E1856" t="s">
        <v>187</v>
      </c>
      <c r="F1856" s="1">
        <v>42543</v>
      </c>
      <c r="G1856">
        <v>37</v>
      </c>
      <c r="H1856">
        <v>-10.54</v>
      </c>
      <c r="I1856" t="s">
        <v>15</v>
      </c>
      <c r="J1856" t="s">
        <v>2784</v>
      </c>
      <c r="K1856" t="s">
        <v>2785</v>
      </c>
      <c r="L1856" t="s">
        <v>2712</v>
      </c>
      <c r="M1856" s="1">
        <v>42551</v>
      </c>
    </row>
    <row r="1857" spans="1:13" hidden="1" x14ac:dyDescent="0.25">
      <c r="A1857">
        <v>2016</v>
      </c>
      <c r="B1857" t="s">
        <v>11</v>
      </c>
      <c r="C1857" t="s">
        <v>12</v>
      </c>
      <c r="D1857" t="s">
        <v>186</v>
      </c>
      <c r="E1857" t="s">
        <v>187</v>
      </c>
      <c r="F1857" s="1">
        <v>42543</v>
      </c>
      <c r="G1857">
        <v>38</v>
      </c>
      <c r="H1857">
        <v>-17.23</v>
      </c>
      <c r="I1857" t="s">
        <v>15</v>
      </c>
      <c r="J1857" t="s">
        <v>2786</v>
      </c>
      <c r="K1857" t="s">
        <v>2787</v>
      </c>
      <c r="L1857" t="s">
        <v>2712</v>
      </c>
      <c r="M1857" s="1">
        <v>42551</v>
      </c>
    </row>
    <row r="1858" spans="1:13" hidden="1" x14ac:dyDescent="0.25">
      <c r="A1858">
        <v>2016</v>
      </c>
      <c r="B1858" t="s">
        <v>11</v>
      </c>
      <c r="C1858" t="s">
        <v>12</v>
      </c>
      <c r="D1858" t="s">
        <v>186</v>
      </c>
      <c r="E1858" t="s">
        <v>187</v>
      </c>
      <c r="F1858" s="1">
        <v>42543</v>
      </c>
      <c r="G1858">
        <v>39</v>
      </c>
      <c r="H1858">
        <v>-352.95</v>
      </c>
      <c r="I1858" t="s">
        <v>15</v>
      </c>
      <c r="J1858" t="s">
        <v>462</v>
      </c>
      <c r="K1858" t="s">
        <v>2788</v>
      </c>
      <c r="L1858" t="s">
        <v>2712</v>
      </c>
      <c r="M1858" s="1">
        <v>42551</v>
      </c>
    </row>
    <row r="1859" spans="1:13" hidden="1" x14ac:dyDescent="0.25">
      <c r="A1859">
        <v>2016</v>
      </c>
      <c r="B1859" t="s">
        <v>11</v>
      </c>
      <c r="C1859" t="s">
        <v>12</v>
      </c>
      <c r="D1859" t="s">
        <v>186</v>
      </c>
      <c r="E1859" t="s">
        <v>187</v>
      </c>
      <c r="F1859" s="1">
        <v>42543</v>
      </c>
      <c r="G1859">
        <v>40</v>
      </c>
      <c r="H1859">
        <v>-39639</v>
      </c>
      <c r="I1859" t="s">
        <v>15</v>
      </c>
      <c r="J1859" t="s">
        <v>1045</v>
      </c>
      <c r="K1859" t="s">
        <v>2789</v>
      </c>
      <c r="L1859" t="s">
        <v>2712</v>
      </c>
      <c r="M1859" s="1">
        <v>42551</v>
      </c>
    </row>
    <row r="1860" spans="1:13" hidden="1" x14ac:dyDescent="0.25">
      <c r="A1860">
        <v>2016</v>
      </c>
      <c r="B1860" t="s">
        <v>11</v>
      </c>
      <c r="C1860" t="s">
        <v>12</v>
      </c>
      <c r="D1860" t="s">
        <v>186</v>
      </c>
      <c r="E1860" t="s">
        <v>187</v>
      </c>
      <c r="F1860" s="1">
        <v>42543</v>
      </c>
      <c r="G1860">
        <v>41</v>
      </c>
      <c r="H1860">
        <v>-32.33</v>
      </c>
      <c r="I1860" t="s">
        <v>15</v>
      </c>
      <c r="J1860" t="s">
        <v>295</v>
      </c>
      <c r="K1860" t="s">
        <v>2790</v>
      </c>
      <c r="L1860" t="s">
        <v>2712</v>
      </c>
      <c r="M1860" s="1">
        <v>42551</v>
      </c>
    </row>
    <row r="1861" spans="1:13" hidden="1" x14ac:dyDescent="0.25">
      <c r="A1861">
        <v>2016</v>
      </c>
      <c r="B1861" t="s">
        <v>11</v>
      </c>
      <c r="C1861" t="s">
        <v>12</v>
      </c>
      <c r="D1861" t="s">
        <v>186</v>
      </c>
      <c r="E1861" t="s">
        <v>187</v>
      </c>
      <c r="F1861" s="1">
        <v>42543</v>
      </c>
      <c r="G1861">
        <v>42</v>
      </c>
      <c r="H1861">
        <v>-9627.6200000000008</v>
      </c>
      <c r="I1861" t="s">
        <v>15</v>
      </c>
      <c r="J1861" t="s">
        <v>224</v>
      </c>
      <c r="K1861" t="s">
        <v>2791</v>
      </c>
      <c r="L1861" t="s">
        <v>2712</v>
      </c>
      <c r="M1861" s="1">
        <v>42551</v>
      </c>
    </row>
    <row r="1862" spans="1:13" hidden="1" x14ac:dyDescent="0.25">
      <c r="A1862">
        <v>2016</v>
      </c>
      <c r="B1862" t="s">
        <v>11</v>
      </c>
      <c r="C1862" t="s">
        <v>12</v>
      </c>
      <c r="D1862" t="s">
        <v>186</v>
      </c>
      <c r="E1862" t="s">
        <v>187</v>
      </c>
      <c r="F1862" s="1">
        <v>42543</v>
      </c>
      <c r="G1862">
        <v>43</v>
      </c>
      <c r="H1862">
        <v>-397.5</v>
      </c>
      <c r="I1862" t="s">
        <v>15</v>
      </c>
      <c r="J1862" t="s">
        <v>466</v>
      </c>
      <c r="K1862" t="s">
        <v>2792</v>
      </c>
      <c r="L1862" t="s">
        <v>2712</v>
      </c>
      <c r="M1862" s="1">
        <v>42551</v>
      </c>
    </row>
    <row r="1863" spans="1:13" hidden="1" x14ac:dyDescent="0.25">
      <c r="A1863">
        <v>2016</v>
      </c>
      <c r="B1863" t="s">
        <v>11</v>
      </c>
      <c r="C1863" t="s">
        <v>12</v>
      </c>
      <c r="D1863" t="s">
        <v>186</v>
      </c>
      <c r="E1863" t="s">
        <v>187</v>
      </c>
      <c r="F1863" s="1">
        <v>42543</v>
      </c>
      <c r="G1863">
        <v>44</v>
      </c>
      <c r="H1863">
        <v>-1000.31</v>
      </c>
      <c r="I1863" t="s">
        <v>15</v>
      </c>
      <c r="J1863" t="s">
        <v>305</v>
      </c>
      <c r="K1863" t="s">
        <v>2793</v>
      </c>
      <c r="L1863" t="s">
        <v>2712</v>
      </c>
      <c r="M1863" s="1">
        <v>42551</v>
      </c>
    </row>
    <row r="1864" spans="1:13" hidden="1" x14ac:dyDescent="0.25">
      <c r="A1864">
        <v>2016</v>
      </c>
      <c r="B1864" t="s">
        <v>11</v>
      </c>
      <c r="C1864" t="s">
        <v>12</v>
      </c>
      <c r="D1864" t="s">
        <v>186</v>
      </c>
      <c r="E1864" t="s">
        <v>187</v>
      </c>
      <c r="F1864" s="1">
        <v>42543</v>
      </c>
      <c r="G1864">
        <v>45</v>
      </c>
      <c r="H1864">
        <v>-6041.75</v>
      </c>
      <c r="I1864" t="s">
        <v>15</v>
      </c>
      <c r="J1864" t="s">
        <v>313</v>
      </c>
      <c r="K1864" t="s">
        <v>2794</v>
      </c>
      <c r="L1864" t="s">
        <v>2712</v>
      </c>
      <c r="M1864" s="1">
        <v>42551</v>
      </c>
    </row>
    <row r="1865" spans="1:13" hidden="1" x14ac:dyDescent="0.25">
      <c r="A1865">
        <v>2016</v>
      </c>
      <c r="B1865" t="s">
        <v>11</v>
      </c>
      <c r="C1865" t="s">
        <v>12</v>
      </c>
      <c r="D1865" t="s">
        <v>186</v>
      </c>
      <c r="E1865" t="s">
        <v>187</v>
      </c>
      <c r="F1865" s="1">
        <v>42543</v>
      </c>
      <c r="G1865">
        <v>46</v>
      </c>
      <c r="H1865">
        <v>-75</v>
      </c>
      <c r="I1865" t="s">
        <v>15</v>
      </c>
      <c r="J1865" t="s">
        <v>198</v>
      </c>
      <c r="K1865" t="s">
        <v>2795</v>
      </c>
      <c r="L1865" t="s">
        <v>2712</v>
      </c>
      <c r="M1865" s="1">
        <v>42551</v>
      </c>
    </row>
    <row r="1866" spans="1:13" hidden="1" x14ac:dyDescent="0.25">
      <c r="A1866">
        <v>2016</v>
      </c>
      <c r="B1866" t="s">
        <v>11</v>
      </c>
      <c r="C1866" t="s">
        <v>12</v>
      </c>
      <c r="D1866" t="s">
        <v>186</v>
      </c>
      <c r="E1866" t="s">
        <v>187</v>
      </c>
      <c r="F1866" s="1">
        <v>42543</v>
      </c>
      <c r="G1866">
        <v>47</v>
      </c>
      <c r="H1866">
        <v>-157.30000000000001</v>
      </c>
      <c r="I1866" t="s">
        <v>15</v>
      </c>
      <c r="J1866" t="s">
        <v>317</v>
      </c>
      <c r="K1866" t="s">
        <v>2796</v>
      </c>
      <c r="L1866" t="s">
        <v>2712</v>
      </c>
      <c r="M1866" s="1">
        <v>42551</v>
      </c>
    </row>
    <row r="1867" spans="1:13" hidden="1" x14ac:dyDescent="0.25">
      <c r="A1867">
        <v>2016</v>
      </c>
      <c r="B1867" t="s">
        <v>11</v>
      </c>
      <c r="C1867" t="s">
        <v>12</v>
      </c>
      <c r="D1867" t="s">
        <v>186</v>
      </c>
      <c r="E1867" t="s">
        <v>187</v>
      </c>
      <c r="F1867" s="1">
        <v>42543</v>
      </c>
      <c r="G1867">
        <v>48</v>
      </c>
      <c r="H1867">
        <v>-3795.24</v>
      </c>
      <c r="I1867" t="s">
        <v>15</v>
      </c>
      <c r="J1867" t="s">
        <v>320</v>
      </c>
      <c r="K1867" t="s">
        <v>2797</v>
      </c>
      <c r="L1867" t="s">
        <v>2712</v>
      </c>
      <c r="M1867" s="1">
        <v>42551</v>
      </c>
    </row>
    <row r="1868" spans="1:13" x14ac:dyDescent="0.25">
      <c r="A1868">
        <v>2016</v>
      </c>
      <c r="B1868" t="s">
        <v>11</v>
      </c>
      <c r="C1868" t="s">
        <v>12</v>
      </c>
      <c r="D1868" t="s">
        <v>186</v>
      </c>
      <c r="E1868" t="s">
        <v>187</v>
      </c>
      <c r="F1868" s="1">
        <v>42543</v>
      </c>
      <c r="G1868">
        <v>49</v>
      </c>
      <c r="H1868">
        <v>-52190.78</v>
      </c>
      <c r="I1868" t="s">
        <v>15</v>
      </c>
      <c r="J1868" t="s">
        <v>20</v>
      </c>
      <c r="K1868" t="s">
        <v>2798</v>
      </c>
      <c r="L1868" t="s">
        <v>2712</v>
      </c>
      <c r="M1868" s="1">
        <v>42551</v>
      </c>
    </row>
    <row r="1869" spans="1:13" hidden="1" x14ac:dyDescent="0.25">
      <c r="A1869">
        <v>2016</v>
      </c>
      <c r="B1869" t="s">
        <v>11</v>
      </c>
      <c r="C1869" t="s">
        <v>12</v>
      </c>
      <c r="D1869" t="s">
        <v>186</v>
      </c>
      <c r="E1869" t="s">
        <v>187</v>
      </c>
      <c r="F1869" s="1">
        <v>42543</v>
      </c>
      <c r="G1869">
        <v>50</v>
      </c>
      <c r="H1869">
        <v>-196.05</v>
      </c>
      <c r="I1869" t="s">
        <v>15</v>
      </c>
      <c r="J1869" t="s">
        <v>324</v>
      </c>
      <c r="K1869" t="s">
        <v>2799</v>
      </c>
      <c r="L1869" t="s">
        <v>2712</v>
      </c>
      <c r="M1869" s="1">
        <v>42551</v>
      </c>
    </row>
    <row r="1870" spans="1:13" hidden="1" x14ac:dyDescent="0.25">
      <c r="A1870">
        <v>2016</v>
      </c>
      <c r="B1870" t="s">
        <v>11</v>
      </c>
      <c r="C1870" t="s">
        <v>12</v>
      </c>
      <c r="D1870" t="s">
        <v>186</v>
      </c>
      <c r="E1870" t="s">
        <v>187</v>
      </c>
      <c r="F1870" s="1">
        <v>42543</v>
      </c>
      <c r="G1870">
        <v>51</v>
      </c>
      <c r="H1870">
        <v>-174.19</v>
      </c>
      <c r="I1870" t="s">
        <v>15</v>
      </c>
      <c r="J1870" t="s">
        <v>83</v>
      </c>
      <c r="K1870" t="s">
        <v>2800</v>
      </c>
      <c r="L1870" t="s">
        <v>2712</v>
      </c>
      <c r="M1870" s="1">
        <v>42551</v>
      </c>
    </row>
    <row r="1871" spans="1:13" hidden="1" x14ac:dyDescent="0.25">
      <c r="A1871">
        <v>2016</v>
      </c>
      <c r="B1871" t="s">
        <v>11</v>
      </c>
      <c r="C1871" t="s">
        <v>12</v>
      </c>
      <c r="D1871" t="s">
        <v>186</v>
      </c>
      <c r="E1871" t="s">
        <v>187</v>
      </c>
      <c r="F1871" s="1">
        <v>42543</v>
      </c>
      <c r="G1871">
        <v>52</v>
      </c>
      <c r="H1871">
        <v>-106.38</v>
      </c>
      <c r="I1871" t="s">
        <v>15</v>
      </c>
      <c r="J1871" t="s">
        <v>206</v>
      </c>
      <c r="K1871" t="s">
        <v>2801</v>
      </c>
      <c r="L1871" t="s">
        <v>2712</v>
      </c>
      <c r="M1871" s="1">
        <v>42551</v>
      </c>
    </row>
    <row r="1872" spans="1:13" hidden="1" x14ac:dyDescent="0.25">
      <c r="A1872">
        <v>2016</v>
      </c>
      <c r="B1872" t="s">
        <v>11</v>
      </c>
      <c r="C1872" t="s">
        <v>12</v>
      </c>
      <c r="D1872" t="s">
        <v>186</v>
      </c>
      <c r="E1872" t="s">
        <v>187</v>
      </c>
      <c r="F1872" s="1">
        <v>42543</v>
      </c>
      <c r="G1872">
        <v>53</v>
      </c>
      <c r="H1872">
        <v>-265.54000000000002</v>
      </c>
      <c r="I1872" t="s">
        <v>15</v>
      </c>
      <c r="J1872" t="s">
        <v>484</v>
      </c>
      <c r="K1872" t="s">
        <v>2802</v>
      </c>
      <c r="L1872" t="s">
        <v>2712</v>
      </c>
      <c r="M1872" s="1">
        <v>42551</v>
      </c>
    </row>
    <row r="1873" spans="1:13" hidden="1" x14ac:dyDescent="0.25">
      <c r="A1873">
        <v>2016</v>
      </c>
      <c r="B1873" t="s">
        <v>11</v>
      </c>
      <c r="C1873" t="s">
        <v>12</v>
      </c>
      <c r="D1873" t="s">
        <v>186</v>
      </c>
      <c r="E1873" t="s">
        <v>187</v>
      </c>
      <c r="F1873" s="1">
        <v>42543</v>
      </c>
      <c r="G1873">
        <v>54</v>
      </c>
      <c r="H1873">
        <v>-350</v>
      </c>
      <c r="I1873" t="s">
        <v>15</v>
      </c>
      <c r="J1873" t="s">
        <v>766</v>
      </c>
      <c r="K1873" t="s">
        <v>2803</v>
      </c>
      <c r="L1873" t="s">
        <v>2712</v>
      </c>
      <c r="M1873" s="1">
        <v>42551</v>
      </c>
    </row>
    <row r="1874" spans="1:13" hidden="1" x14ac:dyDescent="0.25">
      <c r="A1874">
        <v>2016</v>
      </c>
      <c r="B1874" t="s">
        <v>11</v>
      </c>
      <c r="C1874" t="s">
        <v>12</v>
      </c>
      <c r="D1874" t="s">
        <v>186</v>
      </c>
      <c r="E1874" t="s">
        <v>187</v>
      </c>
      <c r="F1874" s="1">
        <v>42543</v>
      </c>
      <c r="G1874">
        <v>55</v>
      </c>
      <c r="H1874">
        <v>-884</v>
      </c>
      <c r="I1874" t="s">
        <v>15</v>
      </c>
      <c r="J1874" t="s">
        <v>332</v>
      </c>
      <c r="K1874" t="s">
        <v>2804</v>
      </c>
      <c r="L1874" t="s">
        <v>2712</v>
      </c>
      <c r="M1874" s="1">
        <v>42551</v>
      </c>
    </row>
    <row r="1875" spans="1:13" hidden="1" x14ac:dyDescent="0.25">
      <c r="A1875">
        <v>2016</v>
      </c>
      <c r="B1875" t="s">
        <v>11</v>
      </c>
      <c r="C1875" t="s">
        <v>12</v>
      </c>
      <c r="D1875" t="s">
        <v>186</v>
      </c>
      <c r="E1875" t="s">
        <v>187</v>
      </c>
      <c r="F1875" s="1">
        <v>42543</v>
      </c>
      <c r="G1875">
        <v>56</v>
      </c>
      <c r="H1875">
        <v>-658.66</v>
      </c>
      <c r="I1875" t="s">
        <v>15</v>
      </c>
      <c r="J1875" t="s">
        <v>962</v>
      </c>
      <c r="K1875" t="s">
        <v>2805</v>
      </c>
      <c r="L1875" t="s">
        <v>2712</v>
      </c>
      <c r="M1875" s="1">
        <v>42551</v>
      </c>
    </row>
    <row r="1876" spans="1:13" hidden="1" x14ac:dyDescent="0.25">
      <c r="A1876">
        <v>2016</v>
      </c>
      <c r="B1876" t="s">
        <v>11</v>
      </c>
      <c r="C1876" t="s">
        <v>12</v>
      </c>
      <c r="D1876" t="s">
        <v>186</v>
      </c>
      <c r="E1876" t="s">
        <v>187</v>
      </c>
      <c r="F1876" s="1">
        <v>42543</v>
      </c>
      <c r="G1876">
        <v>57</v>
      </c>
      <c r="H1876">
        <v>-2840</v>
      </c>
      <c r="I1876" t="s">
        <v>15</v>
      </c>
      <c r="J1876" t="s">
        <v>336</v>
      </c>
      <c r="K1876" t="s">
        <v>2806</v>
      </c>
      <c r="L1876" t="s">
        <v>2712</v>
      </c>
      <c r="M1876" s="1">
        <v>42551</v>
      </c>
    </row>
    <row r="1877" spans="1:13" hidden="1" x14ac:dyDescent="0.25">
      <c r="A1877">
        <v>2016</v>
      </c>
      <c r="B1877" t="s">
        <v>11</v>
      </c>
      <c r="C1877" t="s">
        <v>12</v>
      </c>
      <c r="D1877" t="s">
        <v>186</v>
      </c>
      <c r="E1877" t="s">
        <v>187</v>
      </c>
      <c r="F1877" s="1">
        <v>42543</v>
      </c>
      <c r="G1877">
        <v>58</v>
      </c>
      <c r="H1877">
        <v>-566.05999999999995</v>
      </c>
      <c r="I1877" t="s">
        <v>15</v>
      </c>
      <c r="J1877" t="s">
        <v>494</v>
      </c>
      <c r="K1877" t="s">
        <v>2807</v>
      </c>
      <c r="L1877" t="s">
        <v>2712</v>
      </c>
      <c r="M1877" s="1">
        <v>42551</v>
      </c>
    </row>
    <row r="1878" spans="1:13" hidden="1" x14ac:dyDescent="0.25">
      <c r="A1878">
        <v>2016</v>
      </c>
      <c r="B1878" t="s">
        <v>11</v>
      </c>
      <c r="C1878" t="s">
        <v>12</v>
      </c>
      <c r="D1878" t="s">
        <v>186</v>
      </c>
      <c r="E1878" t="s">
        <v>187</v>
      </c>
      <c r="F1878" s="1">
        <v>42543</v>
      </c>
      <c r="G1878">
        <v>59</v>
      </c>
      <c r="H1878">
        <v>-625</v>
      </c>
      <c r="I1878" t="s">
        <v>15</v>
      </c>
      <c r="J1878" t="s">
        <v>347</v>
      </c>
      <c r="K1878" t="s">
        <v>2808</v>
      </c>
      <c r="L1878" t="s">
        <v>2712</v>
      </c>
      <c r="M1878" s="1">
        <v>42551</v>
      </c>
    </row>
    <row r="1879" spans="1:13" hidden="1" x14ac:dyDescent="0.25">
      <c r="A1879">
        <v>2016</v>
      </c>
      <c r="B1879" t="s">
        <v>11</v>
      </c>
      <c r="C1879" t="s">
        <v>12</v>
      </c>
      <c r="D1879" t="s">
        <v>186</v>
      </c>
      <c r="E1879" t="s">
        <v>187</v>
      </c>
      <c r="F1879" s="1">
        <v>42543</v>
      </c>
      <c r="G1879">
        <v>60</v>
      </c>
      <c r="H1879">
        <v>-1509.54</v>
      </c>
      <c r="I1879" t="s">
        <v>15</v>
      </c>
      <c r="J1879" t="s">
        <v>496</v>
      </c>
      <c r="K1879" t="s">
        <v>2809</v>
      </c>
      <c r="L1879" t="s">
        <v>2712</v>
      </c>
      <c r="M1879" s="1">
        <v>42551</v>
      </c>
    </row>
    <row r="1880" spans="1:13" hidden="1" x14ac:dyDescent="0.25">
      <c r="A1880">
        <v>2016</v>
      </c>
      <c r="B1880" t="s">
        <v>11</v>
      </c>
      <c r="C1880" t="s">
        <v>12</v>
      </c>
      <c r="D1880" t="s">
        <v>186</v>
      </c>
      <c r="E1880" t="s">
        <v>187</v>
      </c>
      <c r="F1880" s="1">
        <v>42543</v>
      </c>
      <c r="G1880">
        <v>61</v>
      </c>
      <c r="H1880">
        <v>-1747.79</v>
      </c>
      <c r="I1880" t="s">
        <v>15</v>
      </c>
      <c r="J1880" t="s">
        <v>498</v>
      </c>
      <c r="K1880" t="s">
        <v>2810</v>
      </c>
      <c r="L1880" t="s">
        <v>2712</v>
      </c>
      <c r="M1880" s="1">
        <v>42551</v>
      </c>
    </row>
    <row r="1881" spans="1:13" hidden="1" x14ac:dyDescent="0.25">
      <c r="A1881">
        <v>2016</v>
      </c>
      <c r="B1881" t="s">
        <v>11</v>
      </c>
      <c r="C1881" t="s">
        <v>12</v>
      </c>
      <c r="D1881" t="s">
        <v>186</v>
      </c>
      <c r="E1881" t="s">
        <v>187</v>
      </c>
      <c r="F1881" s="1">
        <v>42543</v>
      </c>
      <c r="G1881">
        <v>62</v>
      </c>
      <c r="H1881">
        <v>-56.29</v>
      </c>
      <c r="I1881" t="s">
        <v>15</v>
      </c>
      <c r="J1881" t="s">
        <v>338</v>
      </c>
      <c r="K1881" t="s">
        <v>2811</v>
      </c>
      <c r="L1881" t="s">
        <v>2712</v>
      </c>
      <c r="M1881" s="1">
        <v>42551</v>
      </c>
    </row>
    <row r="1882" spans="1:13" hidden="1" x14ac:dyDescent="0.25">
      <c r="A1882">
        <v>2016</v>
      </c>
      <c r="B1882" t="s">
        <v>11</v>
      </c>
      <c r="C1882" t="s">
        <v>12</v>
      </c>
      <c r="D1882" t="s">
        <v>186</v>
      </c>
      <c r="E1882" t="s">
        <v>187</v>
      </c>
      <c r="F1882" s="1">
        <v>42543</v>
      </c>
      <c r="G1882">
        <v>63</v>
      </c>
      <c r="H1882">
        <v>-675</v>
      </c>
      <c r="I1882" t="s">
        <v>15</v>
      </c>
      <c r="J1882" t="s">
        <v>340</v>
      </c>
      <c r="K1882" t="s">
        <v>2812</v>
      </c>
      <c r="L1882" t="s">
        <v>2712</v>
      </c>
      <c r="M1882" s="1">
        <v>42551</v>
      </c>
    </row>
    <row r="1883" spans="1:13" hidden="1" x14ac:dyDescent="0.25">
      <c r="A1883">
        <v>2016</v>
      </c>
      <c r="B1883" t="s">
        <v>11</v>
      </c>
      <c r="C1883" t="s">
        <v>12</v>
      </c>
      <c r="D1883" t="s">
        <v>186</v>
      </c>
      <c r="E1883" t="s">
        <v>187</v>
      </c>
      <c r="F1883" s="1">
        <v>42543</v>
      </c>
      <c r="G1883">
        <v>64</v>
      </c>
      <c r="H1883">
        <v>-604.01</v>
      </c>
      <c r="I1883" t="s">
        <v>15</v>
      </c>
      <c r="J1883" t="s">
        <v>1333</v>
      </c>
      <c r="K1883" t="s">
        <v>2813</v>
      </c>
      <c r="L1883" t="s">
        <v>2712</v>
      </c>
      <c r="M1883" s="1">
        <v>42551</v>
      </c>
    </row>
    <row r="1884" spans="1:13" hidden="1" x14ac:dyDescent="0.25">
      <c r="A1884">
        <v>2016</v>
      </c>
      <c r="B1884" t="s">
        <v>11</v>
      </c>
      <c r="C1884" t="s">
        <v>12</v>
      </c>
      <c r="D1884" t="s">
        <v>186</v>
      </c>
      <c r="E1884" t="s">
        <v>187</v>
      </c>
      <c r="F1884" s="1">
        <v>42543</v>
      </c>
      <c r="G1884">
        <v>65</v>
      </c>
      <c r="H1884">
        <v>-59.73</v>
      </c>
      <c r="I1884" t="s">
        <v>15</v>
      </c>
      <c r="J1884" t="s">
        <v>970</v>
      </c>
      <c r="K1884" t="s">
        <v>2814</v>
      </c>
      <c r="L1884" t="s">
        <v>2712</v>
      </c>
      <c r="M1884" s="1">
        <v>42551</v>
      </c>
    </row>
    <row r="1885" spans="1:13" hidden="1" x14ac:dyDescent="0.25">
      <c r="A1885">
        <v>2016</v>
      </c>
      <c r="B1885" t="s">
        <v>11</v>
      </c>
      <c r="C1885" t="s">
        <v>12</v>
      </c>
      <c r="D1885" t="s">
        <v>186</v>
      </c>
      <c r="E1885" t="s">
        <v>187</v>
      </c>
      <c r="F1885" s="1">
        <v>42543</v>
      </c>
      <c r="G1885">
        <v>66</v>
      </c>
      <c r="H1885">
        <v>-143.13</v>
      </c>
      <c r="I1885" t="s">
        <v>15</v>
      </c>
      <c r="J1885" t="s">
        <v>344</v>
      </c>
      <c r="K1885" t="s">
        <v>2815</v>
      </c>
      <c r="L1885" t="s">
        <v>2712</v>
      </c>
      <c r="M1885" s="1">
        <v>42551</v>
      </c>
    </row>
    <row r="1886" spans="1:13" hidden="1" x14ac:dyDescent="0.25">
      <c r="A1886">
        <v>2016</v>
      </c>
      <c r="B1886" t="s">
        <v>11</v>
      </c>
      <c r="C1886" t="s">
        <v>12</v>
      </c>
      <c r="D1886" t="s">
        <v>186</v>
      </c>
      <c r="E1886" t="s">
        <v>187</v>
      </c>
      <c r="F1886" s="1">
        <v>42543</v>
      </c>
      <c r="G1886">
        <v>67</v>
      </c>
      <c r="H1886">
        <v>-3031.92</v>
      </c>
      <c r="I1886" t="s">
        <v>15</v>
      </c>
      <c r="J1886" t="s">
        <v>221</v>
      </c>
      <c r="K1886" t="s">
        <v>2816</v>
      </c>
      <c r="L1886" t="s">
        <v>2712</v>
      </c>
      <c r="M1886" s="1">
        <v>42551</v>
      </c>
    </row>
    <row r="1887" spans="1:13" hidden="1" x14ac:dyDescent="0.25">
      <c r="A1887">
        <v>2016</v>
      </c>
      <c r="B1887" t="s">
        <v>11</v>
      </c>
      <c r="C1887" t="s">
        <v>12</v>
      </c>
      <c r="D1887" t="s">
        <v>186</v>
      </c>
      <c r="E1887" t="s">
        <v>187</v>
      </c>
      <c r="F1887" s="1">
        <v>42543</v>
      </c>
      <c r="G1887">
        <v>68</v>
      </c>
      <c r="H1887">
        <v>-8670.5300000000007</v>
      </c>
      <c r="I1887" t="s">
        <v>15</v>
      </c>
      <c r="J1887" t="s">
        <v>202</v>
      </c>
      <c r="K1887" t="s">
        <v>2817</v>
      </c>
      <c r="L1887" t="s">
        <v>2712</v>
      </c>
      <c r="M1887" s="1">
        <v>42551</v>
      </c>
    </row>
    <row r="1888" spans="1:13" hidden="1" x14ac:dyDescent="0.25">
      <c r="A1888">
        <v>2016</v>
      </c>
      <c r="B1888" t="s">
        <v>11</v>
      </c>
      <c r="C1888" t="s">
        <v>12</v>
      </c>
      <c r="D1888" t="s">
        <v>186</v>
      </c>
      <c r="E1888" t="s">
        <v>187</v>
      </c>
      <c r="F1888" s="1">
        <v>42543</v>
      </c>
      <c r="G1888">
        <v>69</v>
      </c>
      <c r="H1888">
        <v>-22722.33</v>
      </c>
      <c r="I1888" t="s">
        <v>15</v>
      </c>
      <c r="J1888" t="s">
        <v>61</v>
      </c>
      <c r="K1888" t="s">
        <v>2818</v>
      </c>
      <c r="L1888" t="s">
        <v>2712</v>
      </c>
      <c r="M1888" s="1">
        <v>42551</v>
      </c>
    </row>
    <row r="1889" spans="1:13" hidden="1" x14ac:dyDescent="0.25">
      <c r="A1889">
        <v>2016</v>
      </c>
      <c r="B1889" t="s">
        <v>11</v>
      </c>
      <c r="C1889" t="s">
        <v>12</v>
      </c>
      <c r="D1889" t="s">
        <v>186</v>
      </c>
      <c r="E1889" t="s">
        <v>187</v>
      </c>
      <c r="F1889" s="1">
        <v>42543</v>
      </c>
      <c r="G1889">
        <v>70</v>
      </c>
      <c r="H1889">
        <v>-58655.19</v>
      </c>
      <c r="I1889" t="s">
        <v>15</v>
      </c>
      <c r="J1889" t="s">
        <v>347</v>
      </c>
      <c r="K1889" t="s">
        <v>2819</v>
      </c>
      <c r="L1889" t="s">
        <v>2712</v>
      </c>
      <c r="M1889" s="1">
        <v>42551</v>
      </c>
    </row>
    <row r="1890" spans="1:13" hidden="1" x14ac:dyDescent="0.25">
      <c r="A1890">
        <v>2016</v>
      </c>
      <c r="B1890" t="s">
        <v>11</v>
      </c>
      <c r="C1890" t="s">
        <v>12</v>
      </c>
      <c r="D1890" t="s">
        <v>186</v>
      </c>
      <c r="E1890" t="s">
        <v>187</v>
      </c>
      <c r="F1890" s="1">
        <v>42543</v>
      </c>
      <c r="G1890">
        <v>71</v>
      </c>
      <c r="H1890">
        <v>-46.16</v>
      </c>
      <c r="I1890" t="s">
        <v>15</v>
      </c>
      <c r="J1890" t="s">
        <v>1187</v>
      </c>
      <c r="K1890" t="s">
        <v>2820</v>
      </c>
      <c r="L1890" t="s">
        <v>2712</v>
      </c>
      <c r="M1890" s="1">
        <v>42551</v>
      </c>
    </row>
    <row r="1891" spans="1:13" hidden="1" x14ac:dyDescent="0.25">
      <c r="A1891">
        <v>2016</v>
      </c>
      <c r="B1891" t="s">
        <v>11</v>
      </c>
      <c r="C1891" t="s">
        <v>12</v>
      </c>
      <c r="D1891" t="s">
        <v>186</v>
      </c>
      <c r="E1891" t="s">
        <v>187</v>
      </c>
      <c r="F1891" s="1">
        <v>42543</v>
      </c>
      <c r="G1891">
        <v>72</v>
      </c>
      <c r="H1891">
        <v>-2603.87</v>
      </c>
      <c r="I1891" t="s">
        <v>15</v>
      </c>
      <c r="J1891" t="s">
        <v>659</v>
      </c>
      <c r="K1891" t="s">
        <v>2821</v>
      </c>
      <c r="L1891" t="s">
        <v>2712</v>
      </c>
      <c r="M1891" s="1">
        <v>42551</v>
      </c>
    </row>
    <row r="1892" spans="1:13" hidden="1" x14ac:dyDescent="0.25">
      <c r="A1892">
        <v>2016</v>
      </c>
      <c r="B1892" t="s">
        <v>11</v>
      </c>
      <c r="C1892" t="s">
        <v>12</v>
      </c>
      <c r="D1892" t="s">
        <v>186</v>
      </c>
      <c r="E1892" t="s">
        <v>187</v>
      </c>
      <c r="F1892" s="1">
        <v>42543</v>
      </c>
      <c r="G1892">
        <v>73</v>
      </c>
      <c r="H1892">
        <v>-1250</v>
      </c>
      <c r="I1892" t="s">
        <v>15</v>
      </c>
      <c r="J1892" t="s">
        <v>347</v>
      </c>
      <c r="K1892" t="s">
        <v>2822</v>
      </c>
      <c r="L1892" t="s">
        <v>2712</v>
      </c>
      <c r="M1892" s="1">
        <v>42551</v>
      </c>
    </row>
    <row r="1893" spans="1:13" hidden="1" x14ac:dyDescent="0.25">
      <c r="A1893">
        <v>2016</v>
      </c>
      <c r="B1893" t="s">
        <v>11</v>
      </c>
      <c r="C1893" t="s">
        <v>12</v>
      </c>
      <c r="D1893" t="s">
        <v>186</v>
      </c>
      <c r="E1893" t="s">
        <v>187</v>
      </c>
      <c r="F1893" s="1">
        <v>42543</v>
      </c>
      <c r="G1893">
        <v>74</v>
      </c>
      <c r="H1893">
        <v>-8602.1299999999992</v>
      </c>
      <c r="I1893" t="s">
        <v>15</v>
      </c>
      <c r="J1893" t="s">
        <v>208</v>
      </c>
      <c r="K1893" t="s">
        <v>2823</v>
      </c>
      <c r="L1893" t="s">
        <v>2712</v>
      </c>
      <c r="M1893" s="1">
        <v>42551</v>
      </c>
    </row>
    <row r="1894" spans="1:13" hidden="1" x14ac:dyDescent="0.25">
      <c r="A1894">
        <v>2016</v>
      </c>
      <c r="B1894" t="s">
        <v>11</v>
      </c>
      <c r="C1894" t="s">
        <v>12</v>
      </c>
      <c r="D1894" t="s">
        <v>186</v>
      </c>
      <c r="E1894" t="s">
        <v>187</v>
      </c>
      <c r="F1894" s="1">
        <v>42543</v>
      </c>
      <c r="G1894">
        <v>75</v>
      </c>
      <c r="H1894">
        <v>-49.94</v>
      </c>
      <c r="I1894" t="s">
        <v>15</v>
      </c>
      <c r="J1894" t="s">
        <v>2527</v>
      </c>
      <c r="K1894" t="s">
        <v>2824</v>
      </c>
      <c r="L1894" t="s">
        <v>2712</v>
      </c>
      <c r="M1894" s="1">
        <v>42551</v>
      </c>
    </row>
    <row r="1895" spans="1:13" hidden="1" x14ac:dyDescent="0.25">
      <c r="A1895">
        <v>2016</v>
      </c>
      <c r="B1895" t="s">
        <v>11</v>
      </c>
      <c r="C1895" t="s">
        <v>12</v>
      </c>
      <c r="D1895" t="s">
        <v>186</v>
      </c>
      <c r="E1895" t="s">
        <v>187</v>
      </c>
      <c r="F1895" s="1">
        <v>42543</v>
      </c>
      <c r="G1895">
        <v>76</v>
      </c>
      <c r="H1895">
        <v>-19.5</v>
      </c>
      <c r="I1895" t="s">
        <v>15</v>
      </c>
      <c r="J1895" t="s">
        <v>203</v>
      </c>
      <c r="K1895" t="s">
        <v>2825</v>
      </c>
      <c r="L1895" t="s">
        <v>2712</v>
      </c>
      <c r="M1895" s="1">
        <v>42551</v>
      </c>
    </row>
    <row r="1896" spans="1:13" hidden="1" x14ac:dyDescent="0.25">
      <c r="A1896">
        <v>2016</v>
      </c>
      <c r="B1896" t="s">
        <v>11</v>
      </c>
      <c r="C1896" t="s">
        <v>12</v>
      </c>
      <c r="D1896" t="s">
        <v>186</v>
      </c>
      <c r="E1896" t="s">
        <v>187</v>
      </c>
      <c r="F1896" s="1">
        <v>42543</v>
      </c>
      <c r="G1896">
        <v>77</v>
      </c>
      <c r="H1896">
        <v>-1916.73</v>
      </c>
      <c r="I1896" t="s">
        <v>15</v>
      </c>
      <c r="J1896" t="s">
        <v>1755</v>
      </c>
      <c r="K1896" t="s">
        <v>2826</v>
      </c>
      <c r="L1896" t="s">
        <v>2712</v>
      </c>
      <c r="M1896" s="1">
        <v>42551</v>
      </c>
    </row>
    <row r="1897" spans="1:13" hidden="1" x14ac:dyDescent="0.25">
      <c r="A1897">
        <v>2016</v>
      </c>
      <c r="B1897" t="s">
        <v>11</v>
      </c>
      <c r="C1897" t="s">
        <v>12</v>
      </c>
      <c r="D1897" t="s">
        <v>186</v>
      </c>
      <c r="E1897" t="s">
        <v>187</v>
      </c>
      <c r="F1897" s="1">
        <v>42543</v>
      </c>
      <c r="G1897">
        <v>78</v>
      </c>
      <c r="H1897">
        <v>-856.49</v>
      </c>
      <c r="I1897" t="s">
        <v>15</v>
      </c>
      <c r="J1897" t="s">
        <v>204</v>
      </c>
      <c r="K1897" t="s">
        <v>2827</v>
      </c>
      <c r="L1897" t="s">
        <v>2712</v>
      </c>
      <c r="M1897" s="1">
        <v>42551</v>
      </c>
    </row>
    <row r="1898" spans="1:13" hidden="1" x14ac:dyDescent="0.25">
      <c r="A1898">
        <v>2016</v>
      </c>
      <c r="B1898" t="s">
        <v>11</v>
      </c>
      <c r="C1898" t="s">
        <v>12</v>
      </c>
      <c r="D1898" t="s">
        <v>186</v>
      </c>
      <c r="E1898" t="s">
        <v>187</v>
      </c>
      <c r="F1898" s="1">
        <v>42543</v>
      </c>
      <c r="G1898">
        <v>79</v>
      </c>
      <c r="H1898">
        <v>-1990.68</v>
      </c>
      <c r="I1898" t="s">
        <v>15</v>
      </c>
      <c r="J1898" t="s">
        <v>18</v>
      </c>
      <c r="K1898" t="s">
        <v>2828</v>
      </c>
      <c r="L1898" t="s">
        <v>2712</v>
      </c>
      <c r="M1898" s="1">
        <v>42551</v>
      </c>
    </row>
    <row r="1899" spans="1:13" hidden="1" x14ac:dyDescent="0.25">
      <c r="A1899">
        <v>2016</v>
      </c>
      <c r="B1899" t="s">
        <v>11</v>
      </c>
      <c r="C1899" t="s">
        <v>12</v>
      </c>
      <c r="D1899" t="s">
        <v>186</v>
      </c>
      <c r="E1899" t="s">
        <v>187</v>
      </c>
      <c r="F1899" s="1">
        <v>42543</v>
      </c>
      <c r="G1899">
        <v>80</v>
      </c>
      <c r="H1899">
        <v>-42.78</v>
      </c>
      <c r="I1899" t="s">
        <v>15</v>
      </c>
      <c r="J1899" t="s">
        <v>2829</v>
      </c>
      <c r="K1899" t="s">
        <v>2830</v>
      </c>
      <c r="L1899" t="s">
        <v>2712</v>
      </c>
      <c r="M1899" s="1">
        <v>42551</v>
      </c>
    </row>
    <row r="1900" spans="1:13" hidden="1" x14ac:dyDescent="0.25">
      <c r="A1900">
        <v>2016</v>
      </c>
      <c r="B1900" t="s">
        <v>11</v>
      </c>
      <c r="C1900" t="s">
        <v>12</v>
      </c>
      <c r="D1900" t="s">
        <v>186</v>
      </c>
      <c r="E1900" t="s">
        <v>187</v>
      </c>
      <c r="F1900" s="1">
        <v>42543</v>
      </c>
      <c r="G1900">
        <v>81</v>
      </c>
      <c r="H1900">
        <v>-5362.5</v>
      </c>
      <c r="I1900" t="s">
        <v>15</v>
      </c>
      <c r="J1900" t="s">
        <v>358</v>
      </c>
      <c r="K1900" t="s">
        <v>2831</v>
      </c>
      <c r="L1900" t="s">
        <v>2712</v>
      </c>
      <c r="M1900" s="1">
        <v>42551</v>
      </c>
    </row>
    <row r="1901" spans="1:13" hidden="1" x14ac:dyDescent="0.25">
      <c r="A1901">
        <v>2016</v>
      </c>
      <c r="B1901" t="s">
        <v>11</v>
      </c>
      <c r="C1901" t="s">
        <v>12</v>
      </c>
      <c r="D1901" t="s">
        <v>186</v>
      </c>
      <c r="E1901" t="s">
        <v>187</v>
      </c>
      <c r="F1901" s="1">
        <v>42543</v>
      </c>
      <c r="G1901">
        <v>82</v>
      </c>
      <c r="H1901">
        <v>-2027.83</v>
      </c>
      <c r="I1901" t="s">
        <v>15</v>
      </c>
      <c r="J1901" t="s">
        <v>362</v>
      </c>
      <c r="K1901" t="s">
        <v>2832</v>
      </c>
      <c r="L1901" t="s">
        <v>2712</v>
      </c>
      <c r="M1901" s="1">
        <v>42551</v>
      </c>
    </row>
    <row r="1902" spans="1:13" hidden="1" x14ac:dyDescent="0.25">
      <c r="A1902">
        <v>2016</v>
      </c>
      <c r="B1902" t="s">
        <v>11</v>
      </c>
      <c r="C1902" t="s">
        <v>12</v>
      </c>
      <c r="D1902" t="s">
        <v>186</v>
      </c>
      <c r="E1902" t="s">
        <v>187</v>
      </c>
      <c r="F1902" s="1">
        <v>42543</v>
      </c>
      <c r="G1902">
        <v>83</v>
      </c>
      <c r="H1902">
        <v>-4144.24</v>
      </c>
      <c r="I1902" t="s">
        <v>15</v>
      </c>
      <c r="J1902" t="s">
        <v>676</v>
      </c>
      <c r="K1902" t="s">
        <v>2833</v>
      </c>
      <c r="L1902" t="s">
        <v>2712</v>
      </c>
      <c r="M1902" s="1">
        <v>42551</v>
      </c>
    </row>
    <row r="1903" spans="1:13" hidden="1" x14ac:dyDescent="0.25">
      <c r="A1903">
        <v>2016</v>
      </c>
      <c r="B1903" t="s">
        <v>11</v>
      </c>
      <c r="C1903" t="s">
        <v>12</v>
      </c>
      <c r="D1903" t="s">
        <v>186</v>
      </c>
      <c r="E1903" t="s">
        <v>187</v>
      </c>
      <c r="F1903" s="1">
        <v>42543</v>
      </c>
      <c r="G1903">
        <v>84</v>
      </c>
      <c r="H1903">
        <v>-12878.75</v>
      </c>
      <c r="I1903" t="s">
        <v>15</v>
      </c>
      <c r="J1903" t="s">
        <v>512</v>
      </c>
      <c r="K1903" t="s">
        <v>2834</v>
      </c>
      <c r="L1903" t="s">
        <v>2712</v>
      </c>
      <c r="M1903" s="1">
        <v>42551</v>
      </c>
    </row>
    <row r="1904" spans="1:13" hidden="1" x14ac:dyDescent="0.25">
      <c r="A1904">
        <v>2016</v>
      </c>
      <c r="B1904" t="s">
        <v>11</v>
      </c>
      <c r="C1904" t="s">
        <v>12</v>
      </c>
      <c r="D1904" t="s">
        <v>186</v>
      </c>
      <c r="E1904" t="s">
        <v>187</v>
      </c>
      <c r="F1904" s="1">
        <v>42543</v>
      </c>
      <c r="G1904">
        <v>85</v>
      </c>
      <c r="H1904">
        <v>-109.56</v>
      </c>
      <c r="I1904" t="s">
        <v>15</v>
      </c>
      <c r="J1904" t="s">
        <v>367</v>
      </c>
      <c r="K1904" t="s">
        <v>2835</v>
      </c>
      <c r="L1904" t="s">
        <v>2712</v>
      </c>
      <c r="M1904" s="1">
        <v>42551</v>
      </c>
    </row>
    <row r="1905" spans="1:13" hidden="1" x14ac:dyDescent="0.25">
      <c r="A1905">
        <v>2016</v>
      </c>
      <c r="B1905" t="s">
        <v>11</v>
      </c>
      <c r="C1905" t="s">
        <v>12</v>
      </c>
      <c r="D1905" t="s">
        <v>186</v>
      </c>
      <c r="E1905" t="s">
        <v>187</v>
      </c>
      <c r="F1905" s="1">
        <v>42543</v>
      </c>
      <c r="G1905">
        <v>86</v>
      </c>
      <c r="H1905">
        <v>-35.270000000000003</v>
      </c>
      <c r="I1905" t="s">
        <v>15</v>
      </c>
      <c r="J1905" t="s">
        <v>514</v>
      </c>
      <c r="K1905" t="s">
        <v>2836</v>
      </c>
      <c r="L1905" t="s">
        <v>2712</v>
      </c>
      <c r="M1905" s="1">
        <v>42551</v>
      </c>
    </row>
    <row r="1906" spans="1:13" hidden="1" x14ac:dyDescent="0.25">
      <c r="A1906">
        <v>2016</v>
      </c>
      <c r="B1906" t="s">
        <v>11</v>
      </c>
      <c r="C1906" t="s">
        <v>12</v>
      </c>
      <c r="D1906" t="s">
        <v>186</v>
      </c>
      <c r="E1906" t="s">
        <v>187</v>
      </c>
      <c r="F1906" s="1">
        <v>42543</v>
      </c>
      <c r="G1906">
        <v>87</v>
      </c>
      <c r="H1906">
        <v>-150</v>
      </c>
      <c r="I1906" t="s">
        <v>15</v>
      </c>
      <c r="J1906" t="s">
        <v>369</v>
      </c>
      <c r="K1906" t="s">
        <v>2837</v>
      </c>
      <c r="L1906" t="s">
        <v>2712</v>
      </c>
      <c r="M1906" s="1">
        <v>42551</v>
      </c>
    </row>
    <row r="1907" spans="1:13" hidden="1" x14ac:dyDescent="0.25">
      <c r="A1907">
        <v>2016</v>
      </c>
      <c r="B1907" t="s">
        <v>11</v>
      </c>
      <c r="C1907" t="s">
        <v>12</v>
      </c>
      <c r="D1907" t="s">
        <v>186</v>
      </c>
      <c r="E1907" t="s">
        <v>187</v>
      </c>
      <c r="F1907" s="1">
        <v>42543</v>
      </c>
      <c r="G1907">
        <v>88</v>
      </c>
      <c r="H1907">
        <v>-4078.32</v>
      </c>
      <c r="I1907" t="s">
        <v>15</v>
      </c>
      <c r="J1907" t="s">
        <v>197</v>
      </c>
      <c r="K1907" t="s">
        <v>2838</v>
      </c>
      <c r="L1907" t="s">
        <v>2712</v>
      </c>
      <c r="M1907" s="1">
        <v>42551</v>
      </c>
    </row>
    <row r="1908" spans="1:13" hidden="1" x14ac:dyDescent="0.25">
      <c r="A1908">
        <v>2016</v>
      </c>
      <c r="B1908" t="s">
        <v>11</v>
      </c>
      <c r="C1908" t="s">
        <v>12</v>
      </c>
      <c r="D1908" t="s">
        <v>186</v>
      </c>
      <c r="E1908" t="s">
        <v>187</v>
      </c>
      <c r="F1908" s="1">
        <v>42543</v>
      </c>
      <c r="G1908">
        <v>89</v>
      </c>
      <c r="H1908">
        <v>-6341.08</v>
      </c>
      <c r="I1908" t="s">
        <v>15</v>
      </c>
      <c r="J1908" t="s">
        <v>2839</v>
      </c>
      <c r="K1908" t="s">
        <v>2840</v>
      </c>
      <c r="L1908" t="s">
        <v>2712</v>
      </c>
      <c r="M1908" s="1">
        <v>42551</v>
      </c>
    </row>
    <row r="1909" spans="1:13" hidden="1" x14ac:dyDescent="0.25">
      <c r="A1909">
        <v>2016</v>
      </c>
      <c r="B1909" t="s">
        <v>11</v>
      </c>
      <c r="C1909" t="s">
        <v>12</v>
      </c>
      <c r="D1909" t="s">
        <v>186</v>
      </c>
      <c r="E1909" t="s">
        <v>187</v>
      </c>
      <c r="F1909" s="1">
        <v>42543</v>
      </c>
      <c r="G1909">
        <v>90</v>
      </c>
      <c r="H1909">
        <v>-543</v>
      </c>
      <c r="I1909" t="s">
        <v>15</v>
      </c>
      <c r="J1909" t="s">
        <v>202</v>
      </c>
      <c r="K1909" t="s">
        <v>2841</v>
      </c>
      <c r="L1909" t="s">
        <v>2712</v>
      </c>
      <c r="M1909" s="1">
        <v>42551</v>
      </c>
    </row>
    <row r="1910" spans="1:13" hidden="1" x14ac:dyDescent="0.25">
      <c r="A1910">
        <v>2016</v>
      </c>
      <c r="B1910" t="s">
        <v>11</v>
      </c>
      <c r="C1910" t="s">
        <v>12</v>
      </c>
      <c r="D1910" t="s">
        <v>186</v>
      </c>
      <c r="E1910" t="s">
        <v>187</v>
      </c>
      <c r="F1910" s="1">
        <v>42543</v>
      </c>
      <c r="G1910">
        <v>91</v>
      </c>
      <c r="H1910">
        <v>-271.5</v>
      </c>
      <c r="I1910" t="s">
        <v>15</v>
      </c>
      <c r="J1910" t="s">
        <v>216</v>
      </c>
      <c r="K1910" t="s">
        <v>2842</v>
      </c>
      <c r="L1910" t="s">
        <v>2712</v>
      </c>
      <c r="M1910" s="1">
        <v>42551</v>
      </c>
    </row>
    <row r="1911" spans="1:13" hidden="1" x14ac:dyDescent="0.25">
      <c r="A1911">
        <v>2016</v>
      </c>
      <c r="B1911" t="s">
        <v>11</v>
      </c>
      <c r="C1911" t="s">
        <v>12</v>
      </c>
      <c r="D1911" t="s">
        <v>186</v>
      </c>
      <c r="E1911" t="s">
        <v>187</v>
      </c>
      <c r="F1911" s="1">
        <v>42543</v>
      </c>
      <c r="G1911">
        <v>92</v>
      </c>
      <c r="H1911">
        <v>-639</v>
      </c>
      <c r="I1911" t="s">
        <v>15</v>
      </c>
      <c r="J1911" t="s">
        <v>381</v>
      </c>
      <c r="K1911" t="s">
        <v>2843</v>
      </c>
      <c r="L1911" t="s">
        <v>2712</v>
      </c>
      <c r="M1911" s="1">
        <v>42551</v>
      </c>
    </row>
    <row r="1912" spans="1:13" hidden="1" x14ac:dyDescent="0.25">
      <c r="A1912">
        <v>2016</v>
      </c>
      <c r="B1912" t="s">
        <v>11</v>
      </c>
      <c r="C1912" t="s">
        <v>12</v>
      </c>
      <c r="D1912" t="s">
        <v>186</v>
      </c>
      <c r="E1912" t="s">
        <v>187</v>
      </c>
      <c r="F1912" s="1">
        <v>42543</v>
      </c>
      <c r="G1912">
        <v>93</v>
      </c>
      <c r="H1912">
        <v>-168.74</v>
      </c>
      <c r="I1912" t="s">
        <v>15</v>
      </c>
      <c r="J1912" t="s">
        <v>532</v>
      </c>
      <c r="K1912" t="s">
        <v>2844</v>
      </c>
      <c r="L1912" t="s">
        <v>2712</v>
      </c>
      <c r="M1912" s="1">
        <v>42551</v>
      </c>
    </row>
    <row r="1913" spans="1:13" hidden="1" x14ac:dyDescent="0.25">
      <c r="A1913">
        <v>2016</v>
      </c>
      <c r="B1913" t="s">
        <v>11</v>
      </c>
      <c r="C1913" t="s">
        <v>12</v>
      </c>
      <c r="D1913" t="s">
        <v>186</v>
      </c>
      <c r="E1913" t="s">
        <v>187</v>
      </c>
      <c r="F1913" s="1">
        <v>42543</v>
      </c>
      <c r="G1913">
        <v>94</v>
      </c>
      <c r="H1913">
        <v>-3049.4</v>
      </c>
      <c r="I1913" t="s">
        <v>15</v>
      </c>
      <c r="J1913" t="s">
        <v>789</v>
      </c>
      <c r="K1913" t="s">
        <v>2845</v>
      </c>
      <c r="L1913" t="s">
        <v>2712</v>
      </c>
      <c r="M1913" s="1">
        <v>42551</v>
      </c>
    </row>
    <row r="1914" spans="1:13" hidden="1" x14ac:dyDescent="0.25">
      <c r="A1914">
        <v>2016</v>
      </c>
      <c r="B1914" t="s">
        <v>11</v>
      </c>
      <c r="C1914" t="s">
        <v>12</v>
      </c>
      <c r="D1914" t="s">
        <v>186</v>
      </c>
      <c r="E1914" t="s">
        <v>187</v>
      </c>
      <c r="F1914" s="1">
        <v>42543</v>
      </c>
      <c r="G1914">
        <v>95</v>
      </c>
      <c r="H1914">
        <v>-166.69</v>
      </c>
      <c r="I1914" t="s">
        <v>15</v>
      </c>
      <c r="J1914" t="s">
        <v>2343</v>
      </c>
      <c r="K1914" t="s">
        <v>2846</v>
      </c>
      <c r="L1914" t="s">
        <v>2712</v>
      </c>
      <c r="M1914" s="1">
        <v>42551</v>
      </c>
    </row>
    <row r="1915" spans="1:13" hidden="1" x14ac:dyDescent="0.25">
      <c r="A1915">
        <v>2016</v>
      </c>
      <c r="B1915" t="s">
        <v>11</v>
      </c>
      <c r="C1915" t="s">
        <v>12</v>
      </c>
      <c r="D1915" t="s">
        <v>186</v>
      </c>
      <c r="E1915" t="s">
        <v>187</v>
      </c>
      <c r="F1915" s="1">
        <v>42543</v>
      </c>
      <c r="G1915">
        <v>96</v>
      </c>
      <c r="H1915">
        <v>-120.48</v>
      </c>
      <c r="I1915" t="s">
        <v>15</v>
      </c>
      <c r="J1915" t="s">
        <v>392</v>
      </c>
      <c r="K1915" t="s">
        <v>2847</v>
      </c>
      <c r="L1915" t="s">
        <v>2712</v>
      </c>
      <c r="M1915" s="1">
        <v>42551</v>
      </c>
    </row>
    <row r="1916" spans="1:13" hidden="1" x14ac:dyDescent="0.25">
      <c r="A1916">
        <v>2016</v>
      </c>
      <c r="B1916" t="s">
        <v>11</v>
      </c>
      <c r="C1916" t="s">
        <v>12</v>
      </c>
      <c r="D1916" t="s">
        <v>186</v>
      </c>
      <c r="E1916" t="s">
        <v>187</v>
      </c>
      <c r="F1916" s="1">
        <v>42543</v>
      </c>
      <c r="G1916">
        <v>97</v>
      </c>
      <c r="H1916">
        <v>-21130.85</v>
      </c>
      <c r="I1916" t="s">
        <v>15</v>
      </c>
      <c r="J1916" t="s">
        <v>211</v>
      </c>
      <c r="K1916" t="s">
        <v>2848</v>
      </c>
      <c r="L1916" t="s">
        <v>2712</v>
      </c>
      <c r="M1916" s="1">
        <v>42551</v>
      </c>
    </row>
    <row r="1917" spans="1:13" hidden="1" x14ac:dyDescent="0.25">
      <c r="A1917">
        <v>2016</v>
      </c>
      <c r="B1917" t="s">
        <v>11</v>
      </c>
      <c r="C1917" t="s">
        <v>12</v>
      </c>
      <c r="D1917" t="s">
        <v>186</v>
      </c>
      <c r="E1917" t="s">
        <v>187</v>
      </c>
      <c r="F1917" s="1">
        <v>42543</v>
      </c>
      <c r="G1917">
        <v>98</v>
      </c>
      <c r="H1917">
        <v>-651</v>
      </c>
      <c r="I1917" t="s">
        <v>15</v>
      </c>
      <c r="J1917" t="s">
        <v>551</v>
      </c>
      <c r="K1917" t="s">
        <v>2849</v>
      </c>
      <c r="L1917" t="s">
        <v>2712</v>
      </c>
      <c r="M1917" s="1">
        <v>42551</v>
      </c>
    </row>
    <row r="1918" spans="1:13" hidden="1" x14ac:dyDescent="0.25">
      <c r="A1918">
        <v>2016</v>
      </c>
      <c r="B1918" t="s">
        <v>11</v>
      </c>
      <c r="C1918" t="s">
        <v>12</v>
      </c>
      <c r="D1918" t="s">
        <v>186</v>
      </c>
      <c r="E1918" t="s">
        <v>187</v>
      </c>
      <c r="F1918" s="1">
        <v>42543</v>
      </c>
      <c r="G1918">
        <v>99</v>
      </c>
      <c r="H1918">
        <v>-11267.49</v>
      </c>
      <c r="I1918" t="s">
        <v>15</v>
      </c>
      <c r="J1918" t="s">
        <v>395</v>
      </c>
      <c r="K1918" t="s">
        <v>2850</v>
      </c>
      <c r="L1918" t="s">
        <v>2712</v>
      </c>
      <c r="M1918" s="1">
        <v>42551</v>
      </c>
    </row>
    <row r="1919" spans="1:13" hidden="1" x14ac:dyDescent="0.25">
      <c r="A1919">
        <v>2016</v>
      </c>
      <c r="B1919" t="s">
        <v>11</v>
      </c>
      <c r="C1919" t="s">
        <v>12</v>
      </c>
      <c r="D1919" t="s">
        <v>186</v>
      </c>
      <c r="E1919" t="s">
        <v>187</v>
      </c>
      <c r="F1919" s="1">
        <v>42544</v>
      </c>
      <c r="G1919">
        <v>0</v>
      </c>
      <c r="H1919">
        <v>-120000</v>
      </c>
      <c r="I1919" t="s">
        <v>219</v>
      </c>
      <c r="J1919" t="s">
        <v>2368</v>
      </c>
      <c r="L1919" t="s">
        <v>2851</v>
      </c>
      <c r="M1919" s="1">
        <v>42551</v>
      </c>
    </row>
    <row r="1920" spans="1:13" hidden="1" x14ac:dyDescent="0.25">
      <c r="A1920">
        <v>2016</v>
      </c>
      <c r="B1920" t="s">
        <v>11</v>
      </c>
      <c r="C1920" t="s">
        <v>12</v>
      </c>
      <c r="D1920" t="s">
        <v>186</v>
      </c>
      <c r="E1920" t="s">
        <v>187</v>
      </c>
      <c r="F1920" s="1">
        <v>42545</v>
      </c>
      <c r="G1920">
        <v>0</v>
      </c>
      <c r="H1920">
        <v>-14791.87</v>
      </c>
      <c r="I1920" t="s">
        <v>21</v>
      </c>
      <c r="J1920" t="s">
        <v>188</v>
      </c>
      <c r="L1920" t="s">
        <v>2852</v>
      </c>
      <c r="M1920" s="1">
        <v>42551</v>
      </c>
    </row>
    <row r="1921" spans="1:13" hidden="1" x14ac:dyDescent="0.25">
      <c r="A1921">
        <v>2016</v>
      </c>
      <c r="B1921" t="s">
        <v>11</v>
      </c>
      <c r="C1921" t="s">
        <v>12</v>
      </c>
      <c r="D1921" t="s">
        <v>186</v>
      </c>
      <c r="E1921" t="s">
        <v>187</v>
      </c>
      <c r="F1921" s="1">
        <v>42545</v>
      </c>
      <c r="G1921">
        <v>1</v>
      </c>
      <c r="H1921">
        <v>-80779.259999999995</v>
      </c>
      <c r="I1921" t="s">
        <v>21</v>
      </c>
      <c r="J1921" t="s">
        <v>189</v>
      </c>
      <c r="L1921" t="s">
        <v>2852</v>
      </c>
      <c r="M1921" s="1">
        <v>42551</v>
      </c>
    </row>
    <row r="1922" spans="1:13" hidden="1" x14ac:dyDescent="0.25">
      <c r="A1922">
        <v>2016</v>
      </c>
      <c r="B1922" t="s">
        <v>11</v>
      </c>
      <c r="C1922" t="s">
        <v>12</v>
      </c>
      <c r="D1922" t="s">
        <v>186</v>
      </c>
      <c r="E1922" t="s">
        <v>187</v>
      </c>
      <c r="F1922" s="1">
        <v>42545</v>
      </c>
      <c r="G1922">
        <v>2</v>
      </c>
      <c r="H1922">
        <v>-48645.27</v>
      </c>
      <c r="I1922" t="s">
        <v>21</v>
      </c>
      <c r="J1922" t="s">
        <v>190</v>
      </c>
      <c r="L1922" t="s">
        <v>2852</v>
      </c>
      <c r="M1922" s="1">
        <v>42551</v>
      </c>
    </row>
    <row r="1923" spans="1:13" hidden="1" x14ac:dyDescent="0.25">
      <c r="A1923">
        <v>2016</v>
      </c>
      <c r="B1923" t="s">
        <v>11</v>
      </c>
      <c r="C1923" t="s">
        <v>12</v>
      </c>
      <c r="D1923" t="s">
        <v>186</v>
      </c>
      <c r="E1923" t="s">
        <v>187</v>
      </c>
      <c r="F1923" s="1">
        <v>42545</v>
      </c>
      <c r="G1923">
        <v>3</v>
      </c>
      <c r="H1923">
        <v>-719.08</v>
      </c>
      <c r="I1923" t="s">
        <v>21</v>
      </c>
      <c r="J1923" t="s">
        <v>191</v>
      </c>
      <c r="L1923" t="s">
        <v>2852</v>
      </c>
      <c r="M1923" s="1">
        <v>42551</v>
      </c>
    </row>
    <row r="1924" spans="1:13" hidden="1" x14ac:dyDescent="0.25">
      <c r="A1924">
        <v>2016</v>
      </c>
      <c r="B1924" t="s">
        <v>11</v>
      </c>
      <c r="C1924" t="s">
        <v>12</v>
      </c>
      <c r="D1924" t="s">
        <v>186</v>
      </c>
      <c r="E1924" t="s">
        <v>187</v>
      </c>
      <c r="F1924" s="1">
        <v>42545</v>
      </c>
      <c r="G1924">
        <v>4</v>
      </c>
      <c r="H1924">
        <v>-131.46</v>
      </c>
      <c r="I1924" t="s">
        <v>21</v>
      </c>
      <c r="J1924" t="s">
        <v>234</v>
      </c>
      <c r="L1924" t="s">
        <v>2853</v>
      </c>
      <c r="M1924" s="1">
        <v>42551</v>
      </c>
    </row>
    <row r="1925" spans="1:13" hidden="1" x14ac:dyDescent="0.25">
      <c r="A1925">
        <v>2016</v>
      </c>
      <c r="B1925" t="s">
        <v>11</v>
      </c>
      <c r="C1925" t="s">
        <v>12</v>
      </c>
      <c r="D1925" t="s">
        <v>186</v>
      </c>
      <c r="E1925" t="s">
        <v>187</v>
      </c>
      <c r="F1925" s="1">
        <v>42545</v>
      </c>
      <c r="G1925">
        <v>5</v>
      </c>
      <c r="H1925">
        <v>-6943.58</v>
      </c>
      <c r="I1925" t="s">
        <v>21</v>
      </c>
      <c r="J1925" t="s">
        <v>192</v>
      </c>
      <c r="L1925" t="s">
        <v>2853</v>
      </c>
      <c r="M1925" s="1">
        <v>42551</v>
      </c>
    </row>
    <row r="1926" spans="1:13" hidden="1" x14ac:dyDescent="0.25">
      <c r="A1926">
        <v>2016</v>
      </c>
      <c r="B1926" t="s">
        <v>11</v>
      </c>
      <c r="C1926" t="s">
        <v>12</v>
      </c>
      <c r="D1926" t="s">
        <v>186</v>
      </c>
      <c r="E1926" t="s">
        <v>187</v>
      </c>
      <c r="F1926" s="1">
        <v>42548</v>
      </c>
      <c r="G1926">
        <v>0</v>
      </c>
      <c r="H1926">
        <v>-4150.6400000000003</v>
      </c>
      <c r="I1926" t="s">
        <v>15</v>
      </c>
      <c r="J1926" t="s">
        <v>2854</v>
      </c>
      <c r="K1926" t="s">
        <v>2855</v>
      </c>
      <c r="L1926" t="s">
        <v>2856</v>
      </c>
      <c r="M1926" s="1">
        <v>42551</v>
      </c>
    </row>
    <row r="1927" spans="1:13" hidden="1" x14ac:dyDescent="0.25">
      <c r="A1927">
        <v>2016</v>
      </c>
      <c r="B1927" t="s">
        <v>11</v>
      </c>
      <c r="C1927" t="s">
        <v>12</v>
      </c>
      <c r="D1927" t="s">
        <v>186</v>
      </c>
      <c r="E1927" t="s">
        <v>187</v>
      </c>
      <c r="F1927" s="1">
        <v>42549</v>
      </c>
      <c r="G1927">
        <v>0</v>
      </c>
      <c r="H1927">
        <v>-163.32</v>
      </c>
      <c r="I1927" t="s">
        <v>15</v>
      </c>
      <c r="J1927" t="s">
        <v>2854</v>
      </c>
      <c r="K1927" t="s">
        <v>2857</v>
      </c>
      <c r="L1927" t="s">
        <v>2858</v>
      </c>
      <c r="M1927" s="1">
        <v>42551</v>
      </c>
    </row>
    <row r="1928" spans="1:13" hidden="1" x14ac:dyDescent="0.25">
      <c r="A1928">
        <v>2016</v>
      </c>
      <c r="B1928" t="s">
        <v>11</v>
      </c>
      <c r="C1928" t="s">
        <v>12</v>
      </c>
      <c r="D1928" t="s">
        <v>186</v>
      </c>
      <c r="E1928" t="s">
        <v>187</v>
      </c>
      <c r="F1928" s="1">
        <v>42549</v>
      </c>
      <c r="G1928">
        <v>1</v>
      </c>
      <c r="H1928">
        <v>-46700</v>
      </c>
      <c r="I1928" t="s">
        <v>15</v>
      </c>
      <c r="J1928" t="s">
        <v>196</v>
      </c>
      <c r="K1928" t="s">
        <v>2859</v>
      </c>
      <c r="L1928" t="s">
        <v>2860</v>
      </c>
      <c r="M1928" s="1">
        <v>42551</v>
      </c>
    </row>
    <row r="1929" spans="1:13" hidden="1" x14ac:dyDescent="0.25">
      <c r="A1929">
        <v>2016</v>
      </c>
      <c r="B1929" t="s">
        <v>11</v>
      </c>
      <c r="C1929" t="s">
        <v>12</v>
      </c>
      <c r="D1929" t="s">
        <v>186</v>
      </c>
      <c r="E1929" t="s">
        <v>187</v>
      </c>
      <c r="F1929" s="1">
        <v>42549</v>
      </c>
      <c r="G1929">
        <v>2</v>
      </c>
      <c r="H1929">
        <v>-56819.3</v>
      </c>
      <c r="I1929" t="s">
        <v>15</v>
      </c>
      <c r="J1929" t="s">
        <v>397</v>
      </c>
      <c r="K1929" t="s">
        <v>2861</v>
      </c>
      <c r="L1929" t="s">
        <v>2862</v>
      </c>
      <c r="M1929" s="1">
        <v>42551</v>
      </c>
    </row>
    <row r="1930" spans="1:13" hidden="1" x14ac:dyDescent="0.25">
      <c r="A1930">
        <v>2016</v>
      </c>
      <c r="B1930" t="s">
        <v>11</v>
      </c>
      <c r="C1930" t="s">
        <v>12</v>
      </c>
      <c r="D1930" t="s">
        <v>186</v>
      </c>
      <c r="E1930" t="s">
        <v>187</v>
      </c>
      <c r="F1930" s="1">
        <v>42550</v>
      </c>
      <c r="G1930">
        <v>0</v>
      </c>
      <c r="H1930">
        <v>-49</v>
      </c>
      <c r="I1930" t="s">
        <v>15</v>
      </c>
      <c r="J1930" t="s">
        <v>1799</v>
      </c>
      <c r="K1930" t="s">
        <v>2863</v>
      </c>
      <c r="L1930" t="s">
        <v>2864</v>
      </c>
      <c r="M1930" s="1">
        <v>42551</v>
      </c>
    </row>
    <row r="1931" spans="1:13" hidden="1" x14ac:dyDescent="0.25">
      <c r="A1931">
        <v>2016</v>
      </c>
      <c r="B1931" t="s">
        <v>11</v>
      </c>
      <c r="C1931" t="s">
        <v>12</v>
      </c>
      <c r="D1931" t="s">
        <v>186</v>
      </c>
      <c r="E1931" t="s">
        <v>187</v>
      </c>
      <c r="F1931" s="1">
        <v>42551</v>
      </c>
      <c r="G1931">
        <v>0</v>
      </c>
      <c r="H1931">
        <v>-100000</v>
      </c>
      <c r="I1931" t="s">
        <v>15</v>
      </c>
      <c r="J1931" t="s">
        <v>196</v>
      </c>
      <c r="K1931" t="s">
        <v>2865</v>
      </c>
      <c r="L1931" t="s">
        <v>2866</v>
      </c>
      <c r="M1931" s="1">
        <v>42551</v>
      </c>
    </row>
    <row r="1932" spans="1:13" hidden="1" x14ac:dyDescent="0.25">
      <c r="A1932">
        <v>2016</v>
      </c>
      <c r="B1932" t="s">
        <v>11</v>
      </c>
      <c r="C1932" t="s">
        <v>12</v>
      </c>
      <c r="D1932" t="s">
        <v>186</v>
      </c>
      <c r="E1932" t="s">
        <v>187</v>
      </c>
      <c r="F1932" s="1">
        <v>42551</v>
      </c>
      <c r="G1932">
        <v>1</v>
      </c>
      <c r="H1932">
        <v>46700</v>
      </c>
      <c r="I1932" t="s">
        <v>15</v>
      </c>
      <c r="J1932" t="s">
        <v>196</v>
      </c>
      <c r="K1932" t="s">
        <v>2859</v>
      </c>
      <c r="L1932" t="s">
        <v>2867</v>
      </c>
      <c r="M1932" s="1">
        <v>42551</v>
      </c>
    </row>
    <row r="1933" spans="1:13" hidden="1" x14ac:dyDescent="0.25">
      <c r="A1933">
        <v>2016</v>
      </c>
      <c r="B1933" t="s">
        <v>11</v>
      </c>
      <c r="C1933" t="s">
        <v>12</v>
      </c>
      <c r="D1933" t="s">
        <v>186</v>
      </c>
      <c r="E1933" t="s">
        <v>187</v>
      </c>
      <c r="F1933" s="1">
        <v>42551</v>
      </c>
      <c r="G1933">
        <v>2</v>
      </c>
      <c r="H1933">
        <v>-99.49</v>
      </c>
      <c r="I1933" t="s">
        <v>21</v>
      </c>
      <c r="J1933" t="s">
        <v>2626</v>
      </c>
      <c r="L1933" t="s">
        <v>2627</v>
      </c>
      <c r="M1933" s="1">
        <v>42551</v>
      </c>
    </row>
    <row r="1934" spans="1:13" hidden="1" x14ac:dyDescent="0.25">
      <c r="A1934">
        <v>2016</v>
      </c>
      <c r="B1934" t="s">
        <v>11</v>
      </c>
      <c r="C1934" t="s">
        <v>12</v>
      </c>
      <c r="D1934" t="s">
        <v>186</v>
      </c>
      <c r="E1934" t="s">
        <v>187</v>
      </c>
      <c r="F1934" s="1">
        <v>42551</v>
      </c>
      <c r="G1934">
        <v>3</v>
      </c>
      <c r="H1934">
        <v>-16.850000000000001</v>
      </c>
      <c r="I1934" t="s">
        <v>15</v>
      </c>
      <c r="J1934" t="s">
        <v>556</v>
      </c>
      <c r="K1934" t="s">
        <v>2868</v>
      </c>
      <c r="L1934" t="s">
        <v>2869</v>
      </c>
      <c r="M1934" s="1">
        <v>42551</v>
      </c>
    </row>
    <row r="1935" spans="1:13" hidden="1" x14ac:dyDescent="0.25">
      <c r="A1935">
        <v>2016</v>
      </c>
      <c r="B1935" t="s">
        <v>11</v>
      </c>
      <c r="C1935" t="s">
        <v>12</v>
      </c>
      <c r="D1935" t="s">
        <v>186</v>
      </c>
      <c r="E1935" t="s">
        <v>187</v>
      </c>
      <c r="F1935" s="1">
        <v>42552</v>
      </c>
      <c r="G1935">
        <v>0</v>
      </c>
      <c r="H1935">
        <v>2284348.84</v>
      </c>
      <c r="I1935" t="s">
        <v>24</v>
      </c>
      <c r="J1935" t="s">
        <v>228</v>
      </c>
      <c r="L1935" t="s">
        <v>2870</v>
      </c>
      <c r="M1935" s="1">
        <v>42582</v>
      </c>
    </row>
    <row r="1936" spans="1:13" hidden="1" x14ac:dyDescent="0.25">
      <c r="A1936">
        <v>2016</v>
      </c>
      <c r="B1936" t="s">
        <v>11</v>
      </c>
      <c r="C1936" t="s">
        <v>12</v>
      </c>
      <c r="D1936" t="s">
        <v>186</v>
      </c>
      <c r="E1936" t="s">
        <v>187</v>
      </c>
      <c r="F1936" s="1">
        <v>42552</v>
      </c>
      <c r="G1936">
        <v>1</v>
      </c>
      <c r="H1936">
        <v>-2887.08</v>
      </c>
      <c r="I1936" t="s">
        <v>24</v>
      </c>
      <c r="J1936" t="s">
        <v>229</v>
      </c>
      <c r="L1936" t="s">
        <v>2870</v>
      </c>
      <c r="M1936" s="1">
        <v>42582</v>
      </c>
    </row>
    <row r="1937" spans="1:13" hidden="1" x14ac:dyDescent="0.25">
      <c r="A1937">
        <v>2016</v>
      </c>
      <c r="B1937" t="s">
        <v>11</v>
      </c>
      <c r="C1937" t="s">
        <v>12</v>
      </c>
      <c r="D1937" t="s">
        <v>186</v>
      </c>
      <c r="E1937" t="s">
        <v>187</v>
      </c>
      <c r="F1937" s="1">
        <v>42556</v>
      </c>
      <c r="G1937">
        <v>0</v>
      </c>
      <c r="H1937">
        <v>-181.15</v>
      </c>
      <c r="I1937" t="s">
        <v>21</v>
      </c>
      <c r="J1937" t="s">
        <v>2871</v>
      </c>
      <c r="L1937" t="s">
        <v>2872</v>
      </c>
      <c r="M1937" s="1">
        <v>42582</v>
      </c>
    </row>
    <row r="1938" spans="1:13" hidden="1" x14ac:dyDescent="0.25">
      <c r="A1938">
        <v>2016</v>
      </c>
      <c r="B1938" t="s">
        <v>11</v>
      </c>
      <c r="C1938" t="s">
        <v>12</v>
      </c>
      <c r="D1938" t="s">
        <v>186</v>
      </c>
      <c r="E1938" t="s">
        <v>187</v>
      </c>
      <c r="F1938" s="1">
        <v>42557</v>
      </c>
      <c r="G1938">
        <v>0</v>
      </c>
      <c r="H1938">
        <v>-30.23</v>
      </c>
      <c r="I1938" t="s">
        <v>15</v>
      </c>
      <c r="J1938" t="s">
        <v>2128</v>
      </c>
      <c r="K1938" t="s">
        <v>2873</v>
      </c>
      <c r="L1938" t="s">
        <v>2874</v>
      </c>
      <c r="M1938" s="1">
        <v>42582</v>
      </c>
    </row>
    <row r="1939" spans="1:13" hidden="1" x14ac:dyDescent="0.25">
      <c r="A1939">
        <v>2016</v>
      </c>
      <c r="B1939" t="s">
        <v>11</v>
      </c>
      <c r="C1939" t="s">
        <v>12</v>
      </c>
      <c r="D1939" t="s">
        <v>186</v>
      </c>
      <c r="E1939" t="s">
        <v>187</v>
      </c>
      <c r="F1939" s="1">
        <v>42557</v>
      </c>
      <c r="G1939">
        <v>1</v>
      </c>
      <c r="H1939">
        <v>-8.44</v>
      </c>
      <c r="I1939" t="s">
        <v>15</v>
      </c>
      <c r="J1939" t="s">
        <v>2875</v>
      </c>
      <c r="K1939" t="s">
        <v>2876</v>
      </c>
      <c r="L1939" t="s">
        <v>2874</v>
      </c>
      <c r="M1939" s="1">
        <v>42582</v>
      </c>
    </row>
    <row r="1940" spans="1:13" hidden="1" x14ac:dyDescent="0.25">
      <c r="A1940">
        <v>2016</v>
      </c>
      <c r="B1940" t="s">
        <v>11</v>
      </c>
      <c r="C1940" t="s">
        <v>12</v>
      </c>
      <c r="D1940" t="s">
        <v>186</v>
      </c>
      <c r="E1940" t="s">
        <v>187</v>
      </c>
      <c r="F1940" s="1">
        <v>42557</v>
      </c>
      <c r="G1940">
        <v>2</v>
      </c>
      <c r="H1940">
        <v>-15.29</v>
      </c>
      <c r="I1940" t="s">
        <v>15</v>
      </c>
      <c r="J1940" t="s">
        <v>2877</v>
      </c>
      <c r="K1940" t="s">
        <v>2878</v>
      </c>
      <c r="L1940" t="s">
        <v>2874</v>
      </c>
      <c r="M1940" s="1">
        <v>42582</v>
      </c>
    </row>
    <row r="1941" spans="1:13" hidden="1" x14ac:dyDescent="0.25">
      <c r="A1941">
        <v>2016</v>
      </c>
      <c r="B1941" t="s">
        <v>11</v>
      </c>
      <c r="C1941" t="s">
        <v>12</v>
      </c>
      <c r="D1941" t="s">
        <v>186</v>
      </c>
      <c r="E1941" t="s">
        <v>187</v>
      </c>
      <c r="F1941" s="1">
        <v>42557</v>
      </c>
      <c r="G1941">
        <v>3</v>
      </c>
      <c r="H1941">
        <v>-4.78</v>
      </c>
      <c r="I1941" t="s">
        <v>15</v>
      </c>
      <c r="J1941" t="s">
        <v>2879</v>
      </c>
      <c r="K1941" t="s">
        <v>2880</v>
      </c>
      <c r="L1941" t="s">
        <v>2874</v>
      </c>
      <c r="M1941" s="1">
        <v>42582</v>
      </c>
    </row>
    <row r="1942" spans="1:13" hidden="1" x14ac:dyDescent="0.25">
      <c r="A1942">
        <v>2016</v>
      </c>
      <c r="B1942" t="s">
        <v>11</v>
      </c>
      <c r="C1942" t="s">
        <v>12</v>
      </c>
      <c r="D1942" t="s">
        <v>186</v>
      </c>
      <c r="E1942" t="s">
        <v>187</v>
      </c>
      <c r="F1942" s="1">
        <v>42557</v>
      </c>
      <c r="G1942">
        <v>4</v>
      </c>
      <c r="H1942">
        <v>-26.36</v>
      </c>
      <c r="I1942" t="s">
        <v>15</v>
      </c>
      <c r="J1942" t="s">
        <v>2881</v>
      </c>
      <c r="K1942" t="s">
        <v>2882</v>
      </c>
      <c r="L1942" t="s">
        <v>2874</v>
      </c>
      <c r="M1942" s="1">
        <v>42582</v>
      </c>
    </row>
    <row r="1943" spans="1:13" hidden="1" x14ac:dyDescent="0.25">
      <c r="A1943">
        <v>2016</v>
      </c>
      <c r="B1943" t="s">
        <v>11</v>
      </c>
      <c r="C1943" t="s">
        <v>12</v>
      </c>
      <c r="D1943" t="s">
        <v>186</v>
      </c>
      <c r="E1943" t="s">
        <v>187</v>
      </c>
      <c r="F1943" s="1">
        <v>42557</v>
      </c>
      <c r="G1943">
        <v>5</v>
      </c>
      <c r="H1943">
        <v>-21.08</v>
      </c>
      <c r="I1943" t="s">
        <v>15</v>
      </c>
      <c r="J1943" t="s">
        <v>2883</v>
      </c>
      <c r="K1943" t="s">
        <v>2884</v>
      </c>
      <c r="L1943" t="s">
        <v>2874</v>
      </c>
      <c r="M1943" s="1">
        <v>42582</v>
      </c>
    </row>
    <row r="1944" spans="1:13" hidden="1" x14ac:dyDescent="0.25">
      <c r="A1944">
        <v>2016</v>
      </c>
      <c r="B1944" t="s">
        <v>11</v>
      </c>
      <c r="C1944" t="s">
        <v>12</v>
      </c>
      <c r="D1944" t="s">
        <v>186</v>
      </c>
      <c r="E1944" t="s">
        <v>187</v>
      </c>
      <c r="F1944" s="1">
        <v>42557</v>
      </c>
      <c r="G1944">
        <v>6</v>
      </c>
      <c r="H1944">
        <v>-16.37</v>
      </c>
      <c r="I1944" t="s">
        <v>15</v>
      </c>
      <c r="J1944" t="s">
        <v>2885</v>
      </c>
      <c r="K1944" t="s">
        <v>2886</v>
      </c>
      <c r="L1944" t="s">
        <v>2874</v>
      </c>
      <c r="M1944" s="1">
        <v>42582</v>
      </c>
    </row>
    <row r="1945" spans="1:13" hidden="1" x14ac:dyDescent="0.25">
      <c r="A1945">
        <v>2016</v>
      </c>
      <c r="B1945" t="s">
        <v>11</v>
      </c>
      <c r="C1945" t="s">
        <v>12</v>
      </c>
      <c r="D1945" t="s">
        <v>186</v>
      </c>
      <c r="E1945" t="s">
        <v>187</v>
      </c>
      <c r="F1945" s="1">
        <v>42557</v>
      </c>
      <c r="G1945">
        <v>7</v>
      </c>
      <c r="H1945">
        <v>-33.729999999999997</v>
      </c>
      <c r="I1945" t="s">
        <v>15</v>
      </c>
      <c r="J1945" t="s">
        <v>2887</v>
      </c>
      <c r="K1945" t="s">
        <v>2888</v>
      </c>
      <c r="L1945" t="s">
        <v>2874</v>
      </c>
      <c r="M1945" s="1">
        <v>42582</v>
      </c>
    </row>
    <row r="1946" spans="1:13" hidden="1" x14ac:dyDescent="0.25">
      <c r="A1946">
        <v>2016</v>
      </c>
      <c r="B1946" t="s">
        <v>11</v>
      </c>
      <c r="C1946" t="s">
        <v>12</v>
      </c>
      <c r="D1946" t="s">
        <v>186</v>
      </c>
      <c r="E1946" t="s">
        <v>187</v>
      </c>
      <c r="F1946" s="1">
        <v>42557</v>
      </c>
      <c r="G1946">
        <v>8</v>
      </c>
      <c r="H1946">
        <v>-8.44</v>
      </c>
      <c r="I1946" t="s">
        <v>15</v>
      </c>
      <c r="J1946" t="s">
        <v>2889</v>
      </c>
      <c r="K1946" t="s">
        <v>2890</v>
      </c>
      <c r="L1946" t="s">
        <v>2874</v>
      </c>
      <c r="M1946" s="1">
        <v>42582</v>
      </c>
    </row>
    <row r="1947" spans="1:13" hidden="1" x14ac:dyDescent="0.25">
      <c r="A1947">
        <v>2016</v>
      </c>
      <c r="B1947" t="s">
        <v>11</v>
      </c>
      <c r="C1947" t="s">
        <v>12</v>
      </c>
      <c r="D1947" t="s">
        <v>186</v>
      </c>
      <c r="E1947" t="s">
        <v>187</v>
      </c>
      <c r="F1947" s="1">
        <v>42557</v>
      </c>
      <c r="G1947">
        <v>9</v>
      </c>
      <c r="H1947">
        <v>-14.89</v>
      </c>
      <c r="I1947" t="s">
        <v>15</v>
      </c>
      <c r="J1947" t="s">
        <v>2891</v>
      </c>
      <c r="K1947" t="s">
        <v>2892</v>
      </c>
      <c r="L1947" t="s">
        <v>2874</v>
      </c>
      <c r="M1947" s="1">
        <v>42582</v>
      </c>
    </row>
    <row r="1948" spans="1:13" hidden="1" x14ac:dyDescent="0.25">
      <c r="A1948">
        <v>2016</v>
      </c>
      <c r="B1948" t="s">
        <v>11</v>
      </c>
      <c r="C1948" t="s">
        <v>12</v>
      </c>
      <c r="D1948" t="s">
        <v>186</v>
      </c>
      <c r="E1948" t="s">
        <v>187</v>
      </c>
      <c r="F1948" s="1">
        <v>42557</v>
      </c>
      <c r="G1948">
        <v>10</v>
      </c>
      <c r="H1948">
        <v>-19.11</v>
      </c>
      <c r="I1948" t="s">
        <v>15</v>
      </c>
      <c r="J1948" t="s">
        <v>2893</v>
      </c>
      <c r="K1948" t="s">
        <v>2894</v>
      </c>
      <c r="L1948" t="s">
        <v>2874</v>
      </c>
      <c r="M1948" s="1">
        <v>42582</v>
      </c>
    </row>
    <row r="1949" spans="1:13" hidden="1" x14ac:dyDescent="0.25">
      <c r="A1949">
        <v>2016</v>
      </c>
      <c r="B1949" t="s">
        <v>11</v>
      </c>
      <c r="C1949" t="s">
        <v>12</v>
      </c>
      <c r="D1949" t="s">
        <v>186</v>
      </c>
      <c r="E1949" t="s">
        <v>187</v>
      </c>
      <c r="F1949" s="1">
        <v>42557</v>
      </c>
      <c r="G1949">
        <v>11</v>
      </c>
      <c r="H1949">
        <v>-34.4</v>
      </c>
      <c r="I1949" t="s">
        <v>15</v>
      </c>
      <c r="J1949" t="s">
        <v>2895</v>
      </c>
      <c r="K1949" t="s">
        <v>2896</v>
      </c>
      <c r="L1949" t="s">
        <v>2874</v>
      </c>
      <c r="M1949" s="1">
        <v>42582</v>
      </c>
    </row>
    <row r="1950" spans="1:13" hidden="1" x14ac:dyDescent="0.25">
      <c r="A1950">
        <v>2016</v>
      </c>
      <c r="B1950" t="s">
        <v>11</v>
      </c>
      <c r="C1950" t="s">
        <v>12</v>
      </c>
      <c r="D1950" t="s">
        <v>186</v>
      </c>
      <c r="E1950" t="s">
        <v>187</v>
      </c>
      <c r="F1950" s="1">
        <v>42557</v>
      </c>
      <c r="G1950">
        <v>12</v>
      </c>
      <c r="H1950">
        <v>-14.71</v>
      </c>
      <c r="I1950" t="s">
        <v>15</v>
      </c>
      <c r="J1950" t="s">
        <v>2897</v>
      </c>
      <c r="K1950" t="s">
        <v>2898</v>
      </c>
      <c r="L1950" t="s">
        <v>2874</v>
      </c>
      <c r="M1950" s="1">
        <v>42582</v>
      </c>
    </row>
    <row r="1951" spans="1:13" hidden="1" x14ac:dyDescent="0.25">
      <c r="A1951">
        <v>2016</v>
      </c>
      <c r="B1951" t="s">
        <v>11</v>
      </c>
      <c r="C1951" t="s">
        <v>12</v>
      </c>
      <c r="D1951" t="s">
        <v>186</v>
      </c>
      <c r="E1951" t="s">
        <v>187</v>
      </c>
      <c r="F1951" s="1">
        <v>42557</v>
      </c>
      <c r="G1951">
        <v>13</v>
      </c>
      <c r="H1951">
        <v>-21.08</v>
      </c>
      <c r="I1951" t="s">
        <v>15</v>
      </c>
      <c r="J1951" t="s">
        <v>2899</v>
      </c>
      <c r="K1951" t="s">
        <v>2900</v>
      </c>
      <c r="L1951" t="s">
        <v>2874</v>
      </c>
      <c r="M1951" s="1">
        <v>42582</v>
      </c>
    </row>
    <row r="1952" spans="1:13" hidden="1" x14ac:dyDescent="0.25">
      <c r="A1952">
        <v>2016</v>
      </c>
      <c r="B1952" t="s">
        <v>11</v>
      </c>
      <c r="C1952" t="s">
        <v>12</v>
      </c>
      <c r="D1952" t="s">
        <v>186</v>
      </c>
      <c r="E1952" t="s">
        <v>187</v>
      </c>
      <c r="F1952" s="1">
        <v>42557</v>
      </c>
      <c r="G1952">
        <v>14</v>
      </c>
      <c r="H1952">
        <v>-123.06</v>
      </c>
      <c r="I1952" t="s">
        <v>15</v>
      </c>
      <c r="J1952" t="s">
        <v>2901</v>
      </c>
      <c r="K1952" t="s">
        <v>2902</v>
      </c>
      <c r="L1952" t="s">
        <v>2874</v>
      </c>
      <c r="M1952" s="1">
        <v>42582</v>
      </c>
    </row>
    <row r="1953" spans="1:13" hidden="1" x14ac:dyDescent="0.25">
      <c r="A1953">
        <v>2016</v>
      </c>
      <c r="B1953" t="s">
        <v>11</v>
      </c>
      <c r="C1953" t="s">
        <v>12</v>
      </c>
      <c r="D1953" t="s">
        <v>186</v>
      </c>
      <c r="E1953" t="s">
        <v>187</v>
      </c>
      <c r="F1953" s="1">
        <v>42557</v>
      </c>
      <c r="G1953">
        <v>15</v>
      </c>
      <c r="H1953">
        <v>-113.62</v>
      </c>
      <c r="I1953" t="s">
        <v>15</v>
      </c>
      <c r="J1953" t="s">
        <v>2903</v>
      </c>
      <c r="K1953" t="s">
        <v>2904</v>
      </c>
      <c r="L1953" t="s">
        <v>2874</v>
      </c>
      <c r="M1953" s="1">
        <v>42582</v>
      </c>
    </row>
    <row r="1954" spans="1:13" hidden="1" x14ac:dyDescent="0.25">
      <c r="A1954">
        <v>2016</v>
      </c>
      <c r="B1954" t="s">
        <v>11</v>
      </c>
      <c r="C1954" t="s">
        <v>12</v>
      </c>
      <c r="D1954" t="s">
        <v>186</v>
      </c>
      <c r="E1954" t="s">
        <v>187</v>
      </c>
      <c r="F1954" s="1">
        <v>42557</v>
      </c>
      <c r="G1954">
        <v>16</v>
      </c>
      <c r="H1954">
        <v>-45.32</v>
      </c>
      <c r="I1954" t="s">
        <v>15</v>
      </c>
      <c r="J1954" t="s">
        <v>2905</v>
      </c>
      <c r="K1954" t="s">
        <v>2906</v>
      </c>
      <c r="L1954" t="s">
        <v>2874</v>
      </c>
      <c r="M1954" s="1">
        <v>42582</v>
      </c>
    </row>
    <row r="1955" spans="1:13" hidden="1" x14ac:dyDescent="0.25">
      <c r="A1955">
        <v>2016</v>
      </c>
      <c r="B1955" t="s">
        <v>11</v>
      </c>
      <c r="C1955" t="s">
        <v>12</v>
      </c>
      <c r="D1955" t="s">
        <v>186</v>
      </c>
      <c r="E1955" t="s">
        <v>187</v>
      </c>
      <c r="F1955" s="1">
        <v>42557</v>
      </c>
      <c r="G1955">
        <v>17</v>
      </c>
      <c r="H1955">
        <v>-18.12</v>
      </c>
      <c r="I1955" t="s">
        <v>15</v>
      </c>
      <c r="J1955" t="s">
        <v>2907</v>
      </c>
      <c r="K1955" t="s">
        <v>2908</v>
      </c>
      <c r="L1955" t="s">
        <v>2874</v>
      </c>
      <c r="M1955" s="1">
        <v>42582</v>
      </c>
    </row>
    <row r="1956" spans="1:13" hidden="1" x14ac:dyDescent="0.25">
      <c r="A1956">
        <v>2016</v>
      </c>
      <c r="B1956" t="s">
        <v>11</v>
      </c>
      <c r="C1956" t="s">
        <v>12</v>
      </c>
      <c r="D1956" t="s">
        <v>186</v>
      </c>
      <c r="E1956" t="s">
        <v>187</v>
      </c>
      <c r="F1956" s="1">
        <v>42557</v>
      </c>
      <c r="G1956">
        <v>18</v>
      </c>
      <c r="H1956">
        <v>-23.05</v>
      </c>
      <c r="I1956" t="s">
        <v>15</v>
      </c>
      <c r="J1956" t="s">
        <v>2909</v>
      </c>
      <c r="K1956" t="s">
        <v>2910</v>
      </c>
      <c r="L1956" t="s">
        <v>2874</v>
      </c>
      <c r="M1956" s="1">
        <v>42582</v>
      </c>
    </row>
    <row r="1957" spans="1:13" hidden="1" x14ac:dyDescent="0.25">
      <c r="A1957">
        <v>2016</v>
      </c>
      <c r="B1957" t="s">
        <v>11</v>
      </c>
      <c r="C1957" t="s">
        <v>12</v>
      </c>
      <c r="D1957" t="s">
        <v>186</v>
      </c>
      <c r="E1957" t="s">
        <v>187</v>
      </c>
      <c r="F1957" s="1">
        <v>42557</v>
      </c>
      <c r="G1957">
        <v>19</v>
      </c>
      <c r="H1957">
        <v>-143.35</v>
      </c>
      <c r="I1957" t="s">
        <v>15</v>
      </c>
      <c r="J1957" t="s">
        <v>462</v>
      </c>
      <c r="K1957" t="s">
        <v>2911</v>
      </c>
      <c r="L1957" t="s">
        <v>2874</v>
      </c>
      <c r="M1957" s="1">
        <v>42582</v>
      </c>
    </row>
    <row r="1958" spans="1:13" hidden="1" x14ac:dyDescent="0.25">
      <c r="A1958">
        <v>2016</v>
      </c>
      <c r="B1958" t="s">
        <v>11</v>
      </c>
      <c r="C1958" t="s">
        <v>12</v>
      </c>
      <c r="D1958" t="s">
        <v>186</v>
      </c>
      <c r="E1958" t="s">
        <v>187</v>
      </c>
      <c r="F1958" s="1">
        <v>42557</v>
      </c>
      <c r="G1958">
        <v>20</v>
      </c>
      <c r="H1958">
        <v>-39014.550000000003</v>
      </c>
      <c r="I1958" t="s">
        <v>15</v>
      </c>
      <c r="J1958" t="s">
        <v>1045</v>
      </c>
      <c r="K1958" t="s">
        <v>2912</v>
      </c>
      <c r="L1958" t="s">
        <v>2874</v>
      </c>
      <c r="M1958" s="1">
        <v>42582</v>
      </c>
    </row>
    <row r="1959" spans="1:13" hidden="1" x14ac:dyDescent="0.25">
      <c r="A1959">
        <v>2016</v>
      </c>
      <c r="B1959" t="s">
        <v>11</v>
      </c>
      <c r="C1959" t="s">
        <v>12</v>
      </c>
      <c r="D1959" t="s">
        <v>186</v>
      </c>
      <c r="E1959" t="s">
        <v>187</v>
      </c>
      <c r="F1959" s="1">
        <v>42557</v>
      </c>
      <c r="G1959">
        <v>21</v>
      </c>
      <c r="H1959">
        <v>-48.08</v>
      </c>
      <c r="I1959" t="s">
        <v>15</v>
      </c>
      <c r="J1959" t="s">
        <v>295</v>
      </c>
      <c r="K1959" t="s">
        <v>2913</v>
      </c>
      <c r="L1959" t="s">
        <v>2874</v>
      </c>
      <c r="M1959" s="1">
        <v>42582</v>
      </c>
    </row>
    <row r="1960" spans="1:13" hidden="1" x14ac:dyDescent="0.25">
      <c r="A1960">
        <v>2016</v>
      </c>
      <c r="B1960" t="s">
        <v>11</v>
      </c>
      <c r="C1960" t="s">
        <v>12</v>
      </c>
      <c r="D1960" t="s">
        <v>186</v>
      </c>
      <c r="E1960" t="s">
        <v>187</v>
      </c>
      <c r="F1960" s="1">
        <v>42557</v>
      </c>
      <c r="G1960">
        <v>22</v>
      </c>
      <c r="H1960">
        <v>-3570.73</v>
      </c>
      <c r="I1960" t="s">
        <v>15</v>
      </c>
      <c r="J1960" t="s">
        <v>224</v>
      </c>
      <c r="K1960" t="s">
        <v>2914</v>
      </c>
      <c r="L1960" t="s">
        <v>2874</v>
      </c>
      <c r="M1960" s="1">
        <v>42582</v>
      </c>
    </row>
    <row r="1961" spans="1:13" hidden="1" x14ac:dyDescent="0.25">
      <c r="A1961">
        <v>2016</v>
      </c>
      <c r="B1961" t="s">
        <v>11</v>
      </c>
      <c r="C1961" t="s">
        <v>12</v>
      </c>
      <c r="D1961" t="s">
        <v>186</v>
      </c>
      <c r="E1961" t="s">
        <v>187</v>
      </c>
      <c r="F1961" s="1">
        <v>42557</v>
      </c>
      <c r="G1961">
        <v>23</v>
      </c>
      <c r="H1961">
        <v>-106.06</v>
      </c>
      <c r="I1961" t="s">
        <v>15</v>
      </c>
      <c r="J1961" t="s">
        <v>466</v>
      </c>
      <c r="K1961" t="s">
        <v>2915</v>
      </c>
      <c r="L1961" t="s">
        <v>2874</v>
      </c>
      <c r="M1961" s="1">
        <v>42582</v>
      </c>
    </row>
    <row r="1962" spans="1:13" hidden="1" x14ac:dyDescent="0.25">
      <c r="A1962">
        <v>2016</v>
      </c>
      <c r="B1962" t="s">
        <v>11</v>
      </c>
      <c r="C1962" t="s">
        <v>12</v>
      </c>
      <c r="D1962" t="s">
        <v>186</v>
      </c>
      <c r="E1962" t="s">
        <v>187</v>
      </c>
      <c r="F1962" s="1">
        <v>42557</v>
      </c>
      <c r="G1962">
        <v>24</v>
      </c>
      <c r="H1962">
        <v>-200</v>
      </c>
      <c r="I1962" t="s">
        <v>15</v>
      </c>
      <c r="J1962" t="s">
        <v>302</v>
      </c>
      <c r="K1962" t="s">
        <v>2916</v>
      </c>
      <c r="L1962" t="s">
        <v>2874</v>
      </c>
      <c r="M1962" s="1">
        <v>42582</v>
      </c>
    </row>
    <row r="1963" spans="1:13" hidden="1" x14ac:dyDescent="0.25">
      <c r="A1963">
        <v>2016</v>
      </c>
      <c r="B1963" t="s">
        <v>11</v>
      </c>
      <c r="C1963" t="s">
        <v>12</v>
      </c>
      <c r="D1963" t="s">
        <v>186</v>
      </c>
      <c r="E1963" t="s">
        <v>187</v>
      </c>
      <c r="F1963" s="1">
        <v>42557</v>
      </c>
      <c r="G1963">
        <v>25</v>
      </c>
      <c r="H1963">
        <v>-54.3</v>
      </c>
      <c r="I1963" t="s">
        <v>15</v>
      </c>
      <c r="J1963" t="s">
        <v>941</v>
      </c>
      <c r="K1963" t="s">
        <v>2917</v>
      </c>
      <c r="L1963" t="s">
        <v>2874</v>
      </c>
      <c r="M1963" s="1">
        <v>42582</v>
      </c>
    </row>
    <row r="1964" spans="1:13" hidden="1" x14ac:dyDescent="0.25">
      <c r="A1964">
        <v>2016</v>
      </c>
      <c r="B1964" t="s">
        <v>11</v>
      </c>
      <c r="C1964" t="s">
        <v>12</v>
      </c>
      <c r="D1964" t="s">
        <v>186</v>
      </c>
      <c r="E1964" t="s">
        <v>187</v>
      </c>
      <c r="F1964" s="1">
        <v>42557</v>
      </c>
      <c r="G1964">
        <v>26</v>
      </c>
      <c r="H1964">
        <v>-2526.12</v>
      </c>
      <c r="I1964" t="s">
        <v>15</v>
      </c>
      <c r="J1964" t="s">
        <v>305</v>
      </c>
      <c r="K1964" t="s">
        <v>2918</v>
      </c>
      <c r="L1964" t="s">
        <v>2874</v>
      </c>
      <c r="M1964" s="1">
        <v>42582</v>
      </c>
    </row>
    <row r="1965" spans="1:13" hidden="1" x14ac:dyDescent="0.25">
      <c r="A1965">
        <v>2016</v>
      </c>
      <c r="B1965" t="s">
        <v>11</v>
      </c>
      <c r="C1965" t="s">
        <v>12</v>
      </c>
      <c r="D1965" t="s">
        <v>186</v>
      </c>
      <c r="E1965" t="s">
        <v>187</v>
      </c>
      <c r="F1965" s="1">
        <v>42557</v>
      </c>
      <c r="G1965">
        <v>27</v>
      </c>
      <c r="H1965">
        <v>-1790</v>
      </c>
      <c r="I1965" t="s">
        <v>15</v>
      </c>
      <c r="J1965" t="s">
        <v>201</v>
      </c>
      <c r="K1965" t="s">
        <v>2919</v>
      </c>
      <c r="L1965" t="s">
        <v>2874</v>
      </c>
      <c r="M1965" s="1">
        <v>42582</v>
      </c>
    </row>
    <row r="1966" spans="1:13" hidden="1" x14ac:dyDescent="0.25">
      <c r="A1966">
        <v>2016</v>
      </c>
      <c r="B1966" t="s">
        <v>11</v>
      </c>
      <c r="C1966" t="s">
        <v>12</v>
      </c>
      <c r="D1966" t="s">
        <v>186</v>
      </c>
      <c r="E1966" t="s">
        <v>187</v>
      </c>
      <c r="F1966" s="1">
        <v>42557</v>
      </c>
      <c r="G1966">
        <v>28</v>
      </c>
      <c r="H1966">
        <v>-438.99</v>
      </c>
      <c r="I1966" t="s">
        <v>15</v>
      </c>
      <c r="J1966" t="s">
        <v>308</v>
      </c>
      <c r="K1966" t="s">
        <v>2920</v>
      </c>
      <c r="L1966" t="s">
        <v>2874</v>
      </c>
      <c r="M1966" s="1">
        <v>42582</v>
      </c>
    </row>
    <row r="1967" spans="1:13" hidden="1" x14ac:dyDescent="0.25">
      <c r="A1967">
        <v>2016</v>
      </c>
      <c r="B1967" t="s">
        <v>11</v>
      </c>
      <c r="C1967" t="s">
        <v>12</v>
      </c>
      <c r="D1967" t="s">
        <v>186</v>
      </c>
      <c r="E1967" t="s">
        <v>187</v>
      </c>
      <c r="F1967" s="1">
        <v>42557</v>
      </c>
      <c r="G1967">
        <v>29</v>
      </c>
      <c r="H1967">
        <v>-16</v>
      </c>
      <c r="I1967" t="s">
        <v>15</v>
      </c>
      <c r="J1967" t="s">
        <v>212</v>
      </c>
      <c r="K1967" t="s">
        <v>2921</v>
      </c>
      <c r="L1967" t="s">
        <v>2874</v>
      </c>
      <c r="M1967" s="1">
        <v>42582</v>
      </c>
    </row>
    <row r="1968" spans="1:13" hidden="1" x14ac:dyDescent="0.25">
      <c r="A1968">
        <v>2016</v>
      </c>
      <c r="B1968" t="s">
        <v>11</v>
      </c>
      <c r="C1968" t="s">
        <v>12</v>
      </c>
      <c r="D1968" t="s">
        <v>186</v>
      </c>
      <c r="E1968" t="s">
        <v>187</v>
      </c>
      <c r="F1968" s="1">
        <v>42557</v>
      </c>
      <c r="G1968">
        <v>30</v>
      </c>
      <c r="H1968">
        <v>-521.5</v>
      </c>
      <c r="I1968" t="s">
        <v>15</v>
      </c>
      <c r="J1968" t="s">
        <v>311</v>
      </c>
      <c r="K1968" t="s">
        <v>2922</v>
      </c>
      <c r="L1968" t="s">
        <v>2874</v>
      </c>
      <c r="M1968" s="1">
        <v>42582</v>
      </c>
    </row>
    <row r="1969" spans="1:13" hidden="1" x14ac:dyDescent="0.25">
      <c r="A1969">
        <v>2016</v>
      </c>
      <c r="B1969" t="s">
        <v>11</v>
      </c>
      <c r="C1969" t="s">
        <v>12</v>
      </c>
      <c r="D1969" t="s">
        <v>186</v>
      </c>
      <c r="E1969" t="s">
        <v>187</v>
      </c>
      <c r="F1969" s="1">
        <v>42557</v>
      </c>
      <c r="G1969">
        <v>31</v>
      </c>
      <c r="H1969">
        <v>-15508.99</v>
      </c>
      <c r="I1969" t="s">
        <v>15</v>
      </c>
      <c r="J1969" t="s">
        <v>313</v>
      </c>
      <c r="K1969" t="s">
        <v>2923</v>
      </c>
      <c r="L1969" t="s">
        <v>2874</v>
      </c>
      <c r="M1969" s="1">
        <v>42582</v>
      </c>
    </row>
    <row r="1970" spans="1:13" hidden="1" x14ac:dyDescent="0.25">
      <c r="A1970">
        <v>2016</v>
      </c>
      <c r="B1970" t="s">
        <v>11</v>
      </c>
      <c r="C1970" t="s">
        <v>12</v>
      </c>
      <c r="D1970" t="s">
        <v>186</v>
      </c>
      <c r="E1970" t="s">
        <v>187</v>
      </c>
      <c r="F1970" s="1">
        <v>42557</v>
      </c>
      <c r="G1970">
        <v>32</v>
      </c>
      <c r="H1970">
        <v>-304.75</v>
      </c>
      <c r="I1970" t="s">
        <v>15</v>
      </c>
      <c r="J1970" t="s">
        <v>945</v>
      </c>
      <c r="K1970" t="s">
        <v>2924</v>
      </c>
      <c r="L1970" t="s">
        <v>2874</v>
      </c>
      <c r="M1970" s="1">
        <v>42582</v>
      </c>
    </row>
    <row r="1971" spans="1:13" hidden="1" x14ac:dyDescent="0.25">
      <c r="A1971">
        <v>2016</v>
      </c>
      <c r="B1971" t="s">
        <v>11</v>
      </c>
      <c r="C1971" t="s">
        <v>12</v>
      </c>
      <c r="D1971" t="s">
        <v>186</v>
      </c>
      <c r="E1971" t="s">
        <v>187</v>
      </c>
      <c r="F1971" s="1">
        <v>42557</v>
      </c>
      <c r="G1971">
        <v>33</v>
      </c>
      <c r="H1971">
        <v>-647.42999999999995</v>
      </c>
      <c r="I1971" t="s">
        <v>15</v>
      </c>
      <c r="J1971" t="s">
        <v>315</v>
      </c>
      <c r="K1971" t="s">
        <v>2925</v>
      </c>
      <c r="L1971" t="s">
        <v>2874</v>
      </c>
      <c r="M1971" s="1">
        <v>42582</v>
      </c>
    </row>
    <row r="1972" spans="1:13" hidden="1" x14ac:dyDescent="0.25">
      <c r="A1972">
        <v>2016</v>
      </c>
      <c r="B1972" t="s">
        <v>11</v>
      </c>
      <c r="C1972" t="s">
        <v>12</v>
      </c>
      <c r="D1972" t="s">
        <v>186</v>
      </c>
      <c r="E1972" t="s">
        <v>187</v>
      </c>
      <c r="F1972" s="1">
        <v>42557</v>
      </c>
      <c r="G1972">
        <v>34</v>
      </c>
      <c r="H1972">
        <v>-75</v>
      </c>
      <c r="I1972" t="s">
        <v>15</v>
      </c>
      <c r="J1972" t="s">
        <v>198</v>
      </c>
      <c r="K1972" t="s">
        <v>2926</v>
      </c>
      <c r="L1972" t="s">
        <v>2874</v>
      </c>
      <c r="M1972" s="1">
        <v>42582</v>
      </c>
    </row>
    <row r="1973" spans="1:13" hidden="1" x14ac:dyDescent="0.25">
      <c r="A1973">
        <v>2016</v>
      </c>
      <c r="B1973" t="s">
        <v>11</v>
      </c>
      <c r="C1973" t="s">
        <v>12</v>
      </c>
      <c r="D1973" t="s">
        <v>186</v>
      </c>
      <c r="E1973" t="s">
        <v>187</v>
      </c>
      <c r="F1973" s="1">
        <v>42557</v>
      </c>
      <c r="G1973">
        <v>35</v>
      </c>
      <c r="H1973">
        <v>-353.96</v>
      </c>
      <c r="I1973" t="s">
        <v>15</v>
      </c>
      <c r="J1973" t="s">
        <v>317</v>
      </c>
      <c r="K1973" t="s">
        <v>2927</v>
      </c>
      <c r="L1973" t="s">
        <v>2874</v>
      </c>
      <c r="M1973" s="1">
        <v>42582</v>
      </c>
    </row>
    <row r="1974" spans="1:13" hidden="1" x14ac:dyDescent="0.25">
      <c r="A1974">
        <v>2016</v>
      </c>
      <c r="B1974" t="s">
        <v>11</v>
      </c>
      <c r="C1974" t="s">
        <v>12</v>
      </c>
      <c r="D1974" t="s">
        <v>186</v>
      </c>
      <c r="E1974" t="s">
        <v>187</v>
      </c>
      <c r="F1974" s="1">
        <v>42557</v>
      </c>
      <c r="G1974">
        <v>36</v>
      </c>
      <c r="H1974">
        <v>-6428.2</v>
      </c>
      <c r="I1974" t="s">
        <v>15</v>
      </c>
      <c r="J1974" t="s">
        <v>320</v>
      </c>
      <c r="K1974" t="s">
        <v>2928</v>
      </c>
      <c r="L1974" t="s">
        <v>2874</v>
      </c>
      <c r="M1974" s="1">
        <v>42582</v>
      </c>
    </row>
    <row r="1975" spans="1:13" hidden="1" x14ac:dyDescent="0.25">
      <c r="A1975">
        <v>2016</v>
      </c>
      <c r="B1975" t="s">
        <v>11</v>
      </c>
      <c r="C1975" t="s">
        <v>12</v>
      </c>
      <c r="D1975" t="s">
        <v>186</v>
      </c>
      <c r="E1975" t="s">
        <v>187</v>
      </c>
      <c r="F1975" s="1">
        <v>42557</v>
      </c>
      <c r="G1975">
        <v>37</v>
      </c>
      <c r="H1975">
        <v>-2447.7800000000002</v>
      </c>
      <c r="I1975" t="s">
        <v>15</v>
      </c>
      <c r="J1975" t="s">
        <v>194</v>
      </c>
      <c r="K1975" t="s">
        <v>2929</v>
      </c>
      <c r="L1975" t="s">
        <v>2874</v>
      </c>
      <c r="M1975" s="1">
        <v>42582</v>
      </c>
    </row>
    <row r="1976" spans="1:13" x14ac:dyDescent="0.25">
      <c r="A1976">
        <v>2016</v>
      </c>
      <c r="B1976" t="s">
        <v>11</v>
      </c>
      <c r="C1976" t="s">
        <v>12</v>
      </c>
      <c r="D1976" t="s">
        <v>186</v>
      </c>
      <c r="E1976" t="s">
        <v>187</v>
      </c>
      <c r="F1976" s="1">
        <v>42557</v>
      </c>
      <c r="G1976">
        <v>38</v>
      </c>
      <c r="H1976">
        <v>-24685.06</v>
      </c>
      <c r="I1976" t="s">
        <v>15</v>
      </c>
      <c r="J1976" t="s">
        <v>20</v>
      </c>
      <c r="K1976" t="s">
        <v>2930</v>
      </c>
      <c r="L1976" t="s">
        <v>2874</v>
      </c>
      <c r="M1976" s="1">
        <v>42582</v>
      </c>
    </row>
    <row r="1977" spans="1:13" hidden="1" x14ac:dyDescent="0.25">
      <c r="A1977">
        <v>2016</v>
      </c>
      <c r="B1977" t="s">
        <v>11</v>
      </c>
      <c r="C1977" t="s">
        <v>12</v>
      </c>
      <c r="D1977" t="s">
        <v>186</v>
      </c>
      <c r="E1977" t="s">
        <v>187</v>
      </c>
      <c r="F1977" s="1">
        <v>42557</v>
      </c>
      <c r="G1977">
        <v>39</v>
      </c>
      <c r="H1977">
        <v>-871.04</v>
      </c>
      <c r="I1977" t="s">
        <v>15</v>
      </c>
      <c r="J1977" t="s">
        <v>324</v>
      </c>
      <c r="K1977" t="s">
        <v>2931</v>
      </c>
      <c r="L1977" t="s">
        <v>2874</v>
      </c>
      <c r="M1977" s="1">
        <v>42582</v>
      </c>
    </row>
    <row r="1978" spans="1:13" hidden="1" x14ac:dyDescent="0.25">
      <c r="A1978">
        <v>2016</v>
      </c>
      <c r="B1978" t="s">
        <v>11</v>
      </c>
      <c r="C1978" t="s">
        <v>12</v>
      </c>
      <c r="D1978" t="s">
        <v>186</v>
      </c>
      <c r="E1978" t="s">
        <v>187</v>
      </c>
      <c r="F1978" s="1">
        <v>42557</v>
      </c>
      <c r="G1978">
        <v>40</v>
      </c>
      <c r="H1978">
        <v>-489.51</v>
      </c>
      <c r="I1978" t="s">
        <v>15</v>
      </c>
      <c r="J1978" t="s">
        <v>83</v>
      </c>
      <c r="K1978" t="s">
        <v>2932</v>
      </c>
      <c r="L1978" t="s">
        <v>2874</v>
      </c>
      <c r="M1978" s="1">
        <v>42582</v>
      </c>
    </row>
    <row r="1979" spans="1:13" hidden="1" x14ac:dyDescent="0.25">
      <c r="A1979">
        <v>2016</v>
      </c>
      <c r="B1979" t="s">
        <v>11</v>
      </c>
      <c r="C1979" t="s">
        <v>12</v>
      </c>
      <c r="D1979" t="s">
        <v>186</v>
      </c>
      <c r="E1979" t="s">
        <v>187</v>
      </c>
      <c r="F1979" s="1">
        <v>42557</v>
      </c>
      <c r="G1979">
        <v>41</v>
      </c>
      <c r="H1979">
        <v>-311.52999999999997</v>
      </c>
      <c r="I1979" t="s">
        <v>15</v>
      </c>
      <c r="J1979" t="s">
        <v>206</v>
      </c>
      <c r="K1979" t="s">
        <v>2933</v>
      </c>
      <c r="L1979" t="s">
        <v>2874</v>
      </c>
      <c r="M1979" s="1">
        <v>42582</v>
      </c>
    </row>
    <row r="1980" spans="1:13" hidden="1" x14ac:dyDescent="0.25">
      <c r="A1980">
        <v>2016</v>
      </c>
      <c r="B1980" t="s">
        <v>11</v>
      </c>
      <c r="C1980" t="s">
        <v>12</v>
      </c>
      <c r="D1980" t="s">
        <v>186</v>
      </c>
      <c r="E1980" t="s">
        <v>187</v>
      </c>
      <c r="F1980" s="1">
        <v>42557</v>
      </c>
      <c r="G1980">
        <v>42</v>
      </c>
      <c r="H1980">
        <v>-106.95</v>
      </c>
      <c r="I1980" t="s">
        <v>15</v>
      </c>
      <c r="J1980" t="s">
        <v>959</v>
      </c>
      <c r="K1980" t="s">
        <v>2934</v>
      </c>
      <c r="L1980" t="s">
        <v>2874</v>
      </c>
      <c r="M1980" s="1">
        <v>42582</v>
      </c>
    </row>
    <row r="1981" spans="1:13" hidden="1" x14ac:dyDescent="0.25">
      <c r="A1981">
        <v>2016</v>
      </c>
      <c r="B1981" t="s">
        <v>11</v>
      </c>
      <c r="C1981" t="s">
        <v>12</v>
      </c>
      <c r="D1981" t="s">
        <v>186</v>
      </c>
      <c r="E1981" t="s">
        <v>187</v>
      </c>
      <c r="F1981" s="1">
        <v>42557</v>
      </c>
      <c r="G1981">
        <v>43</v>
      </c>
      <c r="H1981">
        <v>-1547.55</v>
      </c>
      <c r="I1981" t="s">
        <v>15</v>
      </c>
      <c r="J1981" t="s">
        <v>962</v>
      </c>
      <c r="K1981" t="s">
        <v>2935</v>
      </c>
      <c r="L1981" t="s">
        <v>2874</v>
      </c>
      <c r="M1981" s="1">
        <v>42582</v>
      </c>
    </row>
    <row r="1982" spans="1:13" hidden="1" x14ac:dyDescent="0.25">
      <c r="A1982">
        <v>2016</v>
      </c>
      <c r="B1982" t="s">
        <v>11</v>
      </c>
      <c r="C1982" t="s">
        <v>12</v>
      </c>
      <c r="D1982" t="s">
        <v>186</v>
      </c>
      <c r="E1982" t="s">
        <v>187</v>
      </c>
      <c r="F1982" s="1">
        <v>42557</v>
      </c>
      <c r="G1982">
        <v>44</v>
      </c>
      <c r="H1982">
        <v>-219.53</v>
      </c>
      <c r="I1982" t="s">
        <v>15</v>
      </c>
      <c r="J1982" t="s">
        <v>334</v>
      </c>
      <c r="K1982" t="s">
        <v>2936</v>
      </c>
      <c r="L1982" t="s">
        <v>2874</v>
      </c>
      <c r="M1982" s="1">
        <v>42582</v>
      </c>
    </row>
    <row r="1983" spans="1:13" hidden="1" x14ac:dyDescent="0.25">
      <c r="A1983">
        <v>2016</v>
      </c>
      <c r="B1983" t="s">
        <v>11</v>
      </c>
      <c r="C1983" t="s">
        <v>12</v>
      </c>
      <c r="D1983" t="s">
        <v>186</v>
      </c>
      <c r="E1983" t="s">
        <v>187</v>
      </c>
      <c r="F1983" s="1">
        <v>42557</v>
      </c>
      <c r="G1983">
        <v>45</v>
      </c>
      <c r="H1983">
        <v>-543.02</v>
      </c>
      <c r="I1983" t="s">
        <v>15</v>
      </c>
      <c r="J1983" t="s">
        <v>496</v>
      </c>
      <c r="K1983" t="s">
        <v>2937</v>
      </c>
      <c r="L1983" t="s">
        <v>2874</v>
      </c>
      <c r="M1983" s="1">
        <v>42582</v>
      </c>
    </row>
    <row r="1984" spans="1:13" hidden="1" x14ac:dyDescent="0.25">
      <c r="A1984">
        <v>2016</v>
      </c>
      <c r="B1984" t="s">
        <v>11</v>
      </c>
      <c r="C1984" t="s">
        <v>12</v>
      </c>
      <c r="D1984" t="s">
        <v>186</v>
      </c>
      <c r="E1984" t="s">
        <v>187</v>
      </c>
      <c r="F1984" s="1">
        <v>42557</v>
      </c>
      <c r="G1984">
        <v>46</v>
      </c>
      <c r="H1984">
        <v>-450</v>
      </c>
      <c r="I1984" t="s">
        <v>15</v>
      </c>
      <c r="J1984" t="s">
        <v>340</v>
      </c>
      <c r="K1984" t="s">
        <v>2938</v>
      </c>
      <c r="L1984" t="s">
        <v>2874</v>
      </c>
      <c r="M1984" s="1">
        <v>42582</v>
      </c>
    </row>
    <row r="1985" spans="1:13" hidden="1" x14ac:dyDescent="0.25">
      <c r="A1985">
        <v>2016</v>
      </c>
      <c r="B1985" t="s">
        <v>11</v>
      </c>
      <c r="C1985" t="s">
        <v>12</v>
      </c>
      <c r="D1985" t="s">
        <v>186</v>
      </c>
      <c r="E1985" t="s">
        <v>187</v>
      </c>
      <c r="F1985" s="1">
        <v>42557</v>
      </c>
      <c r="G1985">
        <v>47</v>
      </c>
      <c r="H1985">
        <v>-1563.18</v>
      </c>
      <c r="I1985" t="s">
        <v>15</v>
      </c>
      <c r="J1985" t="s">
        <v>1333</v>
      </c>
      <c r="K1985" t="s">
        <v>2939</v>
      </c>
      <c r="L1985" t="s">
        <v>2874</v>
      </c>
      <c r="M1985" s="1">
        <v>42582</v>
      </c>
    </row>
    <row r="1986" spans="1:13" hidden="1" x14ac:dyDescent="0.25">
      <c r="A1986">
        <v>2016</v>
      </c>
      <c r="B1986" t="s">
        <v>11</v>
      </c>
      <c r="C1986" t="s">
        <v>12</v>
      </c>
      <c r="D1986" t="s">
        <v>186</v>
      </c>
      <c r="E1986" t="s">
        <v>187</v>
      </c>
      <c r="F1986" s="1">
        <v>42557</v>
      </c>
      <c r="G1986">
        <v>48</v>
      </c>
      <c r="H1986">
        <v>-397280.28</v>
      </c>
      <c r="I1986" t="s">
        <v>15</v>
      </c>
      <c r="J1986" t="s">
        <v>202</v>
      </c>
      <c r="K1986" t="s">
        <v>2940</v>
      </c>
      <c r="L1986" t="s">
        <v>2874</v>
      </c>
      <c r="M1986" s="1">
        <v>42582</v>
      </c>
    </row>
    <row r="1987" spans="1:13" hidden="1" x14ac:dyDescent="0.25">
      <c r="A1987">
        <v>2016</v>
      </c>
      <c r="B1987" t="s">
        <v>11</v>
      </c>
      <c r="C1987" t="s">
        <v>12</v>
      </c>
      <c r="D1987" t="s">
        <v>186</v>
      </c>
      <c r="E1987" t="s">
        <v>187</v>
      </c>
      <c r="F1987" s="1">
        <v>42557</v>
      </c>
      <c r="G1987">
        <v>49</v>
      </c>
      <c r="H1987">
        <v>-29.86</v>
      </c>
      <c r="I1987" t="s">
        <v>15</v>
      </c>
      <c r="J1987" t="s">
        <v>205</v>
      </c>
      <c r="K1987" t="s">
        <v>2941</v>
      </c>
      <c r="L1987" t="s">
        <v>2874</v>
      </c>
      <c r="M1987" s="1">
        <v>42582</v>
      </c>
    </row>
    <row r="1988" spans="1:13" hidden="1" x14ac:dyDescent="0.25">
      <c r="A1988">
        <v>2016</v>
      </c>
      <c r="B1988" t="s">
        <v>11</v>
      </c>
      <c r="C1988" t="s">
        <v>12</v>
      </c>
      <c r="D1988" t="s">
        <v>186</v>
      </c>
      <c r="E1988" t="s">
        <v>187</v>
      </c>
      <c r="F1988" s="1">
        <v>42557</v>
      </c>
      <c r="G1988">
        <v>50</v>
      </c>
      <c r="H1988">
        <v>-2741.12</v>
      </c>
      <c r="I1988" t="s">
        <v>15</v>
      </c>
      <c r="J1988" t="s">
        <v>349</v>
      </c>
      <c r="K1988" t="s">
        <v>2942</v>
      </c>
      <c r="L1988" t="s">
        <v>2874</v>
      </c>
      <c r="M1988" s="1">
        <v>42582</v>
      </c>
    </row>
    <row r="1989" spans="1:13" hidden="1" x14ac:dyDescent="0.25">
      <c r="A1989">
        <v>2016</v>
      </c>
      <c r="B1989" t="s">
        <v>11</v>
      </c>
      <c r="C1989" t="s">
        <v>12</v>
      </c>
      <c r="D1989" t="s">
        <v>186</v>
      </c>
      <c r="E1989" t="s">
        <v>187</v>
      </c>
      <c r="F1989" s="1">
        <v>42557</v>
      </c>
      <c r="G1989">
        <v>51</v>
      </c>
      <c r="H1989">
        <v>-46700</v>
      </c>
      <c r="I1989" t="s">
        <v>15</v>
      </c>
      <c r="J1989" t="s">
        <v>196</v>
      </c>
      <c r="K1989" t="s">
        <v>2943</v>
      </c>
      <c r="L1989" t="s">
        <v>2874</v>
      </c>
      <c r="M1989" s="1">
        <v>42582</v>
      </c>
    </row>
    <row r="1990" spans="1:13" hidden="1" x14ac:dyDescent="0.25">
      <c r="A1990">
        <v>2016</v>
      </c>
      <c r="B1990" t="s">
        <v>11</v>
      </c>
      <c r="C1990" t="s">
        <v>12</v>
      </c>
      <c r="D1990" t="s">
        <v>186</v>
      </c>
      <c r="E1990" t="s">
        <v>187</v>
      </c>
      <c r="F1990" s="1">
        <v>42557</v>
      </c>
      <c r="G1990">
        <v>52</v>
      </c>
      <c r="H1990">
        <v>-113900</v>
      </c>
      <c r="I1990" t="s">
        <v>15</v>
      </c>
      <c r="J1990" t="s">
        <v>196</v>
      </c>
      <c r="K1990" t="s">
        <v>2944</v>
      </c>
      <c r="L1990" t="s">
        <v>2874</v>
      </c>
      <c r="M1990" s="1">
        <v>42582</v>
      </c>
    </row>
    <row r="1991" spans="1:13" hidden="1" x14ac:dyDescent="0.25">
      <c r="A1991">
        <v>2016</v>
      </c>
      <c r="B1991" t="s">
        <v>11</v>
      </c>
      <c r="C1991" t="s">
        <v>12</v>
      </c>
      <c r="D1991" t="s">
        <v>186</v>
      </c>
      <c r="E1991" t="s">
        <v>187</v>
      </c>
      <c r="F1991" s="1">
        <v>42557</v>
      </c>
      <c r="G1991">
        <v>53</v>
      </c>
      <c r="H1991">
        <v>-13673.4</v>
      </c>
      <c r="I1991" t="s">
        <v>15</v>
      </c>
      <c r="J1991" t="s">
        <v>667</v>
      </c>
      <c r="K1991" t="s">
        <v>2945</v>
      </c>
      <c r="L1991" t="s">
        <v>2874</v>
      </c>
      <c r="M1991" s="1">
        <v>42582</v>
      </c>
    </row>
    <row r="1992" spans="1:13" hidden="1" x14ac:dyDescent="0.25">
      <c r="A1992">
        <v>2016</v>
      </c>
      <c r="B1992" t="s">
        <v>11</v>
      </c>
      <c r="C1992" t="s">
        <v>12</v>
      </c>
      <c r="D1992" t="s">
        <v>186</v>
      </c>
      <c r="E1992" t="s">
        <v>187</v>
      </c>
      <c r="F1992" s="1">
        <v>42557</v>
      </c>
      <c r="G1992">
        <v>54</v>
      </c>
      <c r="H1992">
        <v>-189.95</v>
      </c>
      <c r="I1992" t="s">
        <v>15</v>
      </c>
      <c r="J1992" t="s">
        <v>1195</v>
      </c>
      <c r="K1992" t="s">
        <v>2946</v>
      </c>
      <c r="L1992" t="s">
        <v>2874</v>
      </c>
      <c r="M1992" s="1">
        <v>42582</v>
      </c>
    </row>
    <row r="1993" spans="1:13" hidden="1" x14ac:dyDescent="0.25">
      <c r="A1993">
        <v>2016</v>
      </c>
      <c r="B1993" t="s">
        <v>11</v>
      </c>
      <c r="C1993" t="s">
        <v>12</v>
      </c>
      <c r="D1993" t="s">
        <v>186</v>
      </c>
      <c r="E1993" t="s">
        <v>187</v>
      </c>
      <c r="F1993" s="1">
        <v>42557</v>
      </c>
      <c r="G1993">
        <v>55</v>
      </c>
      <c r="H1993">
        <v>-66.33</v>
      </c>
      <c r="I1993" t="s">
        <v>15</v>
      </c>
      <c r="J1993" t="s">
        <v>514</v>
      </c>
      <c r="K1993" t="s">
        <v>2947</v>
      </c>
      <c r="L1993" t="s">
        <v>2874</v>
      </c>
      <c r="M1993" s="1">
        <v>42582</v>
      </c>
    </row>
    <row r="1994" spans="1:13" hidden="1" x14ac:dyDescent="0.25">
      <c r="A1994">
        <v>2016</v>
      </c>
      <c r="B1994" t="s">
        <v>11</v>
      </c>
      <c r="C1994" t="s">
        <v>12</v>
      </c>
      <c r="D1994" t="s">
        <v>186</v>
      </c>
      <c r="E1994" t="s">
        <v>187</v>
      </c>
      <c r="F1994" s="1">
        <v>42557</v>
      </c>
      <c r="G1994">
        <v>56</v>
      </c>
      <c r="H1994">
        <v>-94082.15</v>
      </c>
      <c r="I1994" t="s">
        <v>15</v>
      </c>
      <c r="J1994" t="s">
        <v>369</v>
      </c>
      <c r="K1994" t="s">
        <v>2948</v>
      </c>
      <c r="L1994" t="s">
        <v>2874</v>
      </c>
      <c r="M1994" s="1">
        <v>42582</v>
      </c>
    </row>
    <row r="1995" spans="1:13" hidden="1" x14ac:dyDescent="0.25">
      <c r="A1995">
        <v>2016</v>
      </c>
      <c r="B1995" t="s">
        <v>11</v>
      </c>
      <c r="C1995" t="s">
        <v>12</v>
      </c>
      <c r="D1995" t="s">
        <v>186</v>
      </c>
      <c r="E1995" t="s">
        <v>187</v>
      </c>
      <c r="F1995" s="1">
        <v>42557</v>
      </c>
      <c r="G1995">
        <v>57</v>
      </c>
      <c r="H1995">
        <v>-9533.56</v>
      </c>
      <c r="I1995" t="s">
        <v>15</v>
      </c>
      <c r="J1995" t="s">
        <v>197</v>
      </c>
      <c r="K1995" t="s">
        <v>2949</v>
      </c>
      <c r="L1995" t="s">
        <v>2874</v>
      </c>
      <c r="M1995" s="1">
        <v>42582</v>
      </c>
    </row>
    <row r="1996" spans="1:13" hidden="1" x14ac:dyDescent="0.25">
      <c r="A1996">
        <v>2016</v>
      </c>
      <c r="B1996" t="s">
        <v>11</v>
      </c>
      <c r="C1996" t="s">
        <v>12</v>
      </c>
      <c r="D1996" t="s">
        <v>186</v>
      </c>
      <c r="E1996" t="s">
        <v>187</v>
      </c>
      <c r="F1996" s="1">
        <v>42557</v>
      </c>
      <c r="G1996">
        <v>58</v>
      </c>
      <c r="H1996">
        <v>-4187</v>
      </c>
      <c r="I1996" t="s">
        <v>15</v>
      </c>
      <c r="J1996" t="s">
        <v>2950</v>
      </c>
      <c r="K1996" t="s">
        <v>2951</v>
      </c>
      <c r="L1996" t="s">
        <v>2874</v>
      </c>
      <c r="M1996" s="1">
        <v>42582</v>
      </c>
    </row>
    <row r="1997" spans="1:13" hidden="1" x14ac:dyDescent="0.25">
      <c r="A1997">
        <v>2016</v>
      </c>
      <c r="B1997" t="s">
        <v>11</v>
      </c>
      <c r="C1997" t="s">
        <v>12</v>
      </c>
      <c r="D1997" t="s">
        <v>186</v>
      </c>
      <c r="E1997" t="s">
        <v>187</v>
      </c>
      <c r="F1997" s="1">
        <v>42557</v>
      </c>
      <c r="G1997">
        <v>59</v>
      </c>
      <c r="H1997">
        <v>-168</v>
      </c>
      <c r="I1997" t="s">
        <v>15</v>
      </c>
      <c r="J1997" t="s">
        <v>1103</v>
      </c>
      <c r="K1997" t="s">
        <v>2952</v>
      </c>
      <c r="L1997" t="s">
        <v>2874</v>
      </c>
      <c r="M1997" s="1">
        <v>42582</v>
      </c>
    </row>
    <row r="1998" spans="1:13" hidden="1" x14ac:dyDescent="0.25">
      <c r="A1998">
        <v>2016</v>
      </c>
      <c r="B1998" t="s">
        <v>11</v>
      </c>
      <c r="C1998" t="s">
        <v>12</v>
      </c>
      <c r="D1998" t="s">
        <v>186</v>
      </c>
      <c r="E1998" t="s">
        <v>187</v>
      </c>
      <c r="F1998" s="1">
        <v>42557</v>
      </c>
      <c r="G1998">
        <v>60</v>
      </c>
      <c r="H1998">
        <v>-144</v>
      </c>
      <c r="I1998" t="s">
        <v>15</v>
      </c>
      <c r="J1998" t="s">
        <v>381</v>
      </c>
      <c r="K1998" t="s">
        <v>2953</v>
      </c>
      <c r="L1998" t="s">
        <v>2874</v>
      </c>
      <c r="M1998" s="1">
        <v>42582</v>
      </c>
    </row>
    <row r="1999" spans="1:13" hidden="1" x14ac:dyDescent="0.25">
      <c r="A1999">
        <v>2016</v>
      </c>
      <c r="B1999" t="s">
        <v>11</v>
      </c>
      <c r="C1999" t="s">
        <v>12</v>
      </c>
      <c r="D1999" t="s">
        <v>186</v>
      </c>
      <c r="E1999" t="s">
        <v>187</v>
      </c>
      <c r="F1999" s="1">
        <v>42557</v>
      </c>
      <c r="G1999">
        <v>61</v>
      </c>
      <c r="H1999">
        <v>-262.77</v>
      </c>
      <c r="I1999" t="s">
        <v>15</v>
      </c>
      <c r="J1999" t="s">
        <v>40</v>
      </c>
      <c r="K1999" t="s">
        <v>2954</v>
      </c>
      <c r="L1999" t="s">
        <v>2874</v>
      </c>
      <c r="M1999" s="1">
        <v>42582</v>
      </c>
    </row>
    <row r="2000" spans="1:13" hidden="1" x14ac:dyDescent="0.25">
      <c r="A2000">
        <v>2016</v>
      </c>
      <c r="B2000" t="s">
        <v>11</v>
      </c>
      <c r="C2000" t="s">
        <v>12</v>
      </c>
      <c r="D2000" t="s">
        <v>186</v>
      </c>
      <c r="E2000" t="s">
        <v>187</v>
      </c>
      <c r="F2000" s="1">
        <v>42557</v>
      </c>
      <c r="G2000">
        <v>62</v>
      </c>
      <c r="H2000">
        <v>-1637.69</v>
      </c>
      <c r="I2000" t="s">
        <v>15</v>
      </c>
      <c r="J2000" t="s">
        <v>384</v>
      </c>
      <c r="K2000" t="s">
        <v>2955</v>
      </c>
      <c r="L2000" t="s">
        <v>2874</v>
      </c>
      <c r="M2000" s="1">
        <v>42582</v>
      </c>
    </row>
    <row r="2001" spans="1:13" hidden="1" x14ac:dyDescent="0.25">
      <c r="A2001">
        <v>2016</v>
      </c>
      <c r="B2001" t="s">
        <v>11</v>
      </c>
      <c r="C2001" t="s">
        <v>12</v>
      </c>
      <c r="D2001" t="s">
        <v>186</v>
      </c>
      <c r="E2001" t="s">
        <v>187</v>
      </c>
      <c r="F2001" s="1">
        <v>42557</v>
      </c>
      <c r="G2001">
        <v>63</v>
      </c>
      <c r="H2001">
        <v>-1459.58</v>
      </c>
      <c r="I2001" t="s">
        <v>15</v>
      </c>
      <c r="J2001" t="s">
        <v>2431</v>
      </c>
      <c r="K2001" t="s">
        <v>2956</v>
      </c>
      <c r="L2001" t="s">
        <v>2874</v>
      </c>
      <c r="M2001" s="1">
        <v>42582</v>
      </c>
    </row>
    <row r="2002" spans="1:13" hidden="1" x14ac:dyDescent="0.25">
      <c r="A2002">
        <v>2016</v>
      </c>
      <c r="B2002" t="s">
        <v>11</v>
      </c>
      <c r="C2002" t="s">
        <v>12</v>
      </c>
      <c r="D2002" t="s">
        <v>186</v>
      </c>
      <c r="E2002" t="s">
        <v>187</v>
      </c>
      <c r="F2002" s="1">
        <v>42557</v>
      </c>
      <c r="G2002">
        <v>64</v>
      </c>
      <c r="H2002">
        <v>-32200.44</v>
      </c>
      <c r="I2002" t="s">
        <v>15</v>
      </c>
      <c r="J2002" t="s">
        <v>542</v>
      </c>
      <c r="K2002" t="s">
        <v>2957</v>
      </c>
      <c r="L2002" t="s">
        <v>2874</v>
      </c>
      <c r="M2002" s="1">
        <v>42582</v>
      </c>
    </row>
    <row r="2003" spans="1:13" hidden="1" x14ac:dyDescent="0.25">
      <c r="A2003">
        <v>2016</v>
      </c>
      <c r="B2003" t="s">
        <v>11</v>
      </c>
      <c r="C2003" t="s">
        <v>12</v>
      </c>
      <c r="D2003" t="s">
        <v>186</v>
      </c>
      <c r="E2003" t="s">
        <v>187</v>
      </c>
      <c r="F2003" s="1">
        <v>42557</v>
      </c>
      <c r="G2003">
        <v>65</v>
      </c>
      <c r="H2003">
        <v>-2288.6999999999998</v>
      </c>
      <c r="I2003" t="s">
        <v>15</v>
      </c>
      <c r="J2003" t="s">
        <v>695</v>
      </c>
      <c r="K2003" t="s">
        <v>2958</v>
      </c>
      <c r="L2003" t="s">
        <v>2874</v>
      </c>
      <c r="M2003" s="1">
        <v>42582</v>
      </c>
    </row>
    <row r="2004" spans="1:13" hidden="1" x14ac:dyDescent="0.25">
      <c r="A2004">
        <v>2016</v>
      </c>
      <c r="B2004" t="s">
        <v>11</v>
      </c>
      <c r="C2004" t="s">
        <v>12</v>
      </c>
      <c r="D2004" t="s">
        <v>186</v>
      </c>
      <c r="E2004" t="s">
        <v>187</v>
      </c>
      <c r="F2004" s="1">
        <v>42557</v>
      </c>
      <c r="G2004">
        <v>66</v>
      </c>
      <c r="H2004">
        <v>-175</v>
      </c>
      <c r="I2004" t="s">
        <v>15</v>
      </c>
      <c r="J2004" t="s">
        <v>544</v>
      </c>
      <c r="K2004" t="s">
        <v>2959</v>
      </c>
      <c r="L2004" t="s">
        <v>2874</v>
      </c>
      <c r="M2004" s="1">
        <v>42582</v>
      </c>
    </row>
    <row r="2005" spans="1:13" hidden="1" x14ac:dyDescent="0.25">
      <c r="A2005">
        <v>2016</v>
      </c>
      <c r="B2005" t="s">
        <v>11</v>
      </c>
      <c r="C2005" t="s">
        <v>12</v>
      </c>
      <c r="D2005" t="s">
        <v>186</v>
      </c>
      <c r="E2005" t="s">
        <v>187</v>
      </c>
      <c r="F2005" s="1">
        <v>42557</v>
      </c>
      <c r="G2005">
        <v>67</v>
      </c>
      <c r="H2005">
        <v>-2335.8000000000002</v>
      </c>
      <c r="I2005" t="s">
        <v>15</v>
      </c>
      <c r="J2005" t="s">
        <v>789</v>
      </c>
      <c r="K2005" t="s">
        <v>2960</v>
      </c>
      <c r="L2005" t="s">
        <v>2874</v>
      </c>
      <c r="M2005" s="1">
        <v>42582</v>
      </c>
    </row>
    <row r="2006" spans="1:13" hidden="1" x14ac:dyDescent="0.25">
      <c r="A2006">
        <v>2016</v>
      </c>
      <c r="B2006" t="s">
        <v>11</v>
      </c>
      <c r="C2006" t="s">
        <v>12</v>
      </c>
      <c r="D2006" t="s">
        <v>186</v>
      </c>
      <c r="E2006" t="s">
        <v>187</v>
      </c>
      <c r="F2006" s="1">
        <v>42557</v>
      </c>
      <c r="G2006">
        <v>68</v>
      </c>
      <c r="H2006">
        <v>-60.24</v>
      </c>
      <c r="I2006" t="s">
        <v>15</v>
      </c>
      <c r="J2006" t="s">
        <v>392</v>
      </c>
      <c r="K2006" t="s">
        <v>2961</v>
      </c>
      <c r="L2006" t="s">
        <v>2874</v>
      </c>
      <c r="M2006" s="1">
        <v>42582</v>
      </c>
    </row>
    <row r="2007" spans="1:13" hidden="1" x14ac:dyDescent="0.25">
      <c r="A2007">
        <v>2016</v>
      </c>
      <c r="B2007" t="s">
        <v>11</v>
      </c>
      <c r="C2007" t="s">
        <v>12</v>
      </c>
      <c r="D2007" t="s">
        <v>186</v>
      </c>
      <c r="E2007" t="s">
        <v>187</v>
      </c>
      <c r="F2007" s="1">
        <v>42557</v>
      </c>
      <c r="G2007">
        <v>69</v>
      </c>
      <c r="H2007">
        <v>-36647.46</v>
      </c>
      <c r="I2007" t="s">
        <v>15</v>
      </c>
      <c r="J2007" t="s">
        <v>395</v>
      </c>
      <c r="K2007" t="s">
        <v>2962</v>
      </c>
      <c r="L2007" t="s">
        <v>2874</v>
      </c>
      <c r="M2007" s="1">
        <v>42582</v>
      </c>
    </row>
    <row r="2008" spans="1:13" hidden="1" x14ac:dyDescent="0.25">
      <c r="A2008">
        <v>2016</v>
      </c>
      <c r="B2008" t="s">
        <v>11</v>
      </c>
      <c r="C2008" t="s">
        <v>12</v>
      </c>
      <c r="D2008" t="s">
        <v>186</v>
      </c>
      <c r="E2008" t="s">
        <v>187</v>
      </c>
      <c r="F2008" s="1">
        <v>42557</v>
      </c>
      <c r="G2008">
        <v>70</v>
      </c>
      <c r="H2008">
        <v>-30.23</v>
      </c>
      <c r="I2008" t="s">
        <v>15</v>
      </c>
      <c r="J2008" t="s">
        <v>2963</v>
      </c>
      <c r="K2008" t="s">
        <v>2964</v>
      </c>
      <c r="L2008" t="s">
        <v>2965</v>
      </c>
      <c r="M2008" s="1">
        <v>42582</v>
      </c>
    </row>
    <row r="2009" spans="1:13" hidden="1" x14ac:dyDescent="0.25">
      <c r="A2009">
        <v>2016</v>
      </c>
      <c r="B2009" t="s">
        <v>11</v>
      </c>
      <c r="C2009" t="s">
        <v>12</v>
      </c>
      <c r="D2009" t="s">
        <v>186</v>
      </c>
      <c r="E2009" t="s">
        <v>187</v>
      </c>
      <c r="F2009" s="1">
        <v>42557</v>
      </c>
      <c r="G2009">
        <v>71</v>
      </c>
      <c r="H2009">
        <v>30.23</v>
      </c>
      <c r="I2009" t="s">
        <v>15</v>
      </c>
      <c r="J2009" t="s">
        <v>2128</v>
      </c>
      <c r="K2009" t="s">
        <v>2873</v>
      </c>
      <c r="L2009" t="s">
        <v>2966</v>
      </c>
      <c r="M2009" s="1">
        <v>42582</v>
      </c>
    </row>
    <row r="2010" spans="1:13" hidden="1" x14ac:dyDescent="0.25">
      <c r="A2010">
        <v>2016</v>
      </c>
      <c r="B2010" t="s">
        <v>11</v>
      </c>
      <c r="C2010" t="s">
        <v>12</v>
      </c>
      <c r="D2010" t="s">
        <v>186</v>
      </c>
      <c r="E2010" t="s">
        <v>187</v>
      </c>
      <c r="F2010" s="1">
        <v>42559</v>
      </c>
      <c r="G2010">
        <v>0</v>
      </c>
      <c r="H2010">
        <v>-287.83999999999997</v>
      </c>
      <c r="I2010" t="s">
        <v>15</v>
      </c>
      <c r="J2010" t="s">
        <v>2967</v>
      </c>
      <c r="K2010" t="s">
        <v>2968</v>
      </c>
      <c r="L2010" t="s">
        <v>2969</v>
      </c>
      <c r="M2010" s="1">
        <v>42582</v>
      </c>
    </row>
    <row r="2011" spans="1:13" hidden="1" x14ac:dyDescent="0.25">
      <c r="A2011">
        <v>2016</v>
      </c>
      <c r="B2011" t="s">
        <v>11</v>
      </c>
      <c r="C2011" t="s">
        <v>12</v>
      </c>
      <c r="D2011" t="s">
        <v>186</v>
      </c>
      <c r="E2011" t="s">
        <v>187</v>
      </c>
      <c r="F2011" s="1">
        <v>42559</v>
      </c>
      <c r="G2011">
        <v>1</v>
      </c>
      <c r="H2011">
        <v>287.83999999999997</v>
      </c>
      <c r="I2011" t="s">
        <v>15</v>
      </c>
      <c r="J2011" t="s">
        <v>2967</v>
      </c>
      <c r="K2011" t="s">
        <v>2970</v>
      </c>
      <c r="L2011" t="s">
        <v>2971</v>
      </c>
      <c r="M2011" s="1">
        <v>42582</v>
      </c>
    </row>
    <row r="2012" spans="1:13" hidden="1" x14ac:dyDescent="0.25">
      <c r="A2012">
        <v>2016</v>
      </c>
      <c r="B2012" t="s">
        <v>11</v>
      </c>
      <c r="C2012" t="s">
        <v>12</v>
      </c>
      <c r="D2012" t="s">
        <v>186</v>
      </c>
      <c r="E2012" t="s">
        <v>187</v>
      </c>
      <c r="F2012" s="1">
        <v>42559</v>
      </c>
      <c r="G2012">
        <v>2</v>
      </c>
      <c r="H2012">
        <v>-16459.650000000001</v>
      </c>
      <c r="I2012" t="s">
        <v>21</v>
      </c>
      <c r="J2012" t="s">
        <v>188</v>
      </c>
      <c r="L2012" t="s">
        <v>2972</v>
      </c>
      <c r="M2012" s="1">
        <v>42582</v>
      </c>
    </row>
    <row r="2013" spans="1:13" hidden="1" x14ac:dyDescent="0.25">
      <c r="A2013">
        <v>2016</v>
      </c>
      <c r="B2013" t="s">
        <v>11</v>
      </c>
      <c r="C2013" t="s">
        <v>12</v>
      </c>
      <c r="D2013" t="s">
        <v>186</v>
      </c>
      <c r="E2013" t="s">
        <v>187</v>
      </c>
      <c r="F2013" s="1">
        <v>42559</v>
      </c>
      <c r="G2013">
        <v>3</v>
      </c>
      <c r="H2013">
        <v>-59475.32</v>
      </c>
      <c r="I2013" t="s">
        <v>21</v>
      </c>
      <c r="J2013" t="s">
        <v>189</v>
      </c>
      <c r="L2013" t="s">
        <v>2972</v>
      </c>
      <c r="M2013" s="1">
        <v>42582</v>
      </c>
    </row>
    <row r="2014" spans="1:13" hidden="1" x14ac:dyDescent="0.25">
      <c r="A2014">
        <v>2016</v>
      </c>
      <c r="B2014" t="s">
        <v>11</v>
      </c>
      <c r="C2014" t="s">
        <v>12</v>
      </c>
      <c r="D2014" t="s">
        <v>186</v>
      </c>
      <c r="E2014" t="s">
        <v>187</v>
      </c>
      <c r="F2014" s="1">
        <v>42559</v>
      </c>
      <c r="G2014">
        <v>4</v>
      </c>
      <c r="H2014">
        <v>-34088.39</v>
      </c>
      <c r="I2014" t="s">
        <v>21</v>
      </c>
      <c r="J2014" t="s">
        <v>190</v>
      </c>
      <c r="L2014" t="s">
        <v>2972</v>
      </c>
      <c r="M2014" s="1">
        <v>42582</v>
      </c>
    </row>
    <row r="2015" spans="1:13" hidden="1" x14ac:dyDescent="0.25">
      <c r="A2015">
        <v>2016</v>
      </c>
      <c r="B2015" t="s">
        <v>11</v>
      </c>
      <c r="C2015" t="s">
        <v>12</v>
      </c>
      <c r="D2015" t="s">
        <v>186</v>
      </c>
      <c r="E2015" t="s">
        <v>187</v>
      </c>
      <c r="F2015" s="1">
        <v>42559</v>
      </c>
      <c r="G2015">
        <v>5</v>
      </c>
      <c r="H2015">
        <v>-553.85</v>
      </c>
      <c r="I2015" t="s">
        <v>21</v>
      </c>
      <c r="J2015" t="s">
        <v>191</v>
      </c>
      <c r="L2015" t="s">
        <v>2972</v>
      </c>
      <c r="M2015" s="1">
        <v>42582</v>
      </c>
    </row>
    <row r="2016" spans="1:13" hidden="1" x14ac:dyDescent="0.25">
      <c r="A2016">
        <v>2016</v>
      </c>
      <c r="B2016" t="s">
        <v>11</v>
      </c>
      <c r="C2016" t="s">
        <v>12</v>
      </c>
      <c r="D2016" t="s">
        <v>186</v>
      </c>
      <c r="E2016" t="s">
        <v>187</v>
      </c>
      <c r="F2016" s="1">
        <v>42559</v>
      </c>
      <c r="G2016">
        <v>6</v>
      </c>
      <c r="H2016">
        <v>-908.54</v>
      </c>
      <c r="I2016" t="s">
        <v>21</v>
      </c>
      <c r="J2016" t="s">
        <v>234</v>
      </c>
      <c r="L2016" t="s">
        <v>2973</v>
      </c>
      <c r="M2016" s="1">
        <v>42582</v>
      </c>
    </row>
    <row r="2017" spans="1:13" hidden="1" x14ac:dyDescent="0.25">
      <c r="A2017">
        <v>2016</v>
      </c>
      <c r="B2017" t="s">
        <v>11</v>
      </c>
      <c r="C2017" t="s">
        <v>12</v>
      </c>
      <c r="D2017" t="s">
        <v>186</v>
      </c>
      <c r="E2017" t="s">
        <v>187</v>
      </c>
      <c r="F2017" s="1">
        <v>42559</v>
      </c>
      <c r="G2017">
        <v>7</v>
      </c>
      <c r="H2017">
        <v>-8016.89</v>
      </c>
      <c r="I2017" t="s">
        <v>21</v>
      </c>
      <c r="J2017" t="s">
        <v>192</v>
      </c>
      <c r="L2017" t="s">
        <v>2973</v>
      </c>
      <c r="M2017" s="1">
        <v>42582</v>
      </c>
    </row>
    <row r="2018" spans="1:13" hidden="1" x14ac:dyDescent="0.25">
      <c r="A2018">
        <v>2016</v>
      </c>
      <c r="B2018" t="s">
        <v>11</v>
      </c>
      <c r="C2018" t="s">
        <v>12</v>
      </c>
      <c r="D2018" t="s">
        <v>186</v>
      </c>
      <c r="E2018" t="s">
        <v>187</v>
      </c>
      <c r="F2018" s="1">
        <v>42563</v>
      </c>
      <c r="G2018">
        <v>0</v>
      </c>
      <c r="H2018">
        <v>-1483.32</v>
      </c>
      <c r="I2018" t="s">
        <v>21</v>
      </c>
      <c r="J2018" t="s">
        <v>2974</v>
      </c>
      <c r="L2018" t="s">
        <v>2872</v>
      </c>
      <c r="M2018" s="1">
        <v>42582</v>
      </c>
    </row>
    <row r="2019" spans="1:13" hidden="1" x14ac:dyDescent="0.25">
      <c r="A2019">
        <v>2016</v>
      </c>
      <c r="B2019" t="s">
        <v>11</v>
      </c>
      <c r="C2019" t="s">
        <v>12</v>
      </c>
      <c r="D2019" t="s">
        <v>186</v>
      </c>
      <c r="E2019" t="s">
        <v>187</v>
      </c>
      <c r="F2019" s="1">
        <v>42569</v>
      </c>
      <c r="G2019">
        <v>0</v>
      </c>
      <c r="H2019">
        <v>-150.12</v>
      </c>
      <c r="I2019" t="s">
        <v>23</v>
      </c>
      <c r="J2019" t="s">
        <v>409</v>
      </c>
      <c r="L2019" t="s">
        <v>2975</v>
      </c>
      <c r="M2019" s="1">
        <v>42582</v>
      </c>
    </row>
    <row r="2020" spans="1:13" hidden="1" x14ac:dyDescent="0.25">
      <c r="A2020">
        <v>2016</v>
      </c>
      <c r="B2020" t="s">
        <v>11</v>
      </c>
      <c r="C2020" t="s">
        <v>12</v>
      </c>
      <c r="D2020" t="s">
        <v>186</v>
      </c>
      <c r="E2020" t="s">
        <v>187</v>
      </c>
      <c r="F2020" s="1">
        <v>42571</v>
      </c>
      <c r="G2020">
        <v>0</v>
      </c>
      <c r="H2020">
        <v>-2724.67</v>
      </c>
      <c r="I2020" t="s">
        <v>21</v>
      </c>
      <c r="J2020" t="s">
        <v>2705</v>
      </c>
      <c r="L2020" t="s">
        <v>2872</v>
      </c>
      <c r="M2020" s="1">
        <v>42582</v>
      </c>
    </row>
    <row r="2021" spans="1:13" hidden="1" x14ac:dyDescent="0.25">
      <c r="A2021">
        <v>2016</v>
      </c>
      <c r="B2021" t="s">
        <v>11</v>
      </c>
      <c r="C2021" t="s">
        <v>12</v>
      </c>
      <c r="D2021" t="s">
        <v>186</v>
      </c>
      <c r="E2021" t="s">
        <v>187</v>
      </c>
      <c r="F2021" s="1">
        <v>42572</v>
      </c>
      <c r="G2021">
        <v>0</v>
      </c>
      <c r="H2021">
        <v>-171750.27</v>
      </c>
      <c r="I2021" t="s">
        <v>15</v>
      </c>
      <c r="J2021" t="s">
        <v>200</v>
      </c>
      <c r="K2021" t="s">
        <v>2976</v>
      </c>
      <c r="L2021" t="s">
        <v>2977</v>
      </c>
      <c r="M2021" s="1">
        <v>42582</v>
      </c>
    </row>
    <row r="2022" spans="1:13" hidden="1" x14ac:dyDescent="0.25">
      <c r="A2022">
        <v>2016</v>
      </c>
      <c r="B2022" t="s">
        <v>11</v>
      </c>
      <c r="C2022" t="s">
        <v>12</v>
      </c>
      <c r="D2022" t="s">
        <v>186</v>
      </c>
      <c r="E2022" t="s">
        <v>187</v>
      </c>
      <c r="F2022" s="1">
        <v>42573</v>
      </c>
      <c r="G2022">
        <v>0</v>
      </c>
      <c r="H2022">
        <v>-35</v>
      </c>
      <c r="I2022" t="s">
        <v>15</v>
      </c>
      <c r="J2022" t="s">
        <v>2978</v>
      </c>
      <c r="K2022" t="s">
        <v>2979</v>
      </c>
      <c r="L2022" t="s">
        <v>2980</v>
      </c>
      <c r="M2022" s="1">
        <v>42582</v>
      </c>
    </row>
    <row r="2023" spans="1:13" hidden="1" x14ac:dyDescent="0.25">
      <c r="A2023">
        <v>2016</v>
      </c>
      <c r="B2023" t="s">
        <v>11</v>
      </c>
      <c r="C2023" t="s">
        <v>12</v>
      </c>
      <c r="D2023" t="s">
        <v>186</v>
      </c>
      <c r="E2023" t="s">
        <v>187</v>
      </c>
      <c r="F2023" s="1">
        <v>42573</v>
      </c>
      <c r="G2023">
        <v>1</v>
      </c>
      <c r="H2023">
        <v>-4666.42</v>
      </c>
      <c r="I2023" t="s">
        <v>15</v>
      </c>
      <c r="J2023" t="s">
        <v>16</v>
      </c>
      <c r="K2023" t="s">
        <v>2981</v>
      </c>
      <c r="L2023" t="s">
        <v>2980</v>
      </c>
      <c r="M2023" s="1">
        <v>42582</v>
      </c>
    </row>
    <row r="2024" spans="1:13" hidden="1" x14ac:dyDescent="0.25">
      <c r="A2024">
        <v>2016</v>
      </c>
      <c r="B2024" t="s">
        <v>11</v>
      </c>
      <c r="C2024" t="s">
        <v>12</v>
      </c>
      <c r="D2024" t="s">
        <v>186</v>
      </c>
      <c r="E2024" t="s">
        <v>187</v>
      </c>
      <c r="F2024" s="1">
        <v>42573</v>
      </c>
      <c r="G2024">
        <v>2</v>
      </c>
      <c r="H2024">
        <v>-25.44</v>
      </c>
      <c r="I2024" t="s">
        <v>15</v>
      </c>
      <c r="J2024" t="s">
        <v>2982</v>
      </c>
      <c r="K2024" t="s">
        <v>2983</v>
      </c>
      <c r="L2024" t="s">
        <v>2980</v>
      </c>
      <c r="M2024" s="1">
        <v>42582</v>
      </c>
    </row>
    <row r="2025" spans="1:13" hidden="1" x14ac:dyDescent="0.25">
      <c r="A2025">
        <v>2016</v>
      </c>
      <c r="B2025" t="s">
        <v>11</v>
      </c>
      <c r="C2025" t="s">
        <v>12</v>
      </c>
      <c r="D2025" t="s">
        <v>186</v>
      </c>
      <c r="E2025" t="s">
        <v>187</v>
      </c>
      <c r="F2025" s="1">
        <v>42573</v>
      </c>
      <c r="G2025">
        <v>3</v>
      </c>
      <c r="H2025">
        <v>-30.58</v>
      </c>
      <c r="I2025" t="s">
        <v>15</v>
      </c>
      <c r="J2025" t="s">
        <v>2984</v>
      </c>
      <c r="K2025" t="s">
        <v>2985</v>
      </c>
      <c r="L2025" t="s">
        <v>2980</v>
      </c>
      <c r="M2025" s="1">
        <v>42582</v>
      </c>
    </row>
    <row r="2026" spans="1:13" hidden="1" x14ac:dyDescent="0.25">
      <c r="A2026">
        <v>2016</v>
      </c>
      <c r="B2026" t="s">
        <v>11</v>
      </c>
      <c r="C2026" t="s">
        <v>12</v>
      </c>
      <c r="D2026" t="s">
        <v>186</v>
      </c>
      <c r="E2026" t="s">
        <v>187</v>
      </c>
      <c r="F2026" s="1">
        <v>42573</v>
      </c>
      <c r="G2026">
        <v>4</v>
      </c>
      <c r="H2026">
        <v>-39.78</v>
      </c>
      <c r="I2026" t="s">
        <v>15</v>
      </c>
      <c r="J2026" t="s">
        <v>2986</v>
      </c>
      <c r="K2026" t="s">
        <v>2987</v>
      </c>
      <c r="L2026" t="s">
        <v>2980</v>
      </c>
      <c r="M2026" s="1">
        <v>42582</v>
      </c>
    </row>
    <row r="2027" spans="1:13" hidden="1" x14ac:dyDescent="0.25">
      <c r="A2027">
        <v>2016</v>
      </c>
      <c r="B2027" t="s">
        <v>11</v>
      </c>
      <c r="C2027" t="s">
        <v>12</v>
      </c>
      <c r="D2027" t="s">
        <v>186</v>
      </c>
      <c r="E2027" t="s">
        <v>187</v>
      </c>
      <c r="F2027" s="1">
        <v>42573</v>
      </c>
      <c r="G2027">
        <v>5</v>
      </c>
      <c r="H2027">
        <v>-4.21</v>
      </c>
      <c r="I2027" t="s">
        <v>15</v>
      </c>
      <c r="J2027" t="s">
        <v>2988</v>
      </c>
      <c r="K2027" t="s">
        <v>2989</v>
      </c>
      <c r="L2027" t="s">
        <v>2980</v>
      </c>
      <c r="M2027" s="1">
        <v>42582</v>
      </c>
    </row>
    <row r="2028" spans="1:13" hidden="1" x14ac:dyDescent="0.25">
      <c r="A2028">
        <v>2016</v>
      </c>
      <c r="B2028" t="s">
        <v>11</v>
      </c>
      <c r="C2028" t="s">
        <v>12</v>
      </c>
      <c r="D2028" t="s">
        <v>186</v>
      </c>
      <c r="E2028" t="s">
        <v>187</v>
      </c>
      <c r="F2028" s="1">
        <v>42573</v>
      </c>
      <c r="G2028">
        <v>6</v>
      </c>
      <c r="H2028">
        <v>-26.76</v>
      </c>
      <c r="I2028" t="s">
        <v>15</v>
      </c>
      <c r="J2028" t="s">
        <v>2990</v>
      </c>
      <c r="K2028" t="s">
        <v>2991</v>
      </c>
      <c r="L2028" t="s">
        <v>2980</v>
      </c>
      <c r="M2028" s="1">
        <v>42582</v>
      </c>
    </row>
    <row r="2029" spans="1:13" hidden="1" x14ac:dyDescent="0.25">
      <c r="A2029">
        <v>2016</v>
      </c>
      <c r="B2029" t="s">
        <v>11</v>
      </c>
      <c r="C2029" t="s">
        <v>12</v>
      </c>
      <c r="D2029" t="s">
        <v>186</v>
      </c>
      <c r="E2029" t="s">
        <v>187</v>
      </c>
      <c r="F2029" s="1">
        <v>42573</v>
      </c>
      <c r="G2029">
        <v>7</v>
      </c>
      <c r="H2029">
        <v>-27.36</v>
      </c>
      <c r="I2029" t="s">
        <v>15</v>
      </c>
      <c r="J2029" t="s">
        <v>2992</v>
      </c>
      <c r="K2029" t="s">
        <v>2993</v>
      </c>
      <c r="L2029" t="s">
        <v>2980</v>
      </c>
      <c r="M2029" s="1">
        <v>42582</v>
      </c>
    </row>
    <row r="2030" spans="1:13" hidden="1" x14ac:dyDescent="0.25">
      <c r="A2030">
        <v>2016</v>
      </c>
      <c r="B2030" t="s">
        <v>11</v>
      </c>
      <c r="C2030" t="s">
        <v>12</v>
      </c>
      <c r="D2030" t="s">
        <v>186</v>
      </c>
      <c r="E2030" t="s">
        <v>187</v>
      </c>
      <c r="F2030" s="1">
        <v>42573</v>
      </c>
      <c r="G2030">
        <v>8</v>
      </c>
      <c r="H2030">
        <v>-21.08</v>
      </c>
      <c r="I2030" t="s">
        <v>15</v>
      </c>
      <c r="J2030" t="s">
        <v>2994</v>
      </c>
      <c r="K2030" t="s">
        <v>2995</v>
      </c>
      <c r="L2030" t="s">
        <v>2980</v>
      </c>
      <c r="M2030" s="1">
        <v>42582</v>
      </c>
    </row>
    <row r="2031" spans="1:13" hidden="1" x14ac:dyDescent="0.25">
      <c r="A2031">
        <v>2016</v>
      </c>
      <c r="B2031" t="s">
        <v>11</v>
      </c>
      <c r="C2031" t="s">
        <v>12</v>
      </c>
      <c r="D2031" t="s">
        <v>186</v>
      </c>
      <c r="E2031" t="s">
        <v>187</v>
      </c>
      <c r="F2031" s="1">
        <v>42573</v>
      </c>
      <c r="G2031">
        <v>9</v>
      </c>
      <c r="H2031">
        <v>-9.56</v>
      </c>
      <c r="I2031" t="s">
        <v>15</v>
      </c>
      <c r="J2031" t="s">
        <v>2996</v>
      </c>
      <c r="K2031" t="s">
        <v>2997</v>
      </c>
      <c r="L2031" t="s">
        <v>2980</v>
      </c>
      <c r="M2031" s="1">
        <v>42582</v>
      </c>
    </row>
    <row r="2032" spans="1:13" hidden="1" x14ac:dyDescent="0.25">
      <c r="A2032">
        <v>2016</v>
      </c>
      <c r="B2032" t="s">
        <v>11</v>
      </c>
      <c r="C2032" t="s">
        <v>12</v>
      </c>
      <c r="D2032" t="s">
        <v>186</v>
      </c>
      <c r="E2032" t="s">
        <v>187</v>
      </c>
      <c r="F2032" s="1">
        <v>42573</v>
      </c>
      <c r="G2032">
        <v>10</v>
      </c>
      <c r="H2032">
        <v>-31.62</v>
      </c>
      <c r="I2032" t="s">
        <v>15</v>
      </c>
      <c r="J2032" t="s">
        <v>2998</v>
      </c>
      <c r="K2032" t="s">
        <v>2999</v>
      </c>
      <c r="L2032" t="s">
        <v>2980</v>
      </c>
      <c r="M2032" s="1">
        <v>42582</v>
      </c>
    </row>
    <row r="2033" spans="1:13" hidden="1" x14ac:dyDescent="0.25">
      <c r="A2033">
        <v>2016</v>
      </c>
      <c r="B2033" t="s">
        <v>11</v>
      </c>
      <c r="C2033" t="s">
        <v>12</v>
      </c>
      <c r="D2033" t="s">
        <v>186</v>
      </c>
      <c r="E2033" t="s">
        <v>187</v>
      </c>
      <c r="F2033" s="1">
        <v>42573</v>
      </c>
      <c r="G2033">
        <v>11</v>
      </c>
      <c r="H2033">
        <v>-3.88</v>
      </c>
      <c r="I2033" t="s">
        <v>15</v>
      </c>
      <c r="J2033" t="s">
        <v>3000</v>
      </c>
      <c r="K2033" t="s">
        <v>3001</v>
      </c>
      <c r="L2033" t="s">
        <v>2980</v>
      </c>
      <c r="M2033" s="1">
        <v>42582</v>
      </c>
    </row>
    <row r="2034" spans="1:13" hidden="1" x14ac:dyDescent="0.25">
      <c r="A2034">
        <v>2016</v>
      </c>
      <c r="B2034" t="s">
        <v>11</v>
      </c>
      <c r="C2034" t="s">
        <v>12</v>
      </c>
      <c r="D2034" t="s">
        <v>186</v>
      </c>
      <c r="E2034" t="s">
        <v>187</v>
      </c>
      <c r="F2034" s="1">
        <v>42573</v>
      </c>
      <c r="G2034">
        <v>12</v>
      </c>
      <c r="H2034">
        <v>-17.23</v>
      </c>
      <c r="I2034" t="s">
        <v>15</v>
      </c>
      <c r="J2034" t="s">
        <v>3002</v>
      </c>
      <c r="K2034" t="s">
        <v>3003</v>
      </c>
      <c r="L2034" t="s">
        <v>2980</v>
      </c>
      <c r="M2034" s="1">
        <v>42582</v>
      </c>
    </row>
    <row r="2035" spans="1:13" hidden="1" x14ac:dyDescent="0.25">
      <c r="A2035">
        <v>2016</v>
      </c>
      <c r="B2035" t="s">
        <v>11</v>
      </c>
      <c r="C2035" t="s">
        <v>12</v>
      </c>
      <c r="D2035" t="s">
        <v>186</v>
      </c>
      <c r="E2035" t="s">
        <v>187</v>
      </c>
      <c r="F2035" s="1">
        <v>42573</v>
      </c>
      <c r="G2035">
        <v>13</v>
      </c>
      <c r="H2035">
        <v>-28.67</v>
      </c>
      <c r="I2035" t="s">
        <v>15</v>
      </c>
      <c r="J2035" t="s">
        <v>3004</v>
      </c>
      <c r="K2035" t="s">
        <v>3005</v>
      </c>
      <c r="L2035" t="s">
        <v>2980</v>
      </c>
      <c r="M2035" s="1">
        <v>42582</v>
      </c>
    </row>
    <row r="2036" spans="1:13" hidden="1" x14ac:dyDescent="0.25">
      <c r="A2036">
        <v>2016</v>
      </c>
      <c r="B2036" t="s">
        <v>11</v>
      </c>
      <c r="C2036" t="s">
        <v>12</v>
      </c>
      <c r="D2036" t="s">
        <v>186</v>
      </c>
      <c r="E2036" t="s">
        <v>187</v>
      </c>
      <c r="F2036" s="1">
        <v>42573</v>
      </c>
      <c r="G2036">
        <v>14</v>
      </c>
      <c r="H2036">
        <v>-19.11</v>
      </c>
      <c r="I2036" t="s">
        <v>15</v>
      </c>
      <c r="J2036" t="s">
        <v>3006</v>
      </c>
      <c r="K2036" t="s">
        <v>3007</v>
      </c>
      <c r="L2036" t="s">
        <v>2980</v>
      </c>
      <c r="M2036" s="1">
        <v>42582</v>
      </c>
    </row>
    <row r="2037" spans="1:13" hidden="1" x14ac:dyDescent="0.25">
      <c r="A2037">
        <v>2016</v>
      </c>
      <c r="B2037" t="s">
        <v>11</v>
      </c>
      <c r="C2037" t="s">
        <v>12</v>
      </c>
      <c r="D2037" t="s">
        <v>186</v>
      </c>
      <c r="E2037" t="s">
        <v>187</v>
      </c>
      <c r="F2037" s="1">
        <v>42573</v>
      </c>
      <c r="G2037">
        <v>15</v>
      </c>
      <c r="H2037">
        <v>-122.9</v>
      </c>
      <c r="I2037" t="s">
        <v>15</v>
      </c>
      <c r="J2037" t="s">
        <v>890</v>
      </c>
      <c r="K2037" t="s">
        <v>3008</v>
      </c>
      <c r="L2037" t="s">
        <v>2980</v>
      </c>
      <c r="M2037" s="1">
        <v>42582</v>
      </c>
    </row>
    <row r="2038" spans="1:13" hidden="1" x14ac:dyDescent="0.25">
      <c r="A2038">
        <v>2016</v>
      </c>
      <c r="B2038" t="s">
        <v>11</v>
      </c>
      <c r="C2038" t="s">
        <v>12</v>
      </c>
      <c r="D2038" t="s">
        <v>186</v>
      </c>
      <c r="E2038" t="s">
        <v>187</v>
      </c>
      <c r="F2038" s="1">
        <v>42573</v>
      </c>
      <c r="G2038">
        <v>16</v>
      </c>
      <c r="H2038">
        <v>-5.28</v>
      </c>
      <c r="I2038" t="s">
        <v>15</v>
      </c>
      <c r="J2038" t="s">
        <v>3009</v>
      </c>
      <c r="K2038" t="s">
        <v>3010</v>
      </c>
      <c r="L2038" t="s">
        <v>2980</v>
      </c>
      <c r="M2038" s="1">
        <v>42582</v>
      </c>
    </row>
    <row r="2039" spans="1:13" hidden="1" x14ac:dyDescent="0.25">
      <c r="A2039">
        <v>2016</v>
      </c>
      <c r="B2039" t="s">
        <v>11</v>
      </c>
      <c r="C2039" t="s">
        <v>12</v>
      </c>
      <c r="D2039" t="s">
        <v>186</v>
      </c>
      <c r="E2039" t="s">
        <v>187</v>
      </c>
      <c r="F2039" s="1">
        <v>42573</v>
      </c>
      <c r="G2039">
        <v>17</v>
      </c>
      <c r="H2039">
        <v>-42.16</v>
      </c>
      <c r="I2039" t="s">
        <v>15</v>
      </c>
      <c r="J2039" t="s">
        <v>3011</v>
      </c>
      <c r="K2039" t="s">
        <v>3012</v>
      </c>
      <c r="L2039" t="s">
        <v>2980</v>
      </c>
      <c r="M2039" s="1">
        <v>42582</v>
      </c>
    </row>
    <row r="2040" spans="1:13" hidden="1" x14ac:dyDescent="0.25">
      <c r="A2040">
        <v>2016</v>
      </c>
      <c r="B2040" t="s">
        <v>11</v>
      </c>
      <c r="C2040" t="s">
        <v>12</v>
      </c>
      <c r="D2040" t="s">
        <v>186</v>
      </c>
      <c r="E2040" t="s">
        <v>187</v>
      </c>
      <c r="F2040" s="1">
        <v>42573</v>
      </c>
      <c r="G2040">
        <v>18</v>
      </c>
      <c r="H2040">
        <v>-15.29</v>
      </c>
      <c r="I2040" t="s">
        <v>15</v>
      </c>
      <c r="J2040" t="s">
        <v>3013</v>
      </c>
      <c r="K2040" t="s">
        <v>3014</v>
      </c>
      <c r="L2040" t="s">
        <v>2980</v>
      </c>
      <c r="M2040" s="1">
        <v>42582</v>
      </c>
    </row>
    <row r="2041" spans="1:13" hidden="1" x14ac:dyDescent="0.25">
      <c r="A2041">
        <v>2016</v>
      </c>
      <c r="B2041" t="s">
        <v>11</v>
      </c>
      <c r="C2041" t="s">
        <v>12</v>
      </c>
      <c r="D2041" t="s">
        <v>186</v>
      </c>
      <c r="E2041" t="s">
        <v>187</v>
      </c>
      <c r="F2041" s="1">
        <v>42573</v>
      </c>
      <c r="G2041">
        <v>19</v>
      </c>
      <c r="H2041">
        <v>-54.11</v>
      </c>
      <c r="I2041" t="s">
        <v>15</v>
      </c>
      <c r="J2041" t="s">
        <v>3015</v>
      </c>
      <c r="K2041" t="s">
        <v>3016</v>
      </c>
      <c r="L2041" t="s">
        <v>2980</v>
      </c>
      <c r="M2041" s="1">
        <v>42582</v>
      </c>
    </row>
    <row r="2042" spans="1:13" hidden="1" x14ac:dyDescent="0.25">
      <c r="A2042">
        <v>2016</v>
      </c>
      <c r="B2042" t="s">
        <v>11</v>
      </c>
      <c r="C2042" t="s">
        <v>12</v>
      </c>
      <c r="D2042" t="s">
        <v>186</v>
      </c>
      <c r="E2042" t="s">
        <v>187</v>
      </c>
      <c r="F2042" s="1">
        <v>42573</v>
      </c>
      <c r="G2042">
        <v>20</v>
      </c>
      <c r="H2042">
        <v>-13.41</v>
      </c>
      <c r="I2042" t="s">
        <v>15</v>
      </c>
      <c r="J2042" t="s">
        <v>3017</v>
      </c>
      <c r="K2042" t="s">
        <v>3018</v>
      </c>
      <c r="L2042" t="s">
        <v>2980</v>
      </c>
      <c r="M2042" s="1">
        <v>42582</v>
      </c>
    </row>
    <row r="2043" spans="1:13" hidden="1" x14ac:dyDescent="0.25">
      <c r="A2043">
        <v>2016</v>
      </c>
      <c r="B2043" t="s">
        <v>11</v>
      </c>
      <c r="C2043" t="s">
        <v>12</v>
      </c>
      <c r="D2043" t="s">
        <v>186</v>
      </c>
      <c r="E2043" t="s">
        <v>187</v>
      </c>
      <c r="F2043" s="1">
        <v>42573</v>
      </c>
      <c r="G2043">
        <v>21</v>
      </c>
      <c r="H2043">
        <v>-4.21</v>
      </c>
      <c r="I2043" t="s">
        <v>15</v>
      </c>
      <c r="J2043" t="s">
        <v>3019</v>
      </c>
      <c r="K2043" t="s">
        <v>3020</v>
      </c>
      <c r="L2043" t="s">
        <v>2980</v>
      </c>
      <c r="M2043" s="1">
        <v>42582</v>
      </c>
    </row>
    <row r="2044" spans="1:13" hidden="1" x14ac:dyDescent="0.25">
      <c r="A2044">
        <v>2016</v>
      </c>
      <c r="B2044" t="s">
        <v>11</v>
      </c>
      <c r="C2044" t="s">
        <v>12</v>
      </c>
      <c r="D2044" t="s">
        <v>186</v>
      </c>
      <c r="E2044" t="s">
        <v>187</v>
      </c>
      <c r="F2044" s="1">
        <v>42573</v>
      </c>
      <c r="G2044">
        <v>22</v>
      </c>
      <c r="H2044">
        <v>-4.21</v>
      </c>
      <c r="I2044" t="s">
        <v>15</v>
      </c>
      <c r="J2044" t="s">
        <v>3021</v>
      </c>
      <c r="K2044" t="s">
        <v>3022</v>
      </c>
      <c r="L2044" t="s">
        <v>2980</v>
      </c>
      <c r="M2044" s="1">
        <v>42582</v>
      </c>
    </row>
    <row r="2045" spans="1:13" hidden="1" x14ac:dyDescent="0.25">
      <c r="A2045">
        <v>2016</v>
      </c>
      <c r="B2045" t="s">
        <v>11</v>
      </c>
      <c r="C2045" t="s">
        <v>12</v>
      </c>
      <c r="D2045" t="s">
        <v>186</v>
      </c>
      <c r="E2045" t="s">
        <v>187</v>
      </c>
      <c r="F2045" s="1">
        <v>42573</v>
      </c>
      <c r="G2045">
        <v>23</v>
      </c>
      <c r="H2045">
        <v>-4.78</v>
      </c>
      <c r="I2045" t="s">
        <v>15</v>
      </c>
      <c r="J2045" t="s">
        <v>3023</v>
      </c>
      <c r="K2045" t="s">
        <v>3024</v>
      </c>
      <c r="L2045" t="s">
        <v>2980</v>
      </c>
      <c r="M2045" s="1">
        <v>42582</v>
      </c>
    </row>
    <row r="2046" spans="1:13" hidden="1" x14ac:dyDescent="0.25">
      <c r="A2046">
        <v>2016</v>
      </c>
      <c r="B2046" t="s">
        <v>11</v>
      </c>
      <c r="C2046" t="s">
        <v>12</v>
      </c>
      <c r="D2046" t="s">
        <v>186</v>
      </c>
      <c r="E2046" t="s">
        <v>187</v>
      </c>
      <c r="F2046" s="1">
        <v>42573</v>
      </c>
      <c r="G2046">
        <v>24</v>
      </c>
      <c r="H2046">
        <v>-7.98</v>
      </c>
      <c r="I2046" t="s">
        <v>15</v>
      </c>
      <c r="J2046" t="s">
        <v>3025</v>
      </c>
      <c r="K2046" t="s">
        <v>3026</v>
      </c>
      <c r="L2046" t="s">
        <v>2980</v>
      </c>
      <c r="M2046" s="1">
        <v>42582</v>
      </c>
    </row>
    <row r="2047" spans="1:13" hidden="1" x14ac:dyDescent="0.25">
      <c r="A2047">
        <v>2016</v>
      </c>
      <c r="B2047" t="s">
        <v>11</v>
      </c>
      <c r="C2047" t="s">
        <v>12</v>
      </c>
      <c r="D2047" t="s">
        <v>186</v>
      </c>
      <c r="E2047" t="s">
        <v>187</v>
      </c>
      <c r="F2047" s="1">
        <v>42573</v>
      </c>
      <c r="G2047">
        <v>25</v>
      </c>
      <c r="H2047">
        <v>-19.11</v>
      </c>
      <c r="I2047" t="s">
        <v>15</v>
      </c>
      <c r="J2047" t="s">
        <v>3027</v>
      </c>
      <c r="K2047" t="s">
        <v>3028</v>
      </c>
      <c r="L2047" t="s">
        <v>2980</v>
      </c>
      <c r="M2047" s="1">
        <v>42582</v>
      </c>
    </row>
    <row r="2048" spans="1:13" hidden="1" x14ac:dyDescent="0.25">
      <c r="A2048">
        <v>2016</v>
      </c>
      <c r="B2048" t="s">
        <v>11</v>
      </c>
      <c r="C2048" t="s">
        <v>12</v>
      </c>
      <c r="D2048" t="s">
        <v>186</v>
      </c>
      <c r="E2048" t="s">
        <v>187</v>
      </c>
      <c r="F2048" s="1">
        <v>42573</v>
      </c>
      <c r="G2048">
        <v>26</v>
      </c>
      <c r="H2048">
        <v>-63.27</v>
      </c>
      <c r="I2048" t="s">
        <v>15</v>
      </c>
      <c r="J2048" t="s">
        <v>3029</v>
      </c>
      <c r="K2048" t="s">
        <v>3030</v>
      </c>
      <c r="L2048" t="s">
        <v>2980</v>
      </c>
      <c r="M2048" s="1">
        <v>42582</v>
      </c>
    </row>
    <row r="2049" spans="1:13" hidden="1" x14ac:dyDescent="0.25">
      <c r="A2049">
        <v>2016</v>
      </c>
      <c r="B2049" t="s">
        <v>11</v>
      </c>
      <c r="C2049" t="s">
        <v>12</v>
      </c>
      <c r="D2049" t="s">
        <v>186</v>
      </c>
      <c r="E2049" t="s">
        <v>187</v>
      </c>
      <c r="F2049" s="1">
        <v>42573</v>
      </c>
      <c r="G2049">
        <v>27</v>
      </c>
      <c r="H2049">
        <v>-25.45</v>
      </c>
      <c r="I2049" t="s">
        <v>15</v>
      </c>
      <c r="J2049" t="s">
        <v>3031</v>
      </c>
      <c r="K2049" t="s">
        <v>3032</v>
      </c>
      <c r="L2049" t="s">
        <v>2980</v>
      </c>
      <c r="M2049" s="1">
        <v>42582</v>
      </c>
    </row>
    <row r="2050" spans="1:13" hidden="1" x14ac:dyDescent="0.25">
      <c r="A2050">
        <v>2016</v>
      </c>
      <c r="B2050" t="s">
        <v>11</v>
      </c>
      <c r="C2050" t="s">
        <v>12</v>
      </c>
      <c r="D2050" t="s">
        <v>186</v>
      </c>
      <c r="E2050" t="s">
        <v>187</v>
      </c>
      <c r="F2050" s="1">
        <v>42573</v>
      </c>
      <c r="G2050">
        <v>28</v>
      </c>
      <c r="H2050">
        <v>-7.65</v>
      </c>
      <c r="I2050" t="s">
        <v>15</v>
      </c>
      <c r="J2050" t="s">
        <v>3033</v>
      </c>
      <c r="K2050" t="s">
        <v>3034</v>
      </c>
      <c r="L2050" t="s">
        <v>2980</v>
      </c>
      <c r="M2050" s="1">
        <v>42582</v>
      </c>
    </row>
    <row r="2051" spans="1:13" hidden="1" x14ac:dyDescent="0.25">
      <c r="A2051">
        <v>2016</v>
      </c>
      <c r="B2051" t="s">
        <v>11</v>
      </c>
      <c r="C2051" t="s">
        <v>12</v>
      </c>
      <c r="D2051" t="s">
        <v>186</v>
      </c>
      <c r="E2051" t="s">
        <v>187</v>
      </c>
      <c r="F2051" s="1">
        <v>42573</v>
      </c>
      <c r="G2051">
        <v>29</v>
      </c>
      <c r="H2051">
        <v>-19.43</v>
      </c>
      <c r="I2051" t="s">
        <v>15</v>
      </c>
      <c r="J2051" t="s">
        <v>3035</v>
      </c>
      <c r="K2051" t="s">
        <v>3036</v>
      </c>
      <c r="L2051" t="s">
        <v>2980</v>
      </c>
      <c r="M2051" s="1">
        <v>42582</v>
      </c>
    </row>
    <row r="2052" spans="1:13" hidden="1" x14ac:dyDescent="0.25">
      <c r="A2052">
        <v>2016</v>
      </c>
      <c r="B2052" t="s">
        <v>11</v>
      </c>
      <c r="C2052" t="s">
        <v>12</v>
      </c>
      <c r="D2052" t="s">
        <v>186</v>
      </c>
      <c r="E2052" t="s">
        <v>187</v>
      </c>
      <c r="F2052" s="1">
        <v>42573</v>
      </c>
      <c r="G2052">
        <v>30</v>
      </c>
      <c r="H2052">
        <v>-14.34</v>
      </c>
      <c r="I2052" t="s">
        <v>15</v>
      </c>
      <c r="J2052" t="s">
        <v>3037</v>
      </c>
      <c r="K2052" t="s">
        <v>3038</v>
      </c>
      <c r="L2052" t="s">
        <v>2980</v>
      </c>
      <c r="M2052" s="1">
        <v>42582</v>
      </c>
    </row>
    <row r="2053" spans="1:13" hidden="1" x14ac:dyDescent="0.25">
      <c r="A2053">
        <v>2016</v>
      </c>
      <c r="B2053" t="s">
        <v>11</v>
      </c>
      <c r="C2053" t="s">
        <v>12</v>
      </c>
      <c r="D2053" t="s">
        <v>186</v>
      </c>
      <c r="E2053" t="s">
        <v>187</v>
      </c>
      <c r="F2053" s="1">
        <v>42573</v>
      </c>
      <c r="G2053">
        <v>31</v>
      </c>
      <c r="H2053">
        <v>-16.86</v>
      </c>
      <c r="I2053" t="s">
        <v>15</v>
      </c>
      <c r="J2053" t="s">
        <v>3039</v>
      </c>
      <c r="K2053" t="s">
        <v>3040</v>
      </c>
      <c r="L2053" t="s">
        <v>2980</v>
      </c>
      <c r="M2053" s="1">
        <v>42582</v>
      </c>
    </row>
    <row r="2054" spans="1:13" hidden="1" x14ac:dyDescent="0.25">
      <c r="A2054">
        <v>2016</v>
      </c>
      <c r="B2054" t="s">
        <v>11</v>
      </c>
      <c r="C2054" t="s">
        <v>12</v>
      </c>
      <c r="D2054" t="s">
        <v>186</v>
      </c>
      <c r="E2054" t="s">
        <v>187</v>
      </c>
      <c r="F2054" s="1">
        <v>42573</v>
      </c>
      <c r="G2054">
        <v>32</v>
      </c>
      <c r="H2054">
        <v>-26.76</v>
      </c>
      <c r="I2054" t="s">
        <v>15</v>
      </c>
      <c r="J2054" t="s">
        <v>3041</v>
      </c>
      <c r="K2054" t="s">
        <v>3042</v>
      </c>
      <c r="L2054" t="s">
        <v>2980</v>
      </c>
      <c r="M2054" s="1">
        <v>42582</v>
      </c>
    </row>
    <row r="2055" spans="1:13" hidden="1" x14ac:dyDescent="0.25">
      <c r="A2055">
        <v>2016</v>
      </c>
      <c r="B2055" t="s">
        <v>11</v>
      </c>
      <c r="C2055" t="s">
        <v>12</v>
      </c>
      <c r="D2055" t="s">
        <v>186</v>
      </c>
      <c r="E2055" t="s">
        <v>187</v>
      </c>
      <c r="F2055" s="1">
        <v>42573</v>
      </c>
      <c r="G2055">
        <v>33</v>
      </c>
      <c r="H2055">
        <v>-15.29</v>
      </c>
      <c r="I2055" t="s">
        <v>15</v>
      </c>
      <c r="J2055" t="s">
        <v>3043</v>
      </c>
      <c r="K2055" t="s">
        <v>3044</v>
      </c>
      <c r="L2055" t="s">
        <v>2980</v>
      </c>
      <c r="M2055" s="1">
        <v>42582</v>
      </c>
    </row>
    <row r="2056" spans="1:13" hidden="1" x14ac:dyDescent="0.25">
      <c r="A2056">
        <v>2016</v>
      </c>
      <c r="B2056" t="s">
        <v>11</v>
      </c>
      <c r="C2056" t="s">
        <v>12</v>
      </c>
      <c r="D2056" t="s">
        <v>186</v>
      </c>
      <c r="E2056" t="s">
        <v>187</v>
      </c>
      <c r="F2056" s="1">
        <v>42573</v>
      </c>
      <c r="G2056">
        <v>34</v>
      </c>
      <c r="H2056">
        <v>-63.67</v>
      </c>
      <c r="I2056" t="s">
        <v>15</v>
      </c>
      <c r="J2056" t="s">
        <v>3045</v>
      </c>
      <c r="K2056" t="s">
        <v>3046</v>
      </c>
      <c r="L2056" t="s">
        <v>2980</v>
      </c>
      <c r="M2056" s="1">
        <v>42582</v>
      </c>
    </row>
    <row r="2057" spans="1:13" hidden="1" x14ac:dyDescent="0.25">
      <c r="A2057">
        <v>2016</v>
      </c>
      <c r="B2057" t="s">
        <v>11</v>
      </c>
      <c r="C2057" t="s">
        <v>12</v>
      </c>
      <c r="D2057" t="s">
        <v>186</v>
      </c>
      <c r="E2057" t="s">
        <v>187</v>
      </c>
      <c r="F2057" s="1">
        <v>42573</v>
      </c>
      <c r="G2057">
        <v>35</v>
      </c>
      <c r="H2057">
        <v>-8.66</v>
      </c>
      <c r="I2057" t="s">
        <v>15</v>
      </c>
      <c r="J2057" t="s">
        <v>3047</v>
      </c>
      <c r="K2057" t="s">
        <v>3048</v>
      </c>
      <c r="L2057" t="s">
        <v>2980</v>
      </c>
      <c r="M2057" s="1">
        <v>42582</v>
      </c>
    </row>
    <row r="2058" spans="1:13" hidden="1" x14ac:dyDescent="0.25">
      <c r="A2058">
        <v>2016</v>
      </c>
      <c r="B2058" t="s">
        <v>11</v>
      </c>
      <c r="C2058" t="s">
        <v>12</v>
      </c>
      <c r="D2058" t="s">
        <v>186</v>
      </c>
      <c r="E2058" t="s">
        <v>187</v>
      </c>
      <c r="F2058" s="1">
        <v>42573</v>
      </c>
      <c r="G2058">
        <v>36</v>
      </c>
      <c r="H2058">
        <v>-41.36</v>
      </c>
      <c r="I2058" t="s">
        <v>15</v>
      </c>
      <c r="J2058" t="s">
        <v>3049</v>
      </c>
      <c r="K2058" t="s">
        <v>3050</v>
      </c>
      <c r="L2058" t="s">
        <v>2980</v>
      </c>
      <c r="M2058" s="1">
        <v>42582</v>
      </c>
    </row>
    <row r="2059" spans="1:13" hidden="1" x14ac:dyDescent="0.25">
      <c r="A2059">
        <v>2016</v>
      </c>
      <c r="B2059" t="s">
        <v>11</v>
      </c>
      <c r="C2059" t="s">
        <v>12</v>
      </c>
      <c r="D2059" t="s">
        <v>186</v>
      </c>
      <c r="E2059" t="s">
        <v>187</v>
      </c>
      <c r="F2059" s="1">
        <v>42573</v>
      </c>
      <c r="G2059">
        <v>37</v>
      </c>
      <c r="H2059">
        <v>-357.29</v>
      </c>
      <c r="I2059" t="s">
        <v>15</v>
      </c>
      <c r="J2059" t="s">
        <v>299</v>
      </c>
      <c r="K2059" t="s">
        <v>3051</v>
      </c>
      <c r="L2059" t="s">
        <v>2980</v>
      </c>
      <c r="M2059" s="1">
        <v>42582</v>
      </c>
    </row>
    <row r="2060" spans="1:13" hidden="1" x14ac:dyDescent="0.25">
      <c r="A2060">
        <v>2016</v>
      </c>
      <c r="B2060" t="s">
        <v>11</v>
      </c>
      <c r="C2060" t="s">
        <v>12</v>
      </c>
      <c r="D2060" t="s">
        <v>186</v>
      </c>
      <c r="E2060" t="s">
        <v>187</v>
      </c>
      <c r="F2060" s="1">
        <v>42573</v>
      </c>
      <c r="G2060">
        <v>38</v>
      </c>
      <c r="H2060">
        <v>-3872.28</v>
      </c>
      <c r="I2060" t="s">
        <v>15</v>
      </c>
      <c r="J2060" t="s">
        <v>224</v>
      </c>
      <c r="K2060" t="s">
        <v>3052</v>
      </c>
      <c r="L2060" t="s">
        <v>2980</v>
      </c>
      <c r="M2060" s="1">
        <v>42582</v>
      </c>
    </row>
    <row r="2061" spans="1:13" hidden="1" x14ac:dyDescent="0.25">
      <c r="A2061">
        <v>2016</v>
      </c>
      <c r="B2061" t="s">
        <v>11</v>
      </c>
      <c r="C2061" t="s">
        <v>12</v>
      </c>
      <c r="D2061" t="s">
        <v>186</v>
      </c>
      <c r="E2061" t="s">
        <v>187</v>
      </c>
      <c r="F2061" s="1">
        <v>42573</v>
      </c>
      <c r="G2061">
        <v>39</v>
      </c>
      <c r="H2061">
        <v>-400</v>
      </c>
      <c r="I2061" t="s">
        <v>15</v>
      </c>
      <c r="J2061" t="s">
        <v>302</v>
      </c>
      <c r="K2061" t="s">
        <v>3053</v>
      </c>
      <c r="L2061" t="s">
        <v>2980</v>
      </c>
      <c r="M2061" s="1">
        <v>42582</v>
      </c>
    </row>
    <row r="2062" spans="1:13" hidden="1" x14ac:dyDescent="0.25">
      <c r="A2062">
        <v>2016</v>
      </c>
      <c r="B2062" t="s">
        <v>11</v>
      </c>
      <c r="C2062" t="s">
        <v>12</v>
      </c>
      <c r="D2062" t="s">
        <v>186</v>
      </c>
      <c r="E2062" t="s">
        <v>187</v>
      </c>
      <c r="F2062" s="1">
        <v>42573</v>
      </c>
      <c r="G2062">
        <v>40</v>
      </c>
      <c r="H2062">
        <v>-106.25</v>
      </c>
      <c r="I2062" t="s">
        <v>15</v>
      </c>
      <c r="J2062" t="s">
        <v>212</v>
      </c>
      <c r="K2062" t="s">
        <v>3054</v>
      </c>
      <c r="L2062" t="s">
        <v>2980</v>
      </c>
      <c r="M2062" s="1">
        <v>42582</v>
      </c>
    </row>
    <row r="2063" spans="1:13" hidden="1" x14ac:dyDescent="0.25">
      <c r="A2063">
        <v>2016</v>
      </c>
      <c r="B2063" t="s">
        <v>11</v>
      </c>
      <c r="C2063" t="s">
        <v>12</v>
      </c>
      <c r="D2063" t="s">
        <v>186</v>
      </c>
      <c r="E2063" t="s">
        <v>187</v>
      </c>
      <c r="F2063" s="1">
        <v>42573</v>
      </c>
      <c r="G2063">
        <v>41</v>
      </c>
      <c r="H2063">
        <v>-123.8</v>
      </c>
      <c r="I2063" t="s">
        <v>15</v>
      </c>
      <c r="J2063" t="s">
        <v>311</v>
      </c>
      <c r="K2063" t="s">
        <v>3055</v>
      </c>
      <c r="L2063" t="s">
        <v>2980</v>
      </c>
      <c r="M2063" s="1">
        <v>42582</v>
      </c>
    </row>
    <row r="2064" spans="1:13" hidden="1" x14ac:dyDescent="0.25">
      <c r="A2064">
        <v>2016</v>
      </c>
      <c r="B2064" t="s">
        <v>11</v>
      </c>
      <c r="C2064" t="s">
        <v>12</v>
      </c>
      <c r="D2064" t="s">
        <v>186</v>
      </c>
      <c r="E2064" t="s">
        <v>187</v>
      </c>
      <c r="F2064" s="1">
        <v>42573</v>
      </c>
      <c r="G2064">
        <v>42</v>
      </c>
      <c r="H2064">
        <v>-9446.84</v>
      </c>
      <c r="I2064" t="s">
        <v>15</v>
      </c>
      <c r="J2064" t="s">
        <v>313</v>
      </c>
      <c r="K2064" t="s">
        <v>3056</v>
      </c>
      <c r="L2064" t="s">
        <v>2980</v>
      </c>
      <c r="M2064" s="1">
        <v>42582</v>
      </c>
    </row>
    <row r="2065" spans="1:13" hidden="1" x14ac:dyDescent="0.25">
      <c r="A2065">
        <v>2016</v>
      </c>
      <c r="B2065" t="s">
        <v>11</v>
      </c>
      <c r="C2065" t="s">
        <v>12</v>
      </c>
      <c r="D2065" t="s">
        <v>186</v>
      </c>
      <c r="E2065" t="s">
        <v>187</v>
      </c>
      <c r="F2065" s="1">
        <v>42573</v>
      </c>
      <c r="G2065">
        <v>43</v>
      </c>
      <c r="H2065">
        <v>-265.95999999999998</v>
      </c>
      <c r="I2065" t="s">
        <v>15</v>
      </c>
      <c r="J2065" t="s">
        <v>1167</v>
      </c>
      <c r="K2065" t="s">
        <v>3057</v>
      </c>
      <c r="L2065" t="s">
        <v>2980</v>
      </c>
      <c r="M2065" s="1">
        <v>42582</v>
      </c>
    </row>
    <row r="2066" spans="1:13" hidden="1" x14ac:dyDescent="0.25">
      <c r="A2066">
        <v>2016</v>
      </c>
      <c r="B2066" t="s">
        <v>11</v>
      </c>
      <c r="C2066" t="s">
        <v>12</v>
      </c>
      <c r="D2066" t="s">
        <v>186</v>
      </c>
      <c r="E2066" t="s">
        <v>187</v>
      </c>
      <c r="F2066" s="1">
        <v>42573</v>
      </c>
      <c r="G2066">
        <v>44</v>
      </c>
      <c r="H2066">
        <v>-246.19</v>
      </c>
      <c r="I2066" t="s">
        <v>15</v>
      </c>
      <c r="J2066" t="s">
        <v>315</v>
      </c>
      <c r="K2066" t="s">
        <v>3058</v>
      </c>
      <c r="L2066" t="s">
        <v>2980</v>
      </c>
      <c r="M2066" s="1">
        <v>42582</v>
      </c>
    </row>
    <row r="2067" spans="1:13" hidden="1" x14ac:dyDescent="0.25">
      <c r="A2067">
        <v>2016</v>
      </c>
      <c r="B2067" t="s">
        <v>11</v>
      </c>
      <c r="C2067" t="s">
        <v>12</v>
      </c>
      <c r="D2067" t="s">
        <v>186</v>
      </c>
      <c r="E2067" t="s">
        <v>187</v>
      </c>
      <c r="F2067" s="1">
        <v>42573</v>
      </c>
      <c r="G2067">
        <v>45</v>
      </c>
      <c r="H2067">
        <v>-96.58</v>
      </c>
      <c r="I2067" t="s">
        <v>15</v>
      </c>
      <c r="J2067" t="s">
        <v>948</v>
      </c>
      <c r="K2067" t="s">
        <v>3059</v>
      </c>
      <c r="L2067" t="s">
        <v>2980</v>
      </c>
      <c r="M2067" s="1">
        <v>42582</v>
      </c>
    </row>
    <row r="2068" spans="1:13" hidden="1" x14ac:dyDescent="0.25">
      <c r="A2068">
        <v>2016</v>
      </c>
      <c r="B2068" t="s">
        <v>11</v>
      </c>
      <c r="C2068" t="s">
        <v>12</v>
      </c>
      <c r="D2068" t="s">
        <v>186</v>
      </c>
      <c r="E2068" t="s">
        <v>187</v>
      </c>
      <c r="F2068" s="1">
        <v>42573</v>
      </c>
      <c r="G2068">
        <v>46</v>
      </c>
      <c r="H2068">
        <v>-162</v>
      </c>
      <c r="I2068" t="s">
        <v>15</v>
      </c>
      <c r="J2068" t="s">
        <v>198</v>
      </c>
      <c r="K2068" t="s">
        <v>3060</v>
      </c>
      <c r="L2068" t="s">
        <v>2980</v>
      </c>
      <c r="M2068" s="1">
        <v>42582</v>
      </c>
    </row>
    <row r="2069" spans="1:13" hidden="1" x14ac:dyDescent="0.25">
      <c r="A2069">
        <v>2016</v>
      </c>
      <c r="B2069" t="s">
        <v>11</v>
      </c>
      <c r="C2069" t="s">
        <v>12</v>
      </c>
      <c r="D2069" t="s">
        <v>186</v>
      </c>
      <c r="E2069" t="s">
        <v>187</v>
      </c>
      <c r="F2069" s="1">
        <v>42573</v>
      </c>
      <c r="G2069">
        <v>47</v>
      </c>
      <c r="H2069">
        <v>-207.94</v>
      </c>
      <c r="I2069" t="s">
        <v>15</v>
      </c>
      <c r="J2069" t="s">
        <v>317</v>
      </c>
      <c r="K2069" t="s">
        <v>3061</v>
      </c>
      <c r="L2069" t="s">
        <v>2980</v>
      </c>
      <c r="M2069" s="1">
        <v>42582</v>
      </c>
    </row>
    <row r="2070" spans="1:13" hidden="1" x14ac:dyDescent="0.25">
      <c r="A2070">
        <v>2016</v>
      </c>
      <c r="B2070" t="s">
        <v>11</v>
      </c>
      <c r="C2070" t="s">
        <v>12</v>
      </c>
      <c r="D2070" t="s">
        <v>186</v>
      </c>
      <c r="E2070" t="s">
        <v>187</v>
      </c>
      <c r="F2070" s="1">
        <v>42573</v>
      </c>
      <c r="G2070">
        <v>48</v>
      </c>
      <c r="H2070">
        <v>-3266.17</v>
      </c>
      <c r="I2070" t="s">
        <v>15</v>
      </c>
      <c r="J2070" t="s">
        <v>2288</v>
      </c>
      <c r="K2070" t="s">
        <v>3062</v>
      </c>
      <c r="L2070" t="s">
        <v>2980</v>
      </c>
      <c r="M2070" s="1">
        <v>42582</v>
      </c>
    </row>
    <row r="2071" spans="1:13" hidden="1" x14ac:dyDescent="0.25">
      <c r="A2071">
        <v>2016</v>
      </c>
      <c r="B2071" t="s">
        <v>11</v>
      </c>
      <c r="C2071" t="s">
        <v>12</v>
      </c>
      <c r="D2071" t="s">
        <v>186</v>
      </c>
      <c r="E2071" t="s">
        <v>187</v>
      </c>
      <c r="F2071" s="1">
        <v>42573</v>
      </c>
      <c r="G2071">
        <v>49</v>
      </c>
      <c r="H2071">
        <v>-4135.8900000000003</v>
      </c>
      <c r="I2071" t="s">
        <v>15</v>
      </c>
      <c r="J2071" t="s">
        <v>320</v>
      </c>
      <c r="K2071" t="s">
        <v>3063</v>
      </c>
      <c r="L2071" t="s">
        <v>2980</v>
      </c>
      <c r="M2071" s="1">
        <v>42582</v>
      </c>
    </row>
    <row r="2072" spans="1:13" hidden="1" x14ac:dyDescent="0.25">
      <c r="A2072">
        <v>2016</v>
      </c>
      <c r="B2072" t="s">
        <v>11</v>
      </c>
      <c r="C2072" t="s">
        <v>12</v>
      </c>
      <c r="D2072" t="s">
        <v>186</v>
      </c>
      <c r="E2072" t="s">
        <v>187</v>
      </c>
      <c r="F2072" s="1">
        <v>42573</v>
      </c>
      <c r="G2072">
        <v>50</v>
      </c>
      <c r="H2072">
        <v>-2356.62</v>
      </c>
      <c r="I2072" t="s">
        <v>15</v>
      </c>
      <c r="J2072" t="s">
        <v>194</v>
      </c>
      <c r="K2072" t="s">
        <v>3064</v>
      </c>
      <c r="L2072" t="s">
        <v>2980</v>
      </c>
      <c r="M2072" s="1">
        <v>42582</v>
      </c>
    </row>
    <row r="2073" spans="1:13" x14ac:dyDescent="0.25">
      <c r="A2073">
        <v>2016</v>
      </c>
      <c r="B2073" t="s">
        <v>11</v>
      </c>
      <c r="C2073" t="s">
        <v>12</v>
      </c>
      <c r="D2073" t="s">
        <v>186</v>
      </c>
      <c r="E2073" t="s">
        <v>187</v>
      </c>
      <c r="F2073" s="1">
        <v>42573</v>
      </c>
      <c r="G2073">
        <v>51</v>
      </c>
      <c r="H2073">
        <v>-46620.61</v>
      </c>
      <c r="I2073" t="s">
        <v>15</v>
      </c>
      <c r="J2073" t="s">
        <v>20</v>
      </c>
      <c r="K2073" t="s">
        <v>3065</v>
      </c>
      <c r="L2073" t="s">
        <v>2980</v>
      </c>
      <c r="M2073" s="1">
        <v>42582</v>
      </c>
    </row>
    <row r="2074" spans="1:13" hidden="1" x14ac:dyDescent="0.25">
      <c r="A2074">
        <v>2016</v>
      </c>
      <c r="B2074" t="s">
        <v>11</v>
      </c>
      <c r="C2074" t="s">
        <v>12</v>
      </c>
      <c r="D2074" t="s">
        <v>186</v>
      </c>
      <c r="E2074" t="s">
        <v>187</v>
      </c>
      <c r="F2074" s="1">
        <v>42573</v>
      </c>
      <c r="G2074">
        <v>52</v>
      </c>
      <c r="H2074">
        <v>-486.82</v>
      </c>
      <c r="I2074" t="s">
        <v>15</v>
      </c>
      <c r="J2074" t="s">
        <v>324</v>
      </c>
      <c r="K2074" t="s">
        <v>3066</v>
      </c>
      <c r="L2074" t="s">
        <v>2980</v>
      </c>
      <c r="M2074" s="1">
        <v>42582</v>
      </c>
    </row>
    <row r="2075" spans="1:13" hidden="1" x14ac:dyDescent="0.25">
      <c r="A2075">
        <v>2016</v>
      </c>
      <c r="B2075" t="s">
        <v>11</v>
      </c>
      <c r="C2075" t="s">
        <v>12</v>
      </c>
      <c r="D2075" t="s">
        <v>186</v>
      </c>
      <c r="E2075" t="s">
        <v>187</v>
      </c>
      <c r="F2075" s="1">
        <v>42573</v>
      </c>
      <c r="G2075">
        <v>53</v>
      </c>
      <c r="H2075">
        <v>-195.01</v>
      </c>
      <c r="I2075" t="s">
        <v>15</v>
      </c>
      <c r="J2075" t="s">
        <v>83</v>
      </c>
      <c r="K2075" t="s">
        <v>3067</v>
      </c>
      <c r="L2075" t="s">
        <v>2980</v>
      </c>
      <c r="M2075" s="1">
        <v>42582</v>
      </c>
    </row>
    <row r="2076" spans="1:13" hidden="1" x14ac:dyDescent="0.25">
      <c r="A2076">
        <v>2016</v>
      </c>
      <c r="B2076" t="s">
        <v>11</v>
      </c>
      <c r="C2076" t="s">
        <v>12</v>
      </c>
      <c r="D2076" t="s">
        <v>186</v>
      </c>
      <c r="E2076" t="s">
        <v>187</v>
      </c>
      <c r="F2076" s="1">
        <v>42573</v>
      </c>
      <c r="G2076">
        <v>54</v>
      </c>
      <c r="H2076">
        <v>-386.31</v>
      </c>
      <c r="I2076" t="s">
        <v>15</v>
      </c>
      <c r="J2076" t="s">
        <v>206</v>
      </c>
      <c r="K2076" t="s">
        <v>3068</v>
      </c>
      <c r="L2076" t="s">
        <v>2980</v>
      </c>
      <c r="M2076" s="1">
        <v>42582</v>
      </c>
    </row>
    <row r="2077" spans="1:13" hidden="1" x14ac:dyDescent="0.25">
      <c r="A2077">
        <v>2016</v>
      </c>
      <c r="B2077" t="s">
        <v>11</v>
      </c>
      <c r="C2077" t="s">
        <v>12</v>
      </c>
      <c r="D2077" t="s">
        <v>186</v>
      </c>
      <c r="E2077" t="s">
        <v>187</v>
      </c>
      <c r="F2077" s="1">
        <v>42573</v>
      </c>
      <c r="G2077">
        <v>55</v>
      </c>
      <c r="H2077">
        <v>-322.41000000000003</v>
      </c>
      <c r="I2077" t="s">
        <v>15</v>
      </c>
      <c r="J2077" t="s">
        <v>959</v>
      </c>
      <c r="K2077" t="s">
        <v>3069</v>
      </c>
      <c r="L2077" t="s">
        <v>2980</v>
      </c>
      <c r="M2077" s="1">
        <v>42582</v>
      </c>
    </row>
    <row r="2078" spans="1:13" hidden="1" x14ac:dyDescent="0.25">
      <c r="A2078">
        <v>2016</v>
      </c>
      <c r="B2078" t="s">
        <v>11</v>
      </c>
      <c r="C2078" t="s">
        <v>12</v>
      </c>
      <c r="D2078" t="s">
        <v>186</v>
      </c>
      <c r="E2078" t="s">
        <v>187</v>
      </c>
      <c r="F2078" s="1">
        <v>42573</v>
      </c>
      <c r="G2078">
        <v>56</v>
      </c>
      <c r="H2078">
        <v>-32.53</v>
      </c>
      <c r="I2078" t="s">
        <v>15</v>
      </c>
      <c r="J2078" t="s">
        <v>484</v>
      </c>
      <c r="K2078" t="s">
        <v>3070</v>
      </c>
      <c r="L2078" t="s">
        <v>2980</v>
      </c>
      <c r="M2078" s="1">
        <v>42582</v>
      </c>
    </row>
    <row r="2079" spans="1:13" hidden="1" x14ac:dyDescent="0.25">
      <c r="A2079">
        <v>2016</v>
      </c>
      <c r="B2079" t="s">
        <v>11</v>
      </c>
      <c r="C2079" t="s">
        <v>12</v>
      </c>
      <c r="D2079" t="s">
        <v>186</v>
      </c>
      <c r="E2079" t="s">
        <v>187</v>
      </c>
      <c r="F2079" s="1">
        <v>42573</v>
      </c>
      <c r="G2079">
        <v>57</v>
      </c>
      <c r="H2079">
        <v>-350</v>
      </c>
      <c r="I2079" t="s">
        <v>15</v>
      </c>
      <c r="J2079" t="s">
        <v>766</v>
      </c>
      <c r="K2079" t="s">
        <v>3071</v>
      </c>
      <c r="L2079" t="s">
        <v>2980</v>
      </c>
      <c r="M2079" s="1">
        <v>42582</v>
      </c>
    </row>
    <row r="2080" spans="1:13" hidden="1" x14ac:dyDescent="0.25">
      <c r="A2080">
        <v>2016</v>
      </c>
      <c r="B2080" t="s">
        <v>11</v>
      </c>
      <c r="C2080" t="s">
        <v>12</v>
      </c>
      <c r="D2080" t="s">
        <v>186</v>
      </c>
      <c r="E2080" t="s">
        <v>187</v>
      </c>
      <c r="F2080" s="1">
        <v>42573</v>
      </c>
      <c r="G2080">
        <v>58</v>
      </c>
      <c r="H2080">
        <v>-884</v>
      </c>
      <c r="I2080" t="s">
        <v>15</v>
      </c>
      <c r="J2080" t="s">
        <v>332</v>
      </c>
      <c r="K2080" t="s">
        <v>3072</v>
      </c>
      <c r="L2080" t="s">
        <v>2980</v>
      </c>
      <c r="M2080" s="1">
        <v>42582</v>
      </c>
    </row>
    <row r="2081" spans="1:13" hidden="1" x14ac:dyDescent="0.25">
      <c r="A2081">
        <v>2016</v>
      </c>
      <c r="B2081" t="s">
        <v>11</v>
      </c>
      <c r="C2081" t="s">
        <v>12</v>
      </c>
      <c r="D2081" t="s">
        <v>186</v>
      </c>
      <c r="E2081" t="s">
        <v>187</v>
      </c>
      <c r="F2081" s="1">
        <v>42573</v>
      </c>
      <c r="G2081">
        <v>59</v>
      </c>
      <c r="H2081">
        <v>-10.85</v>
      </c>
      <c r="I2081" t="s">
        <v>15</v>
      </c>
      <c r="J2081" t="s">
        <v>334</v>
      </c>
      <c r="K2081" t="s">
        <v>3073</v>
      </c>
      <c r="L2081" t="s">
        <v>2980</v>
      </c>
      <c r="M2081" s="1">
        <v>42582</v>
      </c>
    </row>
    <row r="2082" spans="1:13" hidden="1" x14ac:dyDescent="0.25">
      <c r="A2082">
        <v>2016</v>
      </c>
      <c r="B2082" t="s">
        <v>11</v>
      </c>
      <c r="C2082" t="s">
        <v>12</v>
      </c>
      <c r="D2082" t="s">
        <v>186</v>
      </c>
      <c r="E2082" t="s">
        <v>187</v>
      </c>
      <c r="F2082" s="1">
        <v>42573</v>
      </c>
      <c r="G2082">
        <v>60</v>
      </c>
      <c r="H2082">
        <v>-556.30999999999995</v>
      </c>
      <c r="I2082" t="s">
        <v>15</v>
      </c>
      <c r="J2082" t="s">
        <v>494</v>
      </c>
      <c r="K2082" t="s">
        <v>3074</v>
      </c>
      <c r="L2082" t="s">
        <v>2980</v>
      </c>
      <c r="M2082" s="1">
        <v>42582</v>
      </c>
    </row>
    <row r="2083" spans="1:13" hidden="1" x14ac:dyDescent="0.25">
      <c r="A2083">
        <v>2016</v>
      </c>
      <c r="B2083" t="s">
        <v>11</v>
      </c>
      <c r="C2083" t="s">
        <v>12</v>
      </c>
      <c r="D2083" t="s">
        <v>186</v>
      </c>
      <c r="E2083" t="s">
        <v>187</v>
      </c>
      <c r="F2083" s="1">
        <v>42573</v>
      </c>
      <c r="G2083">
        <v>61</v>
      </c>
      <c r="H2083">
        <v>-3992.92</v>
      </c>
      <c r="I2083" t="s">
        <v>15</v>
      </c>
      <c r="J2083" t="s">
        <v>496</v>
      </c>
      <c r="K2083" t="s">
        <v>3075</v>
      </c>
      <c r="L2083" t="s">
        <v>2980</v>
      </c>
      <c r="M2083" s="1">
        <v>42582</v>
      </c>
    </row>
    <row r="2084" spans="1:13" hidden="1" x14ac:dyDescent="0.25">
      <c r="A2084">
        <v>2016</v>
      </c>
      <c r="B2084" t="s">
        <v>11</v>
      </c>
      <c r="C2084" t="s">
        <v>12</v>
      </c>
      <c r="D2084" t="s">
        <v>186</v>
      </c>
      <c r="E2084" t="s">
        <v>187</v>
      </c>
      <c r="F2084" s="1">
        <v>42573</v>
      </c>
      <c r="G2084">
        <v>62</v>
      </c>
      <c r="H2084">
        <v>-2592.14</v>
      </c>
      <c r="I2084" t="s">
        <v>15</v>
      </c>
      <c r="J2084" t="s">
        <v>498</v>
      </c>
      <c r="K2084" t="s">
        <v>3076</v>
      </c>
      <c r="L2084" t="s">
        <v>2980</v>
      </c>
      <c r="M2084" s="1">
        <v>42582</v>
      </c>
    </row>
    <row r="2085" spans="1:13" hidden="1" x14ac:dyDescent="0.25">
      <c r="A2085">
        <v>2016</v>
      </c>
      <c r="B2085" t="s">
        <v>11</v>
      </c>
      <c r="C2085" t="s">
        <v>12</v>
      </c>
      <c r="D2085" t="s">
        <v>186</v>
      </c>
      <c r="E2085" t="s">
        <v>187</v>
      </c>
      <c r="F2085" s="1">
        <v>42573</v>
      </c>
      <c r="G2085">
        <v>63</v>
      </c>
      <c r="H2085">
        <v>-72.56</v>
      </c>
      <c r="I2085" t="s">
        <v>15</v>
      </c>
      <c r="J2085" t="s">
        <v>338</v>
      </c>
      <c r="K2085" t="s">
        <v>3077</v>
      </c>
      <c r="L2085" t="s">
        <v>2980</v>
      </c>
      <c r="M2085" s="1">
        <v>42582</v>
      </c>
    </row>
    <row r="2086" spans="1:13" hidden="1" x14ac:dyDescent="0.25">
      <c r="A2086">
        <v>2016</v>
      </c>
      <c r="B2086" t="s">
        <v>11</v>
      </c>
      <c r="C2086" t="s">
        <v>12</v>
      </c>
      <c r="D2086" t="s">
        <v>186</v>
      </c>
      <c r="E2086" t="s">
        <v>187</v>
      </c>
      <c r="F2086" s="1">
        <v>42573</v>
      </c>
      <c r="G2086">
        <v>64</v>
      </c>
      <c r="H2086">
        <v>-450</v>
      </c>
      <c r="I2086" t="s">
        <v>15</v>
      </c>
      <c r="J2086" t="s">
        <v>340</v>
      </c>
      <c r="K2086" t="s">
        <v>3078</v>
      </c>
      <c r="L2086" t="s">
        <v>2980</v>
      </c>
      <c r="M2086" s="1">
        <v>42582</v>
      </c>
    </row>
    <row r="2087" spans="1:13" hidden="1" x14ac:dyDescent="0.25">
      <c r="A2087">
        <v>2016</v>
      </c>
      <c r="B2087" t="s">
        <v>11</v>
      </c>
      <c r="C2087" t="s">
        <v>12</v>
      </c>
      <c r="D2087" t="s">
        <v>186</v>
      </c>
      <c r="E2087" t="s">
        <v>187</v>
      </c>
      <c r="F2087" s="1">
        <v>42573</v>
      </c>
      <c r="G2087">
        <v>65</v>
      </c>
      <c r="H2087">
        <v>-1360.95</v>
      </c>
      <c r="I2087" t="s">
        <v>15</v>
      </c>
      <c r="J2087" t="s">
        <v>1333</v>
      </c>
      <c r="K2087" t="s">
        <v>3079</v>
      </c>
      <c r="L2087" t="s">
        <v>2980</v>
      </c>
      <c r="M2087" s="1">
        <v>42582</v>
      </c>
    </row>
    <row r="2088" spans="1:13" hidden="1" x14ac:dyDescent="0.25">
      <c r="A2088">
        <v>2016</v>
      </c>
      <c r="B2088" t="s">
        <v>11</v>
      </c>
      <c r="C2088" t="s">
        <v>12</v>
      </c>
      <c r="D2088" t="s">
        <v>186</v>
      </c>
      <c r="E2088" t="s">
        <v>187</v>
      </c>
      <c r="F2088" s="1">
        <v>42573</v>
      </c>
      <c r="G2088">
        <v>66</v>
      </c>
      <c r="H2088">
        <v>-8000.25</v>
      </c>
      <c r="I2088" t="s">
        <v>15</v>
      </c>
      <c r="J2088" t="s">
        <v>195</v>
      </c>
      <c r="K2088" t="s">
        <v>3080</v>
      </c>
      <c r="L2088" t="s">
        <v>2980</v>
      </c>
      <c r="M2088" s="1">
        <v>42582</v>
      </c>
    </row>
    <row r="2089" spans="1:13" hidden="1" x14ac:dyDescent="0.25">
      <c r="A2089">
        <v>2016</v>
      </c>
      <c r="B2089" t="s">
        <v>11</v>
      </c>
      <c r="C2089" t="s">
        <v>12</v>
      </c>
      <c r="D2089" t="s">
        <v>186</v>
      </c>
      <c r="E2089" t="s">
        <v>187</v>
      </c>
      <c r="F2089" s="1">
        <v>42573</v>
      </c>
      <c r="G2089">
        <v>67</v>
      </c>
      <c r="H2089">
        <v>-83.7</v>
      </c>
      <c r="I2089" t="s">
        <v>15</v>
      </c>
      <c r="J2089" t="s">
        <v>344</v>
      </c>
      <c r="K2089" t="s">
        <v>3081</v>
      </c>
      <c r="L2089" t="s">
        <v>2980</v>
      </c>
      <c r="M2089" s="1">
        <v>42582</v>
      </c>
    </row>
    <row r="2090" spans="1:13" hidden="1" x14ac:dyDescent="0.25">
      <c r="A2090">
        <v>2016</v>
      </c>
      <c r="B2090" t="s">
        <v>11</v>
      </c>
      <c r="C2090" t="s">
        <v>12</v>
      </c>
      <c r="D2090" t="s">
        <v>186</v>
      </c>
      <c r="E2090" t="s">
        <v>187</v>
      </c>
      <c r="F2090" s="1">
        <v>42573</v>
      </c>
      <c r="G2090">
        <v>68</v>
      </c>
      <c r="H2090">
        <v>-1010.66</v>
      </c>
      <c r="I2090" t="s">
        <v>15</v>
      </c>
      <c r="J2090" t="s">
        <v>221</v>
      </c>
      <c r="K2090" t="s">
        <v>3082</v>
      </c>
      <c r="L2090" t="s">
        <v>2980</v>
      </c>
      <c r="M2090" s="1">
        <v>42582</v>
      </c>
    </row>
    <row r="2091" spans="1:13" hidden="1" x14ac:dyDescent="0.25">
      <c r="A2091">
        <v>2016</v>
      </c>
      <c r="B2091" t="s">
        <v>11</v>
      </c>
      <c r="C2091" t="s">
        <v>12</v>
      </c>
      <c r="D2091" t="s">
        <v>186</v>
      </c>
      <c r="E2091" t="s">
        <v>187</v>
      </c>
      <c r="F2091" s="1">
        <v>42573</v>
      </c>
      <c r="G2091">
        <v>69</v>
      </c>
      <c r="H2091">
        <v>-1211.21</v>
      </c>
      <c r="I2091" t="s">
        <v>15</v>
      </c>
      <c r="J2091" t="s">
        <v>202</v>
      </c>
      <c r="K2091" t="s">
        <v>3083</v>
      </c>
      <c r="L2091" t="s">
        <v>2980</v>
      </c>
      <c r="M2091" s="1">
        <v>42582</v>
      </c>
    </row>
    <row r="2092" spans="1:13" hidden="1" x14ac:dyDescent="0.25">
      <c r="A2092">
        <v>2016</v>
      </c>
      <c r="B2092" t="s">
        <v>11</v>
      </c>
      <c r="C2092" t="s">
        <v>12</v>
      </c>
      <c r="D2092" t="s">
        <v>186</v>
      </c>
      <c r="E2092" t="s">
        <v>187</v>
      </c>
      <c r="F2092" s="1">
        <v>42573</v>
      </c>
      <c r="G2092">
        <v>70</v>
      </c>
      <c r="H2092">
        <v>-25213.34</v>
      </c>
      <c r="I2092" t="s">
        <v>15</v>
      </c>
      <c r="J2092" t="s">
        <v>61</v>
      </c>
      <c r="K2092" t="s">
        <v>3084</v>
      </c>
      <c r="L2092" t="s">
        <v>2980</v>
      </c>
      <c r="M2092" s="1">
        <v>42582</v>
      </c>
    </row>
    <row r="2093" spans="1:13" hidden="1" x14ac:dyDescent="0.25">
      <c r="A2093">
        <v>2016</v>
      </c>
      <c r="B2093" t="s">
        <v>11</v>
      </c>
      <c r="C2093" t="s">
        <v>12</v>
      </c>
      <c r="D2093" t="s">
        <v>186</v>
      </c>
      <c r="E2093" t="s">
        <v>187</v>
      </c>
      <c r="F2093" s="1">
        <v>42573</v>
      </c>
      <c r="G2093">
        <v>71</v>
      </c>
      <c r="H2093">
        <v>-999.77</v>
      </c>
      <c r="I2093" t="s">
        <v>15</v>
      </c>
      <c r="J2093" t="s">
        <v>501</v>
      </c>
      <c r="K2093" t="s">
        <v>3085</v>
      </c>
      <c r="L2093" t="s">
        <v>2980</v>
      </c>
      <c r="M2093" s="1">
        <v>42582</v>
      </c>
    </row>
    <row r="2094" spans="1:13" hidden="1" x14ac:dyDescent="0.25">
      <c r="A2094">
        <v>2016</v>
      </c>
      <c r="B2094" t="s">
        <v>11</v>
      </c>
      <c r="C2094" t="s">
        <v>12</v>
      </c>
      <c r="D2094" t="s">
        <v>186</v>
      </c>
      <c r="E2094" t="s">
        <v>187</v>
      </c>
      <c r="F2094" s="1">
        <v>42573</v>
      </c>
      <c r="G2094">
        <v>72</v>
      </c>
      <c r="H2094">
        <v>-58181.9</v>
      </c>
      <c r="I2094" t="s">
        <v>15</v>
      </c>
      <c r="J2094" t="s">
        <v>347</v>
      </c>
      <c r="K2094" t="s">
        <v>3086</v>
      </c>
      <c r="L2094" t="s">
        <v>2980</v>
      </c>
      <c r="M2094" s="1">
        <v>42582</v>
      </c>
    </row>
    <row r="2095" spans="1:13" hidden="1" x14ac:dyDescent="0.25">
      <c r="A2095">
        <v>2016</v>
      </c>
      <c r="B2095" t="s">
        <v>11</v>
      </c>
      <c r="C2095" t="s">
        <v>12</v>
      </c>
      <c r="D2095" t="s">
        <v>186</v>
      </c>
      <c r="E2095" t="s">
        <v>187</v>
      </c>
      <c r="F2095" s="1">
        <v>42573</v>
      </c>
      <c r="G2095">
        <v>73</v>
      </c>
      <c r="H2095">
        <v>-177.31</v>
      </c>
      <c r="I2095" t="s">
        <v>15</v>
      </c>
      <c r="J2095" t="s">
        <v>349</v>
      </c>
      <c r="K2095" t="s">
        <v>3087</v>
      </c>
      <c r="L2095" t="s">
        <v>2980</v>
      </c>
      <c r="M2095" s="1">
        <v>42582</v>
      </c>
    </row>
    <row r="2096" spans="1:13" hidden="1" x14ac:dyDescent="0.25">
      <c r="A2096">
        <v>2016</v>
      </c>
      <c r="B2096" t="s">
        <v>11</v>
      </c>
      <c r="C2096" t="s">
        <v>12</v>
      </c>
      <c r="D2096" t="s">
        <v>186</v>
      </c>
      <c r="E2096" t="s">
        <v>187</v>
      </c>
      <c r="F2096" s="1">
        <v>42573</v>
      </c>
      <c r="G2096">
        <v>74</v>
      </c>
      <c r="H2096">
        <v>-538.66</v>
      </c>
      <c r="I2096" t="s">
        <v>15</v>
      </c>
      <c r="J2096" t="s">
        <v>1187</v>
      </c>
      <c r="K2096" t="s">
        <v>3088</v>
      </c>
      <c r="L2096" t="s">
        <v>2980</v>
      </c>
      <c r="M2096" s="1">
        <v>42582</v>
      </c>
    </row>
    <row r="2097" spans="1:13" hidden="1" x14ac:dyDescent="0.25">
      <c r="A2097">
        <v>2016</v>
      </c>
      <c r="B2097" t="s">
        <v>11</v>
      </c>
      <c r="C2097" t="s">
        <v>12</v>
      </c>
      <c r="D2097" t="s">
        <v>186</v>
      </c>
      <c r="E2097" t="s">
        <v>187</v>
      </c>
      <c r="F2097" s="1">
        <v>42573</v>
      </c>
      <c r="G2097">
        <v>75</v>
      </c>
      <c r="H2097">
        <v>-5711.28</v>
      </c>
      <c r="I2097" t="s">
        <v>15</v>
      </c>
      <c r="J2097" t="s">
        <v>351</v>
      </c>
      <c r="K2097" t="s">
        <v>3089</v>
      </c>
      <c r="L2097" t="s">
        <v>2980</v>
      </c>
      <c r="M2097" s="1">
        <v>42582</v>
      </c>
    </row>
    <row r="2098" spans="1:13" hidden="1" x14ac:dyDescent="0.25">
      <c r="A2098">
        <v>2016</v>
      </c>
      <c r="B2098" t="s">
        <v>11</v>
      </c>
      <c r="C2098" t="s">
        <v>12</v>
      </c>
      <c r="D2098" t="s">
        <v>186</v>
      </c>
      <c r="E2098" t="s">
        <v>187</v>
      </c>
      <c r="F2098" s="1">
        <v>42573</v>
      </c>
      <c r="G2098">
        <v>76</v>
      </c>
      <c r="H2098">
        <v>-6311.61</v>
      </c>
      <c r="I2098" t="s">
        <v>15</v>
      </c>
      <c r="J2098" t="s">
        <v>659</v>
      </c>
      <c r="K2098" t="s">
        <v>3090</v>
      </c>
      <c r="L2098" t="s">
        <v>2980</v>
      </c>
      <c r="M2098" s="1">
        <v>42582</v>
      </c>
    </row>
    <row r="2099" spans="1:13" hidden="1" x14ac:dyDescent="0.25">
      <c r="A2099">
        <v>2016</v>
      </c>
      <c r="B2099" t="s">
        <v>11</v>
      </c>
      <c r="C2099" t="s">
        <v>12</v>
      </c>
      <c r="D2099" t="s">
        <v>186</v>
      </c>
      <c r="E2099" t="s">
        <v>187</v>
      </c>
      <c r="F2099" s="1">
        <v>42573</v>
      </c>
      <c r="G2099">
        <v>77</v>
      </c>
      <c r="H2099">
        <v>-86.88</v>
      </c>
      <c r="I2099" t="s">
        <v>15</v>
      </c>
      <c r="J2099" t="s">
        <v>3091</v>
      </c>
      <c r="K2099" t="s">
        <v>3092</v>
      </c>
      <c r="L2099" t="s">
        <v>2980</v>
      </c>
      <c r="M2099" s="1">
        <v>42582</v>
      </c>
    </row>
    <row r="2100" spans="1:13" hidden="1" x14ac:dyDescent="0.25">
      <c r="A2100">
        <v>2016</v>
      </c>
      <c r="B2100" t="s">
        <v>11</v>
      </c>
      <c r="C2100" t="s">
        <v>12</v>
      </c>
      <c r="D2100" t="s">
        <v>186</v>
      </c>
      <c r="E2100" t="s">
        <v>187</v>
      </c>
      <c r="F2100" s="1">
        <v>42573</v>
      </c>
      <c r="G2100">
        <v>78</v>
      </c>
      <c r="H2100">
        <v>-2270.8200000000002</v>
      </c>
      <c r="I2100" t="s">
        <v>15</v>
      </c>
      <c r="J2100" t="s">
        <v>1755</v>
      </c>
      <c r="K2100" t="s">
        <v>3093</v>
      </c>
      <c r="L2100" t="s">
        <v>2980</v>
      </c>
      <c r="M2100" s="1">
        <v>42582</v>
      </c>
    </row>
    <row r="2101" spans="1:13" hidden="1" x14ac:dyDescent="0.25">
      <c r="A2101">
        <v>2016</v>
      </c>
      <c r="B2101" t="s">
        <v>11</v>
      </c>
      <c r="C2101" t="s">
        <v>12</v>
      </c>
      <c r="D2101" t="s">
        <v>186</v>
      </c>
      <c r="E2101" t="s">
        <v>187</v>
      </c>
      <c r="F2101" s="1">
        <v>42573</v>
      </c>
      <c r="G2101">
        <v>79</v>
      </c>
      <c r="H2101">
        <v>-1682.29</v>
      </c>
      <c r="I2101" t="s">
        <v>15</v>
      </c>
      <c r="J2101" t="s">
        <v>18</v>
      </c>
      <c r="K2101" t="s">
        <v>3094</v>
      </c>
      <c r="L2101" t="s">
        <v>2980</v>
      </c>
      <c r="M2101" s="1">
        <v>42582</v>
      </c>
    </row>
    <row r="2102" spans="1:13" hidden="1" x14ac:dyDescent="0.25">
      <c r="A2102">
        <v>2016</v>
      </c>
      <c r="B2102" t="s">
        <v>11</v>
      </c>
      <c r="C2102" t="s">
        <v>12</v>
      </c>
      <c r="D2102" t="s">
        <v>186</v>
      </c>
      <c r="E2102" t="s">
        <v>187</v>
      </c>
      <c r="F2102" s="1">
        <v>42573</v>
      </c>
      <c r="G2102">
        <v>80</v>
      </c>
      <c r="H2102">
        <v>-118.08</v>
      </c>
      <c r="I2102" t="s">
        <v>15</v>
      </c>
      <c r="J2102" t="s">
        <v>3095</v>
      </c>
      <c r="K2102" t="s">
        <v>3096</v>
      </c>
      <c r="L2102" t="s">
        <v>2980</v>
      </c>
      <c r="M2102" s="1">
        <v>42582</v>
      </c>
    </row>
    <row r="2103" spans="1:13" hidden="1" x14ac:dyDescent="0.25">
      <c r="A2103">
        <v>2016</v>
      </c>
      <c r="B2103" t="s">
        <v>11</v>
      </c>
      <c r="C2103" t="s">
        <v>12</v>
      </c>
      <c r="D2103" t="s">
        <v>186</v>
      </c>
      <c r="E2103" t="s">
        <v>187</v>
      </c>
      <c r="F2103" s="1">
        <v>42573</v>
      </c>
      <c r="G2103">
        <v>81</v>
      </c>
      <c r="H2103">
        <v>-13322.15</v>
      </c>
      <c r="I2103" t="s">
        <v>15</v>
      </c>
      <c r="J2103" t="s">
        <v>360</v>
      </c>
      <c r="K2103" t="s">
        <v>3097</v>
      </c>
      <c r="L2103" t="s">
        <v>2980</v>
      </c>
      <c r="M2103" s="1">
        <v>42582</v>
      </c>
    </row>
    <row r="2104" spans="1:13" hidden="1" x14ac:dyDescent="0.25">
      <c r="A2104">
        <v>2016</v>
      </c>
      <c r="B2104" t="s">
        <v>11</v>
      </c>
      <c r="C2104" t="s">
        <v>12</v>
      </c>
      <c r="D2104" t="s">
        <v>186</v>
      </c>
      <c r="E2104" t="s">
        <v>187</v>
      </c>
      <c r="F2104" s="1">
        <v>42573</v>
      </c>
      <c r="G2104">
        <v>82</v>
      </c>
      <c r="H2104">
        <v>-724.86</v>
      </c>
      <c r="I2104" t="s">
        <v>15</v>
      </c>
      <c r="J2104" t="s">
        <v>362</v>
      </c>
      <c r="K2104" t="s">
        <v>3098</v>
      </c>
      <c r="L2104" t="s">
        <v>2980</v>
      </c>
      <c r="M2104" s="1">
        <v>42582</v>
      </c>
    </row>
    <row r="2105" spans="1:13" hidden="1" x14ac:dyDescent="0.25">
      <c r="A2105">
        <v>2016</v>
      </c>
      <c r="B2105" t="s">
        <v>11</v>
      </c>
      <c r="C2105" t="s">
        <v>12</v>
      </c>
      <c r="D2105" t="s">
        <v>186</v>
      </c>
      <c r="E2105" t="s">
        <v>187</v>
      </c>
      <c r="F2105" s="1">
        <v>42573</v>
      </c>
      <c r="G2105">
        <v>83</v>
      </c>
      <c r="H2105">
        <v>-176.9</v>
      </c>
      <c r="I2105" t="s">
        <v>15</v>
      </c>
      <c r="J2105" t="s">
        <v>1195</v>
      </c>
      <c r="K2105" t="s">
        <v>3099</v>
      </c>
      <c r="L2105" t="s">
        <v>2980</v>
      </c>
      <c r="M2105" s="1">
        <v>42582</v>
      </c>
    </row>
    <row r="2106" spans="1:13" hidden="1" x14ac:dyDescent="0.25">
      <c r="A2106">
        <v>2016</v>
      </c>
      <c r="B2106" t="s">
        <v>11</v>
      </c>
      <c r="C2106" t="s">
        <v>12</v>
      </c>
      <c r="D2106" t="s">
        <v>186</v>
      </c>
      <c r="E2106" t="s">
        <v>187</v>
      </c>
      <c r="F2106" s="1">
        <v>42573</v>
      </c>
      <c r="G2106">
        <v>84</v>
      </c>
      <c r="H2106">
        <v>-360</v>
      </c>
      <c r="I2106" t="s">
        <v>15</v>
      </c>
      <c r="J2106" t="s">
        <v>669</v>
      </c>
      <c r="K2106" t="s">
        <v>3100</v>
      </c>
      <c r="L2106" t="s">
        <v>2980</v>
      </c>
      <c r="M2106" s="1">
        <v>42582</v>
      </c>
    </row>
    <row r="2107" spans="1:13" hidden="1" x14ac:dyDescent="0.25">
      <c r="A2107">
        <v>2016</v>
      </c>
      <c r="B2107" t="s">
        <v>11</v>
      </c>
      <c r="C2107" t="s">
        <v>12</v>
      </c>
      <c r="D2107" t="s">
        <v>186</v>
      </c>
      <c r="E2107" t="s">
        <v>187</v>
      </c>
      <c r="F2107" s="1">
        <v>42573</v>
      </c>
      <c r="G2107">
        <v>85</v>
      </c>
      <c r="H2107">
        <v>-180</v>
      </c>
      <c r="I2107" t="s">
        <v>15</v>
      </c>
      <c r="J2107" t="s">
        <v>1354</v>
      </c>
      <c r="K2107" t="s">
        <v>3101</v>
      </c>
      <c r="L2107" t="s">
        <v>2980</v>
      </c>
      <c r="M2107" s="1">
        <v>42582</v>
      </c>
    </row>
    <row r="2108" spans="1:13" hidden="1" x14ac:dyDescent="0.25">
      <c r="A2108">
        <v>2016</v>
      </c>
      <c r="B2108" t="s">
        <v>11</v>
      </c>
      <c r="C2108" t="s">
        <v>12</v>
      </c>
      <c r="D2108" t="s">
        <v>186</v>
      </c>
      <c r="E2108" t="s">
        <v>187</v>
      </c>
      <c r="F2108" s="1">
        <v>42573</v>
      </c>
      <c r="G2108">
        <v>86</v>
      </c>
      <c r="H2108">
        <v>-3899.05</v>
      </c>
      <c r="I2108" t="s">
        <v>15</v>
      </c>
      <c r="J2108" t="s">
        <v>676</v>
      </c>
      <c r="K2108" t="s">
        <v>3102</v>
      </c>
      <c r="L2108" t="s">
        <v>2980</v>
      </c>
      <c r="M2108" s="1">
        <v>42582</v>
      </c>
    </row>
    <row r="2109" spans="1:13" hidden="1" x14ac:dyDescent="0.25">
      <c r="A2109">
        <v>2016</v>
      </c>
      <c r="B2109" t="s">
        <v>11</v>
      </c>
      <c r="C2109" t="s">
        <v>12</v>
      </c>
      <c r="D2109" t="s">
        <v>186</v>
      </c>
      <c r="E2109" t="s">
        <v>187</v>
      </c>
      <c r="F2109" s="1">
        <v>42573</v>
      </c>
      <c r="G2109">
        <v>87</v>
      </c>
      <c r="H2109">
        <v>-156.46</v>
      </c>
      <c r="I2109" t="s">
        <v>15</v>
      </c>
      <c r="J2109" t="s">
        <v>367</v>
      </c>
      <c r="K2109" t="s">
        <v>3103</v>
      </c>
      <c r="L2109" t="s">
        <v>2980</v>
      </c>
      <c r="M2109" s="1">
        <v>42582</v>
      </c>
    </row>
    <row r="2110" spans="1:13" hidden="1" x14ac:dyDescent="0.25">
      <c r="A2110">
        <v>2016</v>
      </c>
      <c r="B2110" t="s">
        <v>11</v>
      </c>
      <c r="C2110" t="s">
        <v>12</v>
      </c>
      <c r="D2110" t="s">
        <v>186</v>
      </c>
      <c r="E2110" t="s">
        <v>187</v>
      </c>
      <c r="F2110" s="1">
        <v>42573</v>
      </c>
      <c r="G2110">
        <v>88</v>
      </c>
      <c r="H2110">
        <v>-38.81</v>
      </c>
      <c r="I2110" t="s">
        <v>15</v>
      </c>
      <c r="J2110" t="s">
        <v>514</v>
      </c>
      <c r="K2110" t="s">
        <v>3104</v>
      </c>
      <c r="L2110" t="s">
        <v>2980</v>
      </c>
      <c r="M2110" s="1">
        <v>42582</v>
      </c>
    </row>
    <row r="2111" spans="1:13" hidden="1" x14ac:dyDescent="0.25">
      <c r="A2111">
        <v>2016</v>
      </c>
      <c r="B2111" t="s">
        <v>11</v>
      </c>
      <c r="C2111" t="s">
        <v>12</v>
      </c>
      <c r="D2111" t="s">
        <v>186</v>
      </c>
      <c r="E2111" t="s">
        <v>187</v>
      </c>
      <c r="F2111" s="1">
        <v>42573</v>
      </c>
      <c r="G2111">
        <v>89</v>
      </c>
      <c r="H2111">
        <v>-1760.16</v>
      </c>
      <c r="I2111" t="s">
        <v>15</v>
      </c>
      <c r="J2111" t="s">
        <v>197</v>
      </c>
      <c r="K2111" t="s">
        <v>3105</v>
      </c>
      <c r="L2111" t="s">
        <v>2980</v>
      </c>
      <c r="M2111" s="1">
        <v>42582</v>
      </c>
    </row>
    <row r="2112" spans="1:13" hidden="1" x14ac:dyDescent="0.25">
      <c r="A2112">
        <v>2016</v>
      </c>
      <c r="B2112" t="s">
        <v>11</v>
      </c>
      <c r="C2112" t="s">
        <v>12</v>
      </c>
      <c r="D2112" t="s">
        <v>186</v>
      </c>
      <c r="E2112" t="s">
        <v>187</v>
      </c>
      <c r="F2112" s="1">
        <v>42573</v>
      </c>
      <c r="G2112">
        <v>90</v>
      </c>
      <c r="H2112">
        <v>-543</v>
      </c>
      <c r="I2112" t="s">
        <v>15</v>
      </c>
      <c r="J2112" t="s">
        <v>202</v>
      </c>
      <c r="K2112" t="s">
        <v>3106</v>
      </c>
      <c r="L2112" t="s">
        <v>2980</v>
      </c>
      <c r="M2112" s="1">
        <v>42582</v>
      </c>
    </row>
    <row r="2113" spans="1:13" hidden="1" x14ac:dyDescent="0.25">
      <c r="A2113">
        <v>2016</v>
      </c>
      <c r="B2113" t="s">
        <v>11</v>
      </c>
      <c r="C2113" t="s">
        <v>12</v>
      </c>
      <c r="D2113" t="s">
        <v>186</v>
      </c>
      <c r="E2113" t="s">
        <v>187</v>
      </c>
      <c r="F2113" s="1">
        <v>42573</v>
      </c>
      <c r="G2113">
        <v>91</v>
      </c>
      <c r="H2113">
        <v>-800</v>
      </c>
      <c r="I2113" t="s">
        <v>15</v>
      </c>
      <c r="J2113" t="s">
        <v>2197</v>
      </c>
      <c r="K2113" t="s">
        <v>3107</v>
      </c>
      <c r="L2113" t="s">
        <v>2980</v>
      </c>
      <c r="M2113" s="1">
        <v>42582</v>
      </c>
    </row>
    <row r="2114" spans="1:13" hidden="1" x14ac:dyDescent="0.25">
      <c r="A2114">
        <v>2016</v>
      </c>
      <c r="B2114" t="s">
        <v>11</v>
      </c>
      <c r="C2114" t="s">
        <v>12</v>
      </c>
      <c r="D2114" t="s">
        <v>186</v>
      </c>
      <c r="E2114" t="s">
        <v>187</v>
      </c>
      <c r="F2114" s="1">
        <v>42573</v>
      </c>
      <c r="G2114">
        <v>92</v>
      </c>
      <c r="H2114">
        <v>-3533.04</v>
      </c>
      <c r="I2114" t="s">
        <v>15</v>
      </c>
      <c r="J2114" t="s">
        <v>784</v>
      </c>
      <c r="K2114" t="s">
        <v>3108</v>
      </c>
      <c r="L2114" t="s">
        <v>2980</v>
      </c>
      <c r="M2114" s="1">
        <v>42582</v>
      </c>
    </row>
    <row r="2115" spans="1:13" hidden="1" x14ac:dyDescent="0.25">
      <c r="A2115">
        <v>2016</v>
      </c>
      <c r="B2115" t="s">
        <v>11</v>
      </c>
      <c r="C2115" t="s">
        <v>12</v>
      </c>
      <c r="D2115" t="s">
        <v>186</v>
      </c>
      <c r="E2115" t="s">
        <v>187</v>
      </c>
      <c r="F2115" s="1">
        <v>42573</v>
      </c>
      <c r="G2115">
        <v>93</v>
      </c>
      <c r="H2115">
        <v>-2022.24</v>
      </c>
      <c r="I2115" t="s">
        <v>15</v>
      </c>
      <c r="J2115" t="s">
        <v>386</v>
      </c>
      <c r="K2115" t="s">
        <v>3109</v>
      </c>
      <c r="L2115" t="s">
        <v>2980</v>
      </c>
      <c r="M2115" s="1">
        <v>42582</v>
      </c>
    </row>
    <row r="2116" spans="1:13" hidden="1" x14ac:dyDescent="0.25">
      <c r="A2116">
        <v>2016</v>
      </c>
      <c r="B2116" t="s">
        <v>11</v>
      </c>
      <c r="C2116" t="s">
        <v>12</v>
      </c>
      <c r="D2116" t="s">
        <v>186</v>
      </c>
      <c r="E2116" t="s">
        <v>187</v>
      </c>
      <c r="F2116" s="1">
        <v>42573</v>
      </c>
      <c r="G2116">
        <v>94</v>
      </c>
      <c r="H2116">
        <v>-171.59</v>
      </c>
      <c r="I2116" t="s">
        <v>15</v>
      </c>
      <c r="J2116" t="s">
        <v>787</v>
      </c>
      <c r="K2116" t="s">
        <v>3110</v>
      </c>
      <c r="L2116" t="s">
        <v>2980</v>
      </c>
      <c r="M2116" s="1">
        <v>42582</v>
      </c>
    </row>
    <row r="2117" spans="1:13" hidden="1" x14ac:dyDescent="0.25">
      <c r="A2117">
        <v>2016</v>
      </c>
      <c r="B2117" t="s">
        <v>11</v>
      </c>
      <c r="C2117" t="s">
        <v>12</v>
      </c>
      <c r="D2117" t="s">
        <v>186</v>
      </c>
      <c r="E2117" t="s">
        <v>187</v>
      </c>
      <c r="F2117" s="1">
        <v>42573</v>
      </c>
      <c r="G2117">
        <v>95</v>
      </c>
      <c r="H2117">
        <v>-4987.34</v>
      </c>
      <c r="I2117" t="s">
        <v>15</v>
      </c>
      <c r="J2117" t="s">
        <v>3111</v>
      </c>
      <c r="K2117" t="s">
        <v>3112</v>
      </c>
      <c r="L2117" t="s">
        <v>2980</v>
      </c>
      <c r="M2117" s="1">
        <v>42582</v>
      </c>
    </row>
    <row r="2118" spans="1:13" hidden="1" x14ac:dyDescent="0.25">
      <c r="A2118">
        <v>2016</v>
      </c>
      <c r="B2118" t="s">
        <v>11</v>
      </c>
      <c r="C2118" t="s">
        <v>12</v>
      </c>
      <c r="D2118" t="s">
        <v>186</v>
      </c>
      <c r="E2118" t="s">
        <v>187</v>
      </c>
      <c r="F2118" s="1">
        <v>42573</v>
      </c>
      <c r="G2118">
        <v>96</v>
      </c>
      <c r="H2118">
        <v>-2360</v>
      </c>
      <c r="I2118" t="s">
        <v>15</v>
      </c>
      <c r="J2118" t="s">
        <v>789</v>
      </c>
      <c r="K2118" t="s">
        <v>3113</v>
      </c>
      <c r="L2118" t="s">
        <v>2980</v>
      </c>
      <c r="M2118" s="1">
        <v>42582</v>
      </c>
    </row>
    <row r="2119" spans="1:13" hidden="1" x14ac:dyDescent="0.25">
      <c r="A2119">
        <v>2016</v>
      </c>
      <c r="B2119" t="s">
        <v>11</v>
      </c>
      <c r="C2119" t="s">
        <v>12</v>
      </c>
      <c r="D2119" t="s">
        <v>186</v>
      </c>
      <c r="E2119" t="s">
        <v>187</v>
      </c>
      <c r="F2119" s="1">
        <v>42573</v>
      </c>
      <c r="G2119">
        <v>97</v>
      </c>
      <c r="H2119">
        <v>-123.05</v>
      </c>
      <c r="I2119" t="s">
        <v>15</v>
      </c>
      <c r="J2119" t="s">
        <v>392</v>
      </c>
      <c r="K2119" t="s">
        <v>3114</v>
      </c>
      <c r="L2119" t="s">
        <v>2980</v>
      </c>
      <c r="M2119" s="1">
        <v>42582</v>
      </c>
    </row>
    <row r="2120" spans="1:13" hidden="1" x14ac:dyDescent="0.25">
      <c r="A2120">
        <v>2016</v>
      </c>
      <c r="B2120" t="s">
        <v>11</v>
      </c>
      <c r="C2120" t="s">
        <v>12</v>
      </c>
      <c r="D2120" t="s">
        <v>186</v>
      </c>
      <c r="E2120" t="s">
        <v>187</v>
      </c>
      <c r="F2120" s="1">
        <v>42573</v>
      </c>
      <c r="G2120">
        <v>98</v>
      </c>
      <c r="H2120">
        <v>-194.09</v>
      </c>
      <c r="I2120" t="s">
        <v>15</v>
      </c>
      <c r="J2120" t="s">
        <v>347</v>
      </c>
      <c r="K2120" t="s">
        <v>3115</v>
      </c>
      <c r="L2120" t="s">
        <v>2980</v>
      </c>
      <c r="M2120" s="1">
        <v>42582</v>
      </c>
    </row>
    <row r="2121" spans="1:13" hidden="1" x14ac:dyDescent="0.25">
      <c r="A2121">
        <v>2016</v>
      </c>
      <c r="B2121" t="s">
        <v>11</v>
      </c>
      <c r="C2121" t="s">
        <v>12</v>
      </c>
      <c r="D2121" t="s">
        <v>186</v>
      </c>
      <c r="E2121" t="s">
        <v>187</v>
      </c>
      <c r="F2121" s="1">
        <v>42573</v>
      </c>
      <c r="G2121">
        <v>99</v>
      </c>
      <c r="H2121">
        <v>-12634.95</v>
      </c>
      <c r="I2121" t="s">
        <v>15</v>
      </c>
      <c r="J2121" t="s">
        <v>395</v>
      </c>
      <c r="K2121" t="s">
        <v>3116</v>
      </c>
      <c r="L2121" t="s">
        <v>2980</v>
      </c>
      <c r="M2121" s="1">
        <v>42582</v>
      </c>
    </row>
    <row r="2122" spans="1:13" hidden="1" x14ac:dyDescent="0.25">
      <c r="A2122">
        <v>2016</v>
      </c>
      <c r="B2122" t="s">
        <v>11</v>
      </c>
      <c r="C2122" t="s">
        <v>12</v>
      </c>
      <c r="D2122" t="s">
        <v>186</v>
      </c>
      <c r="E2122" t="s">
        <v>187</v>
      </c>
      <c r="F2122" s="1">
        <v>42573</v>
      </c>
      <c r="G2122">
        <v>100</v>
      </c>
      <c r="H2122">
        <v>-18489.060000000001</v>
      </c>
      <c r="I2122" t="s">
        <v>21</v>
      </c>
      <c r="J2122" t="s">
        <v>188</v>
      </c>
      <c r="L2122" t="s">
        <v>3117</v>
      </c>
      <c r="M2122" s="1">
        <v>42582</v>
      </c>
    </row>
    <row r="2123" spans="1:13" hidden="1" x14ac:dyDescent="0.25">
      <c r="A2123">
        <v>2016</v>
      </c>
      <c r="B2123" t="s">
        <v>11</v>
      </c>
      <c r="C2123" t="s">
        <v>12</v>
      </c>
      <c r="D2123" t="s">
        <v>186</v>
      </c>
      <c r="E2123" t="s">
        <v>187</v>
      </c>
      <c r="F2123" s="1">
        <v>42573</v>
      </c>
      <c r="G2123">
        <v>101</v>
      </c>
      <c r="H2123">
        <v>-61301.25</v>
      </c>
      <c r="I2123" t="s">
        <v>21</v>
      </c>
      <c r="J2123" t="s">
        <v>189</v>
      </c>
      <c r="L2123" t="s">
        <v>3117</v>
      </c>
      <c r="M2123" s="1">
        <v>42582</v>
      </c>
    </row>
    <row r="2124" spans="1:13" hidden="1" x14ac:dyDescent="0.25">
      <c r="A2124">
        <v>2016</v>
      </c>
      <c r="B2124" t="s">
        <v>11</v>
      </c>
      <c r="C2124" t="s">
        <v>12</v>
      </c>
      <c r="D2124" t="s">
        <v>186</v>
      </c>
      <c r="E2124" t="s">
        <v>187</v>
      </c>
      <c r="F2124" s="1">
        <v>42573</v>
      </c>
      <c r="G2124">
        <v>102</v>
      </c>
      <c r="H2124">
        <v>-34677.19</v>
      </c>
      <c r="I2124" t="s">
        <v>21</v>
      </c>
      <c r="J2124" t="s">
        <v>190</v>
      </c>
      <c r="L2124" t="s">
        <v>3117</v>
      </c>
      <c r="M2124" s="1">
        <v>42582</v>
      </c>
    </row>
    <row r="2125" spans="1:13" hidden="1" x14ac:dyDescent="0.25">
      <c r="A2125">
        <v>2016</v>
      </c>
      <c r="B2125" t="s">
        <v>11</v>
      </c>
      <c r="C2125" t="s">
        <v>12</v>
      </c>
      <c r="D2125" t="s">
        <v>186</v>
      </c>
      <c r="E2125" t="s">
        <v>187</v>
      </c>
      <c r="F2125" s="1">
        <v>42573</v>
      </c>
      <c r="G2125">
        <v>103</v>
      </c>
      <c r="H2125">
        <v>-553.85</v>
      </c>
      <c r="I2125" t="s">
        <v>21</v>
      </c>
      <c r="J2125" t="s">
        <v>191</v>
      </c>
      <c r="L2125" t="s">
        <v>3117</v>
      </c>
      <c r="M2125" s="1">
        <v>42582</v>
      </c>
    </row>
    <row r="2126" spans="1:13" hidden="1" x14ac:dyDescent="0.25">
      <c r="A2126">
        <v>2016</v>
      </c>
      <c r="B2126" t="s">
        <v>11</v>
      </c>
      <c r="C2126" t="s">
        <v>12</v>
      </c>
      <c r="D2126" t="s">
        <v>186</v>
      </c>
      <c r="E2126" t="s">
        <v>187</v>
      </c>
      <c r="F2126" s="1">
        <v>42573</v>
      </c>
      <c r="G2126">
        <v>104</v>
      </c>
      <c r="H2126">
        <v>-141.38</v>
      </c>
      <c r="I2126" t="s">
        <v>21</v>
      </c>
      <c r="J2126" t="s">
        <v>234</v>
      </c>
      <c r="L2126" t="s">
        <v>3118</v>
      </c>
      <c r="M2126" s="1">
        <v>42582</v>
      </c>
    </row>
    <row r="2127" spans="1:13" hidden="1" x14ac:dyDescent="0.25">
      <c r="A2127">
        <v>2016</v>
      </c>
      <c r="B2127" t="s">
        <v>11</v>
      </c>
      <c r="C2127" t="s">
        <v>12</v>
      </c>
      <c r="D2127" t="s">
        <v>186</v>
      </c>
      <c r="E2127" t="s">
        <v>187</v>
      </c>
      <c r="F2127" s="1">
        <v>42573</v>
      </c>
      <c r="G2127">
        <v>105</v>
      </c>
      <c r="H2127">
        <v>-8047.42</v>
      </c>
      <c r="I2127" t="s">
        <v>21</v>
      </c>
      <c r="J2127" t="s">
        <v>192</v>
      </c>
      <c r="L2127" t="s">
        <v>3118</v>
      </c>
      <c r="M2127" s="1">
        <v>42582</v>
      </c>
    </row>
    <row r="2128" spans="1:13" hidden="1" x14ac:dyDescent="0.25">
      <c r="A2128">
        <v>2016</v>
      </c>
      <c r="B2128" t="s">
        <v>11</v>
      </c>
      <c r="C2128" t="s">
        <v>12</v>
      </c>
      <c r="D2128" t="s">
        <v>186</v>
      </c>
      <c r="E2128" t="s">
        <v>187</v>
      </c>
      <c r="F2128" s="1">
        <v>42573</v>
      </c>
      <c r="G2128">
        <v>106</v>
      </c>
      <c r="H2128">
        <v>-16.850000000000001</v>
      </c>
      <c r="I2128" t="s">
        <v>15</v>
      </c>
      <c r="J2128" t="s">
        <v>556</v>
      </c>
      <c r="K2128" t="s">
        <v>3119</v>
      </c>
      <c r="L2128" t="s">
        <v>3120</v>
      </c>
      <c r="M2128" s="1">
        <v>42582</v>
      </c>
    </row>
    <row r="2129" spans="1:13" hidden="1" x14ac:dyDescent="0.25">
      <c r="A2129">
        <v>2016</v>
      </c>
      <c r="B2129" t="s">
        <v>11</v>
      </c>
      <c r="C2129" t="s">
        <v>12</v>
      </c>
      <c r="D2129" t="s">
        <v>186</v>
      </c>
      <c r="E2129" t="s">
        <v>187</v>
      </c>
      <c r="F2129" s="1">
        <v>42573</v>
      </c>
      <c r="G2129">
        <v>107</v>
      </c>
      <c r="H2129">
        <v>-897</v>
      </c>
      <c r="I2129" t="s">
        <v>15</v>
      </c>
      <c r="J2129" t="s">
        <v>336</v>
      </c>
      <c r="K2129" t="s">
        <v>3121</v>
      </c>
      <c r="L2129" t="s">
        <v>3122</v>
      </c>
      <c r="M2129" s="1">
        <v>42582</v>
      </c>
    </row>
    <row r="2130" spans="1:13" hidden="1" x14ac:dyDescent="0.25">
      <c r="A2130">
        <v>2016</v>
      </c>
      <c r="B2130" t="s">
        <v>11</v>
      </c>
      <c r="C2130" t="s">
        <v>12</v>
      </c>
      <c r="D2130" t="s">
        <v>186</v>
      </c>
      <c r="E2130" t="s">
        <v>187</v>
      </c>
      <c r="F2130" s="1">
        <v>42576</v>
      </c>
      <c r="G2130">
        <v>0</v>
      </c>
      <c r="H2130">
        <v>-56788.34</v>
      </c>
      <c r="I2130" t="s">
        <v>15</v>
      </c>
      <c r="J2130" t="s">
        <v>397</v>
      </c>
      <c r="K2130" t="s">
        <v>3123</v>
      </c>
      <c r="L2130" t="s">
        <v>3124</v>
      </c>
      <c r="M2130" s="1">
        <v>42582</v>
      </c>
    </row>
    <row r="2131" spans="1:13" hidden="1" x14ac:dyDescent="0.25">
      <c r="A2131">
        <v>2016</v>
      </c>
      <c r="B2131" t="s">
        <v>11</v>
      </c>
      <c r="C2131" t="s">
        <v>12</v>
      </c>
      <c r="D2131" t="s">
        <v>186</v>
      </c>
      <c r="E2131" t="s">
        <v>187</v>
      </c>
      <c r="F2131" s="1">
        <v>42577</v>
      </c>
      <c r="G2131">
        <v>0</v>
      </c>
      <c r="H2131">
        <v>-39656.370000000003</v>
      </c>
      <c r="I2131" t="s">
        <v>15</v>
      </c>
      <c r="J2131" t="s">
        <v>210</v>
      </c>
      <c r="K2131" t="s">
        <v>3125</v>
      </c>
      <c r="L2131" t="s">
        <v>3126</v>
      </c>
      <c r="M2131" s="1">
        <v>42582</v>
      </c>
    </row>
    <row r="2132" spans="1:13" hidden="1" x14ac:dyDescent="0.25">
      <c r="A2132">
        <v>2016</v>
      </c>
      <c r="B2132" t="s">
        <v>11</v>
      </c>
      <c r="C2132" t="s">
        <v>12</v>
      </c>
      <c r="D2132" t="s">
        <v>186</v>
      </c>
      <c r="E2132" t="s">
        <v>187</v>
      </c>
      <c r="F2132" s="1">
        <v>42577</v>
      </c>
      <c r="G2132">
        <v>1</v>
      </c>
      <c r="H2132">
        <v>-5330</v>
      </c>
      <c r="I2132" t="s">
        <v>15</v>
      </c>
      <c r="J2132" t="s">
        <v>358</v>
      </c>
      <c r="K2132" t="s">
        <v>3127</v>
      </c>
      <c r="L2132" t="s">
        <v>3128</v>
      </c>
      <c r="M2132" s="1">
        <v>42582</v>
      </c>
    </row>
    <row r="2133" spans="1:13" hidden="1" x14ac:dyDescent="0.25">
      <c r="A2133">
        <v>2016</v>
      </c>
      <c r="B2133" t="s">
        <v>11</v>
      </c>
      <c r="C2133" t="s">
        <v>12</v>
      </c>
      <c r="D2133" t="s">
        <v>186</v>
      </c>
      <c r="E2133" t="s">
        <v>187</v>
      </c>
      <c r="F2133" s="1">
        <v>42577</v>
      </c>
      <c r="G2133">
        <v>2</v>
      </c>
      <c r="H2133">
        <v>-86</v>
      </c>
      <c r="I2133" t="s">
        <v>23</v>
      </c>
      <c r="J2133" t="s">
        <v>409</v>
      </c>
      <c r="L2133" t="s">
        <v>2975</v>
      </c>
      <c r="M2133" s="1">
        <v>42582</v>
      </c>
    </row>
    <row r="2134" spans="1:13" hidden="1" x14ac:dyDescent="0.25">
      <c r="A2134">
        <v>2016</v>
      </c>
      <c r="B2134" t="s">
        <v>11</v>
      </c>
      <c r="C2134" t="s">
        <v>12</v>
      </c>
      <c r="D2134" t="s">
        <v>186</v>
      </c>
      <c r="E2134" t="s">
        <v>187</v>
      </c>
      <c r="F2134" s="1">
        <v>42577</v>
      </c>
      <c r="G2134">
        <v>3</v>
      </c>
      <c r="H2134">
        <v>-71</v>
      </c>
      <c r="I2134" t="s">
        <v>15</v>
      </c>
      <c r="J2134" t="s">
        <v>3129</v>
      </c>
      <c r="K2134" t="s">
        <v>3130</v>
      </c>
      <c r="L2134" t="s">
        <v>3122</v>
      </c>
      <c r="M2134" s="1">
        <v>42582</v>
      </c>
    </row>
    <row r="2135" spans="1:13" hidden="1" x14ac:dyDescent="0.25">
      <c r="A2135">
        <v>2016</v>
      </c>
      <c r="B2135" t="s">
        <v>11</v>
      </c>
      <c r="C2135" t="s">
        <v>12</v>
      </c>
      <c r="D2135" t="s">
        <v>186</v>
      </c>
      <c r="E2135" t="s">
        <v>187</v>
      </c>
      <c r="F2135" s="1">
        <v>42577</v>
      </c>
      <c r="G2135">
        <v>4</v>
      </c>
      <c r="H2135">
        <v>-8.0299999999999994</v>
      </c>
      <c r="I2135" t="s">
        <v>21</v>
      </c>
      <c r="J2135" t="s">
        <v>3131</v>
      </c>
      <c r="L2135" t="s">
        <v>2872</v>
      </c>
      <c r="M2135" s="1">
        <v>42582</v>
      </c>
    </row>
    <row r="2136" spans="1:13" hidden="1" x14ac:dyDescent="0.25">
      <c r="A2136">
        <v>2016</v>
      </c>
      <c r="B2136" t="s">
        <v>11</v>
      </c>
      <c r="C2136" t="s">
        <v>12</v>
      </c>
      <c r="D2136" t="s">
        <v>186</v>
      </c>
      <c r="E2136" t="s">
        <v>187</v>
      </c>
      <c r="F2136" s="1">
        <v>42579</v>
      </c>
      <c r="G2136">
        <v>0</v>
      </c>
      <c r="H2136">
        <v>-34.1</v>
      </c>
      <c r="I2136" t="s">
        <v>23</v>
      </c>
      <c r="J2136" t="s">
        <v>409</v>
      </c>
      <c r="L2136" t="s">
        <v>2975</v>
      </c>
      <c r="M2136" s="1">
        <v>42582</v>
      </c>
    </row>
    <row r="2137" spans="1:13" hidden="1" x14ac:dyDescent="0.25">
      <c r="A2137">
        <v>2016</v>
      </c>
      <c r="B2137" t="s">
        <v>11</v>
      </c>
      <c r="C2137" t="s">
        <v>12</v>
      </c>
      <c r="D2137" t="s">
        <v>186</v>
      </c>
      <c r="E2137" t="s">
        <v>187</v>
      </c>
      <c r="F2137" s="1">
        <v>42582</v>
      </c>
      <c r="G2137">
        <v>0</v>
      </c>
      <c r="H2137">
        <v>-4527.8999999999996</v>
      </c>
      <c r="I2137" t="s">
        <v>21</v>
      </c>
      <c r="J2137" t="s">
        <v>2628</v>
      </c>
      <c r="L2137" t="s">
        <v>2872</v>
      </c>
      <c r="M2137" s="1">
        <v>42582</v>
      </c>
    </row>
    <row r="2138" spans="1:13" hidden="1" x14ac:dyDescent="0.25">
      <c r="A2138">
        <v>2016</v>
      </c>
      <c r="B2138" t="s">
        <v>11</v>
      </c>
      <c r="C2138" t="s">
        <v>12</v>
      </c>
      <c r="D2138" t="s">
        <v>186</v>
      </c>
      <c r="E2138" t="s">
        <v>187</v>
      </c>
      <c r="F2138" s="1">
        <v>42583</v>
      </c>
      <c r="G2138">
        <v>0</v>
      </c>
      <c r="H2138">
        <v>1596045.2</v>
      </c>
      <c r="I2138" t="s">
        <v>24</v>
      </c>
      <c r="J2138" t="s">
        <v>228</v>
      </c>
      <c r="L2138" t="s">
        <v>3132</v>
      </c>
      <c r="M2138" s="1">
        <v>42613</v>
      </c>
    </row>
    <row r="2139" spans="1:13" hidden="1" x14ac:dyDescent="0.25">
      <c r="A2139">
        <v>2016</v>
      </c>
      <c r="B2139" t="s">
        <v>11</v>
      </c>
      <c r="C2139" t="s">
        <v>12</v>
      </c>
      <c r="D2139" t="s">
        <v>186</v>
      </c>
      <c r="E2139" t="s">
        <v>187</v>
      </c>
      <c r="F2139" s="1">
        <v>42583</v>
      </c>
      <c r="G2139">
        <v>1</v>
      </c>
      <c r="H2139">
        <v>-1851.14</v>
      </c>
      <c r="I2139" t="s">
        <v>24</v>
      </c>
      <c r="J2139" t="s">
        <v>229</v>
      </c>
      <c r="L2139" t="s">
        <v>3132</v>
      </c>
      <c r="M2139" s="1">
        <v>42613</v>
      </c>
    </row>
    <row r="2140" spans="1:13" hidden="1" x14ac:dyDescent="0.25">
      <c r="A2140">
        <v>2016</v>
      </c>
      <c r="B2140" t="s">
        <v>11</v>
      </c>
      <c r="C2140" t="s">
        <v>12</v>
      </c>
      <c r="D2140" t="s">
        <v>186</v>
      </c>
      <c r="E2140" t="s">
        <v>187</v>
      </c>
      <c r="F2140" s="1">
        <v>42584</v>
      </c>
      <c r="G2140">
        <v>0</v>
      </c>
      <c r="H2140">
        <v>-5109.1899999999996</v>
      </c>
      <c r="I2140" t="s">
        <v>230</v>
      </c>
      <c r="J2140" t="s">
        <v>2628</v>
      </c>
      <c r="L2140" t="s">
        <v>3133</v>
      </c>
      <c r="M2140" s="1">
        <v>42613</v>
      </c>
    </row>
    <row r="2141" spans="1:13" hidden="1" x14ac:dyDescent="0.25">
      <c r="A2141">
        <v>2016</v>
      </c>
      <c r="B2141" t="s">
        <v>11</v>
      </c>
      <c r="C2141" t="s">
        <v>12</v>
      </c>
      <c r="D2141" t="s">
        <v>186</v>
      </c>
      <c r="E2141" t="s">
        <v>187</v>
      </c>
      <c r="F2141" s="1">
        <v>42585</v>
      </c>
      <c r="G2141">
        <v>0</v>
      </c>
      <c r="H2141">
        <v>-19.11</v>
      </c>
      <c r="I2141" t="s">
        <v>15</v>
      </c>
      <c r="J2141" t="s">
        <v>3134</v>
      </c>
      <c r="K2141" t="s">
        <v>3135</v>
      </c>
      <c r="L2141" t="s">
        <v>3136</v>
      </c>
      <c r="M2141" s="1">
        <v>42613</v>
      </c>
    </row>
    <row r="2142" spans="1:13" hidden="1" x14ac:dyDescent="0.25">
      <c r="A2142">
        <v>2016</v>
      </c>
      <c r="B2142" t="s">
        <v>11</v>
      </c>
      <c r="C2142" t="s">
        <v>12</v>
      </c>
      <c r="D2142" t="s">
        <v>186</v>
      </c>
      <c r="E2142" t="s">
        <v>187</v>
      </c>
      <c r="F2142" s="1">
        <v>42585</v>
      </c>
      <c r="G2142">
        <v>1</v>
      </c>
      <c r="H2142">
        <v>-125</v>
      </c>
      <c r="I2142" t="s">
        <v>15</v>
      </c>
      <c r="J2142" t="s">
        <v>3137</v>
      </c>
      <c r="K2142" t="s">
        <v>3138</v>
      </c>
      <c r="L2142" t="s">
        <v>3136</v>
      </c>
      <c r="M2142" s="1">
        <v>42613</v>
      </c>
    </row>
    <row r="2143" spans="1:13" hidden="1" x14ac:dyDescent="0.25">
      <c r="A2143">
        <v>2016</v>
      </c>
      <c r="B2143" t="s">
        <v>11</v>
      </c>
      <c r="C2143" t="s">
        <v>12</v>
      </c>
      <c r="D2143" t="s">
        <v>186</v>
      </c>
      <c r="E2143" t="s">
        <v>187</v>
      </c>
      <c r="F2143" s="1">
        <v>42585</v>
      </c>
      <c r="G2143">
        <v>2</v>
      </c>
      <c r="H2143">
        <v>-19.11</v>
      </c>
      <c r="I2143" t="s">
        <v>15</v>
      </c>
      <c r="J2143" t="s">
        <v>3139</v>
      </c>
      <c r="K2143" t="s">
        <v>3140</v>
      </c>
      <c r="L2143" t="s">
        <v>3136</v>
      </c>
      <c r="M2143" s="1">
        <v>42613</v>
      </c>
    </row>
    <row r="2144" spans="1:13" hidden="1" x14ac:dyDescent="0.25">
      <c r="A2144">
        <v>2016</v>
      </c>
      <c r="B2144" t="s">
        <v>11</v>
      </c>
      <c r="C2144" t="s">
        <v>12</v>
      </c>
      <c r="D2144" t="s">
        <v>186</v>
      </c>
      <c r="E2144" t="s">
        <v>187</v>
      </c>
      <c r="F2144" s="1">
        <v>42585</v>
      </c>
      <c r="G2144">
        <v>3</v>
      </c>
      <c r="H2144">
        <v>-51.86</v>
      </c>
      <c r="I2144" t="s">
        <v>15</v>
      </c>
      <c r="J2144" t="s">
        <v>3141</v>
      </c>
      <c r="K2144" t="s">
        <v>3142</v>
      </c>
      <c r="L2144" t="s">
        <v>3136</v>
      </c>
      <c r="M2144" s="1">
        <v>42613</v>
      </c>
    </row>
    <row r="2145" spans="1:13" hidden="1" x14ac:dyDescent="0.25">
      <c r="A2145">
        <v>2016</v>
      </c>
      <c r="B2145" t="s">
        <v>11</v>
      </c>
      <c r="C2145" t="s">
        <v>12</v>
      </c>
      <c r="D2145" t="s">
        <v>186</v>
      </c>
      <c r="E2145" t="s">
        <v>187</v>
      </c>
      <c r="F2145" s="1">
        <v>42585</v>
      </c>
      <c r="G2145">
        <v>4</v>
      </c>
      <c r="H2145">
        <v>-30.23</v>
      </c>
      <c r="I2145" t="s">
        <v>15</v>
      </c>
      <c r="J2145" t="s">
        <v>3143</v>
      </c>
      <c r="K2145" t="s">
        <v>3144</v>
      </c>
      <c r="L2145" t="s">
        <v>3136</v>
      </c>
      <c r="M2145" s="1">
        <v>42613</v>
      </c>
    </row>
    <row r="2146" spans="1:13" hidden="1" x14ac:dyDescent="0.25">
      <c r="A2146">
        <v>2016</v>
      </c>
      <c r="B2146" t="s">
        <v>11</v>
      </c>
      <c r="C2146" t="s">
        <v>12</v>
      </c>
      <c r="D2146" t="s">
        <v>186</v>
      </c>
      <c r="E2146" t="s">
        <v>187</v>
      </c>
      <c r="F2146" s="1">
        <v>42585</v>
      </c>
      <c r="G2146">
        <v>5</v>
      </c>
      <c r="H2146">
        <v>-22.93</v>
      </c>
      <c r="I2146" t="s">
        <v>15</v>
      </c>
      <c r="J2146" t="s">
        <v>3145</v>
      </c>
      <c r="K2146" t="s">
        <v>3146</v>
      </c>
      <c r="L2146" t="s">
        <v>3136</v>
      </c>
      <c r="M2146" s="1">
        <v>42613</v>
      </c>
    </row>
    <row r="2147" spans="1:13" hidden="1" x14ac:dyDescent="0.25">
      <c r="A2147">
        <v>2016</v>
      </c>
      <c r="B2147" t="s">
        <v>11</v>
      </c>
      <c r="C2147" t="s">
        <v>12</v>
      </c>
      <c r="D2147" t="s">
        <v>186</v>
      </c>
      <c r="E2147" t="s">
        <v>187</v>
      </c>
      <c r="F2147" s="1">
        <v>42585</v>
      </c>
      <c r="G2147">
        <v>6</v>
      </c>
      <c r="H2147">
        <v>-19.11</v>
      </c>
      <c r="I2147" t="s">
        <v>15</v>
      </c>
      <c r="J2147" t="s">
        <v>3147</v>
      </c>
      <c r="K2147" t="s">
        <v>3148</v>
      </c>
      <c r="L2147" t="s">
        <v>3136</v>
      </c>
      <c r="M2147" s="1">
        <v>42613</v>
      </c>
    </row>
    <row r="2148" spans="1:13" hidden="1" x14ac:dyDescent="0.25">
      <c r="A2148">
        <v>2016</v>
      </c>
      <c r="B2148" t="s">
        <v>11</v>
      </c>
      <c r="C2148" t="s">
        <v>12</v>
      </c>
      <c r="D2148" t="s">
        <v>186</v>
      </c>
      <c r="E2148" t="s">
        <v>187</v>
      </c>
      <c r="F2148" s="1">
        <v>42585</v>
      </c>
      <c r="G2148">
        <v>7</v>
      </c>
      <c r="H2148">
        <v>-43.11</v>
      </c>
      <c r="I2148" t="s">
        <v>15</v>
      </c>
      <c r="J2148" t="s">
        <v>3149</v>
      </c>
      <c r="K2148" t="s">
        <v>3150</v>
      </c>
      <c r="L2148" t="s">
        <v>3136</v>
      </c>
      <c r="M2148" s="1">
        <v>42613</v>
      </c>
    </row>
    <row r="2149" spans="1:13" hidden="1" x14ac:dyDescent="0.25">
      <c r="A2149">
        <v>2016</v>
      </c>
      <c r="B2149" t="s">
        <v>11</v>
      </c>
      <c r="C2149" t="s">
        <v>12</v>
      </c>
      <c r="D2149" t="s">
        <v>186</v>
      </c>
      <c r="E2149" t="s">
        <v>187</v>
      </c>
      <c r="F2149" s="1">
        <v>42585</v>
      </c>
      <c r="G2149">
        <v>8</v>
      </c>
      <c r="H2149">
        <v>-83.85</v>
      </c>
      <c r="I2149" t="s">
        <v>15</v>
      </c>
      <c r="J2149" t="s">
        <v>3151</v>
      </c>
      <c r="K2149" t="s">
        <v>3152</v>
      </c>
      <c r="L2149" t="s">
        <v>3136</v>
      </c>
      <c r="M2149" s="1">
        <v>42613</v>
      </c>
    </row>
    <row r="2150" spans="1:13" hidden="1" x14ac:dyDescent="0.25">
      <c r="A2150">
        <v>2016</v>
      </c>
      <c r="B2150" t="s">
        <v>11</v>
      </c>
      <c r="C2150" t="s">
        <v>12</v>
      </c>
      <c r="D2150" t="s">
        <v>186</v>
      </c>
      <c r="E2150" t="s">
        <v>187</v>
      </c>
      <c r="F2150" s="1">
        <v>42585</v>
      </c>
      <c r="G2150">
        <v>9</v>
      </c>
      <c r="H2150">
        <v>-1370</v>
      </c>
      <c r="I2150" t="s">
        <v>15</v>
      </c>
      <c r="J2150" t="s">
        <v>3153</v>
      </c>
      <c r="K2150" t="s">
        <v>3154</v>
      </c>
      <c r="L2150" t="s">
        <v>3136</v>
      </c>
      <c r="M2150" s="1">
        <v>42613</v>
      </c>
    </row>
    <row r="2151" spans="1:13" hidden="1" x14ac:dyDescent="0.25">
      <c r="A2151">
        <v>2016</v>
      </c>
      <c r="B2151" t="s">
        <v>11</v>
      </c>
      <c r="C2151" t="s">
        <v>12</v>
      </c>
      <c r="D2151" t="s">
        <v>186</v>
      </c>
      <c r="E2151" t="s">
        <v>187</v>
      </c>
      <c r="F2151" s="1">
        <v>42585</v>
      </c>
      <c r="G2151">
        <v>10</v>
      </c>
      <c r="H2151">
        <v>-219</v>
      </c>
      <c r="I2151" t="s">
        <v>15</v>
      </c>
      <c r="J2151" t="s">
        <v>3155</v>
      </c>
      <c r="K2151" t="s">
        <v>3156</v>
      </c>
      <c r="L2151" t="s">
        <v>3136</v>
      </c>
      <c r="M2151" s="1">
        <v>42613</v>
      </c>
    </row>
    <row r="2152" spans="1:13" hidden="1" x14ac:dyDescent="0.25">
      <c r="A2152">
        <v>2016</v>
      </c>
      <c r="B2152" t="s">
        <v>11</v>
      </c>
      <c r="C2152" t="s">
        <v>12</v>
      </c>
      <c r="D2152" t="s">
        <v>186</v>
      </c>
      <c r="E2152" t="s">
        <v>187</v>
      </c>
      <c r="F2152" s="1">
        <v>42585</v>
      </c>
      <c r="G2152">
        <v>11</v>
      </c>
      <c r="H2152">
        <v>-19.11</v>
      </c>
      <c r="I2152" t="s">
        <v>15</v>
      </c>
      <c r="J2152" t="s">
        <v>3157</v>
      </c>
      <c r="K2152" t="s">
        <v>3158</v>
      </c>
      <c r="L2152" t="s">
        <v>3136</v>
      </c>
      <c r="M2152" s="1">
        <v>42613</v>
      </c>
    </row>
    <row r="2153" spans="1:13" hidden="1" x14ac:dyDescent="0.25">
      <c r="A2153">
        <v>2016</v>
      </c>
      <c r="B2153" t="s">
        <v>11</v>
      </c>
      <c r="C2153" t="s">
        <v>12</v>
      </c>
      <c r="D2153" t="s">
        <v>186</v>
      </c>
      <c r="E2153" t="s">
        <v>187</v>
      </c>
      <c r="F2153" s="1">
        <v>42585</v>
      </c>
      <c r="G2153">
        <v>12</v>
      </c>
      <c r="H2153">
        <v>-19.11</v>
      </c>
      <c r="I2153" t="s">
        <v>15</v>
      </c>
      <c r="J2153" t="s">
        <v>3159</v>
      </c>
      <c r="K2153" t="s">
        <v>3160</v>
      </c>
      <c r="L2153" t="s">
        <v>3136</v>
      </c>
      <c r="M2153" s="1">
        <v>42613</v>
      </c>
    </row>
    <row r="2154" spans="1:13" hidden="1" x14ac:dyDescent="0.25">
      <c r="A2154">
        <v>2016</v>
      </c>
      <c r="B2154" t="s">
        <v>11</v>
      </c>
      <c r="C2154" t="s">
        <v>12</v>
      </c>
      <c r="D2154" t="s">
        <v>186</v>
      </c>
      <c r="E2154" t="s">
        <v>187</v>
      </c>
      <c r="F2154" s="1">
        <v>42585</v>
      </c>
      <c r="G2154">
        <v>13</v>
      </c>
      <c r="H2154">
        <v>-15.29</v>
      </c>
      <c r="I2154" t="s">
        <v>15</v>
      </c>
      <c r="J2154" t="s">
        <v>3161</v>
      </c>
      <c r="K2154" t="s">
        <v>3162</v>
      </c>
      <c r="L2154" t="s">
        <v>3136</v>
      </c>
      <c r="M2154" s="1">
        <v>42613</v>
      </c>
    </row>
    <row r="2155" spans="1:13" hidden="1" x14ac:dyDescent="0.25">
      <c r="A2155">
        <v>2016</v>
      </c>
      <c r="B2155" t="s">
        <v>11</v>
      </c>
      <c r="C2155" t="s">
        <v>12</v>
      </c>
      <c r="D2155" t="s">
        <v>186</v>
      </c>
      <c r="E2155" t="s">
        <v>187</v>
      </c>
      <c r="F2155" s="1">
        <v>42585</v>
      </c>
      <c r="G2155">
        <v>14</v>
      </c>
      <c r="H2155">
        <v>-100.33</v>
      </c>
      <c r="I2155" t="s">
        <v>15</v>
      </c>
      <c r="J2155" t="s">
        <v>3163</v>
      </c>
      <c r="K2155" t="s">
        <v>3164</v>
      </c>
      <c r="L2155" t="s">
        <v>3136</v>
      </c>
      <c r="M2155" s="1">
        <v>42613</v>
      </c>
    </row>
    <row r="2156" spans="1:13" hidden="1" x14ac:dyDescent="0.25">
      <c r="A2156">
        <v>2016</v>
      </c>
      <c r="B2156" t="s">
        <v>11</v>
      </c>
      <c r="C2156" t="s">
        <v>12</v>
      </c>
      <c r="D2156" t="s">
        <v>186</v>
      </c>
      <c r="E2156" t="s">
        <v>187</v>
      </c>
      <c r="F2156" s="1">
        <v>42585</v>
      </c>
      <c r="G2156">
        <v>15</v>
      </c>
      <c r="H2156">
        <v>-69.5</v>
      </c>
      <c r="I2156" t="s">
        <v>15</v>
      </c>
      <c r="J2156" t="s">
        <v>462</v>
      </c>
      <c r="K2156" t="s">
        <v>3165</v>
      </c>
      <c r="L2156" t="s">
        <v>3136</v>
      </c>
      <c r="M2156" s="1">
        <v>42613</v>
      </c>
    </row>
    <row r="2157" spans="1:13" hidden="1" x14ac:dyDescent="0.25">
      <c r="A2157">
        <v>2016</v>
      </c>
      <c r="B2157" t="s">
        <v>11</v>
      </c>
      <c r="C2157" t="s">
        <v>12</v>
      </c>
      <c r="D2157" t="s">
        <v>186</v>
      </c>
      <c r="E2157" t="s">
        <v>187</v>
      </c>
      <c r="F2157" s="1">
        <v>42585</v>
      </c>
      <c r="G2157">
        <v>16</v>
      </c>
      <c r="H2157">
        <v>-400</v>
      </c>
      <c r="I2157" t="s">
        <v>15</v>
      </c>
      <c r="J2157" t="s">
        <v>302</v>
      </c>
      <c r="K2157" t="s">
        <v>3166</v>
      </c>
      <c r="L2157" t="s">
        <v>3136</v>
      </c>
      <c r="M2157" s="1">
        <v>42613</v>
      </c>
    </row>
    <row r="2158" spans="1:13" hidden="1" x14ac:dyDescent="0.25">
      <c r="A2158">
        <v>2016</v>
      </c>
      <c r="B2158" t="s">
        <v>11</v>
      </c>
      <c r="C2158" t="s">
        <v>12</v>
      </c>
      <c r="D2158" t="s">
        <v>186</v>
      </c>
      <c r="E2158" t="s">
        <v>187</v>
      </c>
      <c r="F2158" s="1">
        <v>42585</v>
      </c>
      <c r="G2158">
        <v>17</v>
      </c>
      <c r="H2158">
        <v>-1790</v>
      </c>
      <c r="I2158" t="s">
        <v>15</v>
      </c>
      <c r="J2158" t="s">
        <v>201</v>
      </c>
      <c r="K2158" t="s">
        <v>3167</v>
      </c>
      <c r="L2158" t="s">
        <v>3136</v>
      </c>
      <c r="M2158" s="1">
        <v>42613</v>
      </c>
    </row>
    <row r="2159" spans="1:13" hidden="1" x14ac:dyDescent="0.25">
      <c r="A2159">
        <v>2016</v>
      </c>
      <c r="B2159" t="s">
        <v>11</v>
      </c>
      <c r="C2159" t="s">
        <v>12</v>
      </c>
      <c r="D2159" t="s">
        <v>186</v>
      </c>
      <c r="E2159" t="s">
        <v>187</v>
      </c>
      <c r="F2159" s="1">
        <v>42585</v>
      </c>
      <c r="G2159">
        <v>18</v>
      </c>
      <c r="H2159">
        <v>-548.66</v>
      </c>
      <c r="I2159" t="s">
        <v>15</v>
      </c>
      <c r="J2159" t="s">
        <v>311</v>
      </c>
      <c r="K2159" t="s">
        <v>3168</v>
      </c>
      <c r="L2159" t="s">
        <v>3136</v>
      </c>
      <c r="M2159" s="1">
        <v>42613</v>
      </c>
    </row>
    <row r="2160" spans="1:13" hidden="1" x14ac:dyDescent="0.25">
      <c r="A2160">
        <v>2016</v>
      </c>
      <c r="B2160" t="s">
        <v>11</v>
      </c>
      <c r="C2160" t="s">
        <v>12</v>
      </c>
      <c r="D2160" t="s">
        <v>186</v>
      </c>
      <c r="E2160" t="s">
        <v>187</v>
      </c>
      <c r="F2160" s="1">
        <v>42585</v>
      </c>
      <c r="G2160">
        <v>19</v>
      </c>
      <c r="H2160">
        <v>-13322.56</v>
      </c>
      <c r="I2160" t="s">
        <v>15</v>
      </c>
      <c r="J2160" t="s">
        <v>313</v>
      </c>
      <c r="K2160" t="s">
        <v>3169</v>
      </c>
      <c r="L2160" t="s">
        <v>3136</v>
      </c>
      <c r="M2160" s="1">
        <v>42613</v>
      </c>
    </row>
    <row r="2161" spans="1:13" hidden="1" x14ac:dyDescent="0.25">
      <c r="A2161">
        <v>2016</v>
      </c>
      <c r="B2161" t="s">
        <v>11</v>
      </c>
      <c r="C2161" t="s">
        <v>12</v>
      </c>
      <c r="D2161" t="s">
        <v>186</v>
      </c>
      <c r="E2161" t="s">
        <v>187</v>
      </c>
      <c r="F2161" s="1">
        <v>42585</v>
      </c>
      <c r="G2161">
        <v>20</v>
      </c>
      <c r="H2161">
        <v>-236.86</v>
      </c>
      <c r="I2161" t="s">
        <v>15</v>
      </c>
      <c r="J2161" t="s">
        <v>945</v>
      </c>
      <c r="K2161" t="s">
        <v>3170</v>
      </c>
      <c r="L2161" t="s">
        <v>3136</v>
      </c>
      <c r="M2161" s="1">
        <v>42613</v>
      </c>
    </row>
    <row r="2162" spans="1:13" hidden="1" x14ac:dyDescent="0.25">
      <c r="A2162">
        <v>2016</v>
      </c>
      <c r="B2162" t="s">
        <v>11</v>
      </c>
      <c r="C2162" t="s">
        <v>12</v>
      </c>
      <c r="D2162" t="s">
        <v>186</v>
      </c>
      <c r="E2162" t="s">
        <v>187</v>
      </c>
      <c r="F2162" s="1">
        <v>42585</v>
      </c>
      <c r="G2162">
        <v>21</v>
      </c>
      <c r="H2162">
        <v>-1882.87</v>
      </c>
      <c r="I2162" t="s">
        <v>15</v>
      </c>
      <c r="J2162" t="s">
        <v>315</v>
      </c>
      <c r="K2162" t="s">
        <v>3171</v>
      </c>
      <c r="L2162" t="s">
        <v>3136</v>
      </c>
      <c r="M2162" s="1">
        <v>42613</v>
      </c>
    </row>
    <row r="2163" spans="1:13" hidden="1" x14ac:dyDescent="0.25">
      <c r="A2163">
        <v>2016</v>
      </c>
      <c r="B2163" t="s">
        <v>11</v>
      </c>
      <c r="C2163" t="s">
        <v>12</v>
      </c>
      <c r="D2163" t="s">
        <v>186</v>
      </c>
      <c r="E2163" t="s">
        <v>187</v>
      </c>
      <c r="F2163" s="1">
        <v>42585</v>
      </c>
      <c r="G2163">
        <v>22</v>
      </c>
      <c r="H2163">
        <v>-96.58</v>
      </c>
      <c r="I2163" t="s">
        <v>15</v>
      </c>
      <c r="J2163" t="s">
        <v>948</v>
      </c>
      <c r="K2163" t="s">
        <v>3172</v>
      </c>
      <c r="L2163" t="s">
        <v>3136</v>
      </c>
      <c r="M2163" s="1">
        <v>42613</v>
      </c>
    </row>
    <row r="2164" spans="1:13" hidden="1" x14ac:dyDescent="0.25">
      <c r="A2164">
        <v>2016</v>
      </c>
      <c r="B2164" t="s">
        <v>11</v>
      </c>
      <c r="C2164" t="s">
        <v>12</v>
      </c>
      <c r="D2164" t="s">
        <v>186</v>
      </c>
      <c r="E2164" t="s">
        <v>187</v>
      </c>
      <c r="F2164" s="1">
        <v>42585</v>
      </c>
      <c r="G2164">
        <v>23</v>
      </c>
      <c r="H2164">
        <v>-636.75</v>
      </c>
      <c r="I2164" t="s">
        <v>15</v>
      </c>
      <c r="J2164" t="s">
        <v>472</v>
      </c>
      <c r="K2164" t="s">
        <v>3173</v>
      </c>
      <c r="L2164" t="s">
        <v>3136</v>
      </c>
      <c r="M2164" s="1">
        <v>42613</v>
      </c>
    </row>
    <row r="2165" spans="1:13" hidden="1" x14ac:dyDescent="0.25">
      <c r="A2165">
        <v>2016</v>
      </c>
      <c r="B2165" t="s">
        <v>11</v>
      </c>
      <c r="C2165" t="s">
        <v>12</v>
      </c>
      <c r="D2165" t="s">
        <v>186</v>
      </c>
      <c r="E2165" t="s">
        <v>187</v>
      </c>
      <c r="F2165" s="1">
        <v>42585</v>
      </c>
      <c r="G2165">
        <v>24</v>
      </c>
      <c r="H2165">
        <v>-58.49</v>
      </c>
      <c r="I2165" t="s">
        <v>15</v>
      </c>
      <c r="J2165" t="s">
        <v>950</v>
      </c>
      <c r="K2165" t="s">
        <v>3174</v>
      </c>
      <c r="L2165" t="s">
        <v>3136</v>
      </c>
      <c r="M2165" s="1">
        <v>42613</v>
      </c>
    </row>
    <row r="2166" spans="1:13" hidden="1" x14ac:dyDescent="0.25">
      <c r="A2166">
        <v>2016</v>
      </c>
      <c r="B2166" t="s">
        <v>11</v>
      </c>
      <c r="C2166" t="s">
        <v>12</v>
      </c>
      <c r="D2166" t="s">
        <v>186</v>
      </c>
      <c r="E2166" t="s">
        <v>187</v>
      </c>
      <c r="F2166" s="1">
        <v>42585</v>
      </c>
      <c r="G2166">
        <v>25</v>
      </c>
      <c r="H2166">
        <v>-244</v>
      </c>
      <c r="I2166" t="s">
        <v>15</v>
      </c>
      <c r="J2166" t="s">
        <v>198</v>
      </c>
      <c r="K2166" t="s">
        <v>3175</v>
      </c>
      <c r="L2166" t="s">
        <v>3136</v>
      </c>
      <c r="M2166" s="1">
        <v>42613</v>
      </c>
    </row>
    <row r="2167" spans="1:13" hidden="1" x14ac:dyDescent="0.25">
      <c r="A2167">
        <v>2016</v>
      </c>
      <c r="B2167" t="s">
        <v>11</v>
      </c>
      <c r="C2167" t="s">
        <v>12</v>
      </c>
      <c r="D2167" t="s">
        <v>186</v>
      </c>
      <c r="E2167" t="s">
        <v>187</v>
      </c>
      <c r="F2167" s="1">
        <v>42585</v>
      </c>
      <c r="G2167">
        <v>26</v>
      </c>
      <c r="H2167">
        <v>-448.36</v>
      </c>
      <c r="I2167" t="s">
        <v>15</v>
      </c>
      <c r="J2167" t="s">
        <v>317</v>
      </c>
      <c r="K2167" t="s">
        <v>3176</v>
      </c>
      <c r="L2167" t="s">
        <v>3136</v>
      </c>
      <c r="M2167" s="1">
        <v>42613</v>
      </c>
    </row>
    <row r="2168" spans="1:13" hidden="1" x14ac:dyDescent="0.25">
      <c r="A2168">
        <v>2016</v>
      </c>
      <c r="B2168" t="s">
        <v>11</v>
      </c>
      <c r="C2168" t="s">
        <v>12</v>
      </c>
      <c r="D2168" t="s">
        <v>186</v>
      </c>
      <c r="E2168" t="s">
        <v>187</v>
      </c>
      <c r="F2168" s="1">
        <v>42585</v>
      </c>
      <c r="G2168">
        <v>27</v>
      </c>
      <c r="H2168">
        <v>-2688.04</v>
      </c>
      <c r="I2168" t="s">
        <v>15</v>
      </c>
      <c r="J2168" t="s">
        <v>320</v>
      </c>
      <c r="K2168" t="s">
        <v>3177</v>
      </c>
      <c r="L2168" t="s">
        <v>3136</v>
      </c>
      <c r="M2168" s="1">
        <v>42613</v>
      </c>
    </row>
    <row r="2169" spans="1:13" hidden="1" x14ac:dyDescent="0.25">
      <c r="A2169">
        <v>2016</v>
      </c>
      <c r="B2169" t="s">
        <v>11</v>
      </c>
      <c r="C2169" t="s">
        <v>12</v>
      </c>
      <c r="D2169" t="s">
        <v>186</v>
      </c>
      <c r="E2169" t="s">
        <v>187</v>
      </c>
      <c r="F2169" s="1">
        <v>42585</v>
      </c>
      <c r="G2169">
        <v>28</v>
      </c>
      <c r="H2169">
        <v>-4469.1400000000003</v>
      </c>
      <c r="I2169" t="s">
        <v>15</v>
      </c>
      <c r="J2169" t="s">
        <v>194</v>
      </c>
      <c r="K2169" t="s">
        <v>3178</v>
      </c>
      <c r="L2169" t="s">
        <v>3136</v>
      </c>
      <c r="M2169" s="1">
        <v>42613</v>
      </c>
    </row>
    <row r="2170" spans="1:13" x14ac:dyDescent="0.25">
      <c r="A2170">
        <v>2016</v>
      </c>
      <c r="B2170" t="s">
        <v>11</v>
      </c>
      <c r="C2170" t="s">
        <v>12</v>
      </c>
      <c r="D2170" t="s">
        <v>186</v>
      </c>
      <c r="E2170" t="s">
        <v>187</v>
      </c>
      <c r="F2170" s="1">
        <v>42585</v>
      </c>
      <c r="G2170">
        <v>29</v>
      </c>
      <c r="H2170">
        <v>-48140.07</v>
      </c>
      <c r="I2170" t="s">
        <v>15</v>
      </c>
      <c r="J2170" t="s">
        <v>20</v>
      </c>
      <c r="K2170" t="s">
        <v>3179</v>
      </c>
      <c r="L2170" t="s">
        <v>3136</v>
      </c>
      <c r="M2170" s="1">
        <v>42613</v>
      </c>
    </row>
    <row r="2171" spans="1:13" hidden="1" x14ac:dyDescent="0.25">
      <c r="A2171">
        <v>2016</v>
      </c>
      <c r="B2171" t="s">
        <v>11</v>
      </c>
      <c r="C2171" t="s">
        <v>12</v>
      </c>
      <c r="D2171" t="s">
        <v>186</v>
      </c>
      <c r="E2171" t="s">
        <v>187</v>
      </c>
      <c r="F2171" s="1">
        <v>42585</v>
      </c>
      <c r="G2171">
        <v>30</v>
      </c>
      <c r="H2171">
        <v>-690.94</v>
      </c>
      <c r="I2171" t="s">
        <v>15</v>
      </c>
      <c r="J2171" t="s">
        <v>324</v>
      </c>
      <c r="K2171" t="s">
        <v>3180</v>
      </c>
      <c r="L2171" t="s">
        <v>3136</v>
      </c>
      <c r="M2171" s="1">
        <v>42613</v>
      </c>
    </row>
    <row r="2172" spans="1:13" hidden="1" x14ac:dyDescent="0.25">
      <c r="A2172">
        <v>2016</v>
      </c>
      <c r="B2172" t="s">
        <v>11</v>
      </c>
      <c r="C2172" t="s">
        <v>12</v>
      </c>
      <c r="D2172" t="s">
        <v>186</v>
      </c>
      <c r="E2172" t="s">
        <v>187</v>
      </c>
      <c r="F2172" s="1">
        <v>42585</v>
      </c>
      <c r="G2172">
        <v>31</v>
      </c>
      <c r="H2172">
        <v>-289.95999999999998</v>
      </c>
      <c r="I2172" t="s">
        <v>15</v>
      </c>
      <c r="J2172" t="s">
        <v>83</v>
      </c>
      <c r="K2172" t="s">
        <v>3181</v>
      </c>
      <c r="L2172" t="s">
        <v>3136</v>
      </c>
      <c r="M2172" s="1">
        <v>42613</v>
      </c>
    </row>
    <row r="2173" spans="1:13" hidden="1" x14ac:dyDescent="0.25">
      <c r="A2173">
        <v>2016</v>
      </c>
      <c r="B2173" t="s">
        <v>11</v>
      </c>
      <c r="C2173" t="s">
        <v>12</v>
      </c>
      <c r="D2173" t="s">
        <v>186</v>
      </c>
      <c r="E2173" t="s">
        <v>187</v>
      </c>
      <c r="F2173" s="1">
        <v>42585</v>
      </c>
      <c r="G2173">
        <v>32</v>
      </c>
      <c r="H2173">
        <v>-407.82</v>
      </c>
      <c r="I2173" t="s">
        <v>15</v>
      </c>
      <c r="J2173" t="s">
        <v>206</v>
      </c>
      <c r="K2173" t="s">
        <v>3182</v>
      </c>
      <c r="L2173" t="s">
        <v>3136</v>
      </c>
      <c r="M2173" s="1">
        <v>42613</v>
      </c>
    </row>
    <row r="2174" spans="1:13" hidden="1" x14ac:dyDescent="0.25">
      <c r="A2174">
        <v>2016</v>
      </c>
      <c r="B2174" t="s">
        <v>11</v>
      </c>
      <c r="C2174" t="s">
        <v>12</v>
      </c>
      <c r="D2174" t="s">
        <v>186</v>
      </c>
      <c r="E2174" t="s">
        <v>187</v>
      </c>
      <c r="F2174" s="1">
        <v>42585</v>
      </c>
      <c r="G2174">
        <v>33</v>
      </c>
      <c r="H2174">
        <v>-884.92</v>
      </c>
      <c r="I2174" t="s">
        <v>15</v>
      </c>
      <c r="J2174" t="s">
        <v>227</v>
      </c>
      <c r="K2174" t="s">
        <v>3183</v>
      </c>
      <c r="L2174" t="s">
        <v>3136</v>
      </c>
      <c r="M2174" s="1">
        <v>42613</v>
      </c>
    </row>
    <row r="2175" spans="1:13" hidden="1" x14ac:dyDescent="0.25">
      <c r="A2175">
        <v>2016</v>
      </c>
      <c r="B2175" t="s">
        <v>11</v>
      </c>
      <c r="C2175" t="s">
        <v>12</v>
      </c>
      <c r="D2175" t="s">
        <v>186</v>
      </c>
      <c r="E2175" t="s">
        <v>187</v>
      </c>
      <c r="F2175" s="1">
        <v>42585</v>
      </c>
      <c r="G2175">
        <v>34</v>
      </c>
      <c r="H2175">
        <v>-109</v>
      </c>
      <c r="I2175" t="s">
        <v>15</v>
      </c>
      <c r="J2175" t="s">
        <v>336</v>
      </c>
      <c r="K2175" t="s">
        <v>3184</v>
      </c>
      <c r="L2175" t="s">
        <v>3136</v>
      </c>
      <c r="M2175" s="1">
        <v>42613</v>
      </c>
    </row>
    <row r="2176" spans="1:13" hidden="1" x14ac:dyDescent="0.25">
      <c r="A2176">
        <v>2016</v>
      </c>
      <c r="B2176" t="s">
        <v>11</v>
      </c>
      <c r="C2176" t="s">
        <v>12</v>
      </c>
      <c r="D2176" t="s">
        <v>186</v>
      </c>
      <c r="E2176" t="s">
        <v>187</v>
      </c>
      <c r="F2176" s="1">
        <v>42585</v>
      </c>
      <c r="G2176">
        <v>35</v>
      </c>
      <c r="H2176">
        <v>-143.35</v>
      </c>
      <c r="I2176" t="s">
        <v>15</v>
      </c>
      <c r="J2176" t="s">
        <v>3185</v>
      </c>
      <c r="K2176" t="s">
        <v>3186</v>
      </c>
      <c r="L2176" t="s">
        <v>3136</v>
      </c>
      <c r="M2176" s="1">
        <v>42613</v>
      </c>
    </row>
    <row r="2177" spans="1:13" hidden="1" x14ac:dyDescent="0.25">
      <c r="A2177">
        <v>2016</v>
      </c>
      <c r="B2177" t="s">
        <v>11</v>
      </c>
      <c r="C2177" t="s">
        <v>12</v>
      </c>
      <c r="D2177" t="s">
        <v>186</v>
      </c>
      <c r="E2177" t="s">
        <v>187</v>
      </c>
      <c r="F2177" s="1">
        <v>42585</v>
      </c>
      <c r="G2177">
        <v>36</v>
      </c>
      <c r="H2177">
        <v>-3142.49</v>
      </c>
      <c r="I2177" t="s">
        <v>15</v>
      </c>
      <c r="J2177" t="s">
        <v>496</v>
      </c>
      <c r="K2177" t="s">
        <v>3187</v>
      </c>
      <c r="L2177" t="s">
        <v>3136</v>
      </c>
      <c r="M2177" s="1">
        <v>42613</v>
      </c>
    </row>
    <row r="2178" spans="1:13" hidden="1" x14ac:dyDescent="0.25">
      <c r="A2178">
        <v>2016</v>
      </c>
      <c r="B2178" t="s">
        <v>11</v>
      </c>
      <c r="C2178" t="s">
        <v>12</v>
      </c>
      <c r="D2178" t="s">
        <v>186</v>
      </c>
      <c r="E2178" t="s">
        <v>187</v>
      </c>
      <c r="F2178" s="1">
        <v>42585</v>
      </c>
      <c r="G2178">
        <v>37</v>
      </c>
      <c r="H2178">
        <v>-481.14</v>
      </c>
      <c r="I2178" t="s">
        <v>15</v>
      </c>
      <c r="J2178" t="s">
        <v>498</v>
      </c>
      <c r="K2178" t="s">
        <v>3188</v>
      </c>
      <c r="L2178" t="s">
        <v>3136</v>
      </c>
      <c r="M2178" s="1">
        <v>42613</v>
      </c>
    </row>
    <row r="2179" spans="1:13" hidden="1" x14ac:dyDescent="0.25">
      <c r="A2179">
        <v>2016</v>
      </c>
      <c r="B2179" t="s">
        <v>11</v>
      </c>
      <c r="C2179" t="s">
        <v>12</v>
      </c>
      <c r="D2179" t="s">
        <v>186</v>
      </c>
      <c r="E2179" t="s">
        <v>187</v>
      </c>
      <c r="F2179" s="1">
        <v>42585</v>
      </c>
      <c r="G2179">
        <v>38</v>
      </c>
      <c r="H2179">
        <v>-225</v>
      </c>
      <c r="I2179" t="s">
        <v>15</v>
      </c>
      <c r="J2179" t="s">
        <v>340</v>
      </c>
      <c r="K2179" t="s">
        <v>3189</v>
      </c>
      <c r="L2179" t="s">
        <v>3136</v>
      </c>
      <c r="M2179" s="1">
        <v>42613</v>
      </c>
    </row>
    <row r="2180" spans="1:13" hidden="1" x14ac:dyDescent="0.25">
      <c r="A2180">
        <v>2016</v>
      </c>
      <c r="B2180" t="s">
        <v>11</v>
      </c>
      <c r="C2180" t="s">
        <v>12</v>
      </c>
      <c r="D2180" t="s">
        <v>186</v>
      </c>
      <c r="E2180" t="s">
        <v>187</v>
      </c>
      <c r="F2180" s="1">
        <v>42585</v>
      </c>
      <c r="G2180">
        <v>39</v>
      </c>
      <c r="H2180">
        <v>-1062.02</v>
      </c>
      <c r="I2180" t="s">
        <v>15</v>
      </c>
      <c r="J2180" t="s">
        <v>1333</v>
      </c>
      <c r="K2180" t="s">
        <v>3190</v>
      </c>
      <c r="L2180" t="s">
        <v>3136</v>
      </c>
      <c r="M2180" s="1">
        <v>42613</v>
      </c>
    </row>
    <row r="2181" spans="1:13" hidden="1" x14ac:dyDescent="0.25">
      <c r="A2181">
        <v>2016</v>
      </c>
      <c r="B2181" t="s">
        <v>11</v>
      </c>
      <c r="C2181" t="s">
        <v>12</v>
      </c>
      <c r="D2181" t="s">
        <v>186</v>
      </c>
      <c r="E2181" t="s">
        <v>187</v>
      </c>
      <c r="F2181" s="1">
        <v>42585</v>
      </c>
      <c r="G2181">
        <v>40</v>
      </c>
      <c r="H2181">
        <v>-30.92</v>
      </c>
      <c r="I2181" t="s">
        <v>15</v>
      </c>
      <c r="J2181" t="s">
        <v>205</v>
      </c>
      <c r="K2181" t="s">
        <v>3191</v>
      </c>
      <c r="L2181" t="s">
        <v>3136</v>
      </c>
      <c r="M2181" s="1">
        <v>42613</v>
      </c>
    </row>
    <row r="2182" spans="1:13" hidden="1" x14ac:dyDescent="0.25">
      <c r="A2182">
        <v>2016</v>
      </c>
      <c r="B2182" t="s">
        <v>11</v>
      </c>
      <c r="C2182" t="s">
        <v>12</v>
      </c>
      <c r="D2182" t="s">
        <v>186</v>
      </c>
      <c r="E2182" t="s">
        <v>187</v>
      </c>
      <c r="F2182" s="1">
        <v>42585</v>
      </c>
      <c r="G2182">
        <v>41</v>
      </c>
      <c r="H2182">
        <v>-9334.1299999999992</v>
      </c>
      <c r="I2182" t="s">
        <v>15</v>
      </c>
      <c r="J2182" t="s">
        <v>221</v>
      </c>
      <c r="K2182" t="s">
        <v>3192</v>
      </c>
      <c r="L2182" t="s">
        <v>3136</v>
      </c>
      <c r="M2182" s="1">
        <v>42613</v>
      </c>
    </row>
    <row r="2183" spans="1:13" hidden="1" x14ac:dyDescent="0.25">
      <c r="A2183">
        <v>2016</v>
      </c>
      <c r="B2183" t="s">
        <v>11</v>
      </c>
      <c r="C2183" t="s">
        <v>12</v>
      </c>
      <c r="D2183" t="s">
        <v>186</v>
      </c>
      <c r="E2183" t="s">
        <v>187</v>
      </c>
      <c r="F2183" s="1">
        <v>42585</v>
      </c>
      <c r="G2183">
        <v>42</v>
      </c>
      <c r="H2183">
        <v>-2467.35</v>
      </c>
      <c r="I2183" t="s">
        <v>15</v>
      </c>
      <c r="J2183" t="s">
        <v>349</v>
      </c>
      <c r="K2183" t="s">
        <v>3193</v>
      </c>
      <c r="L2183" t="s">
        <v>3136</v>
      </c>
      <c r="M2183" s="1">
        <v>42613</v>
      </c>
    </row>
    <row r="2184" spans="1:13" hidden="1" x14ac:dyDescent="0.25">
      <c r="A2184">
        <v>2016</v>
      </c>
      <c r="B2184" t="s">
        <v>11</v>
      </c>
      <c r="C2184" t="s">
        <v>12</v>
      </c>
      <c r="D2184" t="s">
        <v>186</v>
      </c>
      <c r="E2184" t="s">
        <v>187</v>
      </c>
      <c r="F2184" s="1">
        <v>42585</v>
      </c>
      <c r="G2184">
        <v>43</v>
      </c>
      <c r="H2184">
        <v>-8392.5499999999993</v>
      </c>
      <c r="I2184" t="s">
        <v>15</v>
      </c>
      <c r="J2184" t="s">
        <v>208</v>
      </c>
      <c r="K2184" t="s">
        <v>3194</v>
      </c>
      <c r="L2184" t="s">
        <v>3136</v>
      </c>
      <c r="M2184" s="1">
        <v>42613</v>
      </c>
    </row>
    <row r="2185" spans="1:13" hidden="1" x14ac:dyDescent="0.25">
      <c r="A2185">
        <v>2016</v>
      </c>
      <c r="B2185" t="s">
        <v>11</v>
      </c>
      <c r="C2185" t="s">
        <v>12</v>
      </c>
      <c r="D2185" t="s">
        <v>186</v>
      </c>
      <c r="E2185" t="s">
        <v>187</v>
      </c>
      <c r="F2185" s="1">
        <v>42585</v>
      </c>
      <c r="G2185">
        <v>44</v>
      </c>
      <c r="H2185">
        <v>-46700</v>
      </c>
      <c r="I2185" t="s">
        <v>15</v>
      </c>
      <c r="J2185" t="s">
        <v>196</v>
      </c>
      <c r="K2185" t="s">
        <v>3195</v>
      </c>
      <c r="L2185" t="s">
        <v>3136</v>
      </c>
      <c r="M2185" s="1">
        <v>42613</v>
      </c>
    </row>
    <row r="2186" spans="1:13" hidden="1" x14ac:dyDescent="0.25">
      <c r="A2186">
        <v>2016</v>
      </c>
      <c r="B2186" t="s">
        <v>11</v>
      </c>
      <c r="C2186" t="s">
        <v>12</v>
      </c>
      <c r="D2186" t="s">
        <v>186</v>
      </c>
      <c r="E2186" t="s">
        <v>187</v>
      </c>
      <c r="F2186" s="1">
        <v>42585</v>
      </c>
      <c r="G2186">
        <v>45</v>
      </c>
      <c r="H2186">
        <v>-5590.34</v>
      </c>
      <c r="I2186" t="s">
        <v>15</v>
      </c>
      <c r="J2186" t="s">
        <v>355</v>
      </c>
      <c r="K2186" t="s">
        <v>3196</v>
      </c>
      <c r="L2186" t="s">
        <v>3136</v>
      </c>
      <c r="M2186" s="1">
        <v>42613</v>
      </c>
    </row>
    <row r="2187" spans="1:13" hidden="1" x14ac:dyDescent="0.25">
      <c r="A2187">
        <v>2016</v>
      </c>
      <c r="B2187" t="s">
        <v>11</v>
      </c>
      <c r="C2187" t="s">
        <v>12</v>
      </c>
      <c r="D2187" t="s">
        <v>186</v>
      </c>
      <c r="E2187" t="s">
        <v>187</v>
      </c>
      <c r="F2187" s="1">
        <v>42585</v>
      </c>
      <c r="G2187">
        <v>46</v>
      </c>
      <c r="H2187">
        <v>-19.5</v>
      </c>
      <c r="I2187" t="s">
        <v>15</v>
      </c>
      <c r="J2187" t="s">
        <v>203</v>
      </c>
      <c r="K2187" t="s">
        <v>3197</v>
      </c>
      <c r="L2187" t="s">
        <v>3136</v>
      </c>
      <c r="M2187" s="1">
        <v>42613</v>
      </c>
    </row>
    <row r="2188" spans="1:13" hidden="1" x14ac:dyDescent="0.25">
      <c r="A2188">
        <v>2016</v>
      </c>
      <c r="B2188" t="s">
        <v>11</v>
      </c>
      <c r="C2188" t="s">
        <v>12</v>
      </c>
      <c r="D2188" t="s">
        <v>186</v>
      </c>
      <c r="E2188" t="s">
        <v>187</v>
      </c>
      <c r="F2188" s="1">
        <v>42585</v>
      </c>
      <c r="G2188">
        <v>47</v>
      </c>
      <c r="H2188">
        <v>-345.16</v>
      </c>
      <c r="I2188" t="s">
        <v>15</v>
      </c>
      <c r="J2188" t="s">
        <v>204</v>
      </c>
      <c r="K2188" t="s">
        <v>3198</v>
      </c>
      <c r="L2188" t="s">
        <v>3136</v>
      </c>
      <c r="M2188" s="1">
        <v>42613</v>
      </c>
    </row>
    <row r="2189" spans="1:13" hidden="1" x14ac:dyDescent="0.25">
      <c r="A2189">
        <v>2016</v>
      </c>
      <c r="B2189" t="s">
        <v>11</v>
      </c>
      <c r="C2189" t="s">
        <v>12</v>
      </c>
      <c r="D2189" t="s">
        <v>186</v>
      </c>
      <c r="E2189" t="s">
        <v>187</v>
      </c>
      <c r="F2189" s="1">
        <v>42585</v>
      </c>
      <c r="G2189">
        <v>48</v>
      </c>
      <c r="H2189">
        <v>-3900</v>
      </c>
      <c r="I2189" t="s">
        <v>15</v>
      </c>
      <c r="J2189" t="s">
        <v>358</v>
      </c>
      <c r="K2189" t="s">
        <v>3199</v>
      </c>
      <c r="L2189" t="s">
        <v>3136</v>
      </c>
      <c r="M2189" s="1">
        <v>42613</v>
      </c>
    </row>
    <row r="2190" spans="1:13" hidden="1" x14ac:dyDescent="0.25">
      <c r="A2190">
        <v>2016</v>
      </c>
      <c r="B2190" t="s">
        <v>11</v>
      </c>
      <c r="C2190" t="s">
        <v>12</v>
      </c>
      <c r="D2190" t="s">
        <v>186</v>
      </c>
      <c r="E2190" t="s">
        <v>187</v>
      </c>
      <c r="F2190" s="1">
        <v>42585</v>
      </c>
      <c r="G2190">
        <v>49</v>
      </c>
      <c r="H2190">
        <v>-1263.75</v>
      </c>
      <c r="I2190" t="s">
        <v>15</v>
      </c>
      <c r="J2190" t="s">
        <v>1195</v>
      </c>
      <c r="K2190" t="s">
        <v>3200</v>
      </c>
      <c r="L2190" t="s">
        <v>3136</v>
      </c>
      <c r="M2190" s="1">
        <v>42613</v>
      </c>
    </row>
    <row r="2191" spans="1:13" hidden="1" x14ac:dyDescent="0.25">
      <c r="A2191">
        <v>2016</v>
      </c>
      <c r="B2191" t="s">
        <v>11</v>
      </c>
      <c r="C2191" t="s">
        <v>12</v>
      </c>
      <c r="D2191" t="s">
        <v>186</v>
      </c>
      <c r="E2191" t="s">
        <v>187</v>
      </c>
      <c r="F2191" s="1">
        <v>42585</v>
      </c>
      <c r="G2191">
        <v>50</v>
      </c>
      <c r="H2191">
        <v>-25172.9</v>
      </c>
      <c r="I2191" t="s">
        <v>15</v>
      </c>
      <c r="J2191" t="s">
        <v>512</v>
      </c>
      <c r="K2191" t="s">
        <v>3201</v>
      </c>
      <c r="L2191" t="s">
        <v>3136</v>
      </c>
      <c r="M2191" s="1">
        <v>42613</v>
      </c>
    </row>
    <row r="2192" spans="1:13" hidden="1" x14ac:dyDescent="0.25">
      <c r="A2192">
        <v>2016</v>
      </c>
      <c r="B2192" t="s">
        <v>11</v>
      </c>
      <c r="C2192" t="s">
        <v>12</v>
      </c>
      <c r="D2192" t="s">
        <v>186</v>
      </c>
      <c r="E2192" t="s">
        <v>187</v>
      </c>
      <c r="F2192" s="1">
        <v>42585</v>
      </c>
      <c r="G2192">
        <v>51</v>
      </c>
      <c r="H2192">
        <v>-54.21</v>
      </c>
      <c r="I2192" t="s">
        <v>15</v>
      </c>
      <c r="J2192" t="s">
        <v>514</v>
      </c>
      <c r="K2192" t="s">
        <v>3202</v>
      </c>
      <c r="L2192" t="s">
        <v>3136</v>
      </c>
      <c r="M2192" s="1">
        <v>42613</v>
      </c>
    </row>
    <row r="2193" spans="1:13" hidden="1" x14ac:dyDescent="0.25">
      <c r="A2193">
        <v>2016</v>
      </c>
      <c r="B2193" t="s">
        <v>11</v>
      </c>
      <c r="C2193" t="s">
        <v>12</v>
      </c>
      <c r="D2193" t="s">
        <v>186</v>
      </c>
      <c r="E2193" t="s">
        <v>187</v>
      </c>
      <c r="F2193" s="1">
        <v>42585</v>
      </c>
      <c r="G2193">
        <v>52</v>
      </c>
      <c r="H2193">
        <v>-18151.71</v>
      </c>
      <c r="I2193" t="s">
        <v>15</v>
      </c>
      <c r="J2193" t="s">
        <v>369</v>
      </c>
      <c r="K2193" t="s">
        <v>3203</v>
      </c>
      <c r="L2193" t="s">
        <v>3136</v>
      </c>
      <c r="M2193" s="1">
        <v>42613</v>
      </c>
    </row>
    <row r="2194" spans="1:13" hidden="1" x14ac:dyDescent="0.25">
      <c r="A2194">
        <v>2016</v>
      </c>
      <c r="B2194" t="s">
        <v>11</v>
      </c>
      <c r="C2194" t="s">
        <v>12</v>
      </c>
      <c r="D2194" t="s">
        <v>186</v>
      </c>
      <c r="E2194" t="s">
        <v>187</v>
      </c>
      <c r="F2194" s="1">
        <v>42585</v>
      </c>
      <c r="G2194">
        <v>53</v>
      </c>
      <c r="H2194">
        <v>-8571.84</v>
      </c>
      <c r="I2194" t="s">
        <v>15</v>
      </c>
      <c r="J2194" t="s">
        <v>197</v>
      </c>
      <c r="K2194" t="s">
        <v>3204</v>
      </c>
      <c r="L2194" t="s">
        <v>3136</v>
      </c>
      <c r="M2194" s="1">
        <v>42613</v>
      </c>
    </row>
    <row r="2195" spans="1:13" hidden="1" x14ac:dyDescent="0.25">
      <c r="A2195">
        <v>2016</v>
      </c>
      <c r="B2195" t="s">
        <v>11</v>
      </c>
      <c r="C2195" t="s">
        <v>12</v>
      </c>
      <c r="D2195" t="s">
        <v>186</v>
      </c>
      <c r="E2195" t="s">
        <v>187</v>
      </c>
      <c r="F2195" s="1">
        <v>42585</v>
      </c>
      <c r="G2195">
        <v>54</v>
      </c>
      <c r="H2195">
        <v>-872.45</v>
      </c>
      <c r="I2195" t="s">
        <v>15</v>
      </c>
      <c r="J2195" t="s">
        <v>2334</v>
      </c>
      <c r="K2195" t="s">
        <v>3205</v>
      </c>
      <c r="L2195" t="s">
        <v>3136</v>
      </c>
      <c r="M2195" s="1">
        <v>42613</v>
      </c>
    </row>
    <row r="2196" spans="1:13" hidden="1" x14ac:dyDescent="0.25">
      <c r="A2196">
        <v>2016</v>
      </c>
      <c r="B2196" t="s">
        <v>11</v>
      </c>
      <c r="C2196" t="s">
        <v>12</v>
      </c>
      <c r="D2196" t="s">
        <v>186</v>
      </c>
      <c r="E2196" t="s">
        <v>187</v>
      </c>
      <c r="F2196" s="1">
        <v>42585</v>
      </c>
      <c r="G2196">
        <v>55</v>
      </c>
      <c r="H2196">
        <v>-1086</v>
      </c>
      <c r="I2196" t="s">
        <v>15</v>
      </c>
      <c r="J2196" t="s">
        <v>209</v>
      </c>
      <c r="K2196" t="s">
        <v>3206</v>
      </c>
      <c r="L2196" t="s">
        <v>3136</v>
      </c>
      <c r="M2196" s="1">
        <v>42613</v>
      </c>
    </row>
    <row r="2197" spans="1:13" hidden="1" x14ac:dyDescent="0.25">
      <c r="A2197">
        <v>2016</v>
      </c>
      <c r="B2197" t="s">
        <v>11</v>
      </c>
      <c r="C2197" t="s">
        <v>12</v>
      </c>
      <c r="D2197" t="s">
        <v>186</v>
      </c>
      <c r="E2197" t="s">
        <v>187</v>
      </c>
      <c r="F2197" s="1">
        <v>42585</v>
      </c>
      <c r="G2197">
        <v>56</v>
      </c>
      <c r="H2197">
        <v>-221.53</v>
      </c>
      <c r="I2197" t="s">
        <v>15</v>
      </c>
      <c r="J2197" t="s">
        <v>524</v>
      </c>
      <c r="K2197" t="s">
        <v>3207</v>
      </c>
      <c r="L2197" t="s">
        <v>3136</v>
      </c>
      <c r="M2197" s="1">
        <v>42613</v>
      </c>
    </row>
    <row r="2198" spans="1:13" hidden="1" x14ac:dyDescent="0.25">
      <c r="A2198">
        <v>2016</v>
      </c>
      <c r="B2198" t="s">
        <v>11</v>
      </c>
      <c r="C2198" t="s">
        <v>12</v>
      </c>
      <c r="D2198" t="s">
        <v>186</v>
      </c>
      <c r="E2198" t="s">
        <v>187</v>
      </c>
      <c r="F2198" s="1">
        <v>42585</v>
      </c>
      <c r="G2198">
        <v>57</v>
      </c>
      <c r="H2198">
        <v>-157.47</v>
      </c>
      <c r="I2198" t="s">
        <v>15</v>
      </c>
      <c r="J2198" t="s">
        <v>216</v>
      </c>
      <c r="K2198" t="s">
        <v>3208</v>
      </c>
      <c r="L2198" t="s">
        <v>3136</v>
      </c>
      <c r="M2198" s="1">
        <v>42613</v>
      </c>
    </row>
    <row r="2199" spans="1:13" hidden="1" x14ac:dyDescent="0.25">
      <c r="A2199">
        <v>2016</v>
      </c>
      <c r="B2199" t="s">
        <v>11</v>
      </c>
      <c r="C2199" t="s">
        <v>12</v>
      </c>
      <c r="D2199" t="s">
        <v>186</v>
      </c>
      <c r="E2199" t="s">
        <v>187</v>
      </c>
      <c r="F2199" s="1">
        <v>42585</v>
      </c>
      <c r="G2199">
        <v>58</v>
      </c>
      <c r="H2199">
        <v>-7636.98</v>
      </c>
      <c r="I2199" t="s">
        <v>15</v>
      </c>
      <c r="J2199" t="s">
        <v>3209</v>
      </c>
      <c r="K2199" t="s">
        <v>3210</v>
      </c>
      <c r="L2199" t="s">
        <v>3136</v>
      </c>
      <c r="M2199" s="1">
        <v>42613</v>
      </c>
    </row>
    <row r="2200" spans="1:13" hidden="1" x14ac:dyDescent="0.25">
      <c r="A2200">
        <v>2016</v>
      </c>
      <c r="B2200" t="s">
        <v>11</v>
      </c>
      <c r="C2200" t="s">
        <v>12</v>
      </c>
      <c r="D2200" t="s">
        <v>186</v>
      </c>
      <c r="E2200" t="s">
        <v>187</v>
      </c>
      <c r="F2200" s="1">
        <v>42585</v>
      </c>
      <c r="G2200">
        <v>59</v>
      </c>
      <c r="H2200">
        <v>-852.78</v>
      </c>
      <c r="I2200" t="s">
        <v>15</v>
      </c>
      <c r="J2200" t="s">
        <v>784</v>
      </c>
      <c r="K2200" t="s">
        <v>3211</v>
      </c>
      <c r="L2200" t="s">
        <v>3136</v>
      </c>
      <c r="M2200" s="1">
        <v>42613</v>
      </c>
    </row>
    <row r="2201" spans="1:13" hidden="1" x14ac:dyDescent="0.25">
      <c r="A2201">
        <v>2016</v>
      </c>
      <c r="B2201" t="s">
        <v>11</v>
      </c>
      <c r="C2201" t="s">
        <v>12</v>
      </c>
      <c r="D2201" t="s">
        <v>186</v>
      </c>
      <c r="E2201" t="s">
        <v>187</v>
      </c>
      <c r="F2201" s="1">
        <v>42585</v>
      </c>
      <c r="G2201">
        <v>60</v>
      </c>
      <c r="H2201">
        <v>-2482.1999999999998</v>
      </c>
      <c r="I2201" t="s">
        <v>15</v>
      </c>
      <c r="J2201" t="s">
        <v>695</v>
      </c>
      <c r="K2201" t="s">
        <v>3212</v>
      </c>
      <c r="L2201" t="s">
        <v>3136</v>
      </c>
      <c r="M2201" s="1">
        <v>42613</v>
      </c>
    </row>
    <row r="2202" spans="1:13" hidden="1" x14ac:dyDescent="0.25">
      <c r="A2202">
        <v>2016</v>
      </c>
      <c r="B2202" t="s">
        <v>11</v>
      </c>
      <c r="C2202" t="s">
        <v>12</v>
      </c>
      <c r="D2202" t="s">
        <v>186</v>
      </c>
      <c r="E2202" t="s">
        <v>187</v>
      </c>
      <c r="F2202" s="1">
        <v>42585</v>
      </c>
      <c r="G2202">
        <v>61</v>
      </c>
      <c r="H2202">
        <v>-175</v>
      </c>
      <c r="I2202" t="s">
        <v>15</v>
      </c>
      <c r="J2202" t="s">
        <v>544</v>
      </c>
      <c r="K2202" t="s">
        <v>3213</v>
      </c>
      <c r="L2202" t="s">
        <v>3136</v>
      </c>
      <c r="M2202" s="1">
        <v>42613</v>
      </c>
    </row>
    <row r="2203" spans="1:13" hidden="1" x14ac:dyDescent="0.25">
      <c r="A2203">
        <v>2016</v>
      </c>
      <c r="B2203" t="s">
        <v>11</v>
      </c>
      <c r="C2203" t="s">
        <v>12</v>
      </c>
      <c r="D2203" t="s">
        <v>186</v>
      </c>
      <c r="E2203" t="s">
        <v>187</v>
      </c>
      <c r="F2203" s="1">
        <v>42585</v>
      </c>
      <c r="G2203">
        <v>62</v>
      </c>
      <c r="H2203">
        <v>-1600</v>
      </c>
      <c r="I2203" t="s">
        <v>15</v>
      </c>
      <c r="J2203" t="s">
        <v>390</v>
      </c>
      <c r="K2203" t="s">
        <v>3214</v>
      </c>
      <c r="L2203" t="s">
        <v>3136</v>
      </c>
      <c r="M2203" s="1">
        <v>42613</v>
      </c>
    </row>
    <row r="2204" spans="1:13" hidden="1" x14ac:dyDescent="0.25">
      <c r="A2204">
        <v>2016</v>
      </c>
      <c r="B2204" t="s">
        <v>11</v>
      </c>
      <c r="C2204" t="s">
        <v>12</v>
      </c>
      <c r="D2204" t="s">
        <v>186</v>
      </c>
      <c r="E2204" t="s">
        <v>187</v>
      </c>
      <c r="F2204" s="1">
        <v>42585</v>
      </c>
      <c r="G2204">
        <v>63</v>
      </c>
      <c r="H2204">
        <v>-125.62</v>
      </c>
      <c r="I2204" t="s">
        <v>15</v>
      </c>
      <c r="J2204" t="s">
        <v>392</v>
      </c>
      <c r="K2204" t="s">
        <v>3215</v>
      </c>
      <c r="L2204" t="s">
        <v>3136</v>
      </c>
      <c r="M2204" s="1">
        <v>42613</v>
      </c>
    </row>
    <row r="2205" spans="1:13" hidden="1" x14ac:dyDescent="0.25">
      <c r="A2205">
        <v>2016</v>
      </c>
      <c r="B2205" t="s">
        <v>11</v>
      </c>
      <c r="C2205" t="s">
        <v>12</v>
      </c>
      <c r="D2205" t="s">
        <v>186</v>
      </c>
      <c r="E2205" t="s">
        <v>187</v>
      </c>
      <c r="F2205" s="1">
        <v>42585</v>
      </c>
      <c r="G2205">
        <v>64</v>
      </c>
      <c r="H2205">
        <v>-658.95</v>
      </c>
      <c r="I2205" t="s">
        <v>15</v>
      </c>
      <c r="J2205" t="s">
        <v>551</v>
      </c>
      <c r="K2205" t="s">
        <v>3216</v>
      </c>
      <c r="L2205" t="s">
        <v>3136</v>
      </c>
      <c r="M2205" s="1">
        <v>42613</v>
      </c>
    </row>
    <row r="2206" spans="1:13" hidden="1" x14ac:dyDescent="0.25">
      <c r="A2206">
        <v>2016</v>
      </c>
      <c r="B2206" t="s">
        <v>11</v>
      </c>
      <c r="C2206" t="s">
        <v>12</v>
      </c>
      <c r="D2206" t="s">
        <v>186</v>
      </c>
      <c r="E2206" t="s">
        <v>187</v>
      </c>
      <c r="F2206" s="1">
        <v>42585</v>
      </c>
      <c r="G2206">
        <v>65</v>
      </c>
      <c r="H2206">
        <v>-15613.56</v>
      </c>
      <c r="I2206" t="s">
        <v>15</v>
      </c>
      <c r="J2206" t="s">
        <v>395</v>
      </c>
      <c r="K2206" t="s">
        <v>3217</v>
      </c>
      <c r="L2206" t="s">
        <v>3136</v>
      </c>
      <c r="M2206" s="1">
        <v>42613</v>
      </c>
    </row>
    <row r="2207" spans="1:13" hidden="1" x14ac:dyDescent="0.25">
      <c r="A2207">
        <v>2016</v>
      </c>
      <c r="B2207" t="s">
        <v>11</v>
      </c>
      <c r="C2207" t="s">
        <v>12</v>
      </c>
      <c r="D2207" t="s">
        <v>186</v>
      </c>
      <c r="E2207" t="s">
        <v>187</v>
      </c>
      <c r="F2207" s="1">
        <v>42587</v>
      </c>
      <c r="G2207">
        <v>0</v>
      </c>
      <c r="H2207">
        <v>-14395.39</v>
      </c>
      <c r="I2207" t="s">
        <v>21</v>
      </c>
      <c r="J2207" t="s">
        <v>188</v>
      </c>
      <c r="L2207" t="s">
        <v>3218</v>
      </c>
      <c r="M2207" s="1">
        <v>42582</v>
      </c>
    </row>
    <row r="2208" spans="1:13" hidden="1" x14ac:dyDescent="0.25">
      <c r="A2208">
        <v>2016</v>
      </c>
      <c r="B2208" t="s">
        <v>11</v>
      </c>
      <c r="C2208" t="s">
        <v>12</v>
      </c>
      <c r="D2208" t="s">
        <v>186</v>
      </c>
      <c r="E2208" t="s">
        <v>187</v>
      </c>
      <c r="F2208" s="1">
        <v>42587</v>
      </c>
      <c r="G2208">
        <v>1</v>
      </c>
      <c r="H2208">
        <v>-53713.67</v>
      </c>
      <c r="I2208" t="s">
        <v>21</v>
      </c>
      <c r="J2208" t="s">
        <v>189</v>
      </c>
      <c r="L2208" t="s">
        <v>3218</v>
      </c>
      <c r="M2208" s="1">
        <v>42582</v>
      </c>
    </row>
    <row r="2209" spans="1:13" hidden="1" x14ac:dyDescent="0.25">
      <c r="A2209">
        <v>2016</v>
      </c>
      <c r="B2209" t="s">
        <v>11</v>
      </c>
      <c r="C2209" t="s">
        <v>12</v>
      </c>
      <c r="D2209" t="s">
        <v>186</v>
      </c>
      <c r="E2209" t="s">
        <v>187</v>
      </c>
      <c r="F2209" s="1">
        <v>42587</v>
      </c>
      <c r="G2209">
        <v>2</v>
      </c>
      <c r="H2209">
        <v>-30925.97</v>
      </c>
      <c r="I2209" t="s">
        <v>21</v>
      </c>
      <c r="J2209" t="s">
        <v>190</v>
      </c>
      <c r="L2209" t="s">
        <v>3218</v>
      </c>
      <c r="M2209" s="1">
        <v>42582</v>
      </c>
    </row>
    <row r="2210" spans="1:13" hidden="1" x14ac:dyDescent="0.25">
      <c r="A2210">
        <v>2016</v>
      </c>
      <c r="B2210" t="s">
        <v>11</v>
      </c>
      <c r="C2210" t="s">
        <v>12</v>
      </c>
      <c r="D2210" t="s">
        <v>186</v>
      </c>
      <c r="E2210" t="s">
        <v>187</v>
      </c>
      <c r="F2210" s="1">
        <v>42587</v>
      </c>
      <c r="G2210">
        <v>3</v>
      </c>
      <c r="H2210">
        <v>-553.85</v>
      </c>
      <c r="I2210" t="s">
        <v>21</v>
      </c>
      <c r="J2210" t="s">
        <v>191</v>
      </c>
      <c r="L2210" t="s">
        <v>3218</v>
      </c>
      <c r="M2210" s="1">
        <v>42582</v>
      </c>
    </row>
    <row r="2211" spans="1:13" hidden="1" x14ac:dyDescent="0.25">
      <c r="A2211">
        <v>2016</v>
      </c>
      <c r="B2211" t="s">
        <v>11</v>
      </c>
      <c r="C2211" t="s">
        <v>12</v>
      </c>
      <c r="D2211" t="s">
        <v>186</v>
      </c>
      <c r="E2211" t="s">
        <v>187</v>
      </c>
      <c r="F2211" s="1">
        <v>42587</v>
      </c>
      <c r="G2211">
        <v>4</v>
      </c>
      <c r="H2211">
        <v>-922.7</v>
      </c>
      <c r="I2211" t="s">
        <v>21</v>
      </c>
      <c r="J2211" t="s">
        <v>234</v>
      </c>
      <c r="L2211" t="s">
        <v>3219</v>
      </c>
      <c r="M2211" s="1">
        <v>42582</v>
      </c>
    </row>
    <row r="2212" spans="1:13" hidden="1" x14ac:dyDescent="0.25">
      <c r="A2212">
        <v>2016</v>
      </c>
      <c r="B2212" t="s">
        <v>11</v>
      </c>
      <c r="C2212" t="s">
        <v>12</v>
      </c>
      <c r="D2212" t="s">
        <v>186</v>
      </c>
      <c r="E2212" t="s">
        <v>187</v>
      </c>
      <c r="F2212" s="1">
        <v>42587</v>
      </c>
      <c r="G2212">
        <v>5</v>
      </c>
      <c r="H2212">
        <v>-6759.06</v>
      </c>
      <c r="I2212" t="s">
        <v>21</v>
      </c>
      <c r="J2212" t="s">
        <v>192</v>
      </c>
      <c r="L2212" t="s">
        <v>3219</v>
      </c>
      <c r="M2212" s="1">
        <v>42582</v>
      </c>
    </row>
    <row r="2213" spans="1:13" hidden="1" x14ac:dyDescent="0.25">
      <c r="A2213">
        <v>2016</v>
      </c>
      <c r="B2213" t="s">
        <v>11</v>
      </c>
      <c r="C2213" t="s">
        <v>12</v>
      </c>
      <c r="D2213" t="s">
        <v>186</v>
      </c>
      <c r="E2213" t="s">
        <v>187</v>
      </c>
      <c r="F2213" s="1">
        <v>42587</v>
      </c>
      <c r="G2213">
        <v>6</v>
      </c>
      <c r="H2213">
        <v>-2530.5700000000002</v>
      </c>
      <c r="I2213" t="s">
        <v>15</v>
      </c>
      <c r="J2213" t="s">
        <v>2497</v>
      </c>
      <c r="K2213" t="s">
        <v>3220</v>
      </c>
      <c r="L2213" t="s">
        <v>3221</v>
      </c>
      <c r="M2213" s="1">
        <v>42582</v>
      </c>
    </row>
    <row r="2214" spans="1:13" hidden="1" x14ac:dyDescent="0.25">
      <c r="A2214">
        <v>2016</v>
      </c>
      <c r="B2214" t="s">
        <v>11</v>
      </c>
      <c r="C2214" t="s">
        <v>12</v>
      </c>
      <c r="D2214" t="s">
        <v>186</v>
      </c>
      <c r="E2214" t="s">
        <v>187</v>
      </c>
      <c r="F2214" s="1">
        <v>42587</v>
      </c>
      <c r="G2214">
        <v>7</v>
      </c>
      <c r="H2214">
        <v>-3672.46</v>
      </c>
      <c r="I2214" t="s">
        <v>15</v>
      </c>
      <c r="J2214" t="s">
        <v>34</v>
      </c>
      <c r="K2214" t="s">
        <v>3222</v>
      </c>
      <c r="L2214" t="s">
        <v>3221</v>
      </c>
      <c r="M2214" s="1">
        <v>42582</v>
      </c>
    </row>
    <row r="2215" spans="1:13" hidden="1" x14ac:dyDescent="0.25">
      <c r="A2215">
        <v>2016</v>
      </c>
      <c r="B2215" t="s">
        <v>11</v>
      </c>
      <c r="C2215" t="s">
        <v>12</v>
      </c>
      <c r="D2215" t="s">
        <v>186</v>
      </c>
      <c r="E2215" t="s">
        <v>187</v>
      </c>
      <c r="F2215" s="1">
        <v>42587</v>
      </c>
      <c r="G2215">
        <v>8</v>
      </c>
      <c r="H2215">
        <v>-2116.63</v>
      </c>
      <c r="I2215" t="s">
        <v>15</v>
      </c>
      <c r="J2215" t="s">
        <v>3223</v>
      </c>
      <c r="K2215" t="s">
        <v>3224</v>
      </c>
      <c r="L2215" t="s">
        <v>3221</v>
      </c>
      <c r="M2215" s="1">
        <v>42582</v>
      </c>
    </row>
    <row r="2216" spans="1:13" hidden="1" x14ac:dyDescent="0.25">
      <c r="A2216">
        <v>2016</v>
      </c>
      <c r="B2216" t="s">
        <v>11</v>
      </c>
      <c r="C2216" t="s">
        <v>12</v>
      </c>
      <c r="D2216" t="s">
        <v>186</v>
      </c>
      <c r="E2216" t="s">
        <v>187</v>
      </c>
      <c r="F2216" s="1">
        <v>42587</v>
      </c>
      <c r="G2216">
        <v>9</v>
      </c>
      <c r="H2216">
        <v>-2462.9</v>
      </c>
      <c r="I2216" t="s">
        <v>15</v>
      </c>
      <c r="J2216" t="s">
        <v>32</v>
      </c>
      <c r="K2216" t="s">
        <v>3225</v>
      </c>
      <c r="L2216" t="s">
        <v>3221</v>
      </c>
      <c r="M2216" s="1">
        <v>42582</v>
      </c>
    </row>
    <row r="2217" spans="1:13" hidden="1" x14ac:dyDescent="0.25">
      <c r="A2217">
        <v>2016</v>
      </c>
      <c r="B2217" t="s">
        <v>11</v>
      </c>
      <c r="C2217" t="s">
        <v>12</v>
      </c>
      <c r="D2217" t="s">
        <v>186</v>
      </c>
      <c r="E2217" t="s">
        <v>187</v>
      </c>
      <c r="F2217" s="1">
        <v>42587</v>
      </c>
      <c r="G2217">
        <v>10</v>
      </c>
      <c r="H2217">
        <v>2530.5700000000002</v>
      </c>
      <c r="I2217" t="s">
        <v>15</v>
      </c>
      <c r="J2217" t="s">
        <v>2497</v>
      </c>
      <c r="K2217" t="s">
        <v>3226</v>
      </c>
      <c r="L2217" t="s">
        <v>3227</v>
      </c>
      <c r="M2217" s="1">
        <v>42582</v>
      </c>
    </row>
    <row r="2218" spans="1:13" hidden="1" x14ac:dyDescent="0.25">
      <c r="A2218">
        <v>2016</v>
      </c>
      <c r="B2218" t="s">
        <v>11</v>
      </c>
      <c r="C2218" t="s">
        <v>12</v>
      </c>
      <c r="D2218" t="s">
        <v>186</v>
      </c>
      <c r="E2218" t="s">
        <v>187</v>
      </c>
      <c r="F2218" s="1">
        <v>42587</v>
      </c>
      <c r="G2218">
        <v>11</v>
      </c>
      <c r="H2218">
        <v>3672.46</v>
      </c>
      <c r="I2218" t="s">
        <v>15</v>
      </c>
      <c r="J2218" t="s">
        <v>34</v>
      </c>
      <c r="K2218" t="s">
        <v>3226</v>
      </c>
      <c r="L2218" t="s">
        <v>3227</v>
      </c>
      <c r="M2218" s="1">
        <v>42582</v>
      </c>
    </row>
    <row r="2219" spans="1:13" hidden="1" x14ac:dyDescent="0.25">
      <c r="A2219">
        <v>2016</v>
      </c>
      <c r="B2219" t="s">
        <v>11</v>
      </c>
      <c r="C2219" t="s">
        <v>12</v>
      </c>
      <c r="D2219" t="s">
        <v>186</v>
      </c>
      <c r="E2219" t="s">
        <v>187</v>
      </c>
      <c r="F2219" s="1">
        <v>42587</v>
      </c>
      <c r="G2219">
        <v>12</v>
      </c>
      <c r="H2219">
        <v>2462.9</v>
      </c>
      <c r="I2219" t="s">
        <v>15</v>
      </c>
      <c r="J2219" t="s">
        <v>32</v>
      </c>
      <c r="K2219" t="s">
        <v>3226</v>
      </c>
      <c r="L2219" t="s">
        <v>3227</v>
      </c>
      <c r="M2219" s="1">
        <v>42582</v>
      </c>
    </row>
    <row r="2220" spans="1:13" hidden="1" x14ac:dyDescent="0.25">
      <c r="A2220">
        <v>2016</v>
      </c>
      <c r="B2220" t="s">
        <v>11</v>
      </c>
      <c r="C2220" t="s">
        <v>12</v>
      </c>
      <c r="D2220" t="s">
        <v>186</v>
      </c>
      <c r="E2220" t="s">
        <v>187</v>
      </c>
      <c r="F2220" s="1">
        <v>42587</v>
      </c>
      <c r="G2220">
        <v>13</v>
      </c>
      <c r="H2220">
        <v>2116.63</v>
      </c>
      <c r="I2220" t="s">
        <v>15</v>
      </c>
      <c r="J2220" t="s">
        <v>3223</v>
      </c>
      <c r="K2220" t="s">
        <v>3226</v>
      </c>
      <c r="L2220" t="s">
        <v>3227</v>
      </c>
      <c r="M2220" s="1">
        <v>42582</v>
      </c>
    </row>
    <row r="2221" spans="1:13" hidden="1" x14ac:dyDescent="0.25">
      <c r="A2221">
        <v>2016</v>
      </c>
      <c r="B2221" t="s">
        <v>11</v>
      </c>
      <c r="C2221" t="s">
        <v>12</v>
      </c>
      <c r="D2221" t="s">
        <v>186</v>
      </c>
      <c r="E2221" t="s">
        <v>187</v>
      </c>
      <c r="F2221" s="1">
        <v>42590</v>
      </c>
      <c r="G2221">
        <v>0</v>
      </c>
      <c r="H2221">
        <v>-530000</v>
      </c>
      <c r="I2221" t="s">
        <v>219</v>
      </c>
      <c r="J2221" t="s">
        <v>2368</v>
      </c>
      <c r="L2221" t="s">
        <v>3228</v>
      </c>
      <c r="M2221" s="1">
        <v>42613</v>
      </c>
    </row>
    <row r="2222" spans="1:13" hidden="1" x14ac:dyDescent="0.25">
      <c r="A2222">
        <v>2016</v>
      </c>
      <c r="B2222" t="s">
        <v>11</v>
      </c>
      <c r="C2222" t="s">
        <v>12</v>
      </c>
      <c r="D2222" t="s">
        <v>186</v>
      </c>
      <c r="E2222" t="s">
        <v>187</v>
      </c>
      <c r="F2222" s="1">
        <v>42591</v>
      </c>
      <c r="G2222">
        <v>0</v>
      </c>
      <c r="H2222">
        <v>13.41</v>
      </c>
      <c r="I2222" t="s">
        <v>15</v>
      </c>
      <c r="J2222" t="s">
        <v>3017</v>
      </c>
      <c r="K2222" t="s">
        <v>3018</v>
      </c>
      <c r="L2222" t="s">
        <v>3229</v>
      </c>
      <c r="M2222" s="1">
        <v>42582</v>
      </c>
    </row>
    <row r="2223" spans="1:13" hidden="1" x14ac:dyDescent="0.25">
      <c r="A2223">
        <v>2016</v>
      </c>
      <c r="B2223" t="s">
        <v>11</v>
      </c>
      <c r="C2223" t="s">
        <v>12</v>
      </c>
      <c r="D2223" t="s">
        <v>186</v>
      </c>
      <c r="E2223" t="s">
        <v>187</v>
      </c>
      <c r="F2223" s="1">
        <v>42591</v>
      </c>
      <c r="G2223">
        <v>1</v>
      </c>
      <c r="H2223">
        <v>25.44</v>
      </c>
      <c r="I2223" t="s">
        <v>15</v>
      </c>
      <c r="J2223" t="s">
        <v>2982</v>
      </c>
      <c r="K2223" t="s">
        <v>2983</v>
      </c>
      <c r="L2223" t="s">
        <v>3230</v>
      </c>
      <c r="M2223" s="1">
        <v>42582</v>
      </c>
    </row>
    <row r="2224" spans="1:13" hidden="1" x14ac:dyDescent="0.25">
      <c r="A2224">
        <v>2016</v>
      </c>
      <c r="B2224" t="s">
        <v>11</v>
      </c>
      <c r="C2224" t="s">
        <v>12</v>
      </c>
      <c r="D2224" t="s">
        <v>186</v>
      </c>
      <c r="E2224" t="s">
        <v>187</v>
      </c>
      <c r="F2224" s="1">
        <v>42599</v>
      </c>
      <c r="G2224">
        <v>0</v>
      </c>
      <c r="H2224">
        <v>-33.729999999999997</v>
      </c>
      <c r="I2224" t="s">
        <v>15</v>
      </c>
      <c r="J2224" t="s">
        <v>3231</v>
      </c>
      <c r="K2224" t="s">
        <v>3232</v>
      </c>
      <c r="L2224" t="s">
        <v>3233</v>
      </c>
      <c r="M2224" s="1">
        <v>42582</v>
      </c>
    </row>
    <row r="2225" spans="1:13" hidden="1" x14ac:dyDescent="0.25">
      <c r="A2225">
        <v>2016</v>
      </c>
      <c r="B2225" t="s">
        <v>11</v>
      </c>
      <c r="C2225" t="s">
        <v>12</v>
      </c>
      <c r="D2225" t="s">
        <v>186</v>
      </c>
      <c r="E2225" t="s">
        <v>187</v>
      </c>
      <c r="F2225" s="1">
        <v>42599</v>
      </c>
      <c r="G2225">
        <v>1</v>
      </c>
      <c r="H2225">
        <v>-7.36</v>
      </c>
      <c r="I2225" t="s">
        <v>15</v>
      </c>
      <c r="J2225" t="s">
        <v>3234</v>
      </c>
      <c r="K2225" t="s">
        <v>3235</v>
      </c>
      <c r="L2225" t="s">
        <v>3233</v>
      </c>
      <c r="M2225" s="1">
        <v>42582</v>
      </c>
    </row>
    <row r="2226" spans="1:13" hidden="1" x14ac:dyDescent="0.25">
      <c r="A2226">
        <v>2016</v>
      </c>
      <c r="B2226" t="s">
        <v>11</v>
      </c>
      <c r="C2226" t="s">
        <v>12</v>
      </c>
      <c r="D2226" t="s">
        <v>186</v>
      </c>
      <c r="E2226" t="s">
        <v>187</v>
      </c>
      <c r="F2226" s="1">
        <v>42599</v>
      </c>
      <c r="G2226">
        <v>2</v>
      </c>
      <c r="H2226">
        <v>-19.11</v>
      </c>
      <c r="I2226" t="s">
        <v>15</v>
      </c>
      <c r="J2226" t="s">
        <v>3236</v>
      </c>
      <c r="K2226" t="s">
        <v>3237</v>
      </c>
      <c r="L2226" t="s">
        <v>3233</v>
      </c>
      <c r="M2226" s="1">
        <v>42582</v>
      </c>
    </row>
    <row r="2227" spans="1:13" hidden="1" x14ac:dyDescent="0.25">
      <c r="A2227">
        <v>2016</v>
      </c>
      <c r="B2227" t="s">
        <v>11</v>
      </c>
      <c r="C2227" t="s">
        <v>12</v>
      </c>
      <c r="D2227" t="s">
        <v>186</v>
      </c>
      <c r="E2227" t="s">
        <v>187</v>
      </c>
      <c r="F2227" s="1">
        <v>42599</v>
      </c>
      <c r="G2227">
        <v>3</v>
      </c>
      <c r="H2227">
        <v>-3578.58</v>
      </c>
      <c r="I2227" t="s">
        <v>15</v>
      </c>
      <c r="J2227" t="s">
        <v>16</v>
      </c>
      <c r="K2227" t="s">
        <v>3238</v>
      </c>
      <c r="L2227" t="s">
        <v>3233</v>
      </c>
      <c r="M2227" s="1">
        <v>42582</v>
      </c>
    </row>
    <row r="2228" spans="1:13" hidden="1" x14ac:dyDescent="0.25">
      <c r="A2228">
        <v>2016</v>
      </c>
      <c r="B2228" t="s">
        <v>11</v>
      </c>
      <c r="C2228" t="s">
        <v>12</v>
      </c>
      <c r="D2228" t="s">
        <v>186</v>
      </c>
      <c r="E2228" t="s">
        <v>187</v>
      </c>
      <c r="F2228" s="1">
        <v>42599</v>
      </c>
      <c r="G2228">
        <v>4</v>
      </c>
      <c r="H2228">
        <v>-19.11</v>
      </c>
      <c r="I2228" t="s">
        <v>15</v>
      </c>
      <c r="J2228" t="s">
        <v>3239</v>
      </c>
      <c r="K2228" t="s">
        <v>3240</v>
      </c>
      <c r="L2228" t="s">
        <v>3233</v>
      </c>
      <c r="M2228" s="1">
        <v>42582</v>
      </c>
    </row>
    <row r="2229" spans="1:13" hidden="1" x14ac:dyDescent="0.25">
      <c r="A2229">
        <v>2016</v>
      </c>
      <c r="B2229" t="s">
        <v>11</v>
      </c>
      <c r="C2229" t="s">
        <v>12</v>
      </c>
      <c r="D2229" t="s">
        <v>186</v>
      </c>
      <c r="E2229" t="s">
        <v>187</v>
      </c>
      <c r="F2229" s="1">
        <v>42599</v>
      </c>
      <c r="G2229">
        <v>5</v>
      </c>
      <c r="H2229">
        <v>-19.11</v>
      </c>
      <c r="I2229" t="s">
        <v>15</v>
      </c>
      <c r="J2229" t="s">
        <v>3241</v>
      </c>
      <c r="K2229" t="s">
        <v>3242</v>
      </c>
      <c r="L2229" t="s">
        <v>3233</v>
      </c>
      <c r="M2229" s="1">
        <v>42582</v>
      </c>
    </row>
    <row r="2230" spans="1:13" hidden="1" x14ac:dyDescent="0.25">
      <c r="A2230">
        <v>2016</v>
      </c>
      <c r="B2230" t="s">
        <v>11</v>
      </c>
      <c r="C2230" t="s">
        <v>12</v>
      </c>
      <c r="D2230" t="s">
        <v>186</v>
      </c>
      <c r="E2230" t="s">
        <v>187</v>
      </c>
      <c r="F2230" s="1">
        <v>42599</v>
      </c>
      <c r="G2230">
        <v>6</v>
      </c>
      <c r="H2230">
        <v>-12.65</v>
      </c>
      <c r="I2230" t="s">
        <v>15</v>
      </c>
      <c r="J2230" t="s">
        <v>3243</v>
      </c>
      <c r="K2230" t="s">
        <v>3244</v>
      </c>
      <c r="L2230" t="s">
        <v>3233</v>
      </c>
      <c r="M2230" s="1">
        <v>42582</v>
      </c>
    </row>
    <row r="2231" spans="1:13" hidden="1" x14ac:dyDescent="0.25">
      <c r="A2231">
        <v>2016</v>
      </c>
      <c r="B2231" t="s">
        <v>11</v>
      </c>
      <c r="C2231" t="s">
        <v>12</v>
      </c>
      <c r="D2231" t="s">
        <v>186</v>
      </c>
      <c r="E2231" t="s">
        <v>187</v>
      </c>
      <c r="F2231" s="1">
        <v>42599</v>
      </c>
      <c r="G2231">
        <v>7</v>
      </c>
      <c r="H2231">
        <v>-22.93</v>
      </c>
      <c r="I2231" t="s">
        <v>15</v>
      </c>
      <c r="J2231" t="s">
        <v>3245</v>
      </c>
      <c r="K2231" t="s">
        <v>3246</v>
      </c>
      <c r="L2231" t="s">
        <v>3233</v>
      </c>
      <c r="M2231" s="1">
        <v>42582</v>
      </c>
    </row>
    <row r="2232" spans="1:13" hidden="1" x14ac:dyDescent="0.25">
      <c r="A2232">
        <v>2016</v>
      </c>
      <c r="B2232" t="s">
        <v>11</v>
      </c>
      <c r="C2232" t="s">
        <v>12</v>
      </c>
      <c r="D2232" t="s">
        <v>186</v>
      </c>
      <c r="E2232" t="s">
        <v>187</v>
      </c>
      <c r="F2232" s="1">
        <v>42599</v>
      </c>
      <c r="G2232">
        <v>8</v>
      </c>
      <c r="H2232">
        <v>-21.08</v>
      </c>
      <c r="I2232" t="s">
        <v>15</v>
      </c>
      <c r="J2232" t="s">
        <v>3247</v>
      </c>
      <c r="K2232" t="s">
        <v>3248</v>
      </c>
      <c r="L2232" t="s">
        <v>3233</v>
      </c>
      <c r="M2232" s="1">
        <v>42582</v>
      </c>
    </row>
    <row r="2233" spans="1:13" hidden="1" x14ac:dyDescent="0.25">
      <c r="A2233">
        <v>2016</v>
      </c>
      <c r="B2233" t="s">
        <v>11</v>
      </c>
      <c r="C2233" t="s">
        <v>12</v>
      </c>
      <c r="D2233" t="s">
        <v>186</v>
      </c>
      <c r="E2233" t="s">
        <v>187</v>
      </c>
      <c r="F2233" s="1">
        <v>42599</v>
      </c>
      <c r="G2233">
        <v>9</v>
      </c>
      <c r="H2233">
        <v>-1608.34</v>
      </c>
      <c r="I2233" t="s">
        <v>15</v>
      </c>
      <c r="J2233" t="s">
        <v>3249</v>
      </c>
      <c r="K2233" t="s">
        <v>3250</v>
      </c>
      <c r="L2233" t="s">
        <v>3233</v>
      </c>
      <c r="M2233" s="1">
        <v>42582</v>
      </c>
    </row>
    <row r="2234" spans="1:13" hidden="1" x14ac:dyDescent="0.25">
      <c r="A2234">
        <v>2016</v>
      </c>
      <c r="B2234" t="s">
        <v>11</v>
      </c>
      <c r="C2234" t="s">
        <v>12</v>
      </c>
      <c r="D2234" t="s">
        <v>186</v>
      </c>
      <c r="E2234" t="s">
        <v>187</v>
      </c>
      <c r="F2234" s="1">
        <v>42599</v>
      </c>
      <c r="G2234">
        <v>10</v>
      </c>
      <c r="H2234">
        <v>-14.85</v>
      </c>
      <c r="I2234" t="s">
        <v>15</v>
      </c>
      <c r="J2234" t="s">
        <v>3251</v>
      </c>
      <c r="K2234" t="s">
        <v>3252</v>
      </c>
      <c r="L2234" t="s">
        <v>3233</v>
      </c>
      <c r="M2234" s="1">
        <v>42582</v>
      </c>
    </row>
    <row r="2235" spans="1:13" hidden="1" x14ac:dyDescent="0.25">
      <c r="A2235">
        <v>2016</v>
      </c>
      <c r="B2235" t="s">
        <v>11</v>
      </c>
      <c r="C2235" t="s">
        <v>12</v>
      </c>
      <c r="D2235" t="s">
        <v>186</v>
      </c>
      <c r="E2235" t="s">
        <v>187</v>
      </c>
      <c r="F2235" s="1">
        <v>42599</v>
      </c>
      <c r="G2235">
        <v>11</v>
      </c>
      <c r="H2235">
        <v>-207.93</v>
      </c>
      <c r="I2235" t="s">
        <v>15</v>
      </c>
      <c r="J2235" t="s">
        <v>3253</v>
      </c>
      <c r="K2235" t="s">
        <v>3254</v>
      </c>
      <c r="L2235" t="s">
        <v>3233</v>
      </c>
      <c r="M2235" s="1">
        <v>42582</v>
      </c>
    </row>
    <row r="2236" spans="1:13" hidden="1" x14ac:dyDescent="0.25">
      <c r="A2236">
        <v>2016</v>
      </c>
      <c r="B2236" t="s">
        <v>11</v>
      </c>
      <c r="C2236" t="s">
        <v>12</v>
      </c>
      <c r="D2236" t="s">
        <v>186</v>
      </c>
      <c r="E2236" t="s">
        <v>187</v>
      </c>
      <c r="F2236" s="1">
        <v>42599</v>
      </c>
      <c r="G2236">
        <v>12</v>
      </c>
      <c r="H2236">
        <v>-8.44</v>
      </c>
      <c r="I2236" t="s">
        <v>15</v>
      </c>
      <c r="J2236" t="s">
        <v>3255</v>
      </c>
      <c r="K2236" t="s">
        <v>3256</v>
      </c>
      <c r="L2236" t="s">
        <v>3233</v>
      </c>
      <c r="M2236" s="1">
        <v>42582</v>
      </c>
    </row>
    <row r="2237" spans="1:13" hidden="1" x14ac:dyDescent="0.25">
      <c r="A2237">
        <v>2016</v>
      </c>
      <c r="B2237" t="s">
        <v>11</v>
      </c>
      <c r="C2237" t="s">
        <v>12</v>
      </c>
      <c r="D2237" t="s">
        <v>186</v>
      </c>
      <c r="E2237" t="s">
        <v>187</v>
      </c>
      <c r="F2237" s="1">
        <v>42599</v>
      </c>
      <c r="G2237">
        <v>13</v>
      </c>
      <c r="H2237">
        <v>-45.54</v>
      </c>
      <c r="I2237" t="s">
        <v>15</v>
      </c>
      <c r="J2237" t="s">
        <v>3257</v>
      </c>
      <c r="K2237" t="s">
        <v>3258</v>
      </c>
      <c r="L2237" t="s">
        <v>3233</v>
      </c>
      <c r="M2237" s="1">
        <v>42582</v>
      </c>
    </row>
    <row r="2238" spans="1:13" hidden="1" x14ac:dyDescent="0.25">
      <c r="A2238">
        <v>2016</v>
      </c>
      <c r="B2238" t="s">
        <v>11</v>
      </c>
      <c r="C2238" t="s">
        <v>12</v>
      </c>
      <c r="D2238" t="s">
        <v>186</v>
      </c>
      <c r="E2238" t="s">
        <v>187</v>
      </c>
      <c r="F2238" s="1">
        <v>42599</v>
      </c>
      <c r="G2238">
        <v>14</v>
      </c>
      <c r="H2238">
        <v>-16.86</v>
      </c>
      <c r="I2238" t="s">
        <v>15</v>
      </c>
      <c r="J2238" t="s">
        <v>3259</v>
      </c>
      <c r="K2238" t="s">
        <v>3260</v>
      </c>
      <c r="L2238" t="s">
        <v>3233</v>
      </c>
      <c r="M2238" s="1">
        <v>42582</v>
      </c>
    </row>
    <row r="2239" spans="1:13" hidden="1" x14ac:dyDescent="0.25">
      <c r="A2239">
        <v>2016</v>
      </c>
      <c r="B2239" t="s">
        <v>11</v>
      </c>
      <c r="C2239" t="s">
        <v>12</v>
      </c>
      <c r="D2239" t="s">
        <v>186</v>
      </c>
      <c r="E2239" t="s">
        <v>187</v>
      </c>
      <c r="F2239" s="1">
        <v>42599</v>
      </c>
      <c r="G2239">
        <v>15</v>
      </c>
      <c r="H2239">
        <v>-35</v>
      </c>
      <c r="I2239" t="s">
        <v>15</v>
      </c>
      <c r="J2239" t="s">
        <v>3261</v>
      </c>
      <c r="K2239" t="s">
        <v>3262</v>
      </c>
      <c r="L2239" t="s">
        <v>3233</v>
      </c>
      <c r="M2239" s="1">
        <v>42582</v>
      </c>
    </row>
    <row r="2240" spans="1:13" hidden="1" x14ac:dyDescent="0.25">
      <c r="A2240">
        <v>2016</v>
      </c>
      <c r="B2240" t="s">
        <v>11</v>
      </c>
      <c r="C2240" t="s">
        <v>12</v>
      </c>
      <c r="D2240" t="s">
        <v>186</v>
      </c>
      <c r="E2240" t="s">
        <v>187</v>
      </c>
      <c r="F2240" s="1">
        <v>42599</v>
      </c>
      <c r="G2240">
        <v>16</v>
      </c>
      <c r="H2240">
        <v>-15.82</v>
      </c>
      <c r="I2240" t="s">
        <v>15</v>
      </c>
      <c r="J2240" t="s">
        <v>3263</v>
      </c>
      <c r="K2240" t="s">
        <v>3264</v>
      </c>
      <c r="L2240" t="s">
        <v>3233</v>
      </c>
      <c r="M2240" s="1">
        <v>42582</v>
      </c>
    </row>
    <row r="2241" spans="1:13" hidden="1" x14ac:dyDescent="0.25">
      <c r="A2241">
        <v>2016</v>
      </c>
      <c r="B2241" t="s">
        <v>11</v>
      </c>
      <c r="C2241" t="s">
        <v>12</v>
      </c>
      <c r="D2241" t="s">
        <v>186</v>
      </c>
      <c r="E2241" t="s">
        <v>187</v>
      </c>
      <c r="F2241" s="1">
        <v>42599</v>
      </c>
      <c r="G2241">
        <v>17</v>
      </c>
      <c r="H2241">
        <v>-10.23</v>
      </c>
      <c r="I2241" t="s">
        <v>15</v>
      </c>
      <c r="J2241" t="s">
        <v>3265</v>
      </c>
      <c r="K2241" t="s">
        <v>3266</v>
      </c>
      <c r="L2241" t="s">
        <v>3233</v>
      </c>
      <c r="M2241" s="1">
        <v>42582</v>
      </c>
    </row>
    <row r="2242" spans="1:13" hidden="1" x14ac:dyDescent="0.25">
      <c r="A2242">
        <v>2016</v>
      </c>
      <c r="B2242" t="s">
        <v>11</v>
      </c>
      <c r="C2242" t="s">
        <v>12</v>
      </c>
      <c r="D2242" t="s">
        <v>186</v>
      </c>
      <c r="E2242" t="s">
        <v>187</v>
      </c>
      <c r="F2242" s="1">
        <v>42599</v>
      </c>
      <c r="G2242">
        <v>18</v>
      </c>
      <c r="H2242">
        <v>-14.34</v>
      </c>
      <c r="I2242" t="s">
        <v>15</v>
      </c>
      <c r="J2242" t="s">
        <v>3267</v>
      </c>
      <c r="K2242" t="s">
        <v>3268</v>
      </c>
      <c r="L2242" t="s">
        <v>3233</v>
      </c>
      <c r="M2242" s="1">
        <v>42582</v>
      </c>
    </row>
    <row r="2243" spans="1:13" hidden="1" x14ac:dyDescent="0.25">
      <c r="A2243">
        <v>2016</v>
      </c>
      <c r="B2243" t="s">
        <v>11</v>
      </c>
      <c r="C2243" t="s">
        <v>12</v>
      </c>
      <c r="D2243" t="s">
        <v>186</v>
      </c>
      <c r="E2243" t="s">
        <v>187</v>
      </c>
      <c r="F2243" s="1">
        <v>42599</v>
      </c>
      <c r="G2243">
        <v>19</v>
      </c>
      <c r="H2243">
        <v>-15.82</v>
      </c>
      <c r="I2243" t="s">
        <v>15</v>
      </c>
      <c r="J2243" t="s">
        <v>3269</v>
      </c>
      <c r="K2243" t="s">
        <v>3270</v>
      </c>
      <c r="L2243" t="s">
        <v>3233</v>
      </c>
      <c r="M2243" s="1">
        <v>42582</v>
      </c>
    </row>
    <row r="2244" spans="1:13" hidden="1" x14ac:dyDescent="0.25">
      <c r="A2244">
        <v>2016</v>
      </c>
      <c r="B2244" t="s">
        <v>11</v>
      </c>
      <c r="C2244" t="s">
        <v>12</v>
      </c>
      <c r="D2244" t="s">
        <v>186</v>
      </c>
      <c r="E2244" t="s">
        <v>187</v>
      </c>
      <c r="F2244" s="1">
        <v>42599</v>
      </c>
      <c r="G2244">
        <v>20</v>
      </c>
      <c r="H2244">
        <v>-19.11</v>
      </c>
      <c r="I2244" t="s">
        <v>15</v>
      </c>
      <c r="J2244" t="s">
        <v>3271</v>
      </c>
      <c r="K2244" t="s">
        <v>3272</v>
      </c>
      <c r="L2244" t="s">
        <v>3233</v>
      </c>
      <c r="M2244" s="1">
        <v>42582</v>
      </c>
    </row>
    <row r="2245" spans="1:13" hidden="1" x14ac:dyDescent="0.25">
      <c r="A2245">
        <v>2016</v>
      </c>
      <c r="B2245" t="s">
        <v>11</v>
      </c>
      <c r="C2245" t="s">
        <v>12</v>
      </c>
      <c r="D2245" t="s">
        <v>186</v>
      </c>
      <c r="E2245" t="s">
        <v>187</v>
      </c>
      <c r="F2245" s="1">
        <v>42599</v>
      </c>
      <c r="G2245">
        <v>21</v>
      </c>
      <c r="H2245">
        <v>-87.54</v>
      </c>
      <c r="I2245" t="s">
        <v>15</v>
      </c>
      <c r="J2245" t="s">
        <v>3273</v>
      </c>
      <c r="K2245" t="s">
        <v>3274</v>
      </c>
      <c r="L2245" t="s">
        <v>3233</v>
      </c>
      <c r="M2245" s="1">
        <v>42582</v>
      </c>
    </row>
    <row r="2246" spans="1:13" hidden="1" x14ac:dyDescent="0.25">
      <c r="A2246">
        <v>2016</v>
      </c>
      <c r="B2246" t="s">
        <v>11</v>
      </c>
      <c r="C2246" t="s">
        <v>12</v>
      </c>
      <c r="D2246" t="s">
        <v>186</v>
      </c>
      <c r="E2246" t="s">
        <v>187</v>
      </c>
      <c r="F2246" s="1">
        <v>42599</v>
      </c>
      <c r="G2246">
        <v>22</v>
      </c>
      <c r="H2246">
        <v>-23.89</v>
      </c>
      <c r="I2246" t="s">
        <v>15</v>
      </c>
      <c r="J2246" t="s">
        <v>3275</v>
      </c>
      <c r="K2246" t="s">
        <v>3276</v>
      </c>
      <c r="L2246" t="s">
        <v>3233</v>
      </c>
      <c r="M2246" s="1">
        <v>42582</v>
      </c>
    </row>
    <row r="2247" spans="1:13" hidden="1" x14ac:dyDescent="0.25">
      <c r="A2247">
        <v>2016</v>
      </c>
      <c r="B2247" t="s">
        <v>11</v>
      </c>
      <c r="C2247" t="s">
        <v>12</v>
      </c>
      <c r="D2247" t="s">
        <v>186</v>
      </c>
      <c r="E2247" t="s">
        <v>187</v>
      </c>
      <c r="F2247" s="1">
        <v>42599</v>
      </c>
      <c r="G2247">
        <v>23</v>
      </c>
      <c r="H2247">
        <v>-16.86</v>
      </c>
      <c r="I2247" t="s">
        <v>15</v>
      </c>
      <c r="J2247" t="s">
        <v>3277</v>
      </c>
      <c r="K2247" t="s">
        <v>3278</v>
      </c>
      <c r="L2247" t="s">
        <v>3233</v>
      </c>
      <c r="M2247" s="1">
        <v>42582</v>
      </c>
    </row>
    <row r="2248" spans="1:13" hidden="1" x14ac:dyDescent="0.25">
      <c r="A2248">
        <v>2016</v>
      </c>
      <c r="B2248" t="s">
        <v>11</v>
      </c>
      <c r="C2248" t="s">
        <v>12</v>
      </c>
      <c r="D2248" t="s">
        <v>186</v>
      </c>
      <c r="E2248" t="s">
        <v>187</v>
      </c>
      <c r="F2248" s="1">
        <v>42599</v>
      </c>
      <c r="G2248">
        <v>24</v>
      </c>
      <c r="H2248">
        <v>-29.7</v>
      </c>
      <c r="I2248" t="s">
        <v>15</v>
      </c>
      <c r="J2248" t="s">
        <v>3279</v>
      </c>
      <c r="K2248" t="s">
        <v>3280</v>
      </c>
      <c r="L2248" t="s">
        <v>3233</v>
      </c>
      <c r="M2248" s="1">
        <v>42582</v>
      </c>
    </row>
    <row r="2249" spans="1:13" hidden="1" x14ac:dyDescent="0.25">
      <c r="A2249">
        <v>2016</v>
      </c>
      <c r="B2249" t="s">
        <v>11</v>
      </c>
      <c r="C2249" t="s">
        <v>12</v>
      </c>
      <c r="D2249" t="s">
        <v>186</v>
      </c>
      <c r="E2249" t="s">
        <v>187</v>
      </c>
      <c r="F2249" s="1">
        <v>42599</v>
      </c>
      <c r="G2249">
        <v>25</v>
      </c>
      <c r="H2249">
        <v>-35</v>
      </c>
      <c r="I2249" t="s">
        <v>15</v>
      </c>
      <c r="J2249" t="s">
        <v>3281</v>
      </c>
      <c r="K2249" t="s">
        <v>3282</v>
      </c>
      <c r="L2249" t="s">
        <v>3233</v>
      </c>
      <c r="M2249" s="1">
        <v>42582</v>
      </c>
    </row>
    <row r="2250" spans="1:13" hidden="1" x14ac:dyDescent="0.25">
      <c r="A2250">
        <v>2016</v>
      </c>
      <c r="B2250" t="s">
        <v>11</v>
      </c>
      <c r="C2250" t="s">
        <v>12</v>
      </c>
      <c r="D2250" t="s">
        <v>186</v>
      </c>
      <c r="E2250" t="s">
        <v>187</v>
      </c>
      <c r="F2250" s="1">
        <v>42599</v>
      </c>
      <c r="G2250">
        <v>26</v>
      </c>
      <c r="H2250">
        <v>-15.29</v>
      </c>
      <c r="I2250" t="s">
        <v>15</v>
      </c>
      <c r="J2250" t="s">
        <v>3283</v>
      </c>
      <c r="K2250" t="s">
        <v>3284</v>
      </c>
      <c r="L2250" t="s">
        <v>3233</v>
      </c>
      <c r="M2250" s="1">
        <v>42582</v>
      </c>
    </row>
    <row r="2251" spans="1:13" hidden="1" x14ac:dyDescent="0.25">
      <c r="A2251">
        <v>2016</v>
      </c>
      <c r="B2251" t="s">
        <v>11</v>
      </c>
      <c r="C2251" t="s">
        <v>12</v>
      </c>
      <c r="D2251" t="s">
        <v>186</v>
      </c>
      <c r="E2251" t="s">
        <v>187</v>
      </c>
      <c r="F2251" s="1">
        <v>42599</v>
      </c>
      <c r="G2251">
        <v>27</v>
      </c>
      <c r="H2251">
        <v>-14.34</v>
      </c>
      <c r="I2251" t="s">
        <v>15</v>
      </c>
      <c r="J2251" t="s">
        <v>3285</v>
      </c>
      <c r="K2251" t="s">
        <v>3286</v>
      </c>
      <c r="L2251" t="s">
        <v>3233</v>
      </c>
      <c r="M2251" s="1">
        <v>42582</v>
      </c>
    </row>
    <row r="2252" spans="1:13" hidden="1" x14ac:dyDescent="0.25">
      <c r="A2252">
        <v>2016</v>
      </c>
      <c r="B2252" t="s">
        <v>11</v>
      </c>
      <c r="C2252" t="s">
        <v>12</v>
      </c>
      <c r="D2252" t="s">
        <v>186</v>
      </c>
      <c r="E2252" t="s">
        <v>187</v>
      </c>
      <c r="F2252" s="1">
        <v>42599</v>
      </c>
      <c r="G2252">
        <v>28</v>
      </c>
      <c r="H2252">
        <v>-16.86</v>
      </c>
      <c r="I2252" t="s">
        <v>15</v>
      </c>
      <c r="J2252" t="s">
        <v>3287</v>
      </c>
      <c r="K2252" t="s">
        <v>3288</v>
      </c>
      <c r="L2252" t="s">
        <v>3233</v>
      </c>
      <c r="M2252" s="1">
        <v>42582</v>
      </c>
    </row>
    <row r="2253" spans="1:13" hidden="1" x14ac:dyDescent="0.25">
      <c r="A2253">
        <v>2016</v>
      </c>
      <c r="B2253" t="s">
        <v>11</v>
      </c>
      <c r="C2253" t="s">
        <v>12</v>
      </c>
      <c r="D2253" t="s">
        <v>186</v>
      </c>
      <c r="E2253" t="s">
        <v>187</v>
      </c>
      <c r="F2253" s="1">
        <v>42599</v>
      </c>
      <c r="G2253">
        <v>29</v>
      </c>
      <c r="H2253">
        <v>-50.82</v>
      </c>
      <c r="I2253" t="s">
        <v>15</v>
      </c>
      <c r="J2253" t="s">
        <v>3289</v>
      </c>
      <c r="K2253" t="s">
        <v>3290</v>
      </c>
      <c r="L2253" t="s">
        <v>3233</v>
      </c>
      <c r="M2253" s="1">
        <v>42582</v>
      </c>
    </row>
    <row r="2254" spans="1:13" hidden="1" x14ac:dyDescent="0.25">
      <c r="A2254">
        <v>2016</v>
      </c>
      <c r="B2254" t="s">
        <v>11</v>
      </c>
      <c r="C2254" t="s">
        <v>12</v>
      </c>
      <c r="D2254" t="s">
        <v>186</v>
      </c>
      <c r="E2254" t="s">
        <v>187</v>
      </c>
      <c r="F2254" s="1">
        <v>42599</v>
      </c>
      <c r="G2254">
        <v>30</v>
      </c>
      <c r="H2254">
        <v>-7937.25</v>
      </c>
      <c r="I2254" t="s">
        <v>15</v>
      </c>
      <c r="J2254" t="s">
        <v>224</v>
      </c>
      <c r="K2254" t="s">
        <v>3291</v>
      </c>
      <c r="L2254" t="s">
        <v>3233</v>
      </c>
      <c r="M2254" s="1">
        <v>42582</v>
      </c>
    </row>
    <row r="2255" spans="1:13" hidden="1" x14ac:dyDescent="0.25">
      <c r="A2255">
        <v>2016</v>
      </c>
      <c r="B2255" t="s">
        <v>11</v>
      </c>
      <c r="C2255" t="s">
        <v>12</v>
      </c>
      <c r="D2255" t="s">
        <v>186</v>
      </c>
      <c r="E2255" t="s">
        <v>187</v>
      </c>
      <c r="F2255" s="1">
        <v>42599</v>
      </c>
      <c r="G2255">
        <v>31</v>
      </c>
      <c r="H2255">
        <v>-118.3</v>
      </c>
      <c r="I2255" t="s">
        <v>15</v>
      </c>
      <c r="J2255" t="s">
        <v>466</v>
      </c>
      <c r="K2255" t="s">
        <v>3292</v>
      </c>
      <c r="L2255" t="s">
        <v>3233</v>
      </c>
      <c r="M2255" s="1">
        <v>42582</v>
      </c>
    </row>
    <row r="2256" spans="1:13" hidden="1" x14ac:dyDescent="0.25">
      <c r="A2256">
        <v>2016</v>
      </c>
      <c r="B2256" t="s">
        <v>11</v>
      </c>
      <c r="C2256" t="s">
        <v>12</v>
      </c>
      <c r="D2256" t="s">
        <v>186</v>
      </c>
      <c r="E2256" t="s">
        <v>187</v>
      </c>
      <c r="F2256" s="1">
        <v>42599</v>
      </c>
      <c r="G2256">
        <v>32</v>
      </c>
      <c r="H2256">
        <v>-390.96</v>
      </c>
      <c r="I2256" t="s">
        <v>15</v>
      </c>
      <c r="J2256" t="s">
        <v>941</v>
      </c>
      <c r="K2256" t="s">
        <v>3293</v>
      </c>
      <c r="L2256" t="s">
        <v>3233</v>
      </c>
      <c r="M2256" s="1">
        <v>42582</v>
      </c>
    </row>
    <row r="2257" spans="1:13" hidden="1" x14ac:dyDescent="0.25">
      <c r="A2257">
        <v>2016</v>
      </c>
      <c r="B2257" t="s">
        <v>11</v>
      </c>
      <c r="C2257" t="s">
        <v>12</v>
      </c>
      <c r="D2257" t="s">
        <v>186</v>
      </c>
      <c r="E2257" t="s">
        <v>187</v>
      </c>
      <c r="F2257" s="1">
        <v>42599</v>
      </c>
      <c r="G2257">
        <v>33</v>
      </c>
      <c r="H2257">
        <v>-16869.93</v>
      </c>
      <c r="I2257" t="s">
        <v>15</v>
      </c>
      <c r="J2257" t="s">
        <v>313</v>
      </c>
      <c r="K2257" t="s">
        <v>3294</v>
      </c>
      <c r="L2257" t="s">
        <v>3233</v>
      </c>
      <c r="M2257" s="1">
        <v>42582</v>
      </c>
    </row>
    <row r="2258" spans="1:13" hidden="1" x14ac:dyDescent="0.25">
      <c r="A2258">
        <v>2016</v>
      </c>
      <c r="B2258" t="s">
        <v>11</v>
      </c>
      <c r="C2258" t="s">
        <v>12</v>
      </c>
      <c r="D2258" t="s">
        <v>186</v>
      </c>
      <c r="E2258" t="s">
        <v>187</v>
      </c>
      <c r="F2258" s="1">
        <v>42599</v>
      </c>
      <c r="G2258">
        <v>34</v>
      </c>
      <c r="H2258">
        <v>-68.73</v>
      </c>
      <c r="I2258" t="s">
        <v>15</v>
      </c>
      <c r="J2258" t="s">
        <v>315</v>
      </c>
      <c r="K2258" t="s">
        <v>3295</v>
      </c>
      <c r="L2258" t="s">
        <v>3233</v>
      </c>
      <c r="M2258" s="1">
        <v>42582</v>
      </c>
    </row>
    <row r="2259" spans="1:13" hidden="1" x14ac:dyDescent="0.25">
      <c r="A2259">
        <v>2016</v>
      </c>
      <c r="B2259" t="s">
        <v>11</v>
      </c>
      <c r="C2259" t="s">
        <v>12</v>
      </c>
      <c r="D2259" t="s">
        <v>186</v>
      </c>
      <c r="E2259" t="s">
        <v>187</v>
      </c>
      <c r="F2259" s="1">
        <v>42599</v>
      </c>
      <c r="G2259">
        <v>35</v>
      </c>
      <c r="H2259">
        <v>-42.84</v>
      </c>
      <c r="I2259" t="s">
        <v>15</v>
      </c>
      <c r="J2259" t="s">
        <v>950</v>
      </c>
      <c r="K2259" t="s">
        <v>3296</v>
      </c>
      <c r="L2259" t="s">
        <v>3233</v>
      </c>
      <c r="M2259" s="1">
        <v>42582</v>
      </c>
    </row>
    <row r="2260" spans="1:13" hidden="1" x14ac:dyDescent="0.25">
      <c r="A2260">
        <v>2016</v>
      </c>
      <c r="B2260" t="s">
        <v>11</v>
      </c>
      <c r="C2260" t="s">
        <v>12</v>
      </c>
      <c r="D2260" t="s">
        <v>186</v>
      </c>
      <c r="E2260" t="s">
        <v>187</v>
      </c>
      <c r="F2260" s="1">
        <v>42599</v>
      </c>
      <c r="G2260">
        <v>36</v>
      </c>
      <c r="H2260">
        <v>-50</v>
      </c>
      <c r="I2260" t="s">
        <v>15</v>
      </c>
      <c r="J2260" t="s">
        <v>198</v>
      </c>
      <c r="K2260" t="s">
        <v>3297</v>
      </c>
      <c r="L2260" t="s">
        <v>3233</v>
      </c>
      <c r="M2260" s="1">
        <v>42582</v>
      </c>
    </row>
    <row r="2261" spans="1:13" hidden="1" x14ac:dyDescent="0.25">
      <c r="A2261">
        <v>2016</v>
      </c>
      <c r="B2261" t="s">
        <v>11</v>
      </c>
      <c r="C2261" t="s">
        <v>12</v>
      </c>
      <c r="D2261" t="s">
        <v>186</v>
      </c>
      <c r="E2261" t="s">
        <v>187</v>
      </c>
      <c r="F2261" s="1">
        <v>42599</v>
      </c>
      <c r="G2261">
        <v>37</v>
      </c>
      <c r="H2261">
        <v>-172.66</v>
      </c>
      <c r="I2261" t="s">
        <v>15</v>
      </c>
      <c r="J2261" t="s">
        <v>317</v>
      </c>
      <c r="K2261" t="s">
        <v>3298</v>
      </c>
      <c r="L2261" t="s">
        <v>3233</v>
      </c>
      <c r="M2261" s="1">
        <v>42582</v>
      </c>
    </row>
    <row r="2262" spans="1:13" hidden="1" x14ac:dyDescent="0.25">
      <c r="A2262">
        <v>2016</v>
      </c>
      <c r="B2262" t="s">
        <v>11</v>
      </c>
      <c r="C2262" t="s">
        <v>12</v>
      </c>
      <c r="D2262" t="s">
        <v>186</v>
      </c>
      <c r="E2262" t="s">
        <v>187</v>
      </c>
      <c r="F2262" s="1">
        <v>42599</v>
      </c>
      <c r="G2262">
        <v>38</v>
      </c>
      <c r="H2262">
        <v>-5120.6000000000004</v>
      </c>
      <c r="I2262" t="s">
        <v>15</v>
      </c>
      <c r="J2262" t="s">
        <v>320</v>
      </c>
      <c r="K2262" t="s">
        <v>3299</v>
      </c>
      <c r="L2262" t="s">
        <v>3233</v>
      </c>
      <c r="M2262" s="1">
        <v>42582</v>
      </c>
    </row>
    <row r="2263" spans="1:13" x14ac:dyDescent="0.25">
      <c r="A2263">
        <v>2016</v>
      </c>
      <c r="B2263" t="s">
        <v>11</v>
      </c>
      <c r="C2263" t="s">
        <v>12</v>
      </c>
      <c r="D2263" t="s">
        <v>186</v>
      </c>
      <c r="E2263" t="s">
        <v>187</v>
      </c>
      <c r="F2263" s="1">
        <v>42599</v>
      </c>
      <c r="G2263">
        <v>39</v>
      </c>
      <c r="H2263">
        <v>-46687.199999999997</v>
      </c>
      <c r="I2263" t="s">
        <v>15</v>
      </c>
      <c r="J2263" t="s">
        <v>20</v>
      </c>
      <c r="K2263" t="s">
        <v>3300</v>
      </c>
      <c r="L2263" t="s">
        <v>3233</v>
      </c>
      <c r="M2263" s="1">
        <v>42582</v>
      </c>
    </row>
    <row r="2264" spans="1:13" hidden="1" x14ac:dyDescent="0.25">
      <c r="A2264">
        <v>2016</v>
      </c>
      <c r="B2264" t="s">
        <v>11</v>
      </c>
      <c r="C2264" t="s">
        <v>12</v>
      </c>
      <c r="D2264" t="s">
        <v>186</v>
      </c>
      <c r="E2264" t="s">
        <v>187</v>
      </c>
      <c r="F2264" s="1">
        <v>42599</v>
      </c>
      <c r="G2264">
        <v>40</v>
      </c>
      <c r="H2264">
        <v>-393.26</v>
      </c>
      <c r="I2264" t="s">
        <v>15</v>
      </c>
      <c r="J2264" t="s">
        <v>324</v>
      </c>
      <c r="K2264" t="s">
        <v>3301</v>
      </c>
      <c r="L2264" t="s">
        <v>3233</v>
      </c>
      <c r="M2264" s="1">
        <v>42582</v>
      </c>
    </row>
    <row r="2265" spans="1:13" hidden="1" x14ac:dyDescent="0.25">
      <c r="A2265">
        <v>2016</v>
      </c>
      <c r="B2265" t="s">
        <v>11</v>
      </c>
      <c r="C2265" t="s">
        <v>12</v>
      </c>
      <c r="D2265" t="s">
        <v>186</v>
      </c>
      <c r="E2265" t="s">
        <v>187</v>
      </c>
      <c r="F2265" s="1">
        <v>42599</v>
      </c>
      <c r="G2265">
        <v>41</v>
      </c>
      <c r="H2265">
        <v>-98.17</v>
      </c>
      <c r="I2265" t="s">
        <v>15</v>
      </c>
      <c r="J2265" t="s">
        <v>83</v>
      </c>
      <c r="K2265" t="s">
        <v>3302</v>
      </c>
      <c r="L2265" t="s">
        <v>3233</v>
      </c>
      <c r="M2265" s="1">
        <v>42582</v>
      </c>
    </row>
    <row r="2266" spans="1:13" hidden="1" x14ac:dyDescent="0.25">
      <c r="A2266">
        <v>2016</v>
      </c>
      <c r="B2266" t="s">
        <v>11</v>
      </c>
      <c r="C2266" t="s">
        <v>12</v>
      </c>
      <c r="D2266" t="s">
        <v>186</v>
      </c>
      <c r="E2266" t="s">
        <v>187</v>
      </c>
      <c r="F2266" s="1">
        <v>42599</v>
      </c>
      <c r="G2266">
        <v>42</v>
      </c>
      <c r="H2266">
        <v>-1915.31</v>
      </c>
      <c r="I2266" t="s">
        <v>15</v>
      </c>
      <c r="J2266" t="s">
        <v>206</v>
      </c>
      <c r="K2266" t="s">
        <v>3303</v>
      </c>
      <c r="L2266" t="s">
        <v>3233</v>
      </c>
      <c r="M2266" s="1">
        <v>42582</v>
      </c>
    </row>
    <row r="2267" spans="1:13" hidden="1" x14ac:dyDescent="0.25">
      <c r="A2267">
        <v>2016</v>
      </c>
      <c r="B2267" t="s">
        <v>11</v>
      </c>
      <c r="C2267" t="s">
        <v>12</v>
      </c>
      <c r="D2267" t="s">
        <v>186</v>
      </c>
      <c r="E2267" t="s">
        <v>187</v>
      </c>
      <c r="F2267" s="1">
        <v>42599</v>
      </c>
      <c r="G2267">
        <v>43</v>
      </c>
      <c r="H2267">
        <v>-65.069999999999993</v>
      </c>
      <c r="I2267" t="s">
        <v>15</v>
      </c>
      <c r="J2267" t="s">
        <v>484</v>
      </c>
      <c r="K2267" t="s">
        <v>3304</v>
      </c>
      <c r="L2267" t="s">
        <v>3233</v>
      </c>
      <c r="M2267" s="1">
        <v>42582</v>
      </c>
    </row>
    <row r="2268" spans="1:13" hidden="1" x14ac:dyDescent="0.25">
      <c r="A2268">
        <v>2016</v>
      </c>
      <c r="B2268" t="s">
        <v>11</v>
      </c>
      <c r="C2268" t="s">
        <v>12</v>
      </c>
      <c r="D2268" t="s">
        <v>186</v>
      </c>
      <c r="E2268" t="s">
        <v>187</v>
      </c>
      <c r="F2268" s="1">
        <v>42599</v>
      </c>
      <c r="G2268">
        <v>44</v>
      </c>
      <c r="H2268">
        <v>-350</v>
      </c>
      <c r="I2268" t="s">
        <v>15</v>
      </c>
      <c r="J2268" t="s">
        <v>766</v>
      </c>
      <c r="K2268" t="s">
        <v>3305</v>
      </c>
      <c r="L2268" t="s">
        <v>3233</v>
      </c>
      <c r="M2268" s="1">
        <v>42582</v>
      </c>
    </row>
    <row r="2269" spans="1:13" hidden="1" x14ac:dyDescent="0.25">
      <c r="A2269">
        <v>2016</v>
      </c>
      <c r="B2269" t="s">
        <v>11</v>
      </c>
      <c r="C2269" t="s">
        <v>12</v>
      </c>
      <c r="D2269" t="s">
        <v>186</v>
      </c>
      <c r="E2269" t="s">
        <v>187</v>
      </c>
      <c r="F2269" s="1">
        <v>42599</v>
      </c>
      <c r="G2269">
        <v>45</v>
      </c>
      <c r="H2269">
        <v>-1105</v>
      </c>
      <c r="I2269" t="s">
        <v>15</v>
      </c>
      <c r="J2269" t="s">
        <v>332</v>
      </c>
      <c r="K2269" t="s">
        <v>3306</v>
      </c>
      <c r="L2269" t="s">
        <v>3233</v>
      </c>
      <c r="M2269" s="1">
        <v>42582</v>
      </c>
    </row>
    <row r="2270" spans="1:13" hidden="1" x14ac:dyDescent="0.25">
      <c r="A2270">
        <v>2016</v>
      </c>
      <c r="B2270" t="s">
        <v>11</v>
      </c>
      <c r="C2270" t="s">
        <v>12</v>
      </c>
      <c r="D2270" t="s">
        <v>186</v>
      </c>
      <c r="E2270" t="s">
        <v>187</v>
      </c>
      <c r="F2270" s="1">
        <v>42599</v>
      </c>
      <c r="G2270">
        <v>46</v>
      </c>
      <c r="H2270">
        <v>-13321.06</v>
      </c>
      <c r="I2270" t="s">
        <v>15</v>
      </c>
      <c r="J2270" t="s">
        <v>962</v>
      </c>
      <c r="K2270" t="s">
        <v>3307</v>
      </c>
      <c r="L2270" t="s">
        <v>3233</v>
      </c>
      <c r="M2270" s="1">
        <v>42582</v>
      </c>
    </row>
    <row r="2271" spans="1:13" hidden="1" x14ac:dyDescent="0.25">
      <c r="A2271">
        <v>2016</v>
      </c>
      <c r="B2271" t="s">
        <v>11</v>
      </c>
      <c r="C2271" t="s">
        <v>12</v>
      </c>
      <c r="D2271" t="s">
        <v>186</v>
      </c>
      <c r="E2271" t="s">
        <v>187</v>
      </c>
      <c r="F2271" s="1">
        <v>42599</v>
      </c>
      <c r="G2271">
        <v>47</v>
      </c>
      <c r="H2271">
        <v>-556.94000000000005</v>
      </c>
      <c r="I2271" t="s">
        <v>15</v>
      </c>
      <c r="J2271" t="s">
        <v>494</v>
      </c>
      <c r="K2271" t="s">
        <v>3308</v>
      </c>
      <c r="L2271" t="s">
        <v>3233</v>
      </c>
      <c r="M2271" s="1">
        <v>42582</v>
      </c>
    </row>
    <row r="2272" spans="1:13" hidden="1" x14ac:dyDescent="0.25">
      <c r="A2272">
        <v>2016</v>
      </c>
      <c r="B2272" t="s">
        <v>11</v>
      </c>
      <c r="C2272" t="s">
        <v>12</v>
      </c>
      <c r="D2272" t="s">
        <v>186</v>
      </c>
      <c r="E2272" t="s">
        <v>187</v>
      </c>
      <c r="F2272" s="1">
        <v>42599</v>
      </c>
      <c r="G2272">
        <v>48</v>
      </c>
      <c r="H2272">
        <v>-12618</v>
      </c>
      <c r="I2272" t="s">
        <v>15</v>
      </c>
      <c r="J2272" t="s">
        <v>496</v>
      </c>
      <c r="K2272" t="s">
        <v>3309</v>
      </c>
      <c r="L2272" t="s">
        <v>3233</v>
      </c>
      <c r="M2272" s="1">
        <v>42582</v>
      </c>
    </row>
    <row r="2273" spans="1:13" hidden="1" x14ac:dyDescent="0.25">
      <c r="A2273">
        <v>2016</v>
      </c>
      <c r="B2273" t="s">
        <v>11</v>
      </c>
      <c r="C2273" t="s">
        <v>12</v>
      </c>
      <c r="D2273" t="s">
        <v>186</v>
      </c>
      <c r="E2273" t="s">
        <v>187</v>
      </c>
      <c r="F2273" s="1">
        <v>42599</v>
      </c>
      <c r="G2273">
        <v>49</v>
      </c>
      <c r="H2273">
        <v>-66.31</v>
      </c>
      <c r="I2273" t="s">
        <v>15</v>
      </c>
      <c r="J2273" t="s">
        <v>338</v>
      </c>
      <c r="K2273" t="s">
        <v>3310</v>
      </c>
      <c r="L2273" t="s">
        <v>3233</v>
      </c>
      <c r="M2273" s="1">
        <v>42582</v>
      </c>
    </row>
    <row r="2274" spans="1:13" hidden="1" x14ac:dyDescent="0.25">
      <c r="A2274">
        <v>2016</v>
      </c>
      <c r="B2274" t="s">
        <v>11</v>
      </c>
      <c r="C2274" t="s">
        <v>12</v>
      </c>
      <c r="D2274" t="s">
        <v>186</v>
      </c>
      <c r="E2274" t="s">
        <v>187</v>
      </c>
      <c r="F2274" s="1">
        <v>42599</v>
      </c>
      <c r="G2274">
        <v>50</v>
      </c>
      <c r="H2274">
        <v>-1739.91</v>
      </c>
      <c r="I2274" t="s">
        <v>15</v>
      </c>
      <c r="J2274" t="s">
        <v>1333</v>
      </c>
      <c r="K2274" t="s">
        <v>3311</v>
      </c>
      <c r="L2274" t="s">
        <v>3233</v>
      </c>
      <c r="M2274" s="1">
        <v>42582</v>
      </c>
    </row>
    <row r="2275" spans="1:13" hidden="1" x14ac:dyDescent="0.25">
      <c r="A2275">
        <v>2016</v>
      </c>
      <c r="B2275" t="s">
        <v>11</v>
      </c>
      <c r="C2275" t="s">
        <v>12</v>
      </c>
      <c r="D2275" t="s">
        <v>186</v>
      </c>
      <c r="E2275" t="s">
        <v>187</v>
      </c>
      <c r="F2275" s="1">
        <v>42599</v>
      </c>
      <c r="G2275">
        <v>51</v>
      </c>
      <c r="H2275">
        <v>-362653.4</v>
      </c>
      <c r="I2275" t="s">
        <v>15</v>
      </c>
      <c r="J2275" t="s">
        <v>202</v>
      </c>
      <c r="K2275" t="s">
        <v>3312</v>
      </c>
      <c r="L2275" t="s">
        <v>3233</v>
      </c>
      <c r="M2275" s="1">
        <v>42582</v>
      </c>
    </row>
    <row r="2276" spans="1:13" hidden="1" x14ac:dyDescent="0.25">
      <c r="A2276">
        <v>2016</v>
      </c>
      <c r="B2276" t="s">
        <v>11</v>
      </c>
      <c r="C2276" t="s">
        <v>12</v>
      </c>
      <c r="D2276" t="s">
        <v>186</v>
      </c>
      <c r="E2276" t="s">
        <v>187</v>
      </c>
      <c r="F2276" s="1">
        <v>42599</v>
      </c>
      <c r="G2276">
        <v>52</v>
      </c>
      <c r="H2276">
        <v>-77.25</v>
      </c>
      <c r="I2276" t="s">
        <v>15</v>
      </c>
      <c r="J2276" t="s">
        <v>344</v>
      </c>
      <c r="K2276" t="s">
        <v>3313</v>
      </c>
      <c r="L2276" t="s">
        <v>3233</v>
      </c>
      <c r="M2276" s="1">
        <v>42582</v>
      </c>
    </row>
    <row r="2277" spans="1:13" hidden="1" x14ac:dyDescent="0.25">
      <c r="A2277">
        <v>2016</v>
      </c>
      <c r="B2277" t="s">
        <v>11</v>
      </c>
      <c r="C2277" t="s">
        <v>12</v>
      </c>
      <c r="D2277" t="s">
        <v>186</v>
      </c>
      <c r="E2277" t="s">
        <v>187</v>
      </c>
      <c r="F2277" s="1">
        <v>42599</v>
      </c>
      <c r="G2277">
        <v>53</v>
      </c>
      <c r="H2277">
        <v>-6411.33</v>
      </c>
      <c r="I2277" t="s">
        <v>15</v>
      </c>
      <c r="J2277" t="s">
        <v>221</v>
      </c>
      <c r="K2277" t="s">
        <v>3314</v>
      </c>
      <c r="L2277" t="s">
        <v>3233</v>
      </c>
      <c r="M2277" s="1">
        <v>42582</v>
      </c>
    </row>
    <row r="2278" spans="1:13" hidden="1" x14ac:dyDescent="0.25">
      <c r="A2278">
        <v>2016</v>
      </c>
      <c r="B2278" t="s">
        <v>11</v>
      </c>
      <c r="C2278" t="s">
        <v>12</v>
      </c>
      <c r="D2278" t="s">
        <v>186</v>
      </c>
      <c r="E2278" t="s">
        <v>187</v>
      </c>
      <c r="F2278" s="1">
        <v>42599</v>
      </c>
      <c r="G2278">
        <v>54</v>
      </c>
      <c r="H2278">
        <v>-25344.54</v>
      </c>
      <c r="I2278" t="s">
        <v>15</v>
      </c>
      <c r="J2278" t="s">
        <v>61</v>
      </c>
      <c r="K2278" t="s">
        <v>3315</v>
      </c>
      <c r="L2278" t="s">
        <v>3233</v>
      </c>
      <c r="M2278" s="1">
        <v>42582</v>
      </c>
    </row>
    <row r="2279" spans="1:13" hidden="1" x14ac:dyDescent="0.25">
      <c r="A2279">
        <v>2016</v>
      </c>
      <c r="B2279" t="s">
        <v>11</v>
      </c>
      <c r="C2279" t="s">
        <v>12</v>
      </c>
      <c r="D2279" t="s">
        <v>186</v>
      </c>
      <c r="E2279" t="s">
        <v>187</v>
      </c>
      <c r="F2279" s="1">
        <v>42599</v>
      </c>
      <c r="G2279">
        <v>55</v>
      </c>
      <c r="H2279">
        <v>-164.39</v>
      </c>
      <c r="I2279" t="s">
        <v>15</v>
      </c>
      <c r="J2279" t="s">
        <v>349</v>
      </c>
      <c r="K2279" t="s">
        <v>3316</v>
      </c>
      <c r="L2279" t="s">
        <v>3233</v>
      </c>
      <c r="M2279" s="1">
        <v>42582</v>
      </c>
    </row>
    <row r="2280" spans="1:13" hidden="1" x14ac:dyDescent="0.25">
      <c r="A2280">
        <v>2016</v>
      </c>
      <c r="B2280" t="s">
        <v>11</v>
      </c>
      <c r="C2280" t="s">
        <v>12</v>
      </c>
      <c r="D2280" t="s">
        <v>186</v>
      </c>
      <c r="E2280" t="s">
        <v>187</v>
      </c>
      <c r="F2280" s="1">
        <v>42599</v>
      </c>
      <c r="G2280">
        <v>56</v>
      </c>
      <c r="H2280">
        <v>-393.13</v>
      </c>
      <c r="I2280" t="s">
        <v>15</v>
      </c>
      <c r="J2280" t="s">
        <v>3317</v>
      </c>
      <c r="K2280" t="s">
        <v>3318</v>
      </c>
      <c r="L2280" t="s">
        <v>3233</v>
      </c>
      <c r="M2280" s="1">
        <v>42582</v>
      </c>
    </row>
    <row r="2281" spans="1:13" hidden="1" x14ac:dyDescent="0.25">
      <c r="A2281">
        <v>2016</v>
      </c>
      <c r="B2281" t="s">
        <v>11</v>
      </c>
      <c r="C2281" t="s">
        <v>12</v>
      </c>
      <c r="D2281" t="s">
        <v>186</v>
      </c>
      <c r="E2281" t="s">
        <v>187</v>
      </c>
      <c r="F2281" s="1">
        <v>42599</v>
      </c>
      <c r="G2281">
        <v>57</v>
      </c>
      <c r="H2281">
        <v>-814.5</v>
      </c>
      <c r="I2281" t="s">
        <v>15</v>
      </c>
      <c r="J2281" t="s">
        <v>3319</v>
      </c>
      <c r="K2281" t="s">
        <v>3320</v>
      </c>
      <c r="L2281" t="s">
        <v>3233</v>
      </c>
      <c r="M2281" s="1">
        <v>42582</v>
      </c>
    </row>
    <row r="2282" spans="1:13" hidden="1" x14ac:dyDescent="0.25">
      <c r="A2282">
        <v>2016</v>
      </c>
      <c r="B2282" t="s">
        <v>11</v>
      </c>
      <c r="C2282" t="s">
        <v>12</v>
      </c>
      <c r="D2282" t="s">
        <v>186</v>
      </c>
      <c r="E2282" t="s">
        <v>187</v>
      </c>
      <c r="F2282" s="1">
        <v>42599</v>
      </c>
      <c r="G2282">
        <v>58</v>
      </c>
      <c r="H2282">
        <v>-3000</v>
      </c>
      <c r="I2282" t="s">
        <v>15</v>
      </c>
      <c r="J2282" t="s">
        <v>355</v>
      </c>
      <c r="K2282" t="s">
        <v>3321</v>
      </c>
      <c r="L2282" t="s">
        <v>3233</v>
      </c>
      <c r="M2282" s="1">
        <v>42582</v>
      </c>
    </row>
    <row r="2283" spans="1:13" hidden="1" x14ac:dyDescent="0.25">
      <c r="A2283">
        <v>2016</v>
      </c>
      <c r="B2283" t="s">
        <v>11</v>
      </c>
      <c r="C2283" t="s">
        <v>12</v>
      </c>
      <c r="D2283" t="s">
        <v>186</v>
      </c>
      <c r="E2283" t="s">
        <v>187</v>
      </c>
      <c r="F2283" s="1">
        <v>42599</v>
      </c>
      <c r="G2283">
        <v>59</v>
      </c>
      <c r="H2283">
        <v>-2276.15</v>
      </c>
      <c r="I2283" t="s">
        <v>15</v>
      </c>
      <c r="J2283" t="s">
        <v>1755</v>
      </c>
      <c r="K2283" t="s">
        <v>3322</v>
      </c>
      <c r="L2283" t="s">
        <v>3233</v>
      </c>
      <c r="M2283" s="1">
        <v>42582</v>
      </c>
    </row>
    <row r="2284" spans="1:13" hidden="1" x14ac:dyDescent="0.25">
      <c r="A2284">
        <v>2016</v>
      </c>
      <c r="B2284" t="s">
        <v>11</v>
      </c>
      <c r="C2284" t="s">
        <v>12</v>
      </c>
      <c r="D2284" t="s">
        <v>186</v>
      </c>
      <c r="E2284" t="s">
        <v>187</v>
      </c>
      <c r="F2284" s="1">
        <v>42599</v>
      </c>
      <c r="G2284">
        <v>60</v>
      </c>
      <c r="H2284">
        <v>-450.63</v>
      </c>
      <c r="I2284" t="s">
        <v>15</v>
      </c>
      <c r="J2284" t="s">
        <v>204</v>
      </c>
      <c r="K2284" t="s">
        <v>3323</v>
      </c>
      <c r="L2284" t="s">
        <v>3233</v>
      </c>
      <c r="M2284" s="1">
        <v>42582</v>
      </c>
    </row>
    <row r="2285" spans="1:13" hidden="1" x14ac:dyDescent="0.25">
      <c r="A2285">
        <v>2016</v>
      </c>
      <c r="B2285" t="s">
        <v>11</v>
      </c>
      <c r="C2285" t="s">
        <v>12</v>
      </c>
      <c r="D2285" t="s">
        <v>186</v>
      </c>
      <c r="E2285" t="s">
        <v>187</v>
      </c>
      <c r="F2285" s="1">
        <v>42599</v>
      </c>
      <c r="G2285">
        <v>61</v>
      </c>
      <c r="H2285">
        <v>-1118.54</v>
      </c>
      <c r="I2285" t="s">
        <v>15</v>
      </c>
      <c r="J2285" t="s">
        <v>18</v>
      </c>
      <c r="K2285" t="s">
        <v>3324</v>
      </c>
      <c r="L2285" t="s">
        <v>3233</v>
      </c>
      <c r="M2285" s="1">
        <v>42582</v>
      </c>
    </row>
    <row r="2286" spans="1:13" hidden="1" x14ac:dyDescent="0.25">
      <c r="A2286">
        <v>2016</v>
      </c>
      <c r="B2286" t="s">
        <v>11</v>
      </c>
      <c r="C2286" t="s">
        <v>12</v>
      </c>
      <c r="D2286" t="s">
        <v>186</v>
      </c>
      <c r="E2286" t="s">
        <v>187</v>
      </c>
      <c r="F2286" s="1">
        <v>42599</v>
      </c>
      <c r="G2286">
        <v>62</v>
      </c>
      <c r="H2286">
        <v>-25.75</v>
      </c>
      <c r="I2286" t="s">
        <v>15</v>
      </c>
      <c r="J2286" t="s">
        <v>2424</v>
      </c>
      <c r="K2286" t="s">
        <v>3325</v>
      </c>
      <c r="L2286" t="s">
        <v>3233</v>
      </c>
      <c r="M2286" s="1">
        <v>42582</v>
      </c>
    </row>
    <row r="2287" spans="1:13" hidden="1" x14ac:dyDescent="0.25">
      <c r="A2287">
        <v>2016</v>
      </c>
      <c r="B2287" t="s">
        <v>11</v>
      </c>
      <c r="C2287" t="s">
        <v>12</v>
      </c>
      <c r="D2287" t="s">
        <v>186</v>
      </c>
      <c r="E2287" t="s">
        <v>187</v>
      </c>
      <c r="F2287" s="1">
        <v>42599</v>
      </c>
      <c r="G2287">
        <v>63</v>
      </c>
      <c r="H2287">
        <v>-1436.57</v>
      </c>
      <c r="I2287" t="s">
        <v>15</v>
      </c>
      <c r="J2287" t="s">
        <v>3326</v>
      </c>
      <c r="K2287" t="s">
        <v>3327</v>
      </c>
      <c r="L2287" t="s">
        <v>3233</v>
      </c>
      <c r="M2287" s="1">
        <v>42582</v>
      </c>
    </row>
    <row r="2288" spans="1:13" hidden="1" x14ac:dyDescent="0.25">
      <c r="A2288">
        <v>2016</v>
      </c>
      <c r="B2288" t="s">
        <v>11</v>
      </c>
      <c r="C2288" t="s">
        <v>12</v>
      </c>
      <c r="D2288" t="s">
        <v>186</v>
      </c>
      <c r="E2288" t="s">
        <v>187</v>
      </c>
      <c r="F2288" s="1">
        <v>42599</v>
      </c>
      <c r="G2288">
        <v>64</v>
      </c>
      <c r="H2288">
        <v>-5000</v>
      </c>
      <c r="I2288" t="s">
        <v>15</v>
      </c>
      <c r="J2288" t="s">
        <v>3328</v>
      </c>
      <c r="K2288" t="s">
        <v>3329</v>
      </c>
      <c r="L2288" t="s">
        <v>3233</v>
      </c>
      <c r="M2288" s="1">
        <v>42582</v>
      </c>
    </row>
    <row r="2289" spans="1:13" hidden="1" x14ac:dyDescent="0.25">
      <c r="A2289">
        <v>2016</v>
      </c>
      <c r="B2289" t="s">
        <v>11</v>
      </c>
      <c r="C2289" t="s">
        <v>12</v>
      </c>
      <c r="D2289" t="s">
        <v>186</v>
      </c>
      <c r="E2289" t="s">
        <v>187</v>
      </c>
      <c r="F2289" s="1">
        <v>42599</v>
      </c>
      <c r="G2289">
        <v>65</v>
      </c>
      <c r="H2289">
        <v>-14782.35</v>
      </c>
      <c r="I2289" t="s">
        <v>15</v>
      </c>
      <c r="J2289" t="s">
        <v>667</v>
      </c>
      <c r="K2289" t="s">
        <v>3330</v>
      </c>
      <c r="L2289" t="s">
        <v>3233</v>
      </c>
      <c r="M2289" s="1">
        <v>42582</v>
      </c>
    </row>
    <row r="2290" spans="1:13" hidden="1" x14ac:dyDescent="0.25">
      <c r="A2290">
        <v>2016</v>
      </c>
      <c r="B2290" t="s">
        <v>11</v>
      </c>
      <c r="C2290" t="s">
        <v>12</v>
      </c>
      <c r="D2290" t="s">
        <v>186</v>
      </c>
      <c r="E2290" t="s">
        <v>187</v>
      </c>
      <c r="F2290" s="1">
        <v>42599</v>
      </c>
      <c r="G2290">
        <v>66</v>
      </c>
      <c r="H2290">
        <v>-689</v>
      </c>
      <c r="I2290" t="s">
        <v>15</v>
      </c>
      <c r="J2290" t="s">
        <v>669</v>
      </c>
      <c r="K2290" t="s">
        <v>3331</v>
      </c>
      <c r="L2290" t="s">
        <v>3233</v>
      </c>
      <c r="M2290" s="1">
        <v>42582</v>
      </c>
    </row>
    <row r="2291" spans="1:13" hidden="1" x14ac:dyDescent="0.25">
      <c r="A2291">
        <v>2016</v>
      </c>
      <c r="B2291" t="s">
        <v>11</v>
      </c>
      <c r="C2291" t="s">
        <v>12</v>
      </c>
      <c r="D2291" t="s">
        <v>186</v>
      </c>
      <c r="E2291" t="s">
        <v>187</v>
      </c>
      <c r="F2291" s="1">
        <v>42599</v>
      </c>
      <c r="G2291">
        <v>67</v>
      </c>
      <c r="H2291">
        <v>-18305</v>
      </c>
      <c r="I2291" t="s">
        <v>15</v>
      </c>
      <c r="J2291" t="s">
        <v>369</v>
      </c>
      <c r="K2291" t="s">
        <v>3332</v>
      </c>
      <c r="L2291" t="s">
        <v>3233</v>
      </c>
      <c r="M2291" s="1">
        <v>42582</v>
      </c>
    </row>
    <row r="2292" spans="1:13" hidden="1" x14ac:dyDescent="0.25">
      <c r="A2292">
        <v>2016</v>
      </c>
      <c r="B2292" t="s">
        <v>11</v>
      </c>
      <c r="C2292" t="s">
        <v>12</v>
      </c>
      <c r="D2292" t="s">
        <v>186</v>
      </c>
      <c r="E2292" t="s">
        <v>187</v>
      </c>
      <c r="F2292" s="1">
        <v>42599</v>
      </c>
      <c r="G2292">
        <v>68</v>
      </c>
      <c r="H2292">
        <v>-1642.47</v>
      </c>
      <c r="I2292" t="s">
        <v>15</v>
      </c>
      <c r="J2292" t="s">
        <v>197</v>
      </c>
      <c r="K2292" t="s">
        <v>3333</v>
      </c>
      <c r="L2292" t="s">
        <v>3233</v>
      </c>
      <c r="M2292" s="1">
        <v>42582</v>
      </c>
    </row>
    <row r="2293" spans="1:13" hidden="1" x14ac:dyDescent="0.25">
      <c r="A2293">
        <v>2016</v>
      </c>
      <c r="B2293" t="s">
        <v>11</v>
      </c>
      <c r="C2293" t="s">
        <v>12</v>
      </c>
      <c r="D2293" t="s">
        <v>186</v>
      </c>
      <c r="E2293" t="s">
        <v>187</v>
      </c>
      <c r="F2293" s="1">
        <v>42599</v>
      </c>
      <c r="G2293">
        <v>69</v>
      </c>
      <c r="H2293">
        <v>-234.69</v>
      </c>
      <c r="I2293" t="s">
        <v>15</v>
      </c>
      <c r="J2293" t="s">
        <v>2508</v>
      </c>
      <c r="K2293" t="s">
        <v>3334</v>
      </c>
      <c r="L2293" t="s">
        <v>3233</v>
      </c>
      <c r="M2293" s="1">
        <v>42582</v>
      </c>
    </row>
    <row r="2294" spans="1:13" hidden="1" x14ac:dyDescent="0.25">
      <c r="A2294">
        <v>2016</v>
      </c>
      <c r="B2294" t="s">
        <v>11</v>
      </c>
      <c r="C2294" t="s">
        <v>12</v>
      </c>
      <c r="D2294" t="s">
        <v>186</v>
      </c>
      <c r="E2294" t="s">
        <v>187</v>
      </c>
      <c r="F2294" s="1">
        <v>42599</v>
      </c>
      <c r="G2294">
        <v>70</v>
      </c>
      <c r="H2294">
        <v>-103.03</v>
      </c>
      <c r="I2294" t="s">
        <v>15</v>
      </c>
      <c r="J2294" t="s">
        <v>524</v>
      </c>
      <c r="K2294" t="s">
        <v>3335</v>
      </c>
      <c r="L2294" t="s">
        <v>3233</v>
      </c>
      <c r="M2294" s="1">
        <v>42582</v>
      </c>
    </row>
    <row r="2295" spans="1:13" hidden="1" x14ac:dyDescent="0.25">
      <c r="A2295">
        <v>2016</v>
      </c>
      <c r="B2295" t="s">
        <v>11</v>
      </c>
      <c r="C2295" t="s">
        <v>12</v>
      </c>
      <c r="D2295" t="s">
        <v>186</v>
      </c>
      <c r="E2295" t="s">
        <v>187</v>
      </c>
      <c r="F2295" s="1">
        <v>42599</v>
      </c>
      <c r="G2295">
        <v>71</v>
      </c>
      <c r="H2295">
        <v>-189</v>
      </c>
      <c r="I2295" t="s">
        <v>15</v>
      </c>
      <c r="J2295" t="s">
        <v>381</v>
      </c>
      <c r="K2295" t="s">
        <v>3336</v>
      </c>
      <c r="L2295" t="s">
        <v>3233</v>
      </c>
      <c r="M2295" s="1">
        <v>42582</v>
      </c>
    </row>
    <row r="2296" spans="1:13" hidden="1" x14ac:dyDescent="0.25">
      <c r="A2296">
        <v>2016</v>
      </c>
      <c r="B2296" t="s">
        <v>11</v>
      </c>
      <c r="C2296" t="s">
        <v>12</v>
      </c>
      <c r="D2296" t="s">
        <v>186</v>
      </c>
      <c r="E2296" t="s">
        <v>187</v>
      </c>
      <c r="F2296" s="1">
        <v>42599</v>
      </c>
      <c r="G2296">
        <v>72</v>
      </c>
      <c r="H2296">
        <v>-178.98</v>
      </c>
      <c r="I2296" t="s">
        <v>15</v>
      </c>
      <c r="J2296" t="s">
        <v>40</v>
      </c>
      <c r="K2296" t="s">
        <v>3337</v>
      </c>
      <c r="L2296" t="s">
        <v>3233</v>
      </c>
      <c r="M2296" s="1">
        <v>42582</v>
      </c>
    </row>
    <row r="2297" spans="1:13" hidden="1" x14ac:dyDescent="0.25">
      <c r="A2297">
        <v>2016</v>
      </c>
      <c r="B2297" t="s">
        <v>11</v>
      </c>
      <c r="C2297" t="s">
        <v>12</v>
      </c>
      <c r="D2297" t="s">
        <v>186</v>
      </c>
      <c r="E2297" t="s">
        <v>187</v>
      </c>
      <c r="F2297" s="1">
        <v>42599</v>
      </c>
      <c r="G2297">
        <v>73</v>
      </c>
      <c r="H2297">
        <v>-1819.06</v>
      </c>
      <c r="I2297" t="s">
        <v>15</v>
      </c>
      <c r="J2297" t="s">
        <v>386</v>
      </c>
      <c r="K2297" t="s">
        <v>3338</v>
      </c>
      <c r="L2297" t="s">
        <v>3233</v>
      </c>
      <c r="M2297" s="1">
        <v>42582</v>
      </c>
    </row>
    <row r="2298" spans="1:13" hidden="1" x14ac:dyDescent="0.25">
      <c r="A2298">
        <v>2016</v>
      </c>
      <c r="B2298" t="s">
        <v>11</v>
      </c>
      <c r="C2298" t="s">
        <v>12</v>
      </c>
      <c r="D2298" t="s">
        <v>186</v>
      </c>
      <c r="E2298" t="s">
        <v>187</v>
      </c>
      <c r="F2298" s="1">
        <v>42599</v>
      </c>
      <c r="G2298">
        <v>74</v>
      </c>
      <c r="H2298">
        <v>-166.74</v>
      </c>
      <c r="I2298" t="s">
        <v>15</v>
      </c>
      <c r="J2298" t="s">
        <v>2343</v>
      </c>
      <c r="K2298" t="s">
        <v>3339</v>
      </c>
      <c r="L2298" t="s">
        <v>3233</v>
      </c>
      <c r="M2298" s="1">
        <v>42582</v>
      </c>
    </row>
    <row r="2299" spans="1:13" hidden="1" x14ac:dyDescent="0.25">
      <c r="A2299">
        <v>2016</v>
      </c>
      <c r="B2299" t="s">
        <v>11</v>
      </c>
      <c r="C2299" t="s">
        <v>12</v>
      </c>
      <c r="D2299" t="s">
        <v>186</v>
      </c>
      <c r="E2299" t="s">
        <v>187</v>
      </c>
      <c r="F2299" s="1">
        <v>42599</v>
      </c>
      <c r="G2299">
        <v>75</v>
      </c>
      <c r="H2299">
        <v>-185.86</v>
      </c>
      <c r="I2299" t="s">
        <v>15</v>
      </c>
      <c r="J2299" t="s">
        <v>392</v>
      </c>
      <c r="K2299" t="s">
        <v>3340</v>
      </c>
      <c r="L2299" t="s">
        <v>3233</v>
      </c>
      <c r="M2299" s="1">
        <v>42582</v>
      </c>
    </row>
    <row r="2300" spans="1:13" hidden="1" x14ac:dyDescent="0.25">
      <c r="A2300">
        <v>2016</v>
      </c>
      <c r="B2300" t="s">
        <v>11</v>
      </c>
      <c r="C2300" t="s">
        <v>12</v>
      </c>
      <c r="D2300" t="s">
        <v>186</v>
      </c>
      <c r="E2300" t="s">
        <v>187</v>
      </c>
      <c r="F2300" s="1">
        <v>42599</v>
      </c>
      <c r="G2300">
        <v>76</v>
      </c>
      <c r="H2300">
        <v>-265.37</v>
      </c>
      <c r="I2300" t="s">
        <v>15</v>
      </c>
      <c r="J2300" t="s">
        <v>347</v>
      </c>
      <c r="K2300" t="s">
        <v>3341</v>
      </c>
      <c r="L2300" t="s">
        <v>3233</v>
      </c>
      <c r="M2300" s="1">
        <v>42582</v>
      </c>
    </row>
    <row r="2301" spans="1:13" hidden="1" x14ac:dyDescent="0.25">
      <c r="A2301">
        <v>2016</v>
      </c>
      <c r="B2301" t="s">
        <v>11</v>
      </c>
      <c r="C2301" t="s">
        <v>12</v>
      </c>
      <c r="D2301" t="s">
        <v>186</v>
      </c>
      <c r="E2301" t="s">
        <v>187</v>
      </c>
      <c r="F2301" s="1">
        <v>42599</v>
      </c>
      <c r="G2301">
        <v>77</v>
      </c>
      <c r="H2301">
        <v>-42832.18</v>
      </c>
      <c r="I2301" t="s">
        <v>15</v>
      </c>
      <c r="J2301" t="s">
        <v>395</v>
      </c>
      <c r="K2301" t="s">
        <v>3342</v>
      </c>
      <c r="L2301" t="s">
        <v>3233</v>
      </c>
      <c r="M2301" s="1">
        <v>42582</v>
      </c>
    </row>
    <row r="2302" spans="1:13" hidden="1" x14ac:dyDescent="0.25">
      <c r="A2302">
        <v>2016</v>
      </c>
      <c r="B2302" t="s">
        <v>11</v>
      </c>
      <c r="C2302" t="s">
        <v>12</v>
      </c>
      <c r="D2302" t="s">
        <v>186</v>
      </c>
      <c r="E2302" t="s">
        <v>187</v>
      </c>
      <c r="F2302" s="1">
        <v>42599</v>
      </c>
      <c r="G2302">
        <v>78</v>
      </c>
      <c r="H2302">
        <v>-59992.18</v>
      </c>
      <c r="I2302" t="s">
        <v>15</v>
      </c>
      <c r="J2302" t="s">
        <v>347</v>
      </c>
      <c r="K2302" t="s">
        <v>3343</v>
      </c>
      <c r="L2302" t="s">
        <v>3344</v>
      </c>
      <c r="M2302" s="1">
        <v>42613</v>
      </c>
    </row>
    <row r="2303" spans="1:13" hidden="1" x14ac:dyDescent="0.25">
      <c r="A2303">
        <v>2016</v>
      </c>
      <c r="B2303" t="s">
        <v>11</v>
      </c>
      <c r="C2303" t="s">
        <v>12</v>
      </c>
      <c r="D2303" t="s">
        <v>186</v>
      </c>
      <c r="E2303" t="s">
        <v>187</v>
      </c>
      <c r="F2303" s="1">
        <v>42599</v>
      </c>
      <c r="G2303">
        <v>79</v>
      </c>
      <c r="H2303">
        <v>-104.2</v>
      </c>
      <c r="I2303" t="s">
        <v>15</v>
      </c>
      <c r="J2303" t="s">
        <v>367</v>
      </c>
      <c r="K2303" t="s">
        <v>3345</v>
      </c>
      <c r="L2303" t="s">
        <v>3344</v>
      </c>
      <c r="M2303" s="1">
        <v>42613</v>
      </c>
    </row>
    <row r="2304" spans="1:13" hidden="1" x14ac:dyDescent="0.25">
      <c r="A2304">
        <v>2016</v>
      </c>
      <c r="B2304" t="s">
        <v>11</v>
      </c>
      <c r="C2304" t="s">
        <v>12</v>
      </c>
      <c r="D2304" t="s">
        <v>186</v>
      </c>
      <c r="E2304" t="s">
        <v>187</v>
      </c>
      <c r="F2304" s="1">
        <v>42601</v>
      </c>
      <c r="G2304">
        <v>0</v>
      </c>
      <c r="H2304">
        <v>-28435.79</v>
      </c>
      <c r="I2304" t="s">
        <v>21</v>
      </c>
      <c r="J2304" t="s">
        <v>188</v>
      </c>
      <c r="L2304" t="s">
        <v>3346</v>
      </c>
      <c r="M2304" s="1">
        <v>42613</v>
      </c>
    </row>
    <row r="2305" spans="1:13" hidden="1" x14ac:dyDescent="0.25">
      <c r="A2305">
        <v>2016</v>
      </c>
      <c r="B2305" t="s">
        <v>11</v>
      </c>
      <c r="C2305" t="s">
        <v>12</v>
      </c>
      <c r="D2305" t="s">
        <v>186</v>
      </c>
      <c r="E2305" t="s">
        <v>187</v>
      </c>
      <c r="F2305" s="1">
        <v>42601</v>
      </c>
      <c r="G2305">
        <v>1</v>
      </c>
      <c r="H2305">
        <v>-61744.74</v>
      </c>
      <c r="I2305" t="s">
        <v>21</v>
      </c>
      <c r="J2305" t="s">
        <v>189</v>
      </c>
      <c r="L2305" t="s">
        <v>3346</v>
      </c>
      <c r="M2305" s="1">
        <v>42613</v>
      </c>
    </row>
    <row r="2306" spans="1:13" hidden="1" x14ac:dyDescent="0.25">
      <c r="A2306">
        <v>2016</v>
      </c>
      <c r="B2306" t="s">
        <v>11</v>
      </c>
      <c r="C2306" t="s">
        <v>12</v>
      </c>
      <c r="D2306" t="s">
        <v>186</v>
      </c>
      <c r="E2306" t="s">
        <v>187</v>
      </c>
      <c r="F2306" s="1">
        <v>42601</v>
      </c>
      <c r="G2306">
        <v>2</v>
      </c>
      <c r="H2306">
        <v>-38160.35</v>
      </c>
      <c r="I2306" t="s">
        <v>21</v>
      </c>
      <c r="J2306" t="s">
        <v>190</v>
      </c>
      <c r="L2306" t="s">
        <v>3346</v>
      </c>
      <c r="M2306" s="1">
        <v>42613</v>
      </c>
    </row>
    <row r="2307" spans="1:13" hidden="1" x14ac:dyDescent="0.25">
      <c r="A2307">
        <v>2016</v>
      </c>
      <c r="B2307" t="s">
        <v>11</v>
      </c>
      <c r="C2307" t="s">
        <v>12</v>
      </c>
      <c r="D2307" t="s">
        <v>186</v>
      </c>
      <c r="E2307" t="s">
        <v>187</v>
      </c>
      <c r="F2307" s="1">
        <v>42601</v>
      </c>
      <c r="G2307">
        <v>3</v>
      </c>
      <c r="H2307">
        <v>-369.23</v>
      </c>
      <c r="I2307" t="s">
        <v>21</v>
      </c>
      <c r="J2307" t="s">
        <v>191</v>
      </c>
      <c r="L2307" t="s">
        <v>3346</v>
      </c>
      <c r="M2307" s="1">
        <v>42613</v>
      </c>
    </row>
    <row r="2308" spans="1:13" hidden="1" x14ac:dyDescent="0.25">
      <c r="A2308">
        <v>2016</v>
      </c>
      <c r="B2308" t="s">
        <v>11</v>
      </c>
      <c r="C2308" t="s">
        <v>12</v>
      </c>
      <c r="D2308" t="s">
        <v>186</v>
      </c>
      <c r="E2308" t="s">
        <v>187</v>
      </c>
      <c r="F2308" s="1">
        <v>42601</v>
      </c>
      <c r="G2308">
        <v>4</v>
      </c>
      <c r="H2308">
        <v>-141.82</v>
      </c>
      <c r="I2308" t="s">
        <v>21</v>
      </c>
      <c r="J2308" t="s">
        <v>234</v>
      </c>
      <c r="L2308" t="s">
        <v>3347</v>
      </c>
      <c r="M2308" s="1">
        <v>42613</v>
      </c>
    </row>
    <row r="2309" spans="1:13" hidden="1" x14ac:dyDescent="0.25">
      <c r="A2309">
        <v>2016</v>
      </c>
      <c r="B2309" t="s">
        <v>11</v>
      </c>
      <c r="C2309" t="s">
        <v>12</v>
      </c>
      <c r="D2309" t="s">
        <v>186</v>
      </c>
      <c r="E2309" t="s">
        <v>187</v>
      </c>
      <c r="F2309" s="1">
        <v>42601</v>
      </c>
      <c r="G2309">
        <v>5</v>
      </c>
      <c r="H2309">
        <v>-8938.25</v>
      </c>
      <c r="I2309" t="s">
        <v>21</v>
      </c>
      <c r="J2309" t="s">
        <v>192</v>
      </c>
      <c r="L2309" t="s">
        <v>3347</v>
      </c>
      <c r="M2309" s="1">
        <v>42613</v>
      </c>
    </row>
    <row r="2310" spans="1:13" hidden="1" x14ac:dyDescent="0.25">
      <c r="A2310">
        <v>2016</v>
      </c>
      <c r="B2310" t="s">
        <v>11</v>
      </c>
      <c r="C2310" t="s">
        <v>12</v>
      </c>
      <c r="D2310" t="s">
        <v>186</v>
      </c>
      <c r="E2310" t="s">
        <v>187</v>
      </c>
      <c r="F2310" s="1">
        <v>42601</v>
      </c>
      <c r="G2310">
        <v>6</v>
      </c>
      <c r="H2310">
        <v>-72</v>
      </c>
      <c r="I2310" t="s">
        <v>3348</v>
      </c>
      <c r="J2310" t="s">
        <v>3349</v>
      </c>
      <c r="L2310" t="s">
        <v>3350</v>
      </c>
      <c r="M2310" s="1">
        <v>42613</v>
      </c>
    </row>
    <row r="2311" spans="1:13" hidden="1" x14ac:dyDescent="0.25">
      <c r="A2311">
        <v>2016</v>
      </c>
      <c r="B2311" t="s">
        <v>11</v>
      </c>
      <c r="C2311" t="s">
        <v>12</v>
      </c>
      <c r="D2311" t="s">
        <v>186</v>
      </c>
      <c r="E2311" t="s">
        <v>187</v>
      </c>
      <c r="F2311" s="1">
        <v>42604</v>
      </c>
      <c r="G2311">
        <v>0</v>
      </c>
      <c r="H2311">
        <v>-977</v>
      </c>
      <c r="I2311" t="s">
        <v>15</v>
      </c>
      <c r="J2311" t="s">
        <v>3351</v>
      </c>
      <c r="K2311" t="s">
        <v>3352</v>
      </c>
      <c r="L2311" t="s">
        <v>3353</v>
      </c>
      <c r="M2311" s="1">
        <v>42613</v>
      </c>
    </row>
    <row r="2312" spans="1:13" hidden="1" x14ac:dyDescent="0.25">
      <c r="A2312">
        <v>2016</v>
      </c>
      <c r="B2312" t="s">
        <v>11</v>
      </c>
      <c r="C2312" t="s">
        <v>12</v>
      </c>
      <c r="D2312" t="s">
        <v>186</v>
      </c>
      <c r="E2312" t="s">
        <v>187</v>
      </c>
      <c r="F2312" s="1">
        <v>42604</v>
      </c>
      <c r="G2312">
        <v>1</v>
      </c>
      <c r="H2312">
        <v>-5241.22</v>
      </c>
      <c r="I2312" t="s">
        <v>15</v>
      </c>
      <c r="J2312" t="s">
        <v>199</v>
      </c>
      <c r="K2312" t="s">
        <v>3354</v>
      </c>
      <c r="L2312" t="s">
        <v>3353</v>
      </c>
      <c r="M2312" s="1">
        <v>42613</v>
      </c>
    </row>
    <row r="2313" spans="1:13" hidden="1" x14ac:dyDescent="0.25">
      <c r="A2313">
        <v>2016</v>
      </c>
      <c r="B2313" t="s">
        <v>11</v>
      </c>
      <c r="C2313" t="s">
        <v>12</v>
      </c>
      <c r="D2313" t="s">
        <v>186</v>
      </c>
      <c r="E2313" t="s">
        <v>187</v>
      </c>
      <c r="F2313" s="1">
        <v>42604</v>
      </c>
      <c r="G2313">
        <v>2</v>
      </c>
      <c r="H2313">
        <v>-1000</v>
      </c>
      <c r="I2313" t="s">
        <v>230</v>
      </c>
      <c r="J2313" t="s">
        <v>3355</v>
      </c>
      <c r="L2313" t="s">
        <v>3133</v>
      </c>
      <c r="M2313" s="1">
        <v>42613</v>
      </c>
    </row>
    <row r="2314" spans="1:13" hidden="1" x14ac:dyDescent="0.25">
      <c r="A2314">
        <v>2016</v>
      </c>
      <c r="B2314" t="s">
        <v>11</v>
      </c>
      <c r="C2314" t="s">
        <v>12</v>
      </c>
      <c r="D2314" t="s">
        <v>186</v>
      </c>
      <c r="E2314" t="s">
        <v>187</v>
      </c>
      <c r="F2314" s="1">
        <v>42604</v>
      </c>
      <c r="G2314">
        <v>3</v>
      </c>
      <c r="H2314">
        <v>-2568.0500000000002</v>
      </c>
      <c r="I2314" t="s">
        <v>230</v>
      </c>
      <c r="J2314" t="s">
        <v>3356</v>
      </c>
      <c r="L2314" t="s">
        <v>3133</v>
      </c>
      <c r="M2314" s="1">
        <v>42613</v>
      </c>
    </row>
    <row r="2315" spans="1:13" hidden="1" x14ac:dyDescent="0.25">
      <c r="A2315">
        <v>2016</v>
      </c>
      <c r="B2315" t="s">
        <v>11</v>
      </c>
      <c r="C2315" t="s">
        <v>12</v>
      </c>
      <c r="D2315" t="s">
        <v>186</v>
      </c>
      <c r="E2315" t="s">
        <v>187</v>
      </c>
      <c r="F2315" s="1">
        <v>42606</v>
      </c>
      <c r="G2315">
        <v>0</v>
      </c>
      <c r="H2315">
        <v>-56573.08</v>
      </c>
      <c r="I2315" t="s">
        <v>15</v>
      </c>
      <c r="J2315" t="s">
        <v>397</v>
      </c>
      <c r="K2315" t="s">
        <v>3357</v>
      </c>
      <c r="L2315" t="s">
        <v>3358</v>
      </c>
      <c r="M2315" s="1">
        <v>42613</v>
      </c>
    </row>
    <row r="2316" spans="1:13" hidden="1" x14ac:dyDescent="0.25">
      <c r="A2316">
        <v>2016</v>
      </c>
      <c r="B2316" t="s">
        <v>11</v>
      </c>
      <c r="C2316" t="s">
        <v>12</v>
      </c>
      <c r="D2316" t="s">
        <v>186</v>
      </c>
      <c r="E2316" t="s">
        <v>187</v>
      </c>
      <c r="F2316" s="1">
        <v>42611</v>
      </c>
      <c r="G2316">
        <v>0</v>
      </c>
      <c r="H2316">
        <v>-1654.18</v>
      </c>
      <c r="I2316" t="s">
        <v>15</v>
      </c>
      <c r="J2316" t="s">
        <v>202</v>
      </c>
      <c r="K2316" t="s">
        <v>3359</v>
      </c>
      <c r="L2316" t="s">
        <v>3360</v>
      </c>
      <c r="M2316" s="1">
        <v>42613</v>
      </c>
    </row>
    <row r="2317" spans="1:13" hidden="1" x14ac:dyDescent="0.25">
      <c r="A2317">
        <v>2016</v>
      </c>
      <c r="B2317" t="s">
        <v>11</v>
      </c>
      <c r="C2317" t="s">
        <v>12</v>
      </c>
      <c r="D2317" t="s">
        <v>186</v>
      </c>
      <c r="E2317" t="s">
        <v>187</v>
      </c>
      <c r="F2317" s="1">
        <v>42611</v>
      </c>
      <c r="G2317">
        <v>1</v>
      </c>
      <c r="H2317">
        <v>-50.82</v>
      </c>
      <c r="I2317" t="s">
        <v>15</v>
      </c>
      <c r="J2317" t="s">
        <v>3361</v>
      </c>
      <c r="K2317" t="s">
        <v>3362</v>
      </c>
      <c r="L2317" t="s">
        <v>3363</v>
      </c>
      <c r="M2317" s="1">
        <v>42613</v>
      </c>
    </row>
    <row r="2318" spans="1:13" hidden="1" x14ac:dyDescent="0.25">
      <c r="A2318">
        <v>2016</v>
      </c>
      <c r="B2318" t="s">
        <v>11</v>
      </c>
      <c r="C2318" t="s">
        <v>12</v>
      </c>
      <c r="D2318" t="s">
        <v>186</v>
      </c>
      <c r="E2318" t="s">
        <v>187</v>
      </c>
      <c r="F2318" s="1">
        <v>42611</v>
      </c>
      <c r="G2318">
        <v>2</v>
      </c>
      <c r="H2318">
        <v>-33.450000000000003</v>
      </c>
      <c r="I2318" t="s">
        <v>15</v>
      </c>
      <c r="J2318" t="s">
        <v>3364</v>
      </c>
      <c r="K2318" t="s">
        <v>3365</v>
      </c>
      <c r="L2318" t="s">
        <v>3363</v>
      </c>
      <c r="M2318" s="1">
        <v>42613</v>
      </c>
    </row>
    <row r="2319" spans="1:13" hidden="1" x14ac:dyDescent="0.25">
      <c r="A2319">
        <v>2016</v>
      </c>
      <c r="B2319" t="s">
        <v>11</v>
      </c>
      <c r="C2319" t="s">
        <v>12</v>
      </c>
      <c r="D2319" t="s">
        <v>186</v>
      </c>
      <c r="E2319" t="s">
        <v>187</v>
      </c>
      <c r="F2319" s="1">
        <v>42611</v>
      </c>
      <c r="G2319">
        <v>3</v>
      </c>
      <c r="H2319">
        <v>-14.34</v>
      </c>
      <c r="I2319" t="s">
        <v>15</v>
      </c>
      <c r="J2319" t="s">
        <v>3366</v>
      </c>
      <c r="K2319" t="s">
        <v>3367</v>
      </c>
      <c r="L2319" t="s">
        <v>3363</v>
      </c>
      <c r="M2319" s="1">
        <v>42613</v>
      </c>
    </row>
    <row r="2320" spans="1:13" hidden="1" x14ac:dyDescent="0.25">
      <c r="A2320">
        <v>2016</v>
      </c>
      <c r="B2320" t="s">
        <v>11</v>
      </c>
      <c r="C2320" t="s">
        <v>12</v>
      </c>
      <c r="D2320" t="s">
        <v>186</v>
      </c>
      <c r="E2320" t="s">
        <v>187</v>
      </c>
      <c r="F2320" s="1">
        <v>42611</v>
      </c>
      <c r="G2320">
        <v>4</v>
      </c>
      <c r="H2320">
        <v>-8.25</v>
      </c>
      <c r="I2320" t="s">
        <v>15</v>
      </c>
      <c r="J2320" t="s">
        <v>3368</v>
      </c>
      <c r="K2320" t="s">
        <v>3369</v>
      </c>
      <c r="L2320" t="s">
        <v>3363</v>
      </c>
      <c r="M2320" s="1">
        <v>42613</v>
      </c>
    </row>
    <row r="2321" spans="1:13" hidden="1" x14ac:dyDescent="0.25">
      <c r="A2321">
        <v>2016</v>
      </c>
      <c r="B2321" t="s">
        <v>11</v>
      </c>
      <c r="C2321" t="s">
        <v>12</v>
      </c>
      <c r="D2321" t="s">
        <v>186</v>
      </c>
      <c r="E2321" t="s">
        <v>187</v>
      </c>
      <c r="F2321" s="1">
        <v>42611</v>
      </c>
      <c r="G2321">
        <v>5</v>
      </c>
      <c r="H2321">
        <v>-12.65</v>
      </c>
      <c r="I2321" t="s">
        <v>15</v>
      </c>
      <c r="J2321" t="s">
        <v>3370</v>
      </c>
      <c r="K2321" t="s">
        <v>3371</v>
      </c>
      <c r="L2321" t="s">
        <v>3363</v>
      </c>
      <c r="M2321" s="1">
        <v>42613</v>
      </c>
    </row>
    <row r="2322" spans="1:13" hidden="1" x14ac:dyDescent="0.25">
      <c r="A2322">
        <v>2016</v>
      </c>
      <c r="B2322" t="s">
        <v>11</v>
      </c>
      <c r="C2322" t="s">
        <v>12</v>
      </c>
      <c r="D2322" t="s">
        <v>186</v>
      </c>
      <c r="E2322" t="s">
        <v>187</v>
      </c>
      <c r="F2322" s="1">
        <v>42611</v>
      </c>
      <c r="G2322">
        <v>6</v>
      </c>
      <c r="H2322">
        <v>-4.78</v>
      </c>
      <c r="I2322" t="s">
        <v>15</v>
      </c>
      <c r="J2322" t="s">
        <v>3372</v>
      </c>
      <c r="K2322" t="s">
        <v>3373</v>
      </c>
      <c r="L2322" t="s">
        <v>3363</v>
      </c>
      <c r="M2322" s="1">
        <v>42613</v>
      </c>
    </row>
    <row r="2323" spans="1:13" hidden="1" x14ac:dyDescent="0.25">
      <c r="A2323">
        <v>2016</v>
      </c>
      <c r="B2323" t="s">
        <v>11</v>
      </c>
      <c r="C2323" t="s">
        <v>12</v>
      </c>
      <c r="D2323" t="s">
        <v>186</v>
      </c>
      <c r="E2323" t="s">
        <v>187</v>
      </c>
      <c r="F2323" s="1">
        <v>42611</v>
      </c>
      <c r="G2323">
        <v>7</v>
      </c>
      <c r="H2323">
        <v>-9.56</v>
      </c>
      <c r="I2323" t="s">
        <v>15</v>
      </c>
      <c r="J2323" t="s">
        <v>3374</v>
      </c>
      <c r="K2323" t="s">
        <v>3375</v>
      </c>
      <c r="L2323" t="s">
        <v>3363</v>
      </c>
      <c r="M2323" s="1">
        <v>42613</v>
      </c>
    </row>
    <row r="2324" spans="1:13" hidden="1" x14ac:dyDescent="0.25">
      <c r="A2324">
        <v>2016</v>
      </c>
      <c r="B2324" t="s">
        <v>11</v>
      </c>
      <c r="C2324" t="s">
        <v>12</v>
      </c>
      <c r="D2324" t="s">
        <v>186</v>
      </c>
      <c r="E2324" t="s">
        <v>187</v>
      </c>
      <c r="F2324" s="1">
        <v>42611</v>
      </c>
      <c r="G2324">
        <v>8</v>
      </c>
      <c r="H2324">
        <v>-19.11</v>
      </c>
      <c r="I2324" t="s">
        <v>15</v>
      </c>
      <c r="J2324" t="s">
        <v>3376</v>
      </c>
      <c r="K2324" t="s">
        <v>3377</v>
      </c>
      <c r="L2324" t="s">
        <v>3363</v>
      </c>
      <c r="M2324" s="1">
        <v>42613</v>
      </c>
    </row>
    <row r="2325" spans="1:13" hidden="1" x14ac:dyDescent="0.25">
      <c r="A2325">
        <v>2016</v>
      </c>
      <c r="B2325" t="s">
        <v>11</v>
      </c>
      <c r="C2325" t="s">
        <v>12</v>
      </c>
      <c r="D2325" t="s">
        <v>186</v>
      </c>
      <c r="E2325" t="s">
        <v>187</v>
      </c>
      <c r="F2325" s="1">
        <v>42611</v>
      </c>
      <c r="G2325">
        <v>9</v>
      </c>
      <c r="H2325">
        <v>-125.45</v>
      </c>
      <c r="I2325" t="s">
        <v>15</v>
      </c>
      <c r="J2325" t="s">
        <v>3378</v>
      </c>
      <c r="K2325" t="s">
        <v>3379</v>
      </c>
      <c r="L2325" t="s">
        <v>3363</v>
      </c>
      <c r="M2325" s="1">
        <v>42613</v>
      </c>
    </row>
    <row r="2326" spans="1:13" hidden="1" x14ac:dyDescent="0.25">
      <c r="A2326">
        <v>2016</v>
      </c>
      <c r="B2326" t="s">
        <v>11</v>
      </c>
      <c r="C2326" t="s">
        <v>12</v>
      </c>
      <c r="D2326" t="s">
        <v>186</v>
      </c>
      <c r="E2326" t="s">
        <v>187</v>
      </c>
      <c r="F2326" s="1">
        <v>42611</v>
      </c>
      <c r="G2326">
        <v>10</v>
      </c>
      <c r="H2326">
        <v>-10.54</v>
      </c>
      <c r="I2326" t="s">
        <v>15</v>
      </c>
      <c r="J2326" t="s">
        <v>3380</v>
      </c>
      <c r="K2326" t="s">
        <v>3381</v>
      </c>
      <c r="L2326" t="s">
        <v>3363</v>
      </c>
      <c r="M2326" s="1">
        <v>42613</v>
      </c>
    </row>
    <row r="2327" spans="1:13" hidden="1" x14ac:dyDescent="0.25">
      <c r="A2327">
        <v>2016</v>
      </c>
      <c r="B2327" t="s">
        <v>11</v>
      </c>
      <c r="C2327" t="s">
        <v>12</v>
      </c>
      <c r="D2327" t="s">
        <v>186</v>
      </c>
      <c r="E2327" t="s">
        <v>187</v>
      </c>
      <c r="F2327" s="1">
        <v>42611</v>
      </c>
      <c r="G2327">
        <v>11</v>
      </c>
      <c r="H2327">
        <v>-11.47</v>
      </c>
      <c r="I2327" t="s">
        <v>15</v>
      </c>
      <c r="J2327" t="s">
        <v>3382</v>
      </c>
      <c r="K2327" t="s">
        <v>3383</v>
      </c>
      <c r="L2327" t="s">
        <v>3363</v>
      </c>
      <c r="M2327" s="1">
        <v>42613</v>
      </c>
    </row>
    <row r="2328" spans="1:13" hidden="1" x14ac:dyDescent="0.25">
      <c r="A2328">
        <v>2016</v>
      </c>
      <c r="B2328" t="s">
        <v>11</v>
      </c>
      <c r="C2328" t="s">
        <v>12</v>
      </c>
      <c r="D2328" t="s">
        <v>186</v>
      </c>
      <c r="E2328" t="s">
        <v>187</v>
      </c>
      <c r="F2328" s="1">
        <v>42611</v>
      </c>
      <c r="G2328">
        <v>12</v>
      </c>
      <c r="H2328">
        <v>-19.600000000000001</v>
      </c>
      <c r="I2328" t="s">
        <v>15</v>
      </c>
      <c r="J2328" t="s">
        <v>3384</v>
      </c>
      <c r="K2328" t="s">
        <v>3385</v>
      </c>
      <c r="L2328" t="s">
        <v>3363</v>
      </c>
      <c r="M2328" s="1">
        <v>42613</v>
      </c>
    </row>
    <row r="2329" spans="1:13" hidden="1" x14ac:dyDescent="0.25">
      <c r="A2329">
        <v>2016</v>
      </c>
      <c r="B2329" t="s">
        <v>11</v>
      </c>
      <c r="C2329" t="s">
        <v>12</v>
      </c>
      <c r="D2329" t="s">
        <v>186</v>
      </c>
      <c r="E2329" t="s">
        <v>187</v>
      </c>
      <c r="F2329" s="1">
        <v>42611</v>
      </c>
      <c r="G2329">
        <v>13</v>
      </c>
      <c r="H2329">
        <v>-57.93</v>
      </c>
      <c r="I2329" t="s">
        <v>15</v>
      </c>
      <c r="J2329" t="s">
        <v>3386</v>
      </c>
      <c r="K2329" t="s">
        <v>3387</v>
      </c>
      <c r="L2329" t="s">
        <v>3363</v>
      </c>
      <c r="M2329" s="1">
        <v>42613</v>
      </c>
    </row>
    <row r="2330" spans="1:13" hidden="1" x14ac:dyDescent="0.25">
      <c r="A2330">
        <v>2016</v>
      </c>
      <c r="B2330" t="s">
        <v>11</v>
      </c>
      <c r="C2330" t="s">
        <v>12</v>
      </c>
      <c r="D2330" t="s">
        <v>186</v>
      </c>
      <c r="E2330" t="s">
        <v>187</v>
      </c>
      <c r="F2330" s="1">
        <v>42611</v>
      </c>
      <c r="G2330">
        <v>14</v>
      </c>
      <c r="H2330">
        <v>-28.67</v>
      </c>
      <c r="I2330" t="s">
        <v>15</v>
      </c>
      <c r="J2330" t="s">
        <v>3388</v>
      </c>
      <c r="K2330" t="s">
        <v>3389</v>
      </c>
      <c r="L2330" t="s">
        <v>3363</v>
      </c>
      <c r="M2330" s="1">
        <v>42613</v>
      </c>
    </row>
    <row r="2331" spans="1:13" hidden="1" x14ac:dyDescent="0.25">
      <c r="A2331">
        <v>2016</v>
      </c>
      <c r="B2331" t="s">
        <v>11</v>
      </c>
      <c r="C2331" t="s">
        <v>12</v>
      </c>
      <c r="D2331" t="s">
        <v>186</v>
      </c>
      <c r="E2331" t="s">
        <v>187</v>
      </c>
      <c r="F2331" s="1">
        <v>42611</v>
      </c>
      <c r="G2331">
        <v>15</v>
      </c>
      <c r="H2331">
        <v>-44.56</v>
      </c>
      <c r="I2331" t="s">
        <v>15</v>
      </c>
      <c r="J2331" t="s">
        <v>3390</v>
      </c>
      <c r="K2331" t="s">
        <v>3391</v>
      </c>
      <c r="L2331" t="s">
        <v>3363</v>
      </c>
      <c r="M2331" s="1">
        <v>42613</v>
      </c>
    </row>
    <row r="2332" spans="1:13" hidden="1" x14ac:dyDescent="0.25">
      <c r="A2332">
        <v>2016</v>
      </c>
      <c r="B2332" t="s">
        <v>11</v>
      </c>
      <c r="C2332" t="s">
        <v>12</v>
      </c>
      <c r="D2332" t="s">
        <v>186</v>
      </c>
      <c r="E2332" t="s">
        <v>187</v>
      </c>
      <c r="F2332" s="1">
        <v>42611</v>
      </c>
      <c r="G2332">
        <v>16</v>
      </c>
      <c r="H2332">
        <v>-3.92</v>
      </c>
      <c r="I2332" t="s">
        <v>15</v>
      </c>
      <c r="J2332" t="s">
        <v>3392</v>
      </c>
      <c r="K2332" t="s">
        <v>3393</v>
      </c>
      <c r="L2332" t="s">
        <v>3363</v>
      </c>
      <c r="M2332" s="1">
        <v>42613</v>
      </c>
    </row>
    <row r="2333" spans="1:13" hidden="1" x14ac:dyDescent="0.25">
      <c r="A2333">
        <v>2016</v>
      </c>
      <c r="B2333" t="s">
        <v>11</v>
      </c>
      <c r="C2333" t="s">
        <v>12</v>
      </c>
      <c r="D2333" t="s">
        <v>186</v>
      </c>
      <c r="E2333" t="s">
        <v>187</v>
      </c>
      <c r="F2333" s="1">
        <v>42611</v>
      </c>
      <c r="G2333">
        <v>17</v>
      </c>
      <c r="H2333">
        <v>-15.29</v>
      </c>
      <c r="I2333" t="s">
        <v>15</v>
      </c>
      <c r="J2333" t="s">
        <v>3394</v>
      </c>
      <c r="K2333" t="s">
        <v>3395</v>
      </c>
      <c r="L2333" t="s">
        <v>3363</v>
      </c>
      <c r="M2333" s="1">
        <v>42613</v>
      </c>
    </row>
    <row r="2334" spans="1:13" hidden="1" x14ac:dyDescent="0.25">
      <c r="A2334">
        <v>2016</v>
      </c>
      <c r="B2334" t="s">
        <v>11</v>
      </c>
      <c r="C2334" t="s">
        <v>12</v>
      </c>
      <c r="D2334" t="s">
        <v>186</v>
      </c>
      <c r="E2334" t="s">
        <v>187</v>
      </c>
      <c r="F2334" s="1">
        <v>42611</v>
      </c>
      <c r="G2334">
        <v>18</v>
      </c>
      <c r="H2334">
        <v>-19.11</v>
      </c>
      <c r="I2334" t="s">
        <v>15</v>
      </c>
      <c r="J2334" t="s">
        <v>3396</v>
      </c>
      <c r="K2334" t="s">
        <v>3397</v>
      </c>
      <c r="L2334" t="s">
        <v>3363</v>
      </c>
      <c r="M2334" s="1">
        <v>42613</v>
      </c>
    </row>
    <row r="2335" spans="1:13" hidden="1" x14ac:dyDescent="0.25">
      <c r="A2335">
        <v>2016</v>
      </c>
      <c r="B2335" t="s">
        <v>11</v>
      </c>
      <c r="C2335" t="s">
        <v>12</v>
      </c>
      <c r="D2335" t="s">
        <v>186</v>
      </c>
      <c r="E2335" t="s">
        <v>187</v>
      </c>
      <c r="F2335" s="1">
        <v>42611</v>
      </c>
      <c r="G2335">
        <v>19</v>
      </c>
      <c r="H2335">
        <v>-4.78</v>
      </c>
      <c r="I2335" t="s">
        <v>15</v>
      </c>
      <c r="J2335" t="s">
        <v>3398</v>
      </c>
      <c r="K2335" t="s">
        <v>3399</v>
      </c>
      <c r="L2335" t="s">
        <v>3363</v>
      </c>
      <c r="M2335" s="1">
        <v>42613</v>
      </c>
    </row>
    <row r="2336" spans="1:13" hidden="1" x14ac:dyDescent="0.25">
      <c r="A2336">
        <v>2016</v>
      </c>
      <c r="B2336" t="s">
        <v>11</v>
      </c>
      <c r="C2336" t="s">
        <v>12</v>
      </c>
      <c r="D2336" t="s">
        <v>186</v>
      </c>
      <c r="E2336" t="s">
        <v>187</v>
      </c>
      <c r="F2336" s="1">
        <v>42611</v>
      </c>
      <c r="G2336">
        <v>20</v>
      </c>
      <c r="H2336">
        <v>-35</v>
      </c>
      <c r="I2336" t="s">
        <v>15</v>
      </c>
      <c r="J2336" t="s">
        <v>3400</v>
      </c>
      <c r="K2336" t="s">
        <v>3401</v>
      </c>
      <c r="L2336" t="s">
        <v>3363</v>
      </c>
      <c r="M2336" s="1">
        <v>42613</v>
      </c>
    </row>
    <row r="2337" spans="1:13" hidden="1" x14ac:dyDescent="0.25">
      <c r="A2337">
        <v>2016</v>
      </c>
      <c r="B2337" t="s">
        <v>11</v>
      </c>
      <c r="C2337" t="s">
        <v>12</v>
      </c>
      <c r="D2337" t="s">
        <v>186</v>
      </c>
      <c r="E2337" t="s">
        <v>187</v>
      </c>
      <c r="F2337" s="1">
        <v>42611</v>
      </c>
      <c r="G2337">
        <v>21</v>
      </c>
      <c r="H2337">
        <v>-26.36</v>
      </c>
      <c r="I2337" t="s">
        <v>15</v>
      </c>
      <c r="J2337" t="s">
        <v>3402</v>
      </c>
      <c r="K2337" t="s">
        <v>3403</v>
      </c>
      <c r="L2337" t="s">
        <v>3363</v>
      </c>
      <c r="M2337" s="1">
        <v>42613</v>
      </c>
    </row>
    <row r="2338" spans="1:13" hidden="1" x14ac:dyDescent="0.25">
      <c r="A2338">
        <v>2016</v>
      </c>
      <c r="B2338" t="s">
        <v>11</v>
      </c>
      <c r="C2338" t="s">
        <v>12</v>
      </c>
      <c r="D2338" t="s">
        <v>186</v>
      </c>
      <c r="E2338" t="s">
        <v>187</v>
      </c>
      <c r="F2338" s="1">
        <v>42611</v>
      </c>
      <c r="G2338">
        <v>22</v>
      </c>
      <c r="H2338">
        <v>-33.729999999999997</v>
      </c>
      <c r="I2338" t="s">
        <v>15</v>
      </c>
      <c r="J2338" t="s">
        <v>3404</v>
      </c>
      <c r="K2338" t="s">
        <v>3405</v>
      </c>
      <c r="L2338" t="s">
        <v>3363</v>
      </c>
      <c r="M2338" s="1">
        <v>42613</v>
      </c>
    </row>
    <row r="2339" spans="1:13" hidden="1" x14ac:dyDescent="0.25">
      <c r="A2339">
        <v>2016</v>
      </c>
      <c r="B2339" t="s">
        <v>11</v>
      </c>
      <c r="C2339" t="s">
        <v>12</v>
      </c>
      <c r="D2339" t="s">
        <v>186</v>
      </c>
      <c r="E2339" t="s">
        <v>187</v>
      </c>
      <c r="F2339" s="1">
        <v>42611</v>
      </c>
      <c r="G2339">
        <v>23</v>
      </c>
      <c r="H2339">
        <v>-30.79</v>
      </c>
      <c r="I2339" t="s">
        <v>15</v>
      </c>
      <c r="J2339" t="s">
        <v>3406</v>
      </c>
      <c r="K2339" t="s">
        <v>3407</v>
      </c>
      <c r="L2339" t="s">
        <v>3363</v>
      </c>
      <c r="M2339" s="1">
        <v>42613</v>
      </c>
    </row>
    <row r="2340" spans="1:13" hidden="1" x14ac:dyDescent="0.25">
      <c r="A2340">
        <v>2016</v>
      </c>
      <c r="B2340" t="s">
        <v>11</v>
      </c>
      <c r="C2340" t="s">
        <v>12</v>
      </c>
      <c r="D2340" t="s">
        <v>186</v>
      </c>
      <c r="E2340" t="s">
        <v>187</v>
      </c>
      <c r="F2340" s="1">
        <v>42611</v>
      </c>
      <c r="G2340">
        <v>24</v>
      </c>
      <c r="H2340">
        <v>-20.76</v>
      </c>
      <c r="I2340" t="s">
        <v>15</v>
      </c>
      <c r="J2340" t="s">
        <v>3408</v>
      </c>
      <c r="K2340" t="s">
        <v>3409</v>
      </c>
      <c r="L2340" t="s">
        <v>3363</v>
      </c>
      <c r="M2340" s="1">
        <v>42613</v>
      </c>
    </row>
    <row r="2341" spans="1:13" hidden="1" x14ac:dyDescent="0.25">
      <c r="A2341">
        <v>2016</v>
      </c>
      <c r="B2341" t="s">
        <v>11</v>
      </c>
      <c r="C2341" t="s">
        <v>12</v>
      </c>
      <c r="D2341" t="s">
        <v>186</v>
      </c>
      <c r="E2341" t="s">
        <v>187</v>
      </c>
      <c r="F2341" s="1">
        <v>42611</v>
      </c>
      <c r="G2341">
        <v>25</v>
      </c>
      <c r="H2341">
        <v>-15.29</v>
      </c>
      <c r="I2341" t="s">
        <v>15</v>
      </c>
      <c r="J2341" t="s">
        <v>3410</v>
      </c>
      <c r="K2341" t="s">
        <v>3411</v>
      </c>
      <c r="L2341" t="s">
        <v>3363</v>
      </c>
      <c r="M2341" s="1">
        <v>42613</v>
      </c>
    </row>
    <row r="2342" spans="1:13" hidden="1" x14ac:dyDescent="0.25">
      <c r="A2342">
        <v>2016</v>
      </c>
      <c r="B2342" t="s">
        <v>11</v>
      </c>
      <c r="C2342" t="s">
        <v>12</v>
      </c>
      <c r="D2342" t="s">
        <v>186</v>
      </c>
      <c r="E2342" t="s">
        <v>187</v>
      </c>
      <c r="F2342" s="1">
        <v>42611</v>
      </c>
      <c r="G2342">
        <v>26</v>
      </c>
      <c r="H2342">
        <v>-26.36</v>
      </c>
      <c r="I2342" t="s">
        <v>15</v>
      </c>
      <c r="J2342" t="s">
        <v>3412</v>
      </c>
      <c r="K2342" t="s">
        <v>3413</v>
      </c>
      <c r="L2342" t="s">
        <v>3363</v>
      </c>
      <c r="M2342" s="1">
        <v>42613</v>
      </c>
    </row>
    <row r="2343" spans="1:13" hidden="1" x14ac:dyDescent="0.25">
      <c r="A2343">
        <v>2016</v>
      </c>
      <c r="B2343" t="s">
        <v>11</v>
      </c>
      <c r="C2343" t="s">
        <v>12</v>
      </c>
      <c r="D2343" t="s">
        <v>186</v>
      </c>
      <c r="E2343" t="s">
        <v>187</v>
      </c>
      <c r="F2343" s="1">
        <v>42611</v>
      </c>
      <c r="G2343">
        <v>27</v>
      </c>
      <c r="H2343">
        <v>-90</v>
      </c>
      <c r="I2343" t="s">
        <v>15</v>
      </c>
      <c r="J2343" t="s">
        <v>3414</v>
      </c>
      <c r="K2343" t="s">
        <v>3415</v>
      </c>
      <c r="L2343" t="s">
        <v>3363</v>
      </c>
      <c r="M2343" s="1">
        <v>42613</v>
      </c>
    </row>
    <row r="2344" spans="1:13" hidden="1" x14ac:dyDescent="0.25">
      <c r="A2344">
        <v>2016</v>
      </c>
      <c r="B2344" t="s">
        <v>11</v>
      </c>
      <c r="C2344" t="s">
        <v>12</v>
      </c>
      <c r="D2344" t="s">
        <v>186</v>
      </c>
      <c r="E2344" t="s">
        <v>187</v>
      </c>
      <c r="F2344" s="1">
        <v>42611</v>
      </c>
      <c r="G2344">
        <v>28</v>
      </c>
      <c r="H2344">
        <v>-23.89</v>
      </c>
      <c r="I2344" t="s">
        <v>15</v>
      </c>
      <c r="J2344" t="s">
        <v>3416</v>
      </c>
      <c r="K2344" t="s">
        <v>3417</v>
      </c>
      <c r="L2344" t="s">
        <v>3363</v>
      </c>
      <c r="M2344" s="1">
        <v>42613</v>
      </c>
    </row>
    <row r="2345" spans="1:13" hidden="1" x14ac:dyDescent="0.25">
      <c r="A2345">
        <v>2016</v>
      </c>
      <c r="B2345" t="s">
        <v>11</v>
      </c>
      <c r="C2345" t="s">
        <v>12</v>
      </c>
      <c r="D2345" t="s">
        <v>186</v>
      </c>
      <c r="E2345" t="s">
        <v>187</v>
      </c>
      <c r="F2345" s="1">
        <v>42611</v>
      </c>
      <c r="G2345">
        <v>29</v>
      </c>
      <c r="H2345">
        <v>-28.32</v>
      </c>
      <c r="I2345" t="s">
        <v>15</v>
      </c>
      <c r="J2345" t="s">
        <v>3418</v>
      </c>
      <c r="K2345" t="s">
        <v>3419</v>
      </c>
      <c r="L2345" t="s">
        <v>3363</v>
      </c>
      <c r="M2345" s="1">
        <v>42613</v>
      </c>
    </row>
    <row r="2346" spans="1:13" hidden="1" x14ac:dyDescent="0.25">
      <c r="A2346">
        <v>2016</v>
      </c>
      <c r="B2346" t="s">
        <v>11</v>
      </c>
      <c r="C2346" t="s">
        <v>12</v>
      </c>
      <c r="D2346" t="s">
        <v>186</v>
      </c>
      <c r="E2346" t="s">
        <v>187</v>
      </c>
      <c r="F2346" s="1">
        <v>42611</v>
      </c>
      <c r="G2346">
        <v>30</v>
      </c>
      <c r="H2346">
        <v>-40.28</v>
      </c>
      <c r="I2346" t="s">
        <v>15</v>
      </c>
      <c r="J2346" t="s">
        <v>3420</v>
      </c>
      <c r="K2346" t="s">
        <v>3421</v>
      </c>
      <c r="L2346" t="s">
        <v>3363</v>
      </c>
      <c r="M2346" s="1">
        <v>42613</v>
      </c>
    </row>
    <row r="2347" spans="1:13" hidden="1" x14ac:dyDescent="0.25">
      <c r="A2347">
        <v>2016</v>
      </c>
      <c r="B2347" t="s">
        <v>11</v>
      </c>
      <c r="C2347" t="s">
        <v>12</v>
      </c>
      <c r="D2347" t="s">
        <v>186</v>
      </c>
      <c r="E2347" t="s">
        <v>187</v>
      </c>
      <c r="F2347" s="1">
        <v>42611</v>
      </c>
      <c r="G2347">
        <v>31</v>
      </c>
      <c r="H2347">
        <v>-190.05</v>
      </c>
      <c r="I2347" t="s">
        <v>15</v>
      </c>
      <c r="J2347" t="s">
        <v>462</v>
      </c>
      <c r="K2347" t="s">
        <v>3422</v>
      </c>
      <c r="L2347" t="s">
        <v>3363</v>
      </c>
      <c r="M2347" s="1">
        <v>42613</v>
      </c>
    </row>
    <row r="2348" spans="1:13" hidden="1" x14ac:dyDescent="0.25">
      <c r="A2348">
        <v>2016</v>
      </c>
      <c r="B2348" t="s">
        <v>11</v>
      </c>
      <c r="C2348" t="s">
        <v>12</v>
      </c>
      <c r="D2348" t="s">
        <v>186</v>
      </c>
      <c r="E2348" t="s">
        <v>187</v>
      </c>
      <c r="F2348" s="1">
        <v>42611</v>
      </c>
      <c r="G2348">
        <v>32</v>
      </c>
      <c r="H2348">
        <v>-5629.28</v>
      </c>
      <c r="I2348" t="s">
        <v>15</v>
      </c>
      <c r="J2348" t="s">
        <v>224</v>
      </c>
      <c r="K2348" t="s">
        <v>3423</v>
      </c>
      <c r="L2348" t="s">
        <v>3363</v>
      </c>
      <c r="M2348" s="1">
        <v>42613</v>
      </c>
    </row>
    <row r="2349" spans="1:13" hidden="1" x14ac:dyDescent="0.25">
      <c r="A2349">
        <v>2016</v>
      </c>
      <c r="B2349" t="s">
        <v>11</v>
      </c>
      <c r="C2349" t="s">
        <v>12</v>
      </c>
      <c r="D2349" t="s">
        <v>186</v>
      </c>
      <c r="E2349" t="s">
        <v>187</v>
      </c>
      <c r="F2349" s="1">
        <v>42611</v>
      </c>
      <c r="G2349">
        <v>33</v>
      </c>
      <c r="H2349">
        <v>-1273.3599999999999</v>
      </c>
      <c r="I2349" t="s">
        <v>15</v>
      </c>
      <c r="J2349" t="s">
        <v>305</v>
      </c>
      <c r="K2349" t="s">
        <v>3424</v>
      </c>
      <c r="L2349" t="s">
        <v>3363</v>
      </c>
      <c r="M2349" s="1">
        <v>42613</v>
      </c>
    </row>
    <row r="2350" spans="1:13" hidden="1" x14ac:dyDescent="0.25">
      <c r="A2350">
        <v>2016</v>
      </c>
      <c r="B2350" t="s">
        <v>11</v>
      </c>
      <c r="C2350" t="s">
        <v>12</v>
      </c>
      <c r="D2350" t="s">
        <v>186</v>
      </c>
      <c r="E2350" t="s">
        <v>187</v>
      </c>
      <c r="F2350" s="1">
        <v>42611</v>
      </c>
      <c r="G2350">
        <v>34</v>
      </c>
      <c r="H2350">
        <v>-1077.06</v>
      </c>
      <c r="I2350" t="s">
        <v>15</v>
      </c>
      <c r="J2350" t="s">
        <v>308</v>
      </c>
      <c r="K2350" t="s">
        <v>3425</v>
      </c>
      <c r="L2350" t="s">
        <v>3363</v>
      </c>
      <c r="M2350" s="1">
        <v>42613</v>
      </c>
    </row>
    <row r="2351" spans="1:13" hidden="1" x14ac:dyDescent="0.25">
      <c r="A2351">
        <v>2016</v>
      </c>
      <c r="B2351" t="s">
        <v>11</v>
      </c>
      <c r="C2351" t="s">
        <v>12</v>
      </c>
      <c r="D2351" t="s">
        <v>186</v>
      </c>
      <c r="E2351" t="s">
        <v>187</v>
      </c>
      <c r="F2351" s="1">
        <v>42611</v>
      </c>
      <c r="G2351">
        <v>35</v>
      </c>
      <c r="H2351">
        <v>-235.81</v>
      </c>
      <c r="I2351" t="s">
        <v>15</v>
      </c>
      <c r="J2351" t="s">
        <v>212</v>
      </c>
      <c r="K2351" t="s">
        <v>3426</v>
      </c>
      <c r="L2351" t="s">
        <v>3363</v>
      </c>
      <c r="M2351" s="1">
        <v>42613</v>
      </c>
    </row>
    <row r="2352" spans="1:13" hidden="1" x14ac:dyDescent="0.25">
      <c r="A2352">
        <v>2016</v>
      </c>
      <c r="B2352" t="s">
        <v>11</v>
      </c>
      <c r="C2352" t="s">
        <v>12</v>
      </c>
      <c r="D2352" t="s">
        <v>186</v>
      </c>
      <c r="E2352" t="s">
        <v>187</v>
      </c>
      <c r="F2352" s="1">
        <v>42611</v>
      </c>
      <c r="G2352">
        <v>36</v>
      </c>
      <c r="H2352">
        <v>-40.729999999999997</v>
      </c>
      <c r="I2352" t="s">
        <v>15</v>
      </c>
      <c r="J2352" t="s">
        <v>311</v>
      </c>
      <c r="K2352" t="s">
        <v>3427</v>
      </c>
      <c r="L2352" t="s">
        <v>3363</v>
      </c>
      <c r="M2352" s="1">
        <v>42613</v>
      </c>
    </row>
    <row r="2353" spans="1:13" hidden="1" x14ac:dyDescent="0.25">
      <c r="A2353">
        <v>2016</v>
      </c>
      <c r="B2353" t="s">
        <v>11</v>
      </c>
      <c r="C2353" t="s">
        <v>12</v>
      </c>
      <c r="D2353" t="s">
        <v>186</v>
      </c>
      <c r="E2353" t="s">
        <v>187</v>
      </c>
      <c r="F2353" s="1">
        <v>42611</v>
      </c>
      <c r="G2353">
        <v>37</v>
      </c>
      <c r="H2353">
        <v>-9439.0499999999993</v>
      </c>
      <c r="I2353" t="s">
        <v>15</v>
      </c>
      <c r="J2353" t="s">
        <v>313</v>
      </c>
      <c r="K2353" t="s">
        <v>3428</v>
      </c>
      <c r="L2353" t="s">
        <v>3363</v>
      </c>
      <c r="M2353" s="1">
        <v>42613</v>
      </c>
    </row>
    <row r="2354" spans="1:13" hidden="1" x14ac:dyDescent="0.25">
      <c r="A2354">
        <v>2016</v>
      </c>
      <c r="B2354" t="s">
        <v>11</v>
      </c>
      <c r="C2354" t="s">
        <v>12</v>
      </c>
      <c r="D2354" t="s">
        <v>186</v>
      </c>
      <c r="E2354" t="s">
        <v>187</v>
      </c>
      <c r="F2354" s="1">
        <v>42611</v>
      </c>
      <c r="G2354">
        <v>38</v>
      </c>
      <c r="H2354">
        <v>-671.81</v>
      </c>
      <c r="I2354" t="s">
        <v>15</v>
      </c>
      <c r="J2354" t="s">
        <v>315</v>
      </c>
      <c r="K2354" t="s">
        <v>3429</v>
      </c>
      <c r="L2354" t="s">
        <v>3363</v>
      </c>
      <c r="M2354" s="1">
        <v>42613</v>
      </c>
    </row>
    <row r="2355" spans="1:13" hidden="1" x14ac:dyDescent="0.25">
      <c r="A2355">
        <v>2016</v>
      </c>
      <c r="B2355" t="s">
        <v>11</v>
      </c>
      <c r="C2355" t="s">
        <v>12</v>
      </c>
      <c r="D2355" t="s">
        <v>186</v>
      </c>
      <c r="E2355" t="s">
        <v>187</v>
      </c>
      <c r="F2355" s="1">
        <v>42611</v>
      </c>
      <c r="G2355">
        <v>39</v>
      </c>
      <c r="H2355">
        <v>-126</v>
      </c>
      <c r="I2355" t="s">
        <v>15</v>
      </c>
      <c r="J2355" t="s">
        <v>198</v>
      </c>
      <c r="K2355" t="s">
        <v>3430</v>
      </c>
      <c r="L2355" t="s">
        <v>3363</v>
      </c>
      <c r="M2355" s="1">
        <v>42613</v>
      </c>
    </row>
    <row r="2356" spans="1:13" hidden="1" x14ac:dyDescent="0.25">
      <c r="A2356">
        <v>2016</v>
      </c>
      <c r="B2356" t="s">
        <v>11</v>
      </c>
      <c r="C2356" t="s">
        <v>12</v>
      </c>
      <c r="D2356" t="s">
        <v>186</v>
      </c>
      <c r="E2356" t="s">
        <v>187</v>
      </c>
      <c r="F2356" s="1">
        <v>42611</v>
      </c>
      <c r="G2356">
        <v>40</v>
      </c>
      <c r="H2356">
        <v>-99.07</v>
      </c>
      <c r="I2356" t="s">
        <v>15</v>
      </c>
      <c r="J2356" t="s">
        <v>317</v>
      </c>
      <c r="K2356" t="s">
        <v>3431</v>
      </c>
      <c r="L2356" t="s">
        <v>3363</v>
      </c>
      <c r="M2356" s="1">
        <v>42613</v>
      </c>
    </row>
    <row r="2357" spans="1:13" hidden="1" x14ac:dyDescent="0.25">
      <c r="A2357">
        <v>2016</v>
      </c>
      <c r="B2357" t="s">
        <v>11</v>
      </c>
      <c r="C2357" t="s">
        <v>12</v>
      </c>
      <c r="D2357" t="s">
        <v>186</v>
      </c>
      <c r="E2357" t="s">
        <v>187</v>
      </c>
      <c r="F2357" s="1">
        <v>42611</v>
      </c>
      <c r="G2357">
        <v>41</v>
      </c>
      <c r="H2357">
        <v>-283.44</v>
      </c>
      <c r="I2357" t="s">
        <v>15</v>
      </c>
      <c r="J2357" t="s">
        <v>2288</v>
      </c>
      <c r="K2357" t="s">
        <v>3432</v>
      </c>
      <c r="L2357" t="s">
        <v>3363</v>
      </c>
      <c r="M2357" s="1">
        <v>42613</v>
      </c>
    </row>
    <row r="2358" spans="1:13" hidden="1" x14ac:dyDescent="0.25">
      <c r="A2358">
        <v>2016</v>
      </c>
      <c r="B2358" t="s">
        <v>11</v>
      </c>
      <c r="C2358" t="s">
        <v>12</v>
      </c>
      <c r="D2358" t="s">
        <v>186</v>
      </c>
      <c r="E2358" t="s">
        <v>187</v>
      </c>
      <c r="F2358" s="1">
        <v>42611</v>
      </c>
      <c r="G2358">
        <v>42</v>
      </c>
      <c r="H2358">
        <v>-2943.69</v>
      </c>
      <c r="I2358" t="s">
        <v>15</v>
      </c>
      <c r="J2358" t="s">
        <v>320</v>
      </c>
      <c r="K2358" t="s">
        <v>3433</v>
      </c>
      <c r="L2358" t="s">
        <v>3363</v>
      </c>
      <c r="M2358" s="1">
        <v>42613</v>
      </c>
    </row>
    <row r="2359" spans="1:13" hidden="1" x14ac:dyDescent="0.25">
      <c r="A2359">
        <v>2016</v>
      </c>
      <c r="B2359" t="s">
        <v>11</v>
      </c>
      <c r="C2359" t="s">
        <v>12</v>
      </c>
      <c r="D2359" t="s">
        <v>186</v>
      </c>
      <c r="E2359" t="s">
        <v>187</v>
      </c>
      <c r="F2359" s="1">
        <v>42611</v>
      </c>
      <c r="G2359">
        <v>43</v>
      </c>
      <c r="H2359">
        <v>-1806.85</v>
      </c>
      <c r="I2359" t="s">
        <v>15</v>
      </c>
      <c r="J2359" t="s">
        <v>194</v>
      </c>
      <c r="K2359" t="s">
        <v>3434</v>
      </c>
      <c r="L2359" t="s">
        <v>3363</v>
      </c>
      <c r="M2359" s="1">
        <v>42613</v>
      </c>
    </row>
    <row r="2360" spans="1:13" x14ac:dyDescent="0.25">
      <c r="A2360">
        <v>2016</v>
      </c>
      <c r="B2360" t="s">
        <v>11</v>
      </c>
      <c r="C2360" t="s">
        <v>12</v>
      </c>
      <c r="D2360" t="s">
        <v>186</v>
      </c>
      <c r="E2360" t="s">
        <v>187</v>
      </c>
      <c r="F2360" s="1">
        <v>42611</v>
      </c>
      <c r="G2360">
        <v>44</v>
      </c>
      <c r="H2360">
        <v>-52152.54</v>
      </c>
      <c r="I2360" t="s">
        <v>15</v>
      </c>
      <c r="J2360" t="s">
        <v>20</v>
      </c>
      <c r="K2360" t="s">
        <v>3435</v>
      </c>
      <c r="L2360" t="s">
        <v>3363</v>
      </c>
      <c r="M2360" s="1">
        <v>42613</v>
      </c>
    </row>
    <row r="2361" spans="1:13" hidden="1" x14ac:dyDescent="0.25">
      <c r="A2361">
        <v>2016</v>
      </c>
      <c r="B2361" t="s">
        <v>11</v>
      </c>
      <c r="C2361" t="s">
        <v>12</v>
      </c>
      <c r="D2361" t="s">
        <v>186</v>
      </c>
      <c r="E2361" t="s">
        <v>187</v>
      </c>
      <c r="F2361" s="1">
        <v>42611</v>
      </c>
      <c r="G2361">
        <v>45</v>
      </c>
      <c r="H2361">
        <v>-119.59</v>
      </c>
      <c r="I2361" t="s">
        <v>15</v>
      </c>
      <c r="J2361" t="s">
        <v>324</v>
      </c>
      <c r="K2361" t="s">
        <v>3436</v>
      </c>
      <c r="L2361" t="s">
        <v>3363</v>
      </c>
      <c r="M2361" s="1">
        <v>42613</v>
      </c>
    </row>
    <row r="2362" spans="1:13" hidden="1" x14ac:dyDescent="0.25">
      <c r="A2362">
        <v>2016</v>
      </c>
      <c r="B2362" t="s">
        <v>11</v>
      </c>
      <c r="C2362" t="s">
        <v>12</v>
      </c>
      <c r="D2362" t="s">
        <v>186</v>
      </c>
      <c r="E2362" t="s">
        <v>187</v>
      </c>
      <c r="F2362" s="1">
        <v>42611</v>
      </c>
      <c r="G2362">
        <v>46</v>
      </c>
      <c r="H2362">
        <v>-3419.23</v>
      </c>
      <c r="I2362" t="s">
        <v>15</v>
      </c>
      <c r="J2362" t="s">
        <v>83</v>
      </c>
      <c r="K2362" t="s">
        <v>3437</v>
      </c>
      <c r="L2362" t="s">
        <v>3363</v>
      </c>
      <c r="M2362" s="1">
        <v>42613</v>
      </c>
    </row>
    <row r="2363" spans="1:13" hidden="1" x14ac:dyDescent="0.25">
      <c r="A2363">
        <v>2016</v>
      </c>
      <c r="B2363" t="s">
        <v>11</v>
      </c>
      <c r="C2363" t="s">
        <v>12</v>
      </c>
      <c r="D2363" t="s">
        <v>186</v>
      </c>
      <c r="E2363" t="s">
        <v>187</v>
      </c>
      <c r="F2363" s="1">
        <v>42611</v>
      </c>
      <c r="G2363">
        <v>47</v>
      </c>
      <c r="H2363">
        <v>-260.83999999999997</v>
      </c>
      <c r="I2363" t="s">
        <v>15</v>
      </c>
      <c r="J2363" t="s">
        <v>206</v>
      </c>
      <c r="K2363" t="s">
        <v>3438</v>
      </c>
      <c r="L2363" t="s">
        <v>3363</v>
      </c>
      <c r="M2363" s="1">
        <v>42613</v>
      </c>
    </row>
    <row r="2364" spans="1:13" hidden="1" x14ac:dyDescent="0.25">
      <c r="A2364">
        <v>2016</v>
      </c>
      <c r="B2364" t="s">
        <v>11</v>
      </c>
      <c r="C2364" t="s">
        <v>12</v>
      </c>
      <c r="D2364" t="s">
        <v>186</v>
      </c>
      <c r="E2364" t="s">
        <v>187</v>
      </c>
      <c r="F2364" s="1">
        <v>42611</v>
      </c>
      <c r="G2364">
        <v>48</v>
      </c>
      <c r="H2364">
        <v>-333.89</v>
      </c>
      <c r="I2364" t="s">
        <v>15</v>
      </c>
      <c r="J2364" t="s">
        <v>227</v>
      </c>
      <c r="K2364" t="s">
        <v>3439</v>
      </c>
      <c r="L2364" t="s">
        <v>3363</v>
      </c>
      <c r="M2364" s="1">
        <v>42613</v>
      </c>
    </row>
    <row r="2365" spans="1:13" hidden="1" x14ac:dyDescent="0.25">
      <c r="A2365">
        <v>2016</v>
      </c>
      <c r="B2365" t="s">
        <v>11</v>
      </c>
      <c r="C2365" t="s">
        <v>12</v>
      </c>
      <c r="D2365" t="s">
        <v>186</v>
      </c>
      <c r="E2365" t="s">
        <v>187</v>
      </c>
      <c r="F2365" s="1">
        <v>42611</v>
      </c>
      <c r="G2365">
        <v>49</v>
      </c>
      <c r="H2365">
        <v>-223910.96</v>
      </c>
      <c r="I2365" t="s">
        <v>15</v>
      </c>
      <c r="J2365" t="s">
        <v>222</v>
      </c>
      <c r="K2365" t="s">
        <v>3440</v>
      </c>
      <c r="L2365" t="s">
        <v>3363</v>
      </c>
      <c r="M2365" s="1">
        <v>42613</v>
      </c>
    </row>
    <row r="2366" spans="1:13" hidden="1" x14ac:dyDescent="0.25">
      <c r="A2366">
        <v>2016</v>
      </c>
      <c r="B2366" t="s">
        <v>11</v>
      </c>
      <c r="C2366" t="s">
        <v>12</v>
      </c>
      <c r="D2366" t="s">
        <v>186</v>
      </c>
      <c r="E2366" t="s">
        <v>187</v>
      </c>
      <c r="F2366" s="1">
        <v>42611</v>
      </c>
      <c r="G2366">
        <v>50</v>
      </c>
      <c r="H2366">
        <v>-292.33999999999997</v>
      </c>
      <c r="I2366" t="s">
        <v>15</v>
      </c>
      <c r="J2366" t="s">
        <v>962</v>
      </c>
      <c r="K2366" t="s">
        <v>3441</v>
      </c>
      <c r="L2366" t="s">
        <v>3363</v>
      </c>
      <c r="M2366" s="1">
        <v>42613</v>
      </c>
    </row>
    <row r="2367" spans="1:13" hidden="1" x14ac:dyDescent="0.25">
      <c r="A2367">
        <v>2016</v>
      </c>
      <c r="B2367" t="s">
        <v>11</v>
      </c>
      <c r="C2367" t="s">
        <v>12</v>
      </c>
      <c r="D2367" t="s">
        <v>186</v>
      </c>
      <c r="E2367" t="s">
        <v>187</v>
      </c>
      <c r="F2367" s="1">
        <v>42611</v>
      </c>
      <c r="G2367">
        <v>51</v>
      </c>
      <c r="H2367">
        <v>-84</v>
      </c>
      <c r="I2367" t="s">
        <v>15</v>
      </c>
      <c r="J2367" t="s">
        <v>336</v>
      </c>
      <c r="K2367" t="s">
        <v>3442</v>
      </c>
      <c r="L2367" t="s">
        <v>3363</v>
      </c>
      <c r="M2367" s="1">
        <v>42613</v>
      </c>
    </row>
    <row r="2368" spans="1:13" hidden="1" x14ac:dyDescent="0.25">
      <c r="A2368">
        <v>2016</v>
      </c>
      <c r="B2368" t="s">
        <v>11</v>
      </c>
      <c r="C2368" t="s">
        <v>12</v>
      </c>
      <c r="D2368" t="s">
        <v>186</v>
      </c>
      <c r="E2368" t="s">
        <v>187</v>
      </c>
      <c r="F2368" s="1">
        <v>42611</v>
      </c>
      <c r="G2368">
        <v>52</v>
      </c>
      <c r="H2368">
        <v>-135.76</v>
      </c>
      <c r="I2368" t="s">
        <v>15</v>
      </c>
      <c r="J2368" t="s">
        <v>496</v>
      </c>
      <c r="K2368" t="s">
        <v>3443</v>
      </c>
      <c r="L2368" t="s">
        <v>3363</v>
      </c>
      <c r="M2368" s="1">
        <v>42613</v>
      </c>
    </row>
    <row r="2369" spans="1:13" hidden="1" x14ac:dyDescent="0.25">
      <c r="A2369">
        <v>2016</v>
      </c>
      <c r="B2369" t="s">
        <v>11</v>
      </c>
      <c r="C2369" t="s">
        <v>12</v>
      </c>
      <c r="D2369" t="s">
        <v>186</v>
      </c>
      <c r="E2369" t="s">
        <v>187</v>
      </c>
      <c r="F2369" s="1">
        <v>42611</v>
      </c>
      <c r="G2369">
        <v>53</v>
      </c>
      <c r="H2369">
        <v>-450</v>
      </c>
      <c r="I2369" t="s">
        <v>15</v>
      </c>
      <c r="J2369" t="s">
        <v>340</v>
      </c>
      <c r="K2369" t="s">
        <v>3444</v>
      </c>
      <c r="L2369" t="s">
        <v>3363</v>
      </c>
      <c r="M2369" s="1">
        <v>42613</v>
      </c>
    </row>
    <row r="2370" spans="1:13" hidden="1" x14ac:dyDescent="0.25">
      <c r="A2370">
        <v>2016</v>
      </c>
      <c r="B2370" t="s">
        <v>11</v>
      </c>
      <c r="C2370" t="s">
        <v>12</v>
      </c>
      <c r="D2370" t="s">
        <v>186</v>
      </c>
      <c r="E2370" t="s">
        <v>187</v>
      </c>
      <c r="F2370" s="1">
        <v>42611</v>
      </c>
      <c r="G2370">
        <v>54</v>
      </c>
      <c r="H2370">
        <v>-698.89</v>
      </c>
      <c r="I2370" t="s">
        <v>15</v>
      </c>
      <c r="J2370" t="s">
        <v>1333</v>
      </c>
      <c r="K2370" t="s">
        <v>3445</v>
      </c>
      <c r="L2370" t="s">
        <v>3363</v>
      </c>
      <c r="M2370" s="1">
        <v>42613</v>
      </c>
    </row>
    <row r="2371" spans="1:13" hidden="1" x14ac:dyDescent="0.25">
      <c r="A2371">
        <v>2016</v>
      </c>
      <c r="B2371" t="s">
        <v>11</v>
      </c>
      <c r="C2371" t="s">
        <v>12</v>
      </c>
      <c r="D2371" t="s">
        <v>186</v>
      </c>
      <c r="E2371" t="s">
        <v>187</v>
      </c>
      <c r="F2371" s="1">
        <v>42611</v>
      </c>
      <c r="G2371">
        <v>55</v>
      </c>
      <c r="H2371">
        <v>-34.049999999999997</v>
      </c>
      <c r="I2371" t="s">
        <v>15</v>
      </c>
      <c r="J2371" t="s">
        <v>205</v>
      </c>
      <c r="K2371" t="s">
        <v>3446</v>
      </c>
      <c r="L2371" t="s">
        <v>3363</v>
      </c>
      <c r="M2371" s="1">
        <v>42613</v>
      </c>
    </row>
    <row r="2372" spans="1:13" hidden="1" x14ac:dyDescent="0.25">
      <c r="A2372">
        <v>2016</v>
      </c>
      <c r="B2372" t="s">
        <v>11</v>
      </c>
      <c r="C2372" t="s">
        <v>12</v>
      </c>
      <c r="D2372" t="s">
        <v>186</v>
      </c>
      <c r="E2372" t="s">
        <v>187</v>
      </c>
      <c r="F2372" s="1">
        <v>42611</v>
      </c>
      <c r="G2372">
        <v>56</v>
      </c>
      <c r="H2372">
        <v>-1661.79</v>
      </c>
      <c r="I2372" t="s">
        <v>15</v>
      </c>
      <c r="J2372" t="s">
        <v>349</v>
      </c>
      <c r="K2372" t="s">
        <v>3447</v>
      </c>
      <c r="L2372" t="s">
        <v>3363</v>
      </c>
      <c r="M2372" s="1">
        <v>42613</v>
      </c>
    </row>
    <row r="2373" spans="1:13" hidden="1" x14ac:dyDescent="0.25">
      <c r="A2373">
        <v>2016</v>
      </c>
      <c r="B2373" t="s">
        <v>11</v>
      </c>
      <c r="C2373" t="s">
        <v>12</v>
      </c>
      <c r="D2373" t="s">
        <v>186</v>
      </c>
      <c r="E2373" t="s">
        <v>187</v>
      </c>
      <c r="F2373" s="1">
        <v>42611</v>
      </c>
      <c r="G2373">
        <v>57</v>
      </c>
      <c r="H2373">
        <v>-8834.31</v>
      </c>
      <c r="I2373" t="s">
        <v>15</v>
      </c>
      <c r="J2373" t="s">
        <v>208</v>
      </c>
      <c r="K2373" t="s">
        <v>3448</v>
      </c>
      <c r="L2373" t="s">
        <v>3363</v>
      </c>
      <c r="M2373" s="1">
        <v>42613</v>
      </c>
    </row>
    <row r="2374" spans="1:13" hidden="1" x14ac:dyDescent="0.25">
      <c r="A2374">
        <v>2016</v>
      </c>
      <c r="B2374" t="s">
        <v>11</v>
      </c>
      <c r="C2374" t="s">
        <v>12</v>
      </c>
      <c r="D2374" t="s">
        <v>186</v>
      </c>
      <c r="E2374" t="s">
        <v>187</v>
      </c>
      <c r="F2374" s="1">
        <v>42611</v>
      </c>
      <c r="G2374">
        <v>58</v>
      </c>
      <c r="H2374">
        <v>-352</v>
      </c>
      <c r="I2374" t="s">
        <v>15</v>
      </c>
      <c r="J2374" t="s">
        <v>2090</v>
      </c>
      <c r="K2374" t="s">
        <v>3449</v>
      </c>
      <c r="L2374" t="s">
        <v>3363</v>
      </c>
      <c r="M2374" s="1">
        <v>42613</v>
      </c>
    </row>
    <row r="2375" spans="1:13" hidden="1" x14ac:dyDescent="0.25">
      <c r="A2375">
        <v>2016</v>
      </c>
      <c r="B2375" t="s">
        <v>11</v>
      </c>
      <c r="C2375" t="s">
        <v>12</v>
      </c>
      <c r="D2375" t="s">
        <v>186</v>
      </c>
      <c r="E2375" t="s">
        <v>187</v>
      </c>
      <c r="F2375" s="1">
        <v>42611</v>
      </c>
      <c r="G2375">
        <v>59</v>
      </c>
      <c r="H2375">
        <v>-19.77</v>
      </c>
      <c r="I2375" t="s">
        <v>15</v>
      </c>
      <c r="J2375" t="s">
        <v>203</v>
      </c>
      <c r="K2375" t="s">
        <v>3450</v>
      </c>
      <c r="L2375" t="s">
        <v>3363</v>
      </c>
      <c r="M2375" s="1">
        <v>42613</v>
      </c>
    </row>
    <row r="2376" spans="1:13" hidden="1" x14ac:dyDescent="0.25">
      <c r="A2376">
        <v>2016</v>
      </c>
      <c r="B2376" t="s">
        <v>11</v>
      </c>
      <c r="C2376" t="s">
        <v>12</v>
      </c>
      <c r="D2376" t="s">
        <v>186</v>
      </c>
      <c r="E2376" t="s">
        <v>187</v>
      </c>
      <c r="F2376" s="1">
        <v>42611</v>
      </c>
      <c r="G2376">
        <v>60</v>
      </c>
      <c r="H2376">
        <v>-37.630000000000003</v>
      </c>
      <c r="I2376" t="s">
        <v>15</v>
      </c>
      <c r="J2376" t="s">
        <v>2424</v>
      </c>
      <c r="K2376" t="s">
        <v>3451</v>
      </c>
      <c r="L2376" t="s">
        <v>3363</v>
      </c>
      <c r="M2376" s="1">
        <v>42613</v>
      </c>
    </row>
    <row r="2377" spans="1:13" hidden="1" x14ac:dyDescent="0.25">
      <c r="A2377">
        <v>2016</v>
      </c>
      <c r="B2377" t="s">
        <v>11</v>
      </c>
      <c r="C2377" t="s">
        <v>12</v>
      </c>
      <c r="D2377" t="s">
        <v>186</v>
      </c>
      <c r="E2377" t="s">
        <v>187</v>
      </c>
      <c r="F2377" s="1">
        <v>42611</v>
      </c>
      <c r="G2377">
        <v>61</v>
      </c>
      <c r="H2377">
        <v>-390.31</v>
      </c>
      <c r="I2377" t="s">
        <v>15</v>
      </c>
      <c r="J2377" t="s">
        <v>810</v>
      </c>
      <c r="K2377" t="s">
        <v>3452</v>
      </c>
      <c r="L2377" t="s">
        <v>3363</v>
      </c>
      <c r="M2377" s="1">
        <v>42613</v>
      </c>
    </row>
    <row r="2378" spans="1:13" hidden="1" x14ac:dyDescent="0.25">
      <c r="A2378">
        <v>2016</v>
      </c>
      <c r="B2378" t="s">
        <v>11</v>
      </c>
      <c r="C2378" t="s">
        <v>12</v>
      </c>
      <c r="D2378" t="s">
        <v>186</v>
      </c>
      <c r="E2378" t="s">
        <v>187</v>
      </c>
      <c r="F2378" s="1">
        <v>42611</v>
      </c>
      <c r="G2378">
        <v>62</v>
      </c>
      <c r="H2378">
        <v>-144.83000000000001</v>
      </c>
      <c r="I2378" t="s">
        <v>15</v>
      </c>
      <c r="J2378" t="s">
        <v>34</v>
      </c>
      <c r="K2378" t="s">
        <v>3453</v>
      </c>
      <c r="L2378" t="s">
        <v>3363</v>
      </c>
      <c r="M2378" s="1">
        <v>42613</v>
      </c>
    </row>
    <row r="2379" spans="1:13" hidden="1" x14ac:dyDescent="0.25">
      <c r="A2379">
        <v>2016</v>
      </c>
      <c r="B2379" t="s">
        <v>11</v>
      </c>
      <c r="C2379" t="s">
        <v>12</v>
      </c>
      <c r="D2379" t="s">
        <v>186</v>
      </c>
      <c r="E2379" t="s">
        <v>187</v>
      </c>
      <c r="F2379" s="1">
        <v>42611</v>
      </c>
      <c r="G2379">
        <v>63</v>
      </c>
      <c r="H2379">
        <v>-1833</v>
      </c>
      <c r="I2379" t="s">
        <v>15</v>
      </c>
      <c r="J2379" t="s">
        <v>671</v>
      </c>
      <c r="K2379" t="s">
        <v>3454</v>
      </c>
      <c r="L2379" t="s">
        <v>3363</v>
      </c>
      <c r="M2379" s="1">
        <v>42613</v>
      </c>
    </row>
    <row r="2380" spans="1:13" hidden="1" x14ac:dyDescent="0.25">
      <c r="A2380">
        <v>2016</v>
      </c>
      <c r="B2380" t="s">
        <v>11</v>
      </c>
      <c r="C2380" t="s">
        <v>12</v>
      </c>
      <c r="D2380" t="s">
        <v>186</v>
      </c>
      <c r="E2380" t="s">
        <v>187</v>
      </c>
      <c r="F2380" s="1">
        <v>42611</v>
      </c>
      <c r="G2380">
        <v>64</v>
      </c>
      <c r="H2380">
        <v>-6411.29</v>
      </c>
      <c r="I2380" t="s">
        <v>15</v>
      </c>
      <c r="J2380" t="s">
        <v>676</v>
      </c>
      <c r="K2380" t="s">
        <v>3455</v>
      </c>
      <c r="L2380" t="s">
        <v>3363</v>
      </c>
      <c r="M2380" s="1">
        <v>42613</v>
      </c>
    </row>
    <row r="2381" spans="1:13" hidden="1" x14ac:dyDescent="0.25">
      <c r="A2381">
        <v>2016</v>
      </c>
      <c r="B2381" t="s">
        <v>11</v>
      </c>
      <c r="C2381" t="s">
        <v>12</v>
      </c>
      <c r="D2381" t="s">
        <v>186</v>
      </c>
      <c r="E2381" t="s">
        <v>187</v>
      </c>
      <c r="F2381" s="1">
        <v>42611</v>
      </c>
      <c r="G2381">
        <v>65</v>
      </c>
      <c r="H2381">
        <v>-8832.5</v>
      </c>
      <c r="I2381" t="s">
        <v>15</v>
      </c>
      <c r="J2381" t="s">
        <v>512</v>
      </c>
      <c r="K2381" t="s">
        <v>3456</v>
      </c>
      <c r="L2381" t="s">
        <v>3363</v>
      </c>
      <c r="M2381" s="1">
        <v>42613</v>
      </c>
    </row>
    <row r="2382" spans="1:13" hidden="1" x14ac:dyDescent="0.25">
      <c r="A2382">
        <v>2016</v>
      </c>
      <c r="B2382" t="s">
        <v>11</v>
      </c>
      <c r="C2382" t="s">
        <v>12</v>
      </c>
      <c r="D2382" t="s">
        <v>186</v>
      </c>
      <c r="E2382" t="s">
        <v>187</v>
      </c>
      <c r="F2382" s="1">
        <v>42611</v>
      </c>
      <c r="G2382">
        <v>66</v>
      </c>
      <c r="H2382">
        <v>-5926.55</v>
      </c>
      <c r="I2382" t="s">
        <v>15</v>
      </c>
      <c r="J2382" t="s">
        <v>197</v>
      </c>
      <c r="K2382" t="s">
        <v>3457</v>
      </c>
      <c r="L2382" t="s">
        <v>3363</v>
      </c>
      <c r="M2382" s="1">
        <v>42613</v>
      </c>
    </row>
    <row r="2383" spans="1:13" hidden="1" x14ac:dyDescent="0.25">
      <c r="A2383">
        <v>2016</v>
      </c>
      <c r="B2383" t="s">
        <v>11</v>
      </c>
      <c r="C2383" t="s">
        <v>12</v>
      </c>
      <c r="D2383" t="s">
        <v>186</v>
      </c>
      <c r="E2383" t="s">
        <v>187</v>
      </c>
      <c r="F2383" s="1">
        <v>42611</v>
      </c>
      <c r="G2383">
        <v>67</v>
      </c>
      <c r="H2383">
        <v>-60.82</v>
      </c>
      <c r="I2383" t="s">
        <v>15</v>
      </c>
      <c r="J2383" t="s">
        <v>3458</v>
      </c>
      <c r="K2383" t="s">
        <v>3459</v>
      </c>
      <c r="L2383" t="s">
        <v>3363</v>
      </c>
      <c r="M2383" s="1">
        <v>42613</v>
      </c>
    </row>
    <row r="2384" spans="1:13" hidden="1" x14ac:dyDescent="0.25">
      <c r="A2384">
        <v>2016</v>
      </c>
      <c r="B2384" t="s">
        <v>11</v>
      </c>
      <c r="C2384" t="s">
        <v>12</v>
      </c>
      <c r="D2384" t="s">
        <v>186</v>
      </c>
      <c r="E2384" t="s">
        <v>187</v>
      </c>
      <c r="F2384" s="1">
        <v>42611</v>
      </c>
      <c r="G2384">
        <v>68</v>
      </c>
      <c r="H2384">
        <v>-138.52000000000001</v>
      </c>
      <c r="I2384" t="s">
        <v>15</v>
      </c>
      <c r="J2384" t="s">
        <v>372</v>
      </c>
      <c r="K2384" t="s">
        <v>3460</v>
      </c>
      <c r="L2384" t="s">
        <v>3363</v>
      </c>
      <c r="M2384" s="1">
        <v>42613</v>
      </c>
    </row>
    <row r="2385" spans="1:13" hidden="1" x14ac:dyDescent="0.25">
      <c r="A2385">
        <v>2016</v>
      </c>
      <c r="B2385" t="s">
        <v>11</v>
      </c>
      <c r="C2385" t="s">
        <v>12</v>
      </c>
      <c r="D2385" t="s">
        <v>186</v>
      </c>
      <c r="E2385" t="s">
        <v>187</v>
      </c>
      <c r="F2385" s="1">
        <v>42611</v>
      </c>
      <c r="G2385">
        <v>69</v>
      </c>
      <c r="H2385">
        <v>-809.07</v>
      </c>
      <c r="I2385" t="s">
        <v>15</v>
      </c>
      <c r="J2385" t="s">
        <v>216</v>
      </c>
      <c r="K2385" t="s">
        <v>3461</v>
      </c>
      <c r="L2385" t="s">
        <v>3363</v>
      </c>
      <c r="M2385" s="1">
        <v>42613</v>
      </c>
    </row>
    <row r="2386" spans="1:13" hidden="1" x14ac:dyDescent="0.25">
      <c r="A2386">
        <v>2016</v>
      </c>
      <c r="B2386" t="s">
        <v>11</v>
      </c>
      <c r="C2386" t="s">
        <v>12</v>
      </c>
      <c r="D2386" t="s">
        <v>186</v>
      </c>
      <c r="E2386" t="s">
        <v>187</v>
      </c>
      <c r="F2386" s="1">
        <v>42611</v>
      </c>
      <c r="G2386">
        <v>70</v>
      </c>
      <c r="H2386">
        <v>-166.05</v>
      </c>
      <c r="I2386" t="s">
        <v>15</v>
      </c>
      <c r="J2386" t="s">
        <v>40</v>
      </c>
      <c r="K2386" t="s">
        <v>3462</v>
      </c>
      <c r="L2386" t="s">
        <v>3363</v>
      </c>
      <c r="M2386" s="1">
        <v>42613</v>
      </c>
    </row>
    <row r="2387" spans="1:13" hidden="1" x14ac:dyDescent="0.25">
      <c r="A2387">
        <v>2016</v>
      </c>
      <c r="B2387" t="s">
        <v>11</v>
      </c>
      <c r="C2387" t="s">
        <v>12</v>
      </c>
      <c r="D2387" t="s">
        <v>186</v>
      </c>
      <c r="E2387" t="s">
        <v>187</v>
      </c>
      <c r="F2387" s="1">
        <v>42611</v>
      </c>
      <c r="G2387">
        <v>71</v>
      </c>
      <c r="H2387">
        <v>-100</v>
      </c>
      <c r="I2387" t="s">
        <v>15</v>
      </c>
      <c r="J2387" t="s">
        <v>3463</v>
      </c>
      <c r="K2387" t="s">
        <v>3464</v>
      </c>
      <c r="L2387" t="s">
        <v>3363</v>
      </c>
      <c r="M2387" s="1">
        <v>42613</v>
      </c>
    </row>
    <row r="2388" spans="1:13" hidden="1" x14ac:dyDescent="0.25">
      <c r="A2388">
        <v>2016</v>
      </c>
      <c r="B2388" t="s">
        <v>11</v>
      </c>
      <c r="C2388" t="s">
        <v>12</v>
      </c>
      <c r="D2388" t="s">
        <v>186</v>
      </c>
      <c r="E2388" t="s">
        <v>187</v>
      </c>
      <c r="F2388" s="1">
        <v>42611</v>
      </c>
      <c r="G2388">
        <v>72</v>
      </c>
      <c r="H2388">
        <v>-3509.56</v>
      </c>
      <c r="I2388" t="s">
        <v>15</v>
      </c>
      <c r="J2388" t="s">
        <v>3465</v>
      </c>
      <c r="K2388" t="s">
        <v>3466</v>
      </c>
      <c r="L2388" t="s">
        <v>3363</v>
      </c>
      <c r="M2388" s="1">
        <v>42613</v>
      </c>
    </row>
    <row r="2389" spans="1:13" hidden="1" x14ac:dyDescent="0.25">
      <c r="A2389">
        <v>2016</v>
      </c>
      <c r="B2389" t="s">
        <v>11</v>
      </c>
      <c r="C2389" t="s">
        <v>12</v>
      </c>
      <c r="D2389" t="s">
        <v>186</v>
      </c>
      <c r="E2389" t="s">
        <v>187</v>
      </c>
      <c r="F2389" s="1">
        <v>42611</v>
      </c>
      <c r="G2389">
        <v>73</v>
      </c>
      <c r="H2389">
        <v>-20000</v>
      </c>
      <c r="I2389" t="s">
        <v>15</v>
      </c>
      <c r="J2389" t="s">
        <v>202</v>
      </c>
      <c r="K2389" t="s">
        <v>3467</v>
      </c>
      <c r="L2389" t="s">
        <v>3363</v>
      </c>
      <c r="M2389" s="1">
        <v>42613</v>
      </c>
    </row>
    <row r="2390" spans="1:13" hidden="1" x14ac:dyDescent="0.25">
      <c r="A2390">
        <v>2016</v>
      </c>
      <c r="B2390" t="s">
        <v>11</v>
      </c>
      <c r="C2390" t="s">
        <v>12</v>
      </c>
      <c r="D2390" t="s">
        <v>186</v>
      </c>
      <c r="E2390" t="s">
        <v>187</v>
      </c>
      <c r="F2390" s="1">
        <v>42611</v>
      </c>
      <c r="G2390">
        <v>74</v>
      </c>
      <c r="H2390">
        <v>-33928.269999999997</v>
      </c>
      <c r="I2390" t="s">
        <v>15</v>
      </c>
      <c r="J2390" t="s">
        <v>542</v>
      </c>
      <c r="K2390" t="s">
        <v>3468</v>
      </c>
      <c r="L2390" t="s">
        <v>3363</v>
      </c>
      <c r="M2390" s="1">
        <v>42613</v>
      </c>
    </row>
    <row r="2391" spans="1:13" hidden="1" x14ac:dyDescent="0.25">
      <c r="A2391">
        <v>2016</v>
      </c>
      <c r="B2391" t="s">
        <v>11</v>
      </c>
      <c r="C2391" t="s">
        <v>12</v>
      </c>
      <c r="D2391" t="s">
        <v>186</v>
      </c>
      <c r="E2391" t="s">
        <v>187</v>
      </c>
      <c r="F2391" s="1">
        <v>42611</v>
      </c>
      <c r="G2391">
        <v>75</v>
      </c>
      <c r="H2391">
        <v>-175</v>
      </c>
      <c r="I2391" t="s">
        <v>15</v>
      </c>
      <c r="J2391" t="s">
        <v>544</v>
      </c>
      <c r="K2391" t="s">
        <v>3469</v>
      </c>
      <c r="L2391" t="s">
        <v>3363</v>
      </c>
      <c r="M2391" s="1">
        <v>42613</v>
      </c>
    </row>
    <row r="2392" spans="1:13" hidden="1" x14ac:dyDescent="0.25">
      <c r="A2392">
        <v>2016</v>
      </c>
      <c r="B2392" t="s">
        <v>11</v>
      </c>
      <c r="C2392" t="s">
        <v>12</v>
      </c>
      <c r="D2392" t="s">
        <v>186</v>
      </c>
      <c r="E2392" t="s">
        <v>187</v>
      </c>
      <c r="F2392" s="1">
        <v>42611</v>
      </c>
      <c r="G2392">
        <v>76</v>
      </c>
      <c r="H2392">
        <v>-2298</v>
      </c>
      <c r="I2392" t="s">
        <v>15</v>
      </c>
      <c r="J2392" t="s">
        <v>789</v>
      </c>
      <c r="K2392" t="s">
        <v>3470</v>
      </c>
      <c r="L2392" t="s">
        <v>3363</v>
      </c>
      <c r="M2392" s="1">
        <v>42613</v>
      </c>
    </row>
    <row r="2393" spans="1:13" hidden="1" x14ac:dyDescent="0.25">
      <c r="A2393">
        <v>2016</v>
      </c>
      <c r="B2393" t="s">
        <v>11</v>
      </c>
      <c r="C2393" t="s">
        <v>12</v>
      </c>
      <c r="D2393" t="s">
        <v>186</v>
      </c>
      <c r="E2393" t="s">
        <v>187</v>
      </c>
      <c r="F2393" s="1">
        <v>42611</v>
      </c>
      <c r="G2393">
        <v>77</v>
      </c>
      <c r="H2393">
        <v>-126.52</v>
      </c>
      <c r="I2393" t="s">
        <v>15</v>
      </c>
      <c r="J2393" t="s">
        <v>392</v>
      </c>
      <c r="K2393" t="s">
        <v>3471</v>
      </c>
      <c r="L2393" t="s">
        <v>3363</v>
      </c>
      <c r="M2393" s="1">
        <v>42613</v>
      </c>
    </row>
    <row r="2394" spans="1:13" hidden="1" x14ac:dyDescent="0.25">
      <c r="A2394">
        <v>2016</v>
      </c>
      <c r="B2394" t="s">
        <v>11</v>
      </c>
      <c r="C2394" t="s">
        <v>12</v>
      </c>
      <c r="D2394" t="s">
        <v>186</v>
      </c>
      <c r="E2394" t="s">
        <v>187</v>
      </c>
      <c r="F2394" s="1">
        <v>42611</v>
      </c>
      <c r="G2394">
        <v>78</v>
      </c>
      <c r="H2394">
        <v>-709.22</v>
      </c>
      <c r="I2394" t="s">
        <v>15</v>
      </c>
      <c r="J2394" t="s">
        <v>211</v>
      </c>
      <c r="K2394" t="s">
        <v>3472</v>
      </c>
      <c r="L2394" t="s">
        <v>3363</v>
      </c>
      <c r="M2394" s="1">
        <v>42613</v>
      </c>
    </row>
    <row r="2395" spans="1:13" hidden="1" x14ac:dyDescent="0.25">
      <c r="A2395">
        <v>2016</v>
      </c>
      <c r="B2395" t="s">
        <v>11</v>
      </c>
      <c r="C2395" t="s">
        <v>12</v>
      </c>
      <c r="D2395" t="s">
        <v>186</v>
      </c>
      <c r="E2395" t="s">
        <v>187</v>
      </c>
      <c r="F2395" s="1">
        <v>42611</v>
      </c>
      <c r="G2395">
        <v>79</v>
      </c>
      <c r="H2395">
        <v>-85</v>
      </c>
      <c r="I2395" t="s">
        <v>15</v>
      </c>
      <c r="J2395" t="s">
        <v>551</v>
      </c>
      <c r="K2395" t="s">
        <v>3473</v>
      </c>
      <c r="L2395" t="s">
        <v>3363</v>
      </c>
      <c r="M2395" s="1">
        <v>42613</v>
      </c>
    </row>
    <row r="2396" spans="1:13" hidden="1" x14ac:dyDescent="0.25">
      <c r="A2396">
        <v>2016</v>
      </c>
      <c r="B2396" t="s">
        <v>11</v>
      </c>
      <c r="C2396" t="s">
        <v>12</v>
      </c>
      <c r="D2396" t="s">
        <v>186</v>
      </c>
      <c r="E2396" t="s">
        <v>187</v>
      </c>
      <c r="F2396" s="1">
        <v>42611</v>
      </c>
      <c r="G2396">
        <v>80</v>
      </c>
      <c r="H2396">
        <v>-77883.92</v>
      </c>
      <c r="I2396" t="s">
        <v>15</v>
      </c>
      <c r="J2396" t="s">
        <v>395</v>
      </c>
      <c r="K2396" t="s">
        <v>3474</v>
      </c>
      <c r="L2396" t="s">
        <v>3363</v>
      </c>
      <c r="M2396" s="1">
        <v>42613</v>
      </c>
    </row>
    <row r="2397" spans="1:13" hidden="1" x14ac:dyDescent="0.25">
      <c r="A2397">
        <v>2016</v>
      </c>
      <c r="B2397" t="s">
        <v>11</v>
      </c>
      <c r="C2397" t="s">
        <v>12</v>
      </c>
      <c r="D2397" t="s">
        <v>186</v>
      </c>
      <c r="E2397" t="s">
        <v>187</v>
      </c>
      <c r="F2397" s="1">
        <v>42612</v>
      </c>
      <c r="G2397">
        <v>0</v>
      </c>
      <c r="H2397">
        <v>-49.14</v>
      </c>
      <c r="I2397" t="s">
        <v>230</v>
      </c>
      <c r="J2397" t="s">
        <v>3475</v>
      </c>
      <c r="L2397" t="s">
        <v>3133</v>
      </c>
      <c r="M2397" s="1">
        <v>42613</v>
      </c>
    </row>
    <row r="2398" spans="1:13" hidden="1" x14ac:dyDescent="0.25">
      <c r="A2398">
        <v>2016</v>
      </c>
      <c r="B2398" t="s">
        <v>11</v>
      </c>
      <c r="C2398" t="s">
        <v>12</v>
      </c>
      <c r="D2398" t="s">
        <v>186</v>
      </c>
      <c r="E2398" t="s">
        <v>187</v>
      </c>
      <c r="F2398" s="1">
        <v>42613</v>
      </c>
      <c r="G2398">
        <v>0</v>
      </c>
      <c r="H2398">
        <v>-5148</v>
      </c>
      <c r="I2398" t="s">
        <v>15</v>
      </c>
      <c r="J2398" t="s">
        <v>232</v>
      </c>
      <c r="K2398" t="s">
        <v>3476</v>
      </c>
      <c r="L2398" t="s">
        <v>3477</v>
      </c>
      <c r="M2398" s="1">
        <v>42613</v>
      </c>
    </row>
    <row r="2399" spans="1:13" hidden="1" x14ac:dyDescent="0.25">
      <c r="A2399">
        <v>2016</v>
      </c>
      <c r="B2399" t="s">
        <v>11</v>
      </c>
      <c r="C2399" t="s">
        <v>12</v>
      </c>
      <c r="D2399" t="s">
        <v>186</v>
      </c>
      <c r="E2399" t="s">
        <v>187</v>
      </c>
      <c r="F2399" s="1">
        <v>42613</v>
      </c>
      <c r="G2399">
        <v>1</v>
      </c>
      <c r="H2399">
        <v>-2304</v>
      </c>
      <c r="I2399" t="s">
        <v>15</v>
      </c>
      <c r="J2399" t="s">
        <v>232</v>
      </c>
      <c r="K2399" t="s">
        <v>3478</v>
      </c>
      <c r="L2399" t="s">
        <v>3477</v>
      </c>
      <c r="M2399" s="1">
        <v>42613</v>
      </c>
    </row>
    <row r="2400" spans="1:13" hidden="1" x14ac:dyDescent="0.25">
      <c r="A2400">
        <v>2016</v>
      </c>
      <c r="B2400" t="s">
        <v>11</v>
      </c>
      <c r="C2400" t="s">
        <v>12</v>
      </c>
      <c r="D2400" t="s">
        <v>186</v>
      </c>
      <c r="E2400" t="s">
        <v>187</v>
      </c>
      <c r="F2400" s="1">
        <v>42613</v>
      </c>
      <c r="G2400">
        <v>2</v>
      </c>
      <c r="H2400">
        <v>-608</v>
      </c>
      <c r="I2400" t="s">
        <v>15</v>
      </c>
      <c r="J2400" t="s">
        <v>232</v>
      </c>
      <c r="K2400" t="s">
        <v>3479</v>
      </c>
      <c r="L2400" t="s">
        <v>3477</v>
      </c>
      <c r="M2400" s="1">
        <v>42613</v>
      </c>
    </row>
    <row r="2401" spans="1:13" hidden="1" x14ac:dyDescent="0.25">
      <c r="A2401">
        <v>2016</v>
      </c>
      <c r="B2401" t="s">
        <v>11</v>
      </c>
      <c r="C2401" t="s">
        <v>12</v>
      </c>
      <c r="D2401" t="s">
        <v>186</v>
      </c>
      <c r="E2401" t="s">
        <v>187</v>
      </c>
      <c r="F2401" s="1">
        <v>42614</v>
      </c>
      <c r="G2401">
        <v>0</v>
      </c>
      <c r="H2401">
        <v>-398.44</v>
      </c>
      <c r="I2401" t="s">
        <v>15</v>
      </c>
      <c r="J2401" t="s">
        <v>2535</v>
      </c>
      <c r="K2401" t="s">
        <v>2537</v>
      </c>
      <c r="L2401" t="s">
        <v>3480</v>
      </c>
      <c r="M2401" s="1">
        <v>42643</v>
      </c>
    </row>
    <row r="2402" spans="1:13" hidden="1" x14ac:dyDescent="0.25">
      <c r="A2402">
        <v>2016</v>
      </c>
      <c r="B2402" t="s">
        <v>11</v>
      </c>
      <c r="C2402" t="s">
        <v>12</v>
      </c>
      <c r="D2402" t="s">
        <v>186</v>
      </c>
      <c r="E2402" t="s">
        <v>187</v>
      </c>
      <c r="F2402" s="1">
        <v>42614</v>
      </c>
      <c r="G2402">
        <v>1</v>
      </c>
      <c r="H2402">
        <v>1763944.64</v>
      </c>
      <c r="I2402" t="s">
        <v>24</v>
      </c>
      <c r="J2402" t="s">
        <v>228</v>
      </c>
      <c r="L2402" t="s">
        <v>3481</v>
      </c>
      <c r="M2402" s="1">
        <v>42643</v>
      </c>
    </row>
    <row r="2403" spans="1:13" hidden="1" x14ac:dyDescent="0.25">
      <c r="A2403">
        <v>2016</v>
      </c>
      <c r="B2403" t="s">
        <v>11</v>
      </c>
      <c r="C2403" t="s">
        <v>12</v>
      </c>
      <c r="D2403" t="s">
        <v>186</v>
      </c>
      <c r="E2403" t="s">
        <v>187</v>
      </c>
      <c r="F2403" s="1">
        <v>42614</v>
      </c>
      <c r="G2403">
        <v>2</v>
      </c>
      <c r="H2403">
        <v>-1500.12</v>
      </c>
      <c r="I2403" t="s">
        <v>24</v>
      </c>
      <c r="J2403" t="s">
        <v>229</v>
      </c>
      <c r="L2403" t="s">
        <v>3481</v>
      </c>
      <c r="M2403" s="1">
        <v>42643</v>
      </c>
    </row>
    <row r="2404" spans="1:13" hidden="1" x14ac:dyDescent="0.25">
      <c r="A2404">
        <v>2016</v>
      </c>
      <c r="B2404" t="s">
        <v>11</v>
      </c>
      <c r="C2404" t="s">
        <v>12</v>
      </c>
      <c r="D2404" t="s">
        <v>186</v>
      </c>
      <c r="E2404" t="s">
        <v>187</v>
      </c>
      <c r="F2404" s="1">
        <v>42614</v>
      </c>
      <c r="G2404">
        <v>3</v>
      </c>
      <c r="H2404">
        <v>1189.17</v>
      </c>
      <c r="I2404" t="s">
        <v>3482</v>
      </c>
      <c r="J2404" t="s">
        <v>3483</v>
      </c>
      <c r="L2404" t="s">
        <v>3484</v>
      </c>
      <c r="M2404" s="1">
        <v>42643</v>
      </c>
    </row>
    <row r="2405" spans="1:13" hidden="1" x14ac:dyDescent="0.25">
      <c r="A2405">
        <v>2016</v>
      </c>
      <c r="B2405" t="s">
        <v>11</v>
      </c>
      <c r="C2405" t="s">
        <v>12</v>
      </c>
      <c r="D2405" t="s">
        <v>186</v>
      </c>
      <c r="E2405" t="s">
        <v>187</v>
      </c>
      <c r="F2405" s="1">
        <v>42614</v>
      </c>
      <c r="G2405">
        <v>4</v>
      </c>
      <c r="H2405">
        <v>-283.02</v>
      </c>
      <c r="I2405" t="s">
        <v>230</v>
      </c>
      <c r="J2405" t="s">
        <v>3485</v>
      </c>
      <c r="L2405" t="s">
        <v>3486</v>
      </c>
      <c r="M2405" s="1">
        <v>42643</v>
      </c>
    </row>
    <row r="2406" spans="1:13" hidden="1" x14ac:dyDescent="0.25">
      <c r="A2406">
        <v>2016</v>
      </c>
      <c r="B2406" t="s">
        <v>11</v>
      </c>
      <c r="C2406" t="s">
        <v>12</v>
      </c>
      <c r="D2406" t="s">
        <v>186</v>
      </c>
      <c r="E2406" t="s">
        <v>187</v>
      </c>
      <c r="F2406" s="1">
        <v>42615</v>
      </c>
      <c r="G2406">
        <v>0</v>
      </c>
      <c r="H2406">
        <v>-20924.32</v>
      </c>
      <c r="I2406" t="s">
        <v>21</v>
      </c>
      <c r="J2406" t="s">
        <v>188</v>
      </c>
      <c r="L2406" t="s">
        <v>3487</v>
      </c>
      <c r="M2406" s="1">
        <v>42643</v>
      </c>
    </row>
    <row r="2407" spans="1:13" hidden="1" x14ac:dyDescent="0.25">
      <c r="A2407">
        <v>2016</v>
      </c>
      <c r="B2407" t="s">
        <v>11</v>
      </c>
      <c r="C2407" t="s">
        <v>12</v>
      </c>
      <c r="D2407" t="s">
        <v>186</v>
      </c>
      <c r="E2407" t="s">
        <v>187</v>
      </c>
      <c r="F2407" s="1">
        <v>42615</v>
      </c>
      <c r="G2407">
        <v>1</v>
      </c>
      <c r="H2407">
        <v>-61892.32</v>
      </c>
      <c r="I2407" t="s">
        <v>21</v>
      </c>
      <c r="J2407" t="s">
        <v>189</v>
      </c>
      <c r="L2407" t="s">
        <v>3487</v>
      </c>
      <c r="M2407" s="1">
        <v>42643</v>
      </c>
    </row>
    <row r="2408" spans="1:13" hidden="1" x14ac:dyDescent="0.25">
      <c r="A2408">
        <v>2016</v>
      </c>
      <c r="B2408" t="s">
        <v>11</v>
      </c>
      <c r="C2408" t="s">
        <v>12</v>
      </c>
      <c r="D2408" t="s">
        <v>186</v>
      </c>
      <c r="E2408" t="s">
        <v>187</v>
      </c>
      <c r="F2408" s="1">
        <v>42615</v>
      </c>
      <c r="G2408">
        <v>2</v>
      </c>
      <c r="H2408">
        <v>-36736.82</v>
      </c>
      <c r="I2408" t="s">
        <v>21</v>
      </c>
      <c r="J2408" t="s">
        <v>190</v>
      </c>
      <c r="L2408" t="s">
        <v>3487</v>
      </c>
      <c r="M2408" s="1">
        <v>42643</v>
      </c>
    </row>
    <row r="2409" spans="1:13" hidden="1" x14ac:dyDescent="0.25">
      <c r="A2409">
        <v>2016</v>
      </c>
      <c r="B2409" t="s">
        <v>11</v>
      </c>
      <c r="C2409" t="s">
        <v>12</v>
      </c>
      <c r="D2409" t="s">
        <v>186</v>
      </c>
      <c r="E2409" t="s">
        <v>187</v>
      </c>
      <c r="F2409" s="1">
        <v>42615</v>
      </c>
      <c r="G2409">
        <v>3</v>
      </c>
      <c r="H2409">
        <v>-369.23</v>
      </c>
      <c r="I2409" t="s">
        <v>21</v>
      </c>
      <c r="J2409" t="s">
        <v>191</v>
      </c>
      <c r="L2409" t="s">
        <v>3487</v>
      </c>
      <c r="M2409" s="1">
        <v>42643</v>
      </c>
    </row>
    <row r="2410" spans="1:13" hidden="1" x14ac:dyDescent="0.25">
      <c r="A2410">
        <v>2016</v>
      </c>
      <c r="B2410" t="s">
        <v>11</v>
      </c>
      <c r="C2410" t="s">
        <v>12</v>
      </c>
      <c r="D2410" t="s">
        <v>186</v>
      </c>
      <c r="E2410" t="s">
        <v>187</v>
      </c>
      <c r="F2410" s="1">
        <v>42615</v>
      </c>
      <c r="G2410">
        <v>4</v>
      </c>
      <c r="H2410">
        <v>-925.68</v>
      </c>
      <c r="I2410" t="s">
        <v>21</v>
      </c>
      <c r="J2410" t="s">
        <v>234</v>
      </c>
      <c r="L2410" t="s">
        <v>3488</v>
      </c>
      <c r="M2410" s="1">
        <v>42643</v>
      </c>
    </row>
    <row r="2411" spans="1:13" hidden="1" x14ac:dyDescent="0.25">
      <c r="A2411">
        <v>2016</v>
      </c>
      <c r="B2411" t="s">
        <v>11</v>
      </c>
      <c r="C2411" t="s">
        <v>12</v>
      </c>
      <c r="D2411" t="s">
        <v>186</v>
      </c>
      <c r="E2411" t="s">
        <v>187</v>
      </c>
      <c r="F2411" s="1">
        <v>42615</v>
      </c>
      <c r="G2411">
        <v>5</v>
      </c>
      <c r="H2411">
        <v>-7272.44</v>
      </c>
      <c r="I2411" t="s">
        <v>21</v>
      </c>
      <c r="J2411" t="s">
        <v>192</v>
      </c>
      <c r="L2411" t="s">
        <v>3488</v>
      </c>
      <c r="M2411" s="1">
        <v>42643</v>
      </c>
    </row>
    <row r="2412" spans="1:13" hidden="1" x14ac:dyDescent="0.25">
      <c r="A2412">
        <v>2016</v>
      </c>
      <c r="B2412" t="s">
        <v>11</v>
      </c>
      <c r="C2412" t="s">
        <v>12</v>
      </c>
      <c r="D2412" t="s">
        <v>186</v>
      </c>
      <c r="E2412" t="s">
        <v>187</v>
      </c>
      <c r="F2412" s="1">
        <v>42615</v>
      </c>
      <c r="G2412">
        <v>6</v>
      </c>
      <c r="H2412">
        <v>-1483.5</v>
      </c>
      <c r="I2412" t="s">
        <v>15</v>
      </c>
      <c r="J2412" t="s">
        <v>3489</v>
      </c>
      <c r="K2412" t="s">
        <v>3490</v>
      </c>
      <c r="L2412" t="s">
        <v>3491</v>
      </c>
      <c r="M2412" s="1">
        <v>42643</v>
      </c>
    </row>
    <row r="2413" spans="1:13" hidden="1" x14ac:dyDescent="0.25">
      <c r="A2413">
        <v>2016</v>
      </c>
      <c r="B2413" t="s">
        <v>11</v>
      </c>
      <c r="C2413" t="s">
        <v>12</v>
      </c>
      <c r="D2413" t="s">
        <v>186</v>
      </c>
      <c r="E2413" t="s">
        <v>187</v>
      </c>
      <c r="F2413" s="1">
        <v>42615</v>
      </c>
      <c r="G2413">
        <v>7</v>
      </c>
      <c r="H2413">
        <v>1483.5</v>
      </c>
      <c r="I2413" t="s">
        <v>15</v>
      </c>
      <c r="J2413" t="s">
        <v>3489</v>
      </c>
      <c r="K2413" t="s">
        <v>3492</v>
      </c>
      <c r="L2413" t="s">
        <v>3493</v>
      </c>
      <c r="M2413" s="1">
        <v>42643</v>
      </c>
    </row>
    <row r="2414" spans="1:13" hidden="1" x14ac:dyDescent="0.25">
      <c r="A2414">
        <v>2016</v>
      </c>
      <c r="B2414" t="s">
        <v>11</v>
      </c>
      <c r="C2414" t="s">
        <v>12</v>
      </c>
      <c r="D2414" t="s">
        <v>186</v>
      </c>
      <c r="E2414" t="s">
        <v>187</v>
      </c>
      <c r="F2414" s="1">
        <v>42615</v>
      </c>
      <c r="G2414">
        <v>8</v>
      </c>
      <c r="H2414">
        <v>-4659.9799999999996</v>
      </c>
      <c r="I2414" t="s">
        <v>230</v>
      </c>
      <c r="J2414" t="s">
        <v>2628</v>
      </c>
      <c r="L2414" t="s">
        <v>3486</v>
      </c>
      <c r="M2414" s="1">
        <v>42643</v>
      </c>
    </row>
    <row r="2415" spans="1:13" hidden="1" x14ac:dyDescent="0.25">
      <c r="A2415">
        <v>2016</v>
      </c>
      <c r="B2415" t="s">
        <v>11</v>
      </c>
      <c r="C2415" t="s">
        <v>12</v>
      </c>
      <c r="D2415" t="s">
        <v>186</v>
      </c>
      <c r="E2415" t="s">
        <v>187</v>
      </c>
      <c r="F2415" s="1">
        <v>42619</v>
      </c>
      <c r="G2415">
        <v>0</v>
      </c>
      <c r="H2415">
        <v>-1272.99</v>
      </c>
      <c r="I2415" t="s">
        <v>15</v>
      </c>
      <c r="J2415" t="s">
        <v>336</v>
      </c>
      <c r="K2415" t="s">
        <v>3494</v>
      </c>
      <c r="L2415" t="s">
        <v>3477</v>
      </c>
      <c r="M2415" s="1">
        <v>42643</v>
      </c>
    </row>
    <row r="2416" spans="1:13" hidden="1" x14ac:dyDescent="0.25">
      <c r="A2416">
        <v>2016</v>
      </c>
      <c r="B2416" t="s">
        <v>11</v>
      </c>
      <c r="C2416" t="s">
        <v>12</v>
      </c>
      <c r="D2416" t="s">
        <v>186</v>
      </c>
      <c r="E2416" t="s">
        <v>187</v>
      </c>
      <c r="F2416" s="1">
        <v>42620</v>
      </c>
      <c r="G2416">
        <v>0</v>
      </c>
      <c r="H2416">
        <v>-25</v>
      </c>
      <c r="I2416" t="s">
        <v>15</v>
      </c>
      <c r="J2416" t="s">
        <v>3129</v>
      </c>
      <c r="K2416" t="s">
        <v>3495</v>
      </c>
      <c r="L2416" t="s">
        <v>3477</v>
      </c>
      <c r="M2416" s="1">
        <v>42643</v>
      </c>
    </row>
    <row r="2417" spans="1:13" hidden="1" x14ac:dyDescent="0.25">
      <c r="A2417">
        <v>2016</v>
      </c>
      <c r="B2417" t="s">
        <v>11</v>
      </c>
      <c r="C2417" t="s">
        <v>12</v>
      </c>
      <c r="D2417" t="s">
        <v>186</v>
      </c>
      <c r="E2417" t="s">
        <v>187</v>
      </c>
      <c r="F2417" s="1">
        <v>42620</v>
      </c>
      <c r="G2417">
        <v>1</v>
      </c>
      <c r="H2417">
        <v>7.36</v>
      </c>
      <c r="I2417" t="s">
        <v>15</v>
      </c>
      <c r="J2417" t="s">
        <v>3234</v>
      </c>
      <c r="K2417" t="s">
        <v>3235</v>
      </c>
      <c r="L2417" t="s">
        <v>3496</v>
      </c>
      <c r="M2417" s="1">
        <v>42643</v>
      </c>
    </row>
    <row r="2418" spans="1:13" hidden="1" x14ac:dyDescent="0.25">
      <c r="A2418">
        <v>2016</v>
      </c>
      <c r="B2418" t="s">
        <v>11</v>
      </c>
      <c r="C2418" t="s">
        <v>12</v>
      </c>
      <c r="D2418" t="s">
        <v>186</v>
      </c>
      <c r="E2418" t="s">
        <v>187</v>
      </c>
      <c r="F2418" s="1">
        <v>42620</v>
      </c>
      <c r="G2418">
        <v>2</v>
      </c>
      <c r="H2418">
        <v>450.63</v>
      </c>
      <c r="I2418" t="s">
        <v>15</v>
      </c>
      <c r="J2418" t="s">
        <v>204</v>
      </c>
      <c r="K2418" t="s">
        <v>3323</v>
      </c>
      <c r="L2418" t="s">
        <v>3496</v>
      </c>
      <c r="M2418" s="1">
        <v>42643</v>
      </c>
    </row>
    <row r="2419" spans="1:13" hidden="1" x14ac:dyDescent="0.25">
      <c r="A2419">
        <v>2016</v>
      </c>
      <c r="B2419" t="s">
        <v>11</v>
      </c>
      <c r="C2419" t="s">
        <v>12</v>
      </c>
      <c r="D2419" t="s">
        <v>186</v>
      </c>
      <c r="E2419" t="s">
        <v>187</v>
      </c>
      <c r="F2419" s="1">
        <v>42622</v>
      </c>
      <c r="G2419">
        <v>0</v>
      </c>
      <c r="H2419">
        <v>-1800.5</v>
      </c>
      <c r="I2419" t="s">
        <v>15</v>
      </c>
      <c r="J2419" t="s">
        <v>336</v>
      </c>
      <c r="K2419" t="s">
        <v>3497</v>
      </c>
      <c r="L2419" t="s">
        <v>3498</v>
      </c>
      <c r="M2419" s="1">
        <v>42643</v>
      </c>
    </row>
    <row r="2420" spans="1:13" hidden="1" x14ac:dyDescent="0.25">
      <c r="A2420">
        <v>2016</v>
      </c>
      <c r="B2420" t="s">
        <v>11</v>
      </c>
      <c r="C2420" t="s">
        <v>12</v>
      </c>
      <c r="D2420" t="s">
        <v>186</v>
      </c>
      <c r="E2420" t="s">
        <v>187</v>
      </c>
      <c r="F2420" s="1">
        <v>42622</v>
      </c>
      <c r="G2420">
        <v>1</v>
      </c>
      <c r="H2420">
        <v>350000</v>
      </c>
      <c r="I2420" t="s">
        <v>3499</v>
      </c>
      <c r="J2420" t="s">
        <v>3500</v>
      </c>
      <c r="L2420" t="s">
        <v>3501</v>
      </c>
      <c r="M2420" s="1">
        <v>42643</v>
      </c>
    </row>
    <row r="2421" spans="1:13" hidden="1" x14ac:dyDescent="0.25">
      <c r="A2421">
        <v>2016</v>
      </c>
      <c r="B2421" t="s">
        <v>11</v>
      </c>
      <c r="C2421" t="s">
        <v>12</v>
      </c>
      <c r="D2421" t="s">
        <v>186</v>
      </c>
      <c r="E2421" t="s">
        <v>187</v>
      </c>
      <c r="F2421" s="1">
        <v>42625</v>
      </c>
      <c r="G2421">
        <v>0</v>
      </c>
      <c r="H2421">
        <v>-350000</v>
      </c>
      <c r="I2421" t="s">
        <v>15</v>
      </c>
      <c r="J2421" t="s">
        <v>232</v>
      </c>
      <c r="K2421" t="s">
        <v>3502</v>
      </c>
      <c r="L2421" t="s">
        <v>3503</v>
      </c>
      <c r="M2421" s="1">
        <v>42613</v>
      </c>
    </row>
    <row r="2422" spans="1:13" hidden="1" x14ac:dyDescent="0.25">
      <c r="A2422">
        <v>2016</v>
      </c>
      <c r="B2422" t="s">
        <v>11</v>
      </c>
      <c r="C2422" t="s">
        <v>12</v>
      </c>
      <c r="D2422" t="s">
        <v>186</v>
      </c>
      <c r="E2422" t="s">
        <v>187</v>
      </c>
      <c r="F2422" s="1">
        <v>42627</v>
      </c>
      <c r="G2422">
        <v>0</v>
      </c>
      <c r="H2422">
        <v>-21.08</v>
      </c>
      <c r="I2422" t="s">
        <v>15</v>
      </c>
      <c r="J2422" t="s">
        <v>3504</v>
      </c>
      <c r="K2422" t="s">
        <v>3505</v>
      </c>
      <c r="L2422" t="s">
        <v>3506</v>
      </c>
      <c r="M2422" s="1">
        <v>42613</v>
      </c>
    </row>
    <row r="2423" spans="1:13" hidden="1" x14ac:dyDescent="0.25">
      <c r="A2423">
        <v>2016</v>
      </c>
      <c r="B2423" t="s">
        <v>11</v>
      </c>
      <c r="C2423" t="s">
        <v>12</v>
      </c>
      <c r="D2423" t="s">
        <v>186</v>
      </c>
      <c r="E2423" t="s">
        <v>187</v>
      </c>
      <c r="F2423" s="1">
        <v>42627</v>
      </c>
      <c r="G2423">
        <v>1</v>
      </c>
      <c r="H2423">
        <v>-198.43</v>
      </c>
      <c r="I2423" t="s">
        <v>15</v>
      </c>
      <c r="J2423" t="s">
        <v>3507</v>
      </c>
      <c r="K2423" t="s">
        <v>3508</v>
      </c>
      <c r="L2423" t="s">
        <v>3506</v>
      </c>
      <c r="M2423" s="1">
        <v>42613</v>
      </c>
    </row>
    <row r="2424" spans="1:13" hidden="1" x14ac:dyDescent="0.25">
      <c r="A2424">
        <v>2016</v>
      </c>
      <c r="B2424" t="s">
        <v>11</v>
      </c>
      <c r="C2424" t="s">
        <v>12</v>
      </c>
      <c r="D2424" t="s">
        <v>186</v>
      </c>
      <c r="E2424" t="s">
        <v>187</v>
      </c>
      <c r="F2424" s="1">
        <v>42627</v>
      </c>
      <c r="G2424">
        <v>2</v>
      </c>
      <c r="H2424">
        <v>-30.58</v>
      </c>
      <c r="I2424" t="s">
        <v>15</v>
      </c>
      <c r="J2424" t="s">
        <v>3509</v>
      </c>
      <c r="K2424" t="s">
        <v>3510</v>
      </c>
      <c r="L2424" t="s">
        <v>3506</v>
      </c>
      <c r="M2424" s="1">
        <v>42613</v>
      </c>
    </row>
    <row r="2425" spans="1:13" hidden="1" x14ac:dyDescent="0.25">
      <c r="A2425">
        <v>2016</v>
      </c>
      <c r="B2425" t="s">
        <v>11</v>
      </c>
      <c r="C2425" t="s">
        <v>12</v>
      </c>
      <c r="D2425" t="s">
        <v>186</v>
      </c>
      <c r="E2425" t="s">
        <v>187</v>
      </c>
      <c r="F2425" s="1">
        <v>42627</v>
      </c>
      <c r="G2425">
        <v>3</v>
      </c>
      <c r="H2425">
        <v>-28.67</v>
      </c>
      <c r="I2425" t="s">
        <v>15</v>
      </c>
      <c r="J2425" t="s">
        <v>3511</v>
      </c>
      <c r="K2425" t="s">
        <v>3512</v>
      </c>
      <c r="L2425" t="s">
        <v>3506</v>
      </c>
      <c r="M2425" s="1">
        <v>42613</v>
      </c>
    </row>
    <row r="2426" spans="1:13" hidden="1" x14ac:dyDescent="0.25">
      <c r="A2426">
        <v>2016</v>
      </c>
      <c r="B2426" t="s">
        <v>11</v>
      </c>
      <c r="C2426" t="s">
        <v>12</v>
      </c>
      <c r="D2426" t="s">
        <v>186</v>
      </c>
      <c r="E2426" t="s">
        <v>187</v>
      </c>
      <c r="F2426" s="1">
        <v>42627</v>
      </c>
      <c r="G2426">
        <v>4</v>
      </c>
      <c r="H2426">
        <v>-10.54</v>
      </c>
      <c r="I2426" t="s">
        <v>15</v>
      </c>
      <c r="J2426" t="s">
        <v>3513</v>
      </c>
      <c r="K2426" t="s">
        <v>3514</v>
      </c>
      <c r="L2426" t="s">
        <v>3506</v>
      </c>
      <c r="M2426" s="1">
        <v>42613</v>
      </c>
    </row>
    <row r="2427" spans="1:13" hidden="1" x14ac:dyDescent="0.25">
      <c r="A2427">
        <v>2016</v>
      </c>
      <c r="B2427" t="s">
        <v>11</v>
      </c>
      <c r="C2427" t="s">
        <v>12</v>
      </c>
      <c r="D2427" t="s">
        <v>186</v>
      </c>
      <c r="E2427" t="s">
        <v>187</v>
      </c>
      <c r="F2427" s="1">
        <v>42627</v>
      </c>
      <c r="G2427">
        <v>5</v>
      </c>
      <c r="H2427">
        <v>-9.56</v>
      </c>
      <c r="I2427" t="s">
        <v>15</v>
      </c>
      <c r="J2427" t="s">
        <v>3515</v>
      </c>
      <c r="K2427" t="s">
        <v>3516</v>
      </c>
      <c r="L2427" t="s">
        <v>3506</v>
      </c>
      <c r="M2427" s="1">
        <v>42613</v>
      </c>
    </row>
    <row r="2428" spans="1:13" hidden="1" x14ac:dyDescent="0.25">
      <c r="A2428">
        <v>2016</v>
      </c>
      <c r="B2428" t="s">
        <v>11</v>
      </c>
      <c r="C2428" t="s">
        <v>12</v>
      </c>
      <c r="D2428" t="s">
        <v>186</v>
      </c>
      <c r="E2428" t="s">
        <v>187</v>
      </c>
      <c r="F2428" s="1">
        <v>42627</v>
      </c>
      <c r="G2428">
        <v>6</v>
      </c>
      <c r="H2428">
        <v>-3.82</v>
      </c>
      <c r="I2428" t="s">
        <v>15</v>
      </c>
      <c r="J2428" t="s">
        <v>3517</v>
      </c>
      <c r="K2428" t="s">
        <v>3518</v>
      </c>
      <c r="L2428" t="s">
        <v>3506</v>
      </c>
      <c r="M2428" s="1">
        <v>42613</v>
      </c>
    </row>
    <row r="2429" spans="1:13" hidden="1" x14ac:dyDescent="0.25">
      <c r="A2429">
        <v>2016</v>
      </c>
      <c r="B2429" t="s">
        <v>11</v>
      </c>
      <c r="C2429" t="s">
        <v>12</v>
      </c>
      <c r="D2429" t="s">
        <v>186</v>
      </c>
      <c r="E2429" t="s">
        <v>187</v>
      </c>
      <c r="F2429" s="1">
        <v>42627</v>
      </c>
      <c r="G2429">
        <v>7</v>
      </c>
      <c r="H2429">
        <v>-22.93</v>
      </c>
      <c r="I2429" t="s">
        <v>15</v>
      </c>
      <c r="J2429" t="s">
        <v>3519</v>
      </c>
      <c r="K2429" t="s">
        <v>3520</v>
      </c>
      <c r="L2429" t="s">
        <v>3506</v>
      </c>
      <c r="M2429" s="1">
        <v>42613</v>
      </c>
    </row>
    <row r="2430" spans="1:13" hidden="1" x14ac:dyDescent="0.25">
      <c r="A2430">
        <v>2016</v>
      </c>
      <c r="B2430" t="s">
        <v>11</v>
      </c>
      <c r="C2430" t="s">
        <v>12</v>
      </c>
      <c r="D2430" t="s">
        <v>186</v>
      </c>
      <c r="E2430" t="s">
        <v>187</v>
      </c>
      <c r="F2430" s="1">
        <v>42627</v>
      </c>
      <c r="G2430">
        <v>8</v>
      </c>
      <c r="H2430">
        <v>-1107.5999999999999</v>
      </c>
      <c r="I2430" t="s">
        <v>15</v>
      </c>
      <c r="J2430" t="s">
        <v>224</v>
      </c>
      <c r="K2430" t="s">
        <v>3521</v>
      </c>
      <c r="L2430" t="s">
        <v>3506</v>
      </c>
      <c r="M2430" s="1">
        <v>42613</v>
      </c>
    </row>
    <row r="2431" spans="1:13" hidden="1" x14ac:dyDescent="0.25">
      <c r="A2431">
        <v>2016</v>
      </c>
      <c r="B2431" t="s">
        <v>11</v>
      </c>
      <c r="C2431" t="s">
        <v>12</v>
      </c>
      <c r="D2431" t="s">
        <v>186</v>
      </c>
      <c r="E2431" t="s">
        <v>187</v>
      </c>
      <c r="F2431" s="1">
        <v>42627</v>
      </c>
      <c r="G2431">
        <v>9</v>
      </c>
      <c r="H2431">
        <v>-79.099999999999994</v>
      </c>
      <c r="I2431" t="s">
        <v>15</v>
      </c>
      <c r="J2431" t="s">
        <v>466</v>
      </c>
      <c r="K2431" t="s">
        <v>3522</v>
      </c>
      <c r="L2431" t="s">
        <v>3506</v>
      </c>
      <c r="M2431" s="1">
        <v>42613</v>
      </c>
    </row>
    <row r="2432" spans="1:13" hidden="1" x14ac:dyDescent="0.25">
      <c r="A2432">
        <v>2016</v>
      </c>
      <c r="B2432" t="s">
        <v>11</v>
      </c>
      <c r="C2432" t="s">
        <v>12</v>
      </c>
      <c r="D2432" t="s">
        <v>186</v>
      </c>
      <c r="E2432" t="s">
        <v>187</v>
      </c>
      <c r="F2432" s="1">
        <v>42627</v>
      </c>
      <c r="G2432">
        <v>10</v>
      </c>
      <c r="H2432">
        <v>-650.22</v>
      </c>
      <c r="I2432" t="s">
        <v>15</v>
      </c>
      <c r="J2432" t="s">
        <v>305</v>
      </c>
      <c r="K2432" t="s">
        <v>3523</v>
      </c>
      <c r="L2432" t="s">
        <v>3506</v>
      </c>
      <c r="M2432" s="1">
        <v>42613</v>
      </c>
    </row>
    <row r="2433" spans="1:13" hidden="1" x14ac:dyDescent="0.25">
      <c r="A2433">
        <v>2016</v>
      </c>
      <c r="B2433" t="s">
        <v>11</v>
      </c>
      <c r="C2433" t="s">
        <v>12</v>
      </c>
      <c r="D2433" t="s">
        <v>186</v>
      </c>
      <c r="E2433" t="s">
        <v>187</v>
      </c>
      <c r="F2433" s="1">
        <v>42627</v>
      </c>
      <c r="G2433">
        <v>11</v>
      </c>
      <c r="H2433">
        <v>-1790</v>
      </c>
      <c r="I2433" t="s">
        <v>15</v>
      </c>
      <c r="J2433" t="s">
        <v>201</v>
      </c>
      <c r="K2433" t="s">
        <v>3524</v>
      </c>
      <c r="L2433" t="s">
        <v>3506</v>
      </c>
      <c r="M2433" s="1">
        <v>42613</v>
      </c>
    </row>
    <row r="2434" spans="1:13" hidden="1" x14ac:dyDescent="0.25">
      <c r="A2434">
        <v>2016</v>
      </c>
      <c r="B2434" t="s">
        <v>11</v>
      </c>
      <c r="C2434" t="s">
        <v>12</v>
      </c>
      <c r="D2434" t="s">
        <v>186</v>
      </c>
      <c r="E2434" t="s">
        <v>187</v>
      </c>
      <c r="F2434" s="1">
        <v>42627</v>
      </c>
      <c r="G2434">
        <v>12</v>
      </c>
      <c r="H2434">
        <v>-589.37</v>
      </c>
      <c r="I2434" t="s">
        <v>15</v>
      </c>
      <c r="J2434" t="s">
        <v>311</v>
      </c>
      <c r="K2434" t="s">
        <v>3525</v>
      </c>
      <c r="L2434" t="s">
        <v>3506</v>
      </c>
      <c r="M2434" s="1">
        <v>42613</v>
      </c>
    </row>
    <row r="2435" spans="1:13" hidden="1" x14ac:dyDescent="0.25">
      <c r="A2435">
        <v>2016</v>
      </c>
      <c r="B2435" t="s">
        <v>11</v>
      </c>
      <c r="C2435" t="s">
        <v>12</v>
      </c>
      <c r="D2435" t="s">
        <v>186</v>
      </c>
      <c r="E2435" t="s">
        <v>187</v>
      </c>
      <c r="F2435" s="1">
        <v>42627</v>
      </c>
      <c r="G2435">
        <v>13</v>
      </c>
      <c r="H2435">
        <v>-6569.34</v>
      </c>
      <c r="I2435" t="s">
        <v>15</v>
      </c>
      <c r="J2435" t="s">
        <v>313</v>
      </c>
      <c r="K2435" t="s">
        <v>3526</v>
      </c>
      <c r="L2435" t="s">
        <v>3506</v>
      </c>
      <c r="M2435" s="1">
        <v>42613</v>
      </c>
    </row>
    <row r="2436" spans="1:13" hidden="1" x14ac:dyDescent="0.25">
      <c r="A2436">
        <v>2016</v>
      </c>
      <c r="B2436" t="s">
        <v>11</v>
      </c>
      <c r="C2436" t="s">
        <v>12</v>
      </c>
      <c r="D2436" t="s">
        <v>186</v>
      </c>
      <c r="E2436" t="s">
        <v>187</v>
      </c>
      <c r="F2436" s="1">
        <v>42627</v>
      </c>
      <c r="G2436">
        <v>14</v>
      </c>
      <c r="H2436">
        <v>-51.54</v>
      </c>
      <c r="I2436" t="s">
        <v>15</v>
      </c>
      <c r="J2436" t="s">
        <v>945</v>
      </c>
      <c r="K2436" t="s">
        <v>3527</v>
      </c>
      <c r="L2436" t="s">
        <v>3506</v>
      </c>
      <c r="M2436" s="1">
        <v>42613</v>
      </c>
    </row>
    <row r="2437" spans="1:13" hidden="1" x14ac:dyDescent="0.25">
      <c r="A2437">
        <v>2016</v>
      </c>
      <c r="B2437" t="s">
        <v>11</v>
      </c>
      <c r="C2437" t="s">
        <v>12</v>
      </c>
      <c r="D2437" t="s">
        <v>186</v>
      </c>
      <c r="E2437" t="s">
        <v>187</v>
      </c>
      <c r="F2437" s="1">
        <v>42627</v>
      </c>
      <c r="G2437">
        <v>15</v>
      </c>
      <c r="H2437">
        <v>-746.76</v>
      </c>
      <c r="I2437" t="s">
        <v>15</v>
      </c>
      <c r="J2437" t="s">
        <v>315</v>
      </c>
      <c r="K2437" t="s">
        <v>3528</v>
      </c>
      <c r="L2437" t="s">
        <v>3506</v>
      </c>
      <c r="M2437" s="1">
        <v>42613</v>
      </c>
    </row>
    <row r="2438" spans="1:13" hidden="1" x14ac:dyDescent="0.25">
      <c r="A2438">
        <v>2016</v>
      </c>
      <c r="B2438" t="s">
        <v>11</v>
      </c>
      <c r="C2438" t="s">
        <v>12</v>
      </c>
      <c r="D2438" t="s">
        <v>186</v>
      </c>
      <c r="E2438" t="s">
        <v>187</v>
      </c>
      <c r="F2438" s="1">
        <v>42627</v>
      </c>
      <c r="G2438">
        <v>16</v>
      </c>
      <c r="H2438">
        <v>-1117.75</v>
      </c>
      <c r="I2438" t="s">
        <v>15</v>
      </c>
      <c r="J2438" t="s">
        <v>1055</v>
      </c>
      <c r="K2438" t="s">
        <v>3529</v>
      </c>
      <c r="L2438" t="s">
        <v>3506</v>
      </c>
      <c r="M2438" s="1">
        <v>42613</v>
      </c>
    </row>
    <row r="2439" spans="1:13" hidden="1" x14ac:dyDescent="0.25">
      <c r="A2439">
        <v>2016</v>
      </c>
      <c r="B2439" t="s">
        <v>11</v>
      </c>
      <c r="C2439" t="s">
        <v>12</v>
      </c>
      <c r="D2439" t="s">
        <v>186</v>
      </c>
      <c r="E2439" t="s">
        <v>187</v>
      </c>
      <c r="F2439" s="1">
        <v>42627</v>
      </c>
      <c r="G2439">
        <v>17</v>
      </c>
      <c r="H2439">
        <v>-125</v>
      </c>
      <c r="I2439" t="s">
        <v>15</v>
      </c>
      <c r="J2439" t="s">
        <v>198</v>
      </c>
      <c r="K2439" t="s">
        <v>3530</v>
      </c>
      <c r="L2439" t="s">
        <v>3506</v>
      </c>
      <c r="M2439" s="1">
        <v>42613</v>
      </c>
    </row>
    <row r="2440" spans="1:13" hidden="1" x14ac:dyDescent="0.25">
      <c r="A2440">
        <v>2016</v>
      </c>
      <c r="B2440" t="s">
        <v>11</v>
      </c>
      <c r="C2440" t="s">
        <v>12</v>
      </c>
      <c r="D2440" t="s">
        <v>186</v>
      </c>
      <c r="E2440" t="s">
        <v>187</v>
      </c>
      <c r="F2440" s="1">
        <v>42627</v>
      </c>
      <c r="G2440">
        <v>18</v>
      </c>
      <c r="H2440">
        <v>-318.24</v>
      </c>
      <c r="I2440" t="s">
        <v>15</v>
      </c>
      <c r="J2440" t="s">
        <v>317</v>
      </c>
      <c r="K2440" t="s">
        <v>3531</v>
      </c>
      <c r="L2440" t="s">
        <v>3506</v>
      </c>
      <c r="M2440" s="1">
        <v>42613</v>
      </c>
    </row>
    <row r="2441" spans="1:13" hidden="1" x14ac:dyDescent="0.25">
      <c r="A2441">
        <v>2016</v>
      </c>
      <c r="B2441" t="s">
        <v>11</v>
      </c>
      <c r="C2441" t="s">
        <v>12</v>
      </c>
      <c r="D2441" t="s">
        <v>186</v>
      </c>
      <c r="E2441" t="s">
        <v>187</v>
      </c>
      <c r="F2441" s="1">
        <v>42627</v>
      </c>
      <c r="G2441">
        <v>19</v>
      </c>
      <c r="H2441">
        <v>-9521.65</v>
      </c>
      <c r="I2441" t="s">
        <v>15</v>
      </c>
      <c r="J2441" t="s">
        <v>320</v>
      </c>
      <c r="K2441" t="s">
        <v>3532</v>
      </c>
      <c r="L2441" t="s">
        <v>3506</v>
      </c>
      <c r="M2441" s="1">
        <v>42613</v>
      </c>
    </row>
    <row r="2442" spans="1:13" x14ac:dyDescent="0.25">
      <c r="A2442">
        <v>2016</v>
      </c>
      <c r="B2442" t="s">
        <v>11</v>
      </c>
      <c r="C2442" t="s">
        <v>12</v>
      </c>
      <c r="D2442" t="s">
        <v>186</v>
      </c>
      <c r="E2442" t="s">
        <v>187</v>
      </c>
      <c r="F2442" s="1">
        <v>42627</v>
      </c>
      <c r="G2442">
        <v>20</v>
      </c>
      <c r="H2442">
        <v>-51901.96</v>
      </c>
      <c r="I2442" t="s">
        <v>15</v>
      </c>
      <c r="J2442" t="s">
        <v>20</v>
      </c>
      <c r="K2442" t="s">
        <v>3533</v>
      </c>
      <c r="L2442" t="s">
        <v>3506</v>
      </c>
      <c r="M2442" s="1">
        <v>42613</v>
      </c>
    </row>
    <row r="2443" spans="1:13" hidden="1" x14ac:dyDescent="0.25">
      <c r="A2443">
        <v>2016</v>
      </c>
      <c r="B2443" t="s">
        <v>11</v>
      </c>
      <c r="C2443" t="s">
        <v>12</v>
      </c>
      <c r="D2443" t="s">
        <v>186</v>
      </c>
      <c r="E2443" t="s">
        <v>187</v>
      </c>
      <c r="F2443" s="1">
        <v>42627</v>
      </c>
      <c r="G2443">
        <v>21</v>
      </c>
      <c r="H2443">
        <v>-569.63</v>
      </c>
      <c r="I2443" t="s">
        <v>15</v>
      </c>
      <c r="J2443" t="s">
        <v>324</v>
      </c>
      <c r="K2443" t="s">
        <v>3534</v>
      </c>
      <c r="L2443" t="s">
        <v>3506</v>
      </c>
      <c r="M2443" s="1">
        <v>42613</v>
      </c>
    </row>
    <row r="2444" spans="1:13" hidden="1" x14ac:dyDescent="0.25">
      <c r="A2444">
        <v>2016</v>
      </c>
      <c r="B2444" t="s">
        <v>11</v>
      </c>
      <c r="C2444" t="s">
        <v>12</v>
      </c>
      <c r="D2444" t="s">
        <v>186</v>
      </c>
      <c r="E2444" t="s">
        <v>187</v>
      </c>
      <c r="F2444" s="1">
        <v>42627</v>
      </c>
      <c r="G2444">
        <v>22</v>
      </c>
      <c r="H2444">
        <v>-341.03</v>
      </c>
      <c r="I2444" t="s">
        <v>15</v>
      </c>
      <c r="J2444" t="s">
        <v>83</v>
      </c>
      <c r="K2444" t="s">
        <v>3535</v>
      </c>
      <c r="L2444" t="s">
        <v>3506</v>
      </c>
      <c r="M2444" s="1">
        <v>42613</v>
      </c>
    </row>
    <row r="2445" spans="1:13" hidden="1" x14ac:dyDescent="0.25">
      <c r="A2445">
        <v>2016</v>
      </c>
      <c r="B2445" t="s">
        <v>11</v>
      </c>
      <c r="C2445" t="s">
        <v>12</v>
      </c>
      <c r="D2445" t="s">
        <v>186</v>
      </c>
      <c r="E2445" t="s">
        <v>187</v>
      </c>
      <c r="F2445" s="1">
        <v>42627</v>
      </c>
      <c r="G2445">
        <v>23</v>
      </c>
      <c r="H2445">
        <v>-1334</v>
      </c>
      <c r="I2445" t="s">
        <v>15</v>
      </c>
      <c r="J2445" t="s">
        <v>206</v>
      </c>
      <c r="K2445" t="s">
        <v>3536</v>
      </c>
      <c r="L2445" t="s">
        <v>3506</v>
      </c>
      <c r="M2445" s="1">
        <v>42613</v>
      </c>
    </row>
    <row r="2446" spans="1:13" hidden="1" x14ac:dyDescent="0.25">
      <c r="A2446">
        <v>2016</v>
      </c>
      <c r="B2446" t="s">
        <v>11</v>
      </c>
      <c r="C2446" t="s">
        <v>12</v>
      </c>
      <c r="D2446" t="s">
        <v>186</v>
      </c>
      <c r="E2446" t="s">
        <v>187</v>
      </c>
      <c r="F2446" s="1">
        <v>42627</v>
      </c>
      <c r="G2446">
        <v>24</v>
      </c>
      <c r="H2446">
        <v>-165.84</v>
      </c>
      <c r="I2446" t="s">
        <v>15</v>
      </c>
      <c r="J2446" t="s">
        <v>328</v>
      </c>
      <c r="K2446" t="s">
        <v>3537</v>
      </c>
      <c r="L2446" t="s">
        <v>3506</v>
      </c>
      <c r="M2446" s="1">
        <v>42613</v>
      </c>
    </row>
    <row r="2447" spans="1:13" hidden="1" x14ac:dyDescent="0.25">
      <c r="A2447">
        <v>2016</v>
      </c>
      <c r="B2447" t="s">
        <v>11</v>
      </c>
      <c r="C2447" t="s">
        <v>12</v>
      </c>
      <c r="D2447" t="s">
        <v>186</v>
      </c>
      <c r="E2447" t="s">
        <v>187</v>
      </c>
      <c r="F2447" s="1">
        <v>42627</v>
      </c>
      <c r="G2447">
        <v>25</v>
      </c>
      <c r="H2447">
        <v>-350</v>
      </c>
      <c r="I2447" t="s">
        <v>15</v>
      </c>
      <c r="J2447" t="s">
        <v>766</v>
      </c>
      <c r="K2447" t="s">
        <v>3538</v>
      </c>
      <c r="L2447" t="s">
        <v>3506</v>
      </c>
      <c r="M2447" s="1">
        <v>42613</v>
      </c>
    </row>
    <row r="2448" spans="1:13" hidden="1" x14ac:dyDescent="0.25">
      <c r="A2448">
        <v>2016</v>
      </c>
      <c r="B2448" t="s">
        <v>11</v>
      </c>
      <c r="C2448" t="s">
        <v>12</v>
      </c>
      <c r="D2448" t="s">
        <v>186</v>
      </c>
      <c r="E2448" t="s">
        <v>187</v>
      </c>
      <c r="F2448" s="1">
        <v>42627</v>
      </c>
      <c r="G2448">
        <v>26</v>
      </c>
      <c r="H2448">
        <v>-884</v>
      </c>
      <c r="I2448" t="s">
        <v>15</v>
      </c>
      <c r="J2448" t="s">
        <v>332</v>
      </c>
      <c r="K2448" t="s">
        <v>3539</v>
      </c>
      <c r="L2448" t="s">
        <v>3506</v>
      </c>
      <c r="M2448" s="1">
        <v>42613</v>
      </c>
    </row>
    <row r="2449" spans="1:13" hidden="1" x14ac:dyDescent="0.25">
      <c r="A2449">
        <v>2016</v>
      </c>
      <c r="B2449" t="s">
        <v>11</v>
      </c>
      <c r="C2449" t="s">
        <v>12</v>
      </c>
      <c r="D2449" t="s">
        <v>186</v>
      </c>
      <c r="E2449" t="s">
        <v>187</v>
      </c>
      <c r="F2449" s="1">
        <v>42627</v>
      </c>
      <c r="G2449">
        <v>27</v>
      </c>
      <c r="H2449">
        <v>-271.52</v>
      </c>
      <c r="I2449" t="s">
        <v>15</v>
      </c>
      <c r="J2449" t="s">
        <v>496</v>
      </c>
      <c r="K2449" t="s">
        <v>3540</v>
      </c>
      <c r="L2449" t="s">
        <v>3506</v>
      </c>
      <c r="M2449" s="1">
        <v>42613</v>
      </c>
    </row>
    <row r="2450" spans="1:13" hidden="1" x14ac:dyDescent="0.25">
      <c r="A2450">
        <v>2016</v>
      </c>
      <c r="B2450" t="s">
        <v>11</v>
      </c>
      <c r="C2450" t="s">
        <v>12</v>
      </c>
      <c r="D2450" t="s">
        <v>186</v>
      </c>
      <c r="E2450" t="s">
        <v>187</v>
      </c>
      <c r="F2450" s="1">
        <v>42627</v>
      </c>
      <c r="G2450">
        <v>28</v>
      </c>
      <c r="H2450">
        <v>-2472.9299999999998</v>
      </c>
      <c r="I2450" t="s">
        <v>15</v>
      </c>
      <c r="J2450" t="s">
        <v>498</v>
      </c>
      <c r="K2450" t="s">
        <v>3541</v>
      </c>
      <c r="L2450" t="s">
        <v>3506</v>
      </c>
      <c r="M2450" s="1">
        <v>42613</v>
      </c>
    </row>
    <row r="2451" spans="1:13" hidden="1" x14ac:dyDescent="0.25">
      <c r="A2451">
        <v>2016</v>
      </c>
      <c r="B2451" t="s">
        <v>11</v>
      </c>
      <c r="C2451" t="s">
        <v>12</v>
      </c>
      <c r="D2451" t="s">
        <v>186</v>
      </c>
      <c r="E2451" t="s">
        <v>187</v>
      </c>
      <c r="F2451" s="1">
        <v>42627</v>
      </c>
      <c r="G2451">
        <v>29</v>
      </c>
      <c r="H2451">
        <v>-2850.29</v>
      </c>
      <c r="I2451" t="s">
        <v>15</v>
      </c>
      <c r="J2451" t="s">
        <v>207</v>
      </c>
      <c r="K2451" t="s">
        <v>3542</v>
      </c>
      <c r="L2451" t="s">
        <v>3506</v>
      </c>
      <c r="M2451" s="1">
        <v>42613</v>
      </c>
    </row>
    <row r="2452" spans="1:13" hidden="1" x14ac:dyDescent="0.25">
      <c r="A2452">
        <v>2016</v>
      </c>
      <c r="B2452" t="s">
        <v>11</v>
      </c>
      <c r="C2452" t="s">
        <v>12</v>
      </c>
      <c r="D2452" t="s">
        <v>186</v>
      </c>
      <c r="E2452" t="s">
        <v>187</v>
      </c>
      <c r="F2452" s="1">
        <v>42627</v>
      </c>
      <c r="G2452">
        <v>30</v>
      </c>
      <c r="H2452">
        <v>-1400.91</v>
      </c>
      <c r="I2452" t="s">
        <v>15</v>
      </c>
      <c r="J2452" t="s">
        <v>1333</v>
      </c>
      <c r="K2452" t="s">
        <v>3543</v>
      </c>
      <c r="L2452" t="s">
        <v>3506</v>
      </c>
      <c r="M2452" s="1">
        <v>42613</v>
      </c>
    </row>
    <row r="2453" spans="1:13" hidden="1" x14ac:dyDescent="0.25">
      <c r="A2453">
        <v>2016</v>
      </c>
      <c r="B2453" t="s">
        <v>11</v>
      </c>
      <c r="C2453" t="s">
        <v>12</v>
      </c>
      <c r="D2453" t="s">
        <v>186</v>
      </c>
      <c r="E2453" t="s">
        <v>187</v>
      </c>
      <c r="F2453" s="1">
        <v>42627</v>
      </c>
      <c r="G2453">
        <v>31</v>
      </c>
      <c r="H2453">
        <v>-6182.58</v>
      </c>
      <c r="I2453" t="s">
        <v>15</v>
      </c>
      <c r="J2453" t="s">
        <v>221</v>
      </c>
      <c r="K2453" t="s">
        <v>3544</v>
      </c>
      <c r="L2453" t="s">
        <v>3506</v>
      </c>
      <c r="M2453" s="1">
        <v>42613</v>
      </c>
    </row>
    <row r="2454" spans="1:13" hidden="1" x14ac:dyDescent="0.25">
      <c r="A2454">
        <v>2016</v>
      </c>
      <c r="B2454" t="s">
        <v>11</v>
      </c>
      <c r="C2454" t="s">
        <v>12</v>
      </c>
      <c r="D2454" t="s">
        <v>186</v>
      </c>
      <c r="E2454" t="s">
        <v>187</v>
      </c>
      <c r="F2454" s="1">
        <v>42627</v>
      </c>
      <c r="G2454">
        <v>32</v>
      </c>
      <c r="H2454">
        <v>-61828.14</v>
      </c>
      <c r="I2454" t="s">
        <v>15</v>
      </c>
      <c r="J2454" t="s">
        <v>347</v>
      </c>
      <c r="K2454" t="s">
        <v>3545</v>
      </c>
      <c r="L2454" t="s">
        <v>3506</v>
      </c>
      <c r="M2454" s="1">
        <v>42613</v>
      </c>
    </row>
    <row r="2455" spans="1:13" hidden="1" x14ac:dyDescent="0.25">
      <c r="A2455">
        <v>2016</v>
      </c>
      <c r="B2455" t="s">
        <v>11</v>
      </c>
      <c r="C2455" t="s">
        <v>12</v>
      </c>
      <c r="D2455" t="s">
        <v>186</v>
      </c>
      <c r="E2455" t="s">
        <v>187</v>
      </c>
      <c r="F2455" s="1">
        <v>42627</v>
      </c>
      <c r="G2455">
        <v>33</v>
      </c>
      <c r="H2455">
        <v>-1619.6</v>
      </c>
      <c r="I2455" t="s">
        <v>15</v>
      </c>
      <c r="J2455" t="s">
        <v>349</v>
      </c>
      <c r="K2455" t="s">
        <v>3546</v>
      </c>
      <c r="L2455" t="s">
        <v>3506</v>
      </c>
      <c r="M2455" s="1">
        <v>42613</v>
      </c>
    </row>
    <row r="2456" spans="1:13" hidden="1" x14ac:dyDescent="0.25">
      <c r="A2456">
        <v>2016</v>
      </c>
      <c r="B2456" t="s">
        <v>11</v>
      </c>
      <c r="C2456" t="s">
        <v>12</v>
      </c>
      <c r="D2456" t="s">
        <v>186</v>
      </c>
      <c r="E2456" t="s">
        <v>187</v>
      </c>
      <c r="F2456" s="1">
        <v>42627</v>
      </c>
      <c r="G2456">
        <v>34</v>
      </c>
      <c r="H2456">
        <v>-523.99</v>
      </c>
      <c r="I2456" t="s">
        <v>15</v>
      </c>
      <c r="J2456" t="s">
        <v>1753</v>
      </c>
      <c r="K2456" t="s">
        <v>3547</v>
      </c>
      <c r="L2456" t="s">
        <v>3506</v>
      </c>
      <c r="M2456" s="1">
        <v>42613</v>
      </c>
    </row>
    <row r="2457" spans="1:13" hidden="1" x14ac:dyDescent="0.25">
      <c r="A2457">
        <v>2016</v>
      </c>
      <c r="B2457" t="s">
        <v>11</v>
      </c>
      <c r="C2457" t="s">
        <v>12</v>
      </c>
      <c r="D2457" t="s">
        <v>186</v>
      </c>
      <c r="E2457" t="s">
        <v>187</v>
      </c>
      <c r="F2457" s="1">
        <v>42627</v>
      </c>
      <c r="G2457">
        <v>35</v>
      </c>
      <c r="H2457">
        <v>-46700</v>
      </c>
      <c r="I2457" t="s">
        <v>15</v>
      </c>
      <c r="J2457" t="s">
        <v>196</v>
      </c>
      <c r="K2457" t="s">
        <v>3548</v>
      </c>
      <c r="L2457" t="s">
        <v>3506</v>
      </c>
      <c r="M2457" s="1">
        <v>42613</v>
      </c>
    </row>
    <row r="2458" spans="1:13" hidden="1" x14ac:dyDescent="0.25">
      <c r="A2458">
        <v>2016</v>
      </c>
      <c r="B2458" t="s">
        <v>11</v>
      </c>
      <c r="C2458" t="s">
        <v>12</v>
      </c>
      <c r="D2458" t="s">
        <v>186</v>
      </c>
      <c r="E2458" t="s">
        <v>187</v>
      </c>
      <c r="F2458" s="1">
        <v>42627</v>
      </c>
      <c r="G2458">
        <v>36</v>
      </c>
      <c r="H2458">
        <v>-215.35</v>
      </c>
      <c r="I2458" t="s">
        <v>15</v>
      </c>
      <c r="J2458" t="s">
        <v>204</v>
      </c>
      <c r="K2458" t="s">
        <v>3549</v>
      </c>
      <c r="L2458" t="s">
        <v>3506</v>
      </c>
      <c r="M2458" s="1">
        <v>42613</v>
      </c>
    </row>
    <row r="2459" spans="1:13" hidden="1" x14ac:dyDescent="0.25">
      <c r="A2459">
        <v>2016</v>
      </c>
      <c r="B2459" t="s">
        <v>11</v>
      </c>
      <c r="C2459" t="s">
        <v>12</v>
      </c>
      <c r="D2459" t="s">
        <v>186</v>
      </c>
      <c r="E2459" t="s">
        <v>187</v>
      </c>
      <c r="F2459" s="1">
        <v>42627</v>
      </c>
      <c r="G2459">
        <v>37</v>
      </c>
      <c r="H2459">
        <v>-107</v>
      </c>
      <c r="I2459" t="s">
        <v>15</v>
      </c>
      <c r="J2459" t="s">
        <v>3095</v>
      </c>
      <c r="K2459" t="s">
        <v>3550</v>
      </c>
      <c r="L2459" t="s">
        <v>3506</v>
      </c>
      <c r="M2459" s="1">
        <v>42613</v>
      </c>
    </row>
    <row r="2460" spans="1:13" hidden="1" x14ac:dyDescent="0.25">
      <c r="A2460">
        <v>2016</v>
      </c>
      <c r="B2460" t="s">
        <v>11</v>
      </c>
      <c r="C2460" t="s">
        <v>12</v>
      </c>
      <c r="D2460" t="s">
        <v>186</v>
      </c>
      <c r="E2460" t="s">
        <v>187</v>
      </c>
      <c r="F2460" s="1">
        <v>42627</v>
      </c>
      <c r="G2460">
        <v>38</v>
      </c>
      <c r="H2460">
        <v>-2600</v>
      </c>
      <c r="I2460" t="s">
        <v>15</v>
      </c>
      <c r="J2460" t="s">
        <v>358</v>
      </c>
      <c r="K2460" t="s">
        <v>3551</v>
      </c>
      <c r="L2460" t="s">
        <v>3506</v>
      </c>
      <c r="M2460" s="1">
        <v>42613</v>
      </c>
    </row>
    <row r="2461" spans="1:13" hidden="1" x14ac:dyDescent="0.25">
      <c r="A2461">
        <v>2016</v>
      </c>
      <c r="B2461" t="s">
        <v>11</v>
      </c>
      <c r="C2461" t="s">
        <v>12</v>
      </c>
      <c r="D2461" t="s">
        <v>186</v>
      </c>
      <c r="E2461" t="s">
        <v>187</v>
      </c>
      <c r="F2461" s="1">
        <v>42627</v>
      </c>
      <c r="G2461">
        <v>39</v>
      </c>
      <c r="H2461">
        <v>-50</v>
      </c>
      <c r="I2461" t="s">
        <v>15</v>
      </c>
      <c r="J2461" t="s">
        <v>3552</v>
      </c>
      <c r="K2461" t="s">
        <v>3553</v>
      </c>
      <c r="L2461" t="s">
        <v>3506</v>
      </c>
      <c r="M2461" s="1">
        <v>42613</v>
      </c>
    </row>
    <row r="2462" spans="1:13" hidden="1" x14ac:dyDescent="0.25">
      <c r="A2462">
        <v>2016</v>
      </c>
      <c r="B2462" t="s">
        <v>11</v>
      </c>
      <c r="C2462" t="s">
        <v>12</v>
      </c>
      <c r="D2462" t="s">
        <v>186</v>
      </c>
      <c r="E2462" t="s">
        <v>187</v>
      </c>
      <c r="F2462" s="1">
        <v>42627</v>
      </c>
      <c r="G2462">
        <v>40</v>
      </c>
      <c r="H2462">
        <v>-333.89</v>
      </c>
      <c r="I2462" t="s">
        <v>15</v>
      </c>
      <c r="J2462" t="s">
        <v>362</v>
      </c>
      <c r="K2462" t="s">
        <v>3554</v>
      </c>
      <c r="L2462" t="s">
        <v>3506</v>
      </c>
      <c r="M2462" s="1">
        <v>42613</v>
      </c>
    </row>
    <row r="2463" spans="1:13" hidden="1" x14ac:dyDescent="0.25">
      <c r="A2463">
        <v>2016</v>
      </c>
      <c r="B2463" t="s">
        <v>11</v>
      </c>
      <c r="C2463" t="s">
        <v>12</v>
      </c>
      <c r="D2463" t="s">
        <v>186</v>
      </c>
      <c r="E2463" t="s">
        <v>187</v>
      </c>
      <c r="F2463" s="1">
        <v>42627</v>
      </c>
      <c r="G2463">
        <v>41</v>
      </c>
      <c r="H2463">
        <v>-15244.23</v>
      </c>
      <c r="I2463" t="s">
        <v>15</v>
      </c>
      <c r="J2463" t="s">
        <v>667</v>
      </c>
      <c r="K2463" t="s">
        <v>3555</v>
      </c>
      <c r="L2463" t="s">
        <v>3506</v>
      </c>
      <c r="M2463" s="1">
        <v>42613</v>
      </c>
    </row>
    <row r="2464" spans="1:13" hidden="1" x14ac:dyDescent="0.25">
      <c r="A2464">
        <v>2016</v>
      </c>
      <c r="B2464" t="s">
        <v>11</v>
      </c>
      <c r="C2464" t="s">
        <v>12</v>
      </c>
      <c r="D2464" t="s">
        <v>186</v>
      </c>
      <c r="E2464" t="s">
        <v>187</v>
      </c>
      <c r="F2464" s="1">
        <v>42627</v>
      </c>
      <c r="G2464">
        <v>42</v>
      </c>
      <c r="H2464">
        <v>-5047.1099999999997</v>
      </c>
      <c r="I2464" t="s">
        <v>15</v>
      </c>
      <c r="J2464" t="s">
        <v>676</v>
      </c>
      <c r="K2464" t="s">
        <v>3556</v>
      </c>
      <c r="L2464" t="s">
        <v>3506</v>
      </c>
      <c r="M2464" s="1">
        <v>42613</v>
      </c>
    </row>
    <row r="2465" spans="1:13" hidden="1" x14ac:dyDescent="0.25">
      <c r="A2465">
        <v>2016</v>
      </c>
      <c r="B2465" t="s">
        <v>11</v>
      </c>
      <c r="C2465" t="s">
        <v>12</v>
      </c>
      <c r="D2465" t="s">
        <v>186</v>
      </c>
      <c r="E2465" t="s">
        <v>187</v>
      </c>
      <c r="F2465" s="1">
        <v>42627</v>
      </c>
      <c r="G2465">
        <v>43</v>
      </c>
      <c r="H2465">
        <v>-152.52000000000001</v>
      </c>
      <c r="I2465" t="s">
        <v>15</v>
      </c>
      <c r="J2465" t="s">
        <v>367</v>
      </c>
      <c r="K2465" t="s">
        <v>3557</v>
      </c>
      <c r="L2465" t="s">
        <v>3506</v>
      </c>
      <c r="M2465" s="1">
        <v>42613</v>
      </c>
    </row>
    <row r="2466" spans="1:13" hidden="1" x14ac:dyDescent="0.25">
      <c r="A2466">
        <v>2016</v>
      </c>
      <c r="B2466" t="s">
        <v>11</v>
      </c>
      <c r="C2466" t="s">
        <v>12</v>
      </c>
      <c r="D2466" t="s">
        <v>186</v>
      </c>
      <c r="E2466" t="s">
        <v>187</v>
      </c>
      <c r="F2466" s="1">
        <v>42627</v>
      </c>
      <c r="G2466">
        <v>44</v>
      </c>
      <c r="H2466">
        <v>-35.270000000000003</v>
      </c>
      <c r="I2466" t="s">
        <v>15</v>
      </c>
      <c r="J2466" t="s">
        <v>514</v>
      </c>
      <c r="K2466" t="s">
        <v>3558</v>
      </c>
      <c r="L2466" t="s">
        <v>3506</v>
      </c>
      <c r="M2466" s="1">
        <v>42613</v>
      </c>
    </row>
    <row r="2467" spans="1:13" hidden="1" x14ac:dyDescent="0.25">
      <c r="A2467">
        <v>2016</v>
      </c>
      <c r="B2467" t="s">
        <v>11</v>
      </c>
      <c r="C2467" t="s">
        <v>12</v>
      </c>
      <c r="D2467" t="s">
        <v>186</v>
      </c>
      <c r="E2467" t="s">
        <v>187</v>
      </c>
      <c r="F2467" s="1">
        <v>42627</v>
      </c>
      <c r="G2467">
        <v>45</v>
      </c>
      <c r="H2467">
        <v>-2317.62</v>
      </c>
      <c r="I2467" t="s">
        <v>15</v>
      </c>
      <c r="J2467" t="s">
        <v>197</v>
      </c>
      <c r="K2467" t="s">
        <v>3559</v>
      </c>
      <c r="L2467" t="s">
        <v>3506</v>
      </c>
      <c r="M2467" s="1">
        <v>42613</v>
      </c>
    </row>
    <row r="2468" spans="1:13" hidden="1" x14ac:dyDescent="0.25">
      <c r="A2468">
        <v>2016</v>
      </c>
      <c r="B2468" t="s">
        <v>11</v>
      </c>
      <c r="C2468" t="s">
        <v>12</v>
      </c>
      <c r="D2468" t="s">
        <v>186</v>
      </c>
      <c r="E2468" t="s">
        <v>187</v>
      </c>
      <c r="F2468" s="1">
        <v>42627</v>
      </c>
      <c r="G2468">
        <v>46</v>
      </c>
      <c r="H2468">
        <v>-1696.84</v>
      </c>
      <c r="I2468" t="s">
        <v>15</v>
      </c>
      <c r="J2468" t="s">
        <v>372</v>
      </c>
      <c r="K2468" t="s">
        <v>3560</v>
      </c>
      <c r="L2468" t="s">
        <v>3506</v>
      </c>
      <c r="M2468" s="1">
        <v>42613</v>
      </c>
    </row>
    <row r="2469" spans="1:13" hidden="1" x14ac:dyDescent="0.25">
      <c r="A2469">
        <v>2016</v>
      </c>
      <c r="B2469" t="s">
        <v>11</v>
      </c>
      <c r="C2469" t="s">
        <v>12</v>
      </c>
      <c r="D2469" t="s">
        <v>186</v>
      </c>
      <c r="E2469" t="s">
        <v>187</v>
      </c>
      <c r="F2469" s="1">
        <v>42627</v>
      </c>
      <c r="G2469">
        <v>47</v>
      </c>
      <c r="H2469">
        <v>-212.24</v>
      </c>
      <c r="I2469" t="s">
        <v>15</v>
      </c>
      <c r="J2469" t="s">
        <v>2508</v>
      </c>
      <c r="K2469" t="s">
        <v>3561</v>
      </c>
      <c r="L2469" t="s">
        <v>3506</v>
      </c>
      <c r="M2469" s="1">
        <v>42613</v>
      </c>
    </row>
    <row r="2470" spans="1:13" hidden="1" x14ac:dyDescent="0.25">
      <c r="A2470">
        <v>2016</v>
      </c>
      <c r="B2470" t="s">
        <v>11</v>
      </c>
      <c r="C2470" t="s">
        <v>12</v>
      </c>
      <c r="D2470" t="s">
        <v>186</v>
      </c>
      <c r="E2470" t="s">
        <v>187</v>
      </c>
      <c r="F2470" s="1">
        <v>42627</v>
      </c>
      <c r="G2470">
        <v>48</v>
      </c>
      <c r="H2470">
        <v>-1086</v>
      </c>
      <c r="I2470" t="s">
        <v>15</v>
      </c>
      <c r="J2470" t="s">
        <v>202</v>
      </c>
      <c r="K2470" t="s">
        <v>3562</v>
      </c>
      <c r="L2470" t="s">
        <v>3506</v>
      </c>
      <c r="M2470" s="1">
        <v>42613</v>
      </c>
    </row>
    <row r="2471" spans="1:13" hidden="1" x14ac:dyDescent="0.25">
      <c r="A2471">
        <v>2016</v>
      </c>
      <c r="B2471" t="s">
        <v>11</v>
      </c>
      <c r="C2471" t="s">
        <v>12</v>
      </c>
      <c r="D2471" t="s">
        <v>186</v>
      </c>
      <c r="E2471" t="s">
        <v>187</v>
      </c>
      <c r="F2471" s="1">
        <v>42627</v>
      </c>
      <c r="G2471">
        <v>49</v>
      </c>
      <c r="H2471">
        <v>-113.47</v>
      </c>
      <c r="I2471" t="s">
        <v>15</v>
      </c>
      <c r="J2471" t="s">
        <v>784</v>
      </c>
      <c r="K2471" t="s">
        <v>3563</v>
      </c>
      <c r="L2471" t="s">
        <v>3506</v>
      </c>
      <c r="M2471" s="1">
        <v>42613</v>
      </c>
    </row>
    <row r="2472" spans="1:13" hidden="1" x14ac:dyDescent="0.25">
      <c r="A2472">
        <v>2016</v>
      </c>
      <c r="B2472" t="s">
        <v>11</v>
      </c>
      <c r="C2472" t="s">
        <v>12</v>
      </c>
      <c r="D2472" t="s">
        <v>186</v>
      </c>
      <c r="E2472" t="s">
        <v>187</v>
      </c>
      <c r="F2472" s="1">
        <v>42627</v>
      </c>
      <c r="G2472">
        <v>50</v>
      </c>
      <c r="H2472">
        <v>-43</v>
      </c>
      <c r="I2472" t="s">
        <v>15</v>
      </c>
      <c r="J2472" t="s">
        <v>3564</v>
      </c>
      <c r="K2472" t="s">
        <v>3565</v>
      </c>
      <c r="L2472" t="s">
        <v>3506</v>
      </c>
      <c r="M2472" s="1">
        <v>42613</v>
      </c>
    </row>
    <row r="2473" spans="1:13" hidden="1" x14ac:dyDescent="0.25">
      <c r="A2473">
        <v>2016</v>
      </c>
      <c r="B2473" t="s">
        <v>11</v>
      </c>
      <c r="C2473" t="s">
        <v>12</v>
      </c>
      <c r="D2473" t="s">
        <v>186</v>
      </c>
      <c r="E2473" t="s">
        <v>187</v>
      </c>
      <c r="F2473" s="1">
        <v>42627</v>
      </c>
      <c r="G2473">
        <v>51</v>
      </c>
      <c r="H2473">
        <v>-2098.36</v>
      </c>
      <c r="I2473" t="s">
        <v>15</v>
      </c>
      <c r="J2473" t="s">
        <v>386</v>
      </c>
      <c r="K2473" t="s">
        <v>3566</v>
      </c>
      <c r="L2473" t="s">
        <v>3506</v>
      </c>
      <c r="M2473" s="1">
        <v>42613</v>
      </c>
    </row>
    <row r="2474" spans="1:13" hidden="1" x14ac:dyDescent="0.25">
      <c r="A2474">
        <v>2016</v>
      </c>
      <c r="B2474" t="s">
        <v>11</v>
      </c>
      <c r="C2474" t="s">
        <v>12</v>
      </c>
      <c r="D2474" t="s">
        <v>186</v>
      </c>
      <c r="E2474" t="s">
        <v>187</v>
      </c>
      <c r="F2474" s="1">
        <v>42627</v>
      </c>
      <c r="G2474">
        <v>52</v>
      </c>
      <c r="H2474">
        <v>-293.22000000000003</v>
      </c>
      <c r="I2474" t="s">
        <v>15</v>
      </c>
      <c r="J2474" t="s">
        <v>2431</v>
      </c>
      <c r="K2474" t="s">
        <v>3567</v>
      </c>
      <c r="L2474" t="s">
        <v>3506</v>
      </c>
      <c r="M2474" s="1">
        <v>42613</v>
      </c>
    </row>
    <row r="2475" spans="1:13" hidden="1" x14ac:dyDescent="0.25">
      <c r="A2475">
        <v>2016</v>
      </c>
      <c r="B2475" t="s">
        <v>11</v>
      </c>
      <c r="C2475" t="s">
        <v>12</v>
      </c>
      <c r="D2475" t="s">
        <v>186</v>
      </c>
      <c r="E2475" t="s">
        <v>187</v>
      </c>
      <c r="F2475" s="1">
        <v>42627</v>
      </c>
      <c r="G2475">
        <v>53</v>
      </c>
      <c r="H2475">
        <v>-32205.87</v>
      </c>
      <c r="I2475" t="s">
        <v>15</v>
      </c>
      <c r="J2475" t="s">
        <v>542</v>
      </c>
      <c r="K2475" t="s">
        <v>3568</v>
      </c>
      <c r="L2475" t="s">
        <v>3506</v>
      </c>
      <c r="M2475" s="1">
        <v>42613</v>
      </c>
    </row>
    <row r="2476" spans="1:13" hidden="1" x14ac:dyDescent="0.25">
      <c r="A2476">
        <v>2016</v>
      </c>
      <c r="B2476" t="s">
        <v>11</v>
      </c>
      <c r="C2476" t="s">
        <v>12</v>
      </c>
      <c r="D2476" t="s">
        <v>186</v>
      </c>
      <c r="E2476" t="s">
        <v>187</v>
      </c>
      <c r="F2476" s="1">
        <v>42627</v>
      </c>
      <c r="G2476">
        <v>54</v>
      </c>
      <c r="H2476">
        <v>-2650.97</v>
      </c>
      <c r="I2476" t="s">
        <v>15</v>
      </c>
      <c r="J2476" t="s">
        <v>695</v>
      </c>
      <c r="K2476" t="s">
        <v>3569</v>
      </c>
      <c r="L2476" t="s">
        <v>3506</v>
      </c>
      <c r="M2476" s="1">
        <v>42613</v>
      </c>
    </row>
    <row r="2477" spans="1:13" hidden="1" x14ac:dyDescent="0.25">
      <c r="A2477">
        <v>2016</v>
      </c>
      <c r="B2477" t="s">
        <v>11</v>
      </c>
      <c r="C2477" t="s">
        <v>12</v>
      </c>
      <c r="D2477" t="s">
        <v>186</v>
      </c>
      <c r="E2477" t="s">
        <v>187</v>
      </c>
      <c r="F2477" s="1">
        <v>42627</v>
      </c>
      <c r="G2477">
        <v>55</v>
      </c>
      <c r="H2477">
        <v>-3240</v>
      </c>
      <c r="I2477" t="s">
        <v>15</v>
      </c>
      <c r="J2477" t="s">
        <v>3570</v>
      </c>
      <c r="K2477" t="s">
        <v>3571</v>
      </c>
      <c r="L2477" t="s">
        <v>3506</v>
      </c>
      <c r="M2477" s="1">
        <v>42613</v>
      </c>
    </row>
    <row r="2478" spans="1:13" hidden="1" x14ac:dyDescent="0.25">
      <c r="A2478">
        <v>2016</v>
      </c>
      <c r="B2478" t="s">
        <v>11</v>
      </c>
      <c r="C2478" t="s">
        <v>12</v>
      </c>
      <c r="D2478" t="s">
        <v>186</v>
      </c>
      <c r="E2478" t="s">
        <v>187</v>
      </c>
      <c r="F2478" s="1">
        <v>42627</v>
      </c>
      <c r="G2478">
        <v>56</v>
      </c>
      <c r="H2478">
        <v>-846.97</v>
      </c>
      <c r="I2478" t="s">
        <v>15</v>
      </c>
      <c r="J2478" t="s">
        <v>2516</v>
      </c>
      <c r="K2478" t="s">
        <v>3572</v>
      </c>
      <c r="L2478" t="s">
        <v>3506</v>
      </c>
      <c r="M2478" s="1">
        <v>42613</v>
      </c>
    </row>
    <row r="2479" spans="1:13" hidden="1" x14ac:dyDescent="0.25">
      <c r="A2479">
        <v>2016</v>
      </c>
      <c r="B2479" t="s">
        <v>11</v>
      </c>
      <c r="C2479" t="s">
        <v>12</v>
      </c>
      <c r="D2479" t="s">
        <v>186</v>
      </c>
      <c r="E2479" t="s">
        <v>187</v>
      </c>
      <c r="F2479" s="1">
        <v>42627</v>
      </c>
      <c r="G2479">
        <v>57</v>
      </c>
      <c r="H2479">
        <v>-10920</v>
      </c>
      <c r="I2479" t="s">
        <v>15</v>
      </c>
      <c r="J2479" t="s">
        <v>390</v>
      </c>
      <c r="K2479" t="s">
        <v>3573</v>
      </c>
      <c r="L2479" t="s">
        <v>3506</v>
      </c>
      <c r="M2479" s="1">
        <v>42613</v>
      </c>
    </row>
    <row r="2480" spans="1:13" hidden="1" x14ac:dyDescent="0.25">
      <c r="A2480">
        <v>2016</v>
      </c>
      <c r="B2480" t="s">
        <v>11</v>
      </c>
      <c r="C2480" t="s">
        <v>12</v>
      </c>
      <c r="D2480" t="s">
        <v>186</v>
      </c>
      <c r="E2480" t="s">
        <v>187</v>
      </c>
      <c r="F2480" s="1">
        <v>42627</v>
      </c>
      <c r="G2480">
        <v>58</v>
      </c>
      <c r="H2480">
        <v>-125.62</v>
      </c>
      <c r="I2480" t="s">
        <v>15</v>
      </c>
      <c r="J2480" t="s">
        <v>392</v>
      </c>
      <c r="K2480" t="s">
        <v>3574</v>
      </c>
      <c r="L2480" t="s">
        <v>3506</v>
      </c>
      <c r="M2480" s="1">
        <v>42613</v>
      </c>
    </row>
    <row r="2481" spans="1:13" hidden="1" x14ac:dyDescent="0.25">
      <c r="A2481">
        <v>2016</v>
      </c>
      <c r="B2481" t="s">
        <v>11</v>
      </c>
      <c r="C2481" t="s">
        <v>12</v>
      </c>
      <c r="D2481" t="s">
        <v>186</v>
      </c>
      <c r="E2481" t="s">
        <v>187</v>
      </c>
      <c r="F2481" s="1">
        <v>42627</v>
      </c>
      <c r="G2481">
        <v>59</v>
      </c>
      <c r="H2481">
        <v>-520</v>
      </c>
      <c r="I2481" t="s">
        <v>15</v>
      </c>
      <c r="J2481" t="s">
        <v>3575</v>
      </c>
      <c r="K2481" t="s">
        <v>3576</v>
      </c>
      <c r="L2481" t="s">
        <v>3506</v>
      </c>
      <c r="M2481" s="1">
        <v>42613</v>
      </c>
    </row>
    <row r="2482" spans="1:13" hidden="1" x14ac:dyDescent="0.25">
      <c r="A2482">
        <v>2016</v>
      </c>
      <c r="B2482" t="s">
        <v>11</v>
      </c>
      <c r="C2482" t="s">
        <v>12</v>
      </c>
      <c r="D2482" t="s">
        <v>186</v>
      </c>
      <c r="E2482" t="s">
        <v>187</v>
      </c>
      <c r="F2482" s="1">
        <v>42627</v>
      </c>
      <c r="G2482">
        <v>60</v>
      </c>
      <c r="H2482">
        <v>-226.49</v>
      </c>
      <c r="I2482" t="s">
        <v>15</v>
      </c>
      <c r="J2482" t="s">
        <v>347</v>
      </c>
      <c r="K2482" t="s">
        <v>3577</v>
      </c>
      <c r="L2482" t="s">
        <v>3506</v>
      </c>
      <c r="M2482" s="1">
        <v>42613</v>
      </c>
    </row>
    <row r="2483" spans="1:13" hidden="1" x14ac:dyDescent="0.25">
      <c r="A2483">
        <v>2016</v>
      </c>
      <c r="B2483" t="s">
        <v>11</v>
      </c>
      <c r="C2483" t="s">
        <v>12</v>
      </c>
      <c r="D2483" t="s">
        <v>186</v>
      </c>
      <c r="E2483" t="s">
        <v>187</v>
      </c>
      <c r="F2483" s="1">
        <v>42627</v>
      </c>
      <c r="G2483">
        <v>61</v>
      </c>
      <c r="H2483">
        <v>-15380.41</v>
      </c>
      <c r="I2483" t="s">
        <v>15</v>
      </c>
      <c r="J2483" t="s">
        <v>395</v>
      </c>
      <c r="K2483" t="s">
        <v>3578</v>
      </c>
      <c r="L2483" t="s">
        <v>3506</v>
      </c>
      <c r="M2483" s="1">
        <v>42613</v>
      </c>
    </row>
    <row r="2484" spans="1:13" hidden="1" x14ac:dyDescent="0.25">
      <c r="A2484">
        <v>2016</v>
      </c>
      <c r="B2484" t="s">
        <v>11</v>
      </c>
      <c r="C2484" t="s">
        <v>12</v>
      </c>
      <c r="D2484" t="s">
        <v>186</v>
      </c>
      <c r="E2484" t="s">
        <v>187</v>
      </c>
      <c r="F2484" s="1">
        <v>42629</v>
      </c>
      <c r="G2484">
        <v>0</v>
      </c>
      <c r="H2484">
        <v>-15414.08</v>
      </c>
      <c r="I2484" t="s">
        <v>21</v>
      </c>
      <c r="J2484" t="s">
        <v>188</v>
      </c>
      <c r="L2484" t="s">
        <v>3579</v>
      </c>
      <c r="M2484" s="1">
        <v>42643</v>
      </c>
    </row>
    <row r="2485" spans="1:13" hidden="1" x14ac:dyDescent="0.25">
      <c r="A2485">
        <v>2016</v>
      </c>
      <c r="B2485" t="s">
        <v>11</v>
      </c>
      <c r="C2485" t="s">
        <v>12</v>
      </c>
      <c r="D2485" t="s">
        <v>186</v>
      </c>
      <c r="E2485" t="s">
        <v>187</v>
      </c>
      <c r="F2485" s="1">
        <v>42629</v>
      </c>
      <c r="G2485">
        <v>1</v>
      </c>
      <c r="H2485">
        <v>-68321.070000000007</v>
      </c>
      <c r="I2485" t="s">
        <v>21</v>
      </c>
      <c r="J2485" t="s">
        <v>189</v>
      </c>
      <c r="L2485" t="s">
        <v>3579</v>
      </c>
      <c r="M2485" s="1">
        <v>42643</v>
      </c>
    </row>
    <row r="2486" spans="1:13" hidden="1" x14ac:dyDescent="0.25">
      <c r="A2486">
        <v>2016</v>
      </c>
      <c r="B2486" t="s">
        <v>11</v>
      </c>
      <c r="C2486" t="s">
        <v>12</v>
      </c>
      <c r="D2486" t="s">
        <v>186</v>
      </c>
      <c r="E2486" t="s">
        <v>187</v>
      </c>
      <c r="F2486" s="1">
        <v>42629</v>
      </c>
      <c r="G2486">
        <v>2</v>
      </c>
      <c r="H2486">
        <v>-36163.300000000003</v>
      </c>
      <c r="I2486" t="s">
        <v>21</v>
      </c>
      <c r="J2486" t="s">
        <v>190</v>
      </c>
      <c r="L2486" t="s">
        <v>3579</v>
      </c>
      <c r="M2486" s="1">
        <v>42643</v>
      </c>
    </row>
    <row r="2487" spans="1:13" hidden="1" x14ac:dyDescent="0.25">
      <c r="A2487">
        <v>2016</v>
      </c>
      <c r="B2487" t="s">
        <v>11</v>
      </c>
      <c r="C2487" t="s">
        <v>12</v>
      </c>
      <c r="D2487" t="s">
        <v>186</v>
      </c>
      <c r="E2487" t="s">
        <v>187</v>
      </c>
      <c r="F2487" s="1">
        <v>42629</v>
      </c>
      <c r="G2487">
        <v>3</v>
      </c>
      <c r="H2487">
        <v>-369.23</v>
      </c>
      <c r="I2487" t="s">
        <v>21</v>
      </c>
      <c r="J2487" t="s">
        <v>191</v>
      </c>
      <c r="L2487" t="s">
        <v>3579</v>
      </c>
      <c r="M2487" s="1">
        <v>42643</v>
      </c>
    </row>
    <row r="2488" spans="1:13" hidden="1" x14ac:dyDescent="0.25">
      <c r="A2488">
        <v>2016</v>
      </c>
      <c r="B2488" t="s">
        <v>11</v>
      </c>
      <c r="C2488" t="s">
        <v>12</v>
      </c>
      <c r="D2488" t="s">
        <v>186</v>
      </c>
      <c r="E2488" t="s">
        <v>187</v>
      </c>
      <c r="F2488" s="1">
        <v>42629</v>
      </c>
      <c r="G2488">
        <v>4</v>
      </c>
      <c r="H2488">
        <v>-158.86000000000001</v>
      </c>
      <c r="I2488" t="s">
        <v>21</v>
      </c>
      <c r="J2488" t="s">
        <v>234</v>
      </c>
      <c r="L2488" t="s">
        <v>3580</v>
      </c>
      <c r="M2488" s="1">
        <v>42643</v>
      </c>
    </row>
    <row r="2489" spans="1:13" hidden="1" x14ac:dyDescent="0.25">
      <c r="A2489">
        <v>2016</v>
      </c>
      <c r="B2489" t="s">
        <v>11</v>
      </c>
      <c r="C2489" t="s">
        <v>12</v>
      </c>
      <c r="D2489" t="s">
        <v>186</v>
      </c>
      <c r="E2489" t="s">
        <v>187</v>
      </c>
      <c r="F2489" s="1">
        <v>42629</v>
      </c>
      <c r="G2489">
        <v>5</v>
      </c>
      <c r="H2489">
        <v>-7618.14</v>
      </c>
      <c r="I2489" t="s">
        <v>21</v>
      </c>
      <c r="J2489" t="s">
        <v>192</v>
      </c>
      <c r="L2489" t="s">
        <v>3580</v>
      </c>
      <c r="M2489" s="1">
        <v>42643</v>
      </c>
    </row>
    <row r="2490" spans="1:13" hidden="1" x14ac:dyDescent="0.25">
      <c r="A2490">
        <v>2016</v>
      </c>
      <c r="B2490" t="s">
        <v>11</v>
      </c>
      <c r="C2490" t="s">
        <v>12</v>
      </c>
      <c r="D2490" t="s">
        <v>186</v>
      </c>
      <c r="E2490" t="s">
        <v>187</v>
      </c>
      <c r="F2490" s="1">
        <v>42632</v>
      </c>
      <c r="G2490">
        <v>0</v>
      </c>
      <c r="H2490">
        <v>-12</v>
      </c>
      <c r="I2490" t="s">
        <v>15</v>
      </c>
      <c r="J2490" t="s">
        <v>336</v>
      </c>
      <c r="K2490" t="s">
        <v>3581</v>
      </c>
      <c r="L2490" t="s">
        <v>3582</v>
      </c>
      <c r="M2490" s="1">
        <v>42643</v>
      </c>
    </row>
    <row r="2491" spans="1:13" hidden="1" x14ac:dyDescent="0.25">
      <c r="A2491">
        <v>2016</v>
      </c>
      <c r="B2491" t="s">
        <v>11</v>
      </c>
      <c r="C2491" t="s">
        <v>12</v>
      </c>
      <c r="D2491" t="s">
        <v>186</v>
      </c>
      <c r="E2491" t="s">
        <v>187</v>
      </c>
      <c r="F2491" s="1">
        <v>42632</v>
      </c>
      <c r="G2491">
        <v>1</v>
      </c>
      <c r="H2491">
        <v>-17</v>
      </c>
      <c r="I2491" t="s">
        <v>3348</v>
      </c>
      <c r="J2491" t="s">
        <v>3583</v>
      </c>
      <c r="L2491" t="s">
        <v>3584</v>
      </c>
      <c r="M2491" s="1">
        <v>42643</v>
      </c>
    </row>
    <row r="2492" spans="1:13" hidden="1" x14ac:dyDescent="0.25">
      <c r="A2492">
        <v>2016</v>
      </c>
      <c r="B2492" t="s">
        <v>11</v>
      </c>
      <c r="C2492" t="s">
        <v>12</v>
      </c>
      <c r="D2492" t="s">
        <v>186</v>
      </c>
      <c r="E2492" t="s">
        <v>187</v>
      </c>
      <c r="F2492" s="1">
        <v>42632</v>
      </c>
      <c r="G2492">
        <v>2</v>
      </c>
      <c r="H2492">
        <v>-12</v>
      </c>
      <c r="I2492" t="s">
        <v>15</v>
      </c>
      <c r="J2492" t="s">
        <v>336</v>
      </c>
      <c r="K2492" t="s">
        <v>3585</v>
      </c>
      <c r="L2492" t="s">
        <v>3586</v>
      </c>
      <c r="M2492" s="1">
        <v>42643</v>
      </c>
    </row>
    <row r="2493" spans="1:13" hidden="1" x14ac:dyDescent="0.25">
      <c r="A2493">
        <v>2016</v>
      </c>
      <c r="B2493" t="s">
        <v>11</v>
      </c>
      <c r="C2493" t="s">
        <v>12</v>
      </c>
      <c r="D2493" t="s">
        <v>186</v>
      </c>
      <c r="E2493" t="s">
        <v>187</v>
      </c>
      <c r="F2493" s="1">
        <v>42633</v>
      </c>
      <c r="G2493">
        <v>0</v>
      </c>
      <c r="H2493">
        <v>398.44</v>
      </c>
      <c r="I2493" t="s">
        <v>15</v>
      </c>
      <c r="J2493" t="s">
        <v>2535</v>
      </c>
      <c r="K2493" t="s">
        <v>2536</v>
      </c>
      <c r="L2493" t="s">
        <v>3587</v>
      </c>
      <c r="M2493" s="1">
        <v>42643</v>
      </c>
    </row>
    <row r="2494" spans="1:13" hidden="1" x14ac:dyDescent="0.25">
      <c r="A2494">
        <v>2016</v>
      </c>
      <c r="B2494" t="s">
        <v>11</v>
      </c>
      <c r="C2494" t="s">
        <v>12</v>
      </c>
      <c r="D2494" t="s">
        <v>186</v>
      </c>
      <c r="E2494" t="s">
        <v>187</v>
      </c>
      <c r="F2494" s="1">
        <v>42633</v>
      </c>
      <c r="G2494">
        <v>1</v>
      </c>
      <c r="H2494">
        <v>-2788.76</v>
      </c>
      <c r="I2494" t="s">
        <v>230</v>
      </c>
      <c r="J2494" t="s">
        <v>3356</v>
      </c>
      <c r="L2494" t="s">
        <v>3486</v>
      </c>
      <c r="M2494" s="1">
        <v>42643</v>
      </c>
    </row>
    <row r="2495" spans="1:13" hidden="1" x14ac:dyDescent="0.25">
      <c r="A2495">
        <v>2016</v>
      </c>
      <c r="B2495" t="s">
        <v>11</v>
      </c>
      <c r="C2495" t="s">
        <v>12</v>
      </c>
      <c r="D2495" t="s">
        <v>186</v>
      </c>
      <c r="E2495" t="s">
        <v>187</v>
      </c>
      <c r="F2495" s="1">
        <v>42639</v>
      </c>
      <c r="G2495">
        <v>0</v>
      </c>
      <c r="H2495">
        <v>-59296.08</v>
      </c>
      <c r="I2495" t="s">
        <v>15</v>
      </c>
      <c r="J2495" t="s">
        <v>397</v>
      </c>
      <c r="K2495" t="s">
        <v>3588</v>
      </c>
      <c r="L2495" t="s">
        <v>3582</v>
      </c>
      <c r="M2495" s="1">
        <v>42643</v>
      </c>
    </row>
    <row r="2496" spans="1:13" hidden="1" x14ac:dyDescent="0.25">
      <c r="A2496">
        <v>2016</v>
      </c>
      <c r="B2496" t="s">
        <v>11</v>
      </c>
      <c r="C2496" t="s">
        <v>12</v>
      </c>
      <c r="D2496" t="s">
        <v>186</v>
      </c>
      <c r="E2496" t="s">
        <v>187</v>
      </c>
      <c r="F2496" s="1">
        <v>42641</v>
      </c>
      <c r="G2496">
        <v>0</v>
      </c>
      <c r="H2496">
        <v>-6.44</v>
      </c>
      <c r="I2496" t="s">
        <v>15</v>
      </c>
      <c r="J2496" t="s">
        <v>3589</v>
      </c>
      <c r="K2496" t="s">
        <v>3590</v>
      </c>
      <c r="L2496" t="s">
        <v>3591</v>
      </c>
      <c r="M2496" s="1">
        <v>42643</v>
      </c>
    </row>
    <row r="2497" spans="1:13" hidden="1" x14ac:dyDescent="0.25">
      <c r="A2497">
        <v>2016</v>
      </c>
      <c r="B2497" t="s">
        <v>11</v>
      </c>
      <c r="C2497" t="s">
        <v>12</v>
      </c>
      <c r="D2497" t="s">
        <v>186</v>
      </c>
      <c r="E2497" t="s">
        <v>187</v>
      </c>
      <c r="F2497" s="1">
        <v>42641</v>
      </c>
      <c r="G2497">
        <v>1</v>
      </c>
      <c r="H2497">
        <v>-46.66</v>
      </c>
      <c r="I2497" t="s">
        <v>15</v>
      </c>
      <c r="J2497" t="s">
        <v>3592</v>
      </c>
      <c r="K2497" t="s">
        <v>3593</v>
      </c>
      <c r="L2497" t="s">
        <v>3591</v>
      </c>
      <c r="M2497" s="1">
        <v>42643</v>
      </c>
    </row>
    <row r="2498" spans="1:13" hidden="1" x14ac:dyDescent="0.25">
      <c r="A2498">
        <v>2016</v>
      </c>
      <c r="B2498" t="s">
        <v>11</v>
      </c>
      <c r="C2498" t="s">
        <v>12</v>
      </c>
      <c r="D2498" t="s">
        <v>186</v>
      </c>
      <c r="E2498" t="s">
        <v>187</v>
      </c>
      <c r="F2498" s="1">
        <v>42641</v>
      </c>
      <c r="G2498">
        <v>2</v>
      </c>
      <c r="H2498">
        <v>-11.33</v>
      </c>
      <c r="I2498" t="s">
        <v>15</v>
      </c>
      <c r="J2498" t="s">
        <v>3594</v>
      </c>
      <c r="K2498" t="s">
        <v>3595</v>
      </c>
      <c r="L2498" t="s">
        <v>3591</v>
      </c>
      <c r="M2498" s="1">
        <v>42643</v>
      </c>
    </row>
    <row r="2499" spans="1:13" hidden="1" x14ac:dyDescent="0.25">
      <c r="A2499">
        <v>2016</v>
      </c>
      <c r="B2499" t="s">
        <v>11</v>
      </c>
      <c r="C2499" t="s">
        <v>12</v>
      </c>
      <c r="D2499" t="s">
        <v>186</v>
      </c>
      <c r="E2499" t="s">
        <v>187</v>
      </c>
      <c r="F2499" s="1">
        <v>42641</v>
      </c>
      <c r="G2499">
        <v>3</v>
      </c>
      <c r="H2499">
        <v>-3026.39</v>
      </c>
      <c r="I2499" t="s">
        <v>15</v>
      </c>
      <c r="J2499" t="s">
        <v>16</v>
      </c>
      <c r="K2499" t="s">
        <v>3596</v>
      </c>
      <c r="L2499" t="s">
        <v>3591</v>
      </c>
      <c r="M2499" s="1">
        <v>42643</v>
      </c>
    </row>
    <row r="2500" spans="1:13" hidden="1" x14ac:dyDescent="0.25">
      <c r="A2500">
        <v>2016</v>
      </c>
      <c r="B2500" t="s">
        <v>11</v>
      </c>
      <c r="C2500" t="s">
        <v>12</v>
      </c>
      <c r="D2500" t="s">
        <v>186</v>
      </c>
      <c r="E2500" t="s">
        <v>187</v>
      </c>
      <c r="F2500" s="1">
        <v>42641</v>
      </c>
      <c r="G2500">
        <v>4</v>
      </c>
      <c r="H2500">
        <v>-25.29</v>
      </c>
      <c r="I2500" t="s">
        <v>15</v>
      </c>
      <c r="J2500" t="s">
        <v>3597</v>
      </c>
      <c r="K2500" t="s">
        <v>3598</v>
      </c>
      <c r="L2500" t="s">
        <v>3591</v>
      </c>
      <c r="M2500" s="1">
        <v>42643</v>
      </c>
    </row>
    <row r="2501" spans="1:13" hidden="1" x14ac:dyDescent="0.25">
      <c r="A2501">
        <v>2016</v>
      </c>
      <c r="B2501" t="s">
        <v>11</v>
      </c>
      <c r="C2501" t="s">
        <v>12</v>
      </c>
      <c r="D2501" t="s">
        <v>186</v>
      </c>
      <c r="E2501" t="s">
        <v>187</v>
      </c>
      <c r="F2501" s="1">
        <v>42641</v>
      </c>
      <c r="G2501">
        <v>5</v>
      </c>
      <c r="H2501">
        <v>-9.56</v>
      </c>
      <c r="I2501" t="s">
        <v>15</v>
      </c>
      <c r="J2501" t="s">
        <v>3599</v>
      </c>
      <c r="K2501" t="s">
        <v>3600</v>
      </c>
      <c r="L2501" t="s">
        <v>3591</v>
      </c>
      <c r="M2501" s="1">
        <v>42643</v>
      </c>
    </row>
    <row r="2502" spans="1:13" hidden="1" x14ac:dyDescent="0.25">
      <c r="A2502">
        <v>2016</v>
      </c>
      <c r="B2502" t="s">
        <v>11</v>
      </c>
      <c r="C2502" t="s">
        <v>12</v>
      </c>
      <c r="D2502" t="s">
        <v>186</v>
      </c>
      <c r="E2502" t="s">
        <v>187</v>
      </c>
      <c r="F2502" s="1">
        <v>42641</v>
      </c>
      <c r="G2502">
        <v>6</v>
      </c>
      <c r="H2502">
        <v>-15.29</v>
      </c>
      <c r="I2502" t="s">
        <v>15</v>
      </c>
      <c r="J2502" t="s">
        <v>3601</v>
      </c>
      <c r="K2502" t="s">
        <v>3602</v>
      </c>
      <c r="L2502" t="s">
        <v>3591</v>
      </c>
      <c r="M2502" s="1">
        <v>42643</v>
      </c>
    </row>
    <row r="2503" spans="1:13" hidden="1" x14ac:dyDescent="0.25">
      <c r="A2503">
        <v>2016</v>
      </c>
      <c r="B2503" t="s">
        <v>11</v>
      </c>
      <c r="C2503" t="s">
        <v>12</v>
      </c>
      <c r="D2503" t="s">
        <v>186</v>
      </c>
      <c r="E2503" t="s">
        <v>187</v>
      </c>
      <c r="F2503" s="1">
        <v>42641</v>
      </c>
      <c r="G2503">
        <v>7</v>
      </c>
      <c r="H2503">
        <v>-9.56</v>
      </c>
      <c r="I2503" t="s">
        <v>15</v>
      </c>
      <c r="J2503" t="s">
        <v>3603</v>
      </c>
      <c r="K2503" t="s">
        <v>3604</v>
      </c>
      <c r="L2503" t="s">
        <v>3591</v>
      </c>
      <c r="M2503" s="1">
        <v>42643</v>
      </c>
    </row>
    <row r="2504" spans="1:13" hidden="1" x14ac:dyDescent="0.25">
      <c r="A2504">
        <v>2016</v>
      </c>
      <c r="B2504" t="s">
        <v>11</v>
      </c>
      <c r="C2504" t="s">
        <v>12</v>
      </c>
      <c r="D2504" t="s">
        <v>186</v>
      </c>
      <c r="E2504" t="s">
        <v>187</v>
      </c>
      <c r="F2504" s="1">
        <v>42641</v>
      </c>
      <c r="G2504">
        <v>8</v>
      </c>
      <c r="H2504">
        <v>-23.89</v>
      </c>
      <c r="I2504" t="s">
        <v>15</v>
      </c>
      <c r="J2504" t="s">
        <v>3605</v>
      </c>
      <c r="K2504" t="s">
        <v>3606</v>
      </c>
      <c r="L2504" t="s">
        <v>3591</v>
      </c>
      <c r="M2504" s="1">
        <v>42643</v>
      </c>
    </row>
    <row r="2505" spans="1:13" hidden="1" x14ac:dyDescent="0.25">
      <c r="A2505">
        <v>2016</v>
      </c>
      <c r="B2505" t="s">
        <v>11</v>
      </c>
      <c r="C2505" t="s">
        <v>12</v>
      </c>
      <c r="D2505" t="s">
        <v>186</v>
      </c>
      <c r="E2505" t="s">
        <v>187</v>
      </c>
      <c r="F2505" s="1">
        <v>42641</v>
      </c>
      <c r="G2505">
        <v>9</v>
      </c>
      <c r="H2505">
        <v>-3.71</v>
      </c>
      <c r="I2505" t="s">
        <v>15</v>
      </c>
      <c r="J2505" t="s">
        <v>3607</v>
      </c>
      <c r="K2505" t="s">
        <v>3608</v>
      </c>
      <c r="L2505" t="s">
        <v>3591</v>
      </c>
      <c r="M2505" s="1">
        <v>42643</v>
      </c>
    </row>
    <row r="2506" spans="1:13" hidden="1" x14ac:dyDescent="0.25">
      <c r="A2506">
        <v>2016</v>
      </c>
      <c r="B2506" t="s">
        <v>11</v>
      </c>
      <c r="C2506" t="s">
        <v>12</v>
      </c>
      <c r="D2506" t="s">
        <v>186</v>
      </c>
      <c r="E2506" t="s">
        <v>187</v>
      </c>
      <c r="F2506" s="1">
        <v>42641</v>
      </c>
      <c r="G2506">
        <v>10</v>
      </c>
      <c r="H2506">
        <v>-9.56</v>
      </c>
      <c r="I2506" t="s">
        <v>15</v>
      </c>
      <c r="J2506" t="s">
        <v>3609</v>
      </c>
      <c r="K2506" t="s">
        <v>3610</v>
      </c>
      <c r="L2506" t="s">
        <v>3591</v>
      </c>
      <c r="M2506" s="1">
        <v>42643</v>
      </c>
    </row>
    <row r="2507" spans="1:13" hidden="1" x14ac:dyDescent="0.25">
      <c r="A2507">
        <v>2016</v>
      </c>
      <c r="B2507" t="s">
        <v>11</v>
      </c>
      <c r="C2507" t="s">
        <v>12</v>
      </c>
      <c r="D2507" t="s">
        <v>186</v>
      </c>
      <c r="E2507" t="s">
        <v>187</v>
      </c>
      <c r="F2507" s="1">
        <v>42641</v>
      </c>
      <c r="G2507">
        <v>11</v>
      </c>
      <c r="H2507">
        <v>-28.67</v>
      </c>
      <c r="I2507" t="s">
        <v>15</v>
      </c>
      <c r="J2507" t="s">
        <v>3611</v>
      </c>
      <c r="K2507" t="s">
        <v>3612</v>
      </c>
      <c r="L2507" t="s">
        <v>3591</v>
      </c>
      <c r="M2507" s="1">
        <v>42643</v>
      </c>
    </row>
    <row r="2508" spans="1:13" hidden="1" x14ac:dyDescent="0.25">
      <c r="A2508">
        <v>2016</v>
      </c>
      <c r="B2508" t="s">
        <v>11</v>
      </c>
      <c r="C2508" t="s">
        <v>12</v>
      </c>
      <c r="D2508" t="s">
        <v>186</v>
      </c>
      <c r="E2508" t="s">
        <v>187</v>
      </c>
      <c r="F2508" s="1">
        <v>42641</v>
      </c>
      <c r="G2508">
        <v>12</v>
      </c>
      <c r="H2508">
        <v>-50.98</v>
      </c>
      <c r="I2508" t="s">
        <v>15</v>
      </c>
      <c r="J2508" t="s">
        <v>3613</v>
      </c>
      <c r="K2508" t="s">
        <v>3614</v>
      </c>
      <c r="L2508" t="s">
        <v>3591</v>
      </c>
      <c r="M2508" s="1">
        <v>42643</v>
      </c>
    </row>
    <row r="2509" spans="1:13" hidden="1" x14ac:dyDescent="0.25">
      <c r="A2509">
        <v>2016</v>
      </c>
      <c r="B2509" t="s">
        <v>11</v>
      </c>
      <c r="C2509" t="s">
        <v>12</v>
      </c>
      <c r="D2509" t="s">
        <v>186</v>
      </c>
      <c r="E2509" t="s">
        <v>187</v>
      </c>
      <c r="F2509" s="1">
        <v>42641</v>
      </c>
      <c r="G2509">
        <v>13</v>
      </c>
      <c r="H2509">
        <v>-0.34</v>
      </c>
      <c r="I2509" t="s">
        <v>15</v>
      </c>
      <c r="J2509" t="s">
        <v>3615</v>
      </c>
      <c r="K2509" t="s">
        <v>3616</v>
      </c>
      <c r="L2509" t="s">
        <v>3591</v>
      </c>
      <c r="M2509" s="1">
        <v>42643</v>
      </c>
    </row>
    <row r="2510" spans="1:13" hidden="1" x14ac:dyDescent="0.25">
      <c r="A2510">
        <v>2016</v>
      </c>
      <c r="B2510" t="s">
        <v>11</v>
      </c>
      <c r="C2510" t="s">
        <v>12</v>
      </c>
      <c r="D2510" t="s">
        <v>186</v>
      </c>
      <c r="E2510" t="s">
        <v>187</v>
      </c>
      <c r="F2510" s="1">
        <v>42641</v>
      </c>
      <c r="G2510">
        <v>14</v>
      </c>
      <c r="H2510">
        <v>-33.450000000000003</v>
      </c>
      <c r="I2510" t="s">
        <v>15</v>
      </c>
      <c r="J2510" t="s">
        <v>3617</v>
      </c>
      <c r="K2510" t="s">
        <v>3618</v>
      </c>
      <c r="L2510" t="s">
        <v>3591</v>
      </c>
      <c r="M2510" s="1">
        <v>42643</v>
      </c>
    </row>
    <row r="2511" spans="1:13" hidden="1" x14ac:dyDescent="0.25">
      <c r="A2511">
        <v>2016</v>
      </c>
      <c r="B2511" t="s">
        <v>11</v>
      </c>
      <c r="C2511" t="s">
        <v>12</v>
      </c>
      <c r="D2511" t="s">
        <v>186</v>
      </c>
      <c r="E2511" t="s">
        <v>187</v>
      </c>
      <c r="F2511" s="1">
        <v>42641</v>
      </c>
      <c r="G2511">
        <v>15</v>
      </c>
      <c r="H2511">
        <v>-21.08</v>
      </c>
      <c r="I2511" t="s">
        <v>15</v>
      </c>
      <c r="J2511" t="s">
        <v>1430</v>
      </c>
      <c r="K2511" t="s">
        <v>3619</v>
      </c>
      <c r="L2511" t="s">
        <v>3591</v>
      </c>
      <c r="M2511" s="1">
        <v>42643</v>
      </c>
    </row>
    <row r="2512" spans="1:13" hidden="1" x14ac:dyDescent="0.25">
      <c r="A2512">
        <v>2016</v>
      </c>
      <c r="B2512" t="s">
        <v>11</v>
      </c>
      <c r="C2512" t="s">
        <v>12</v>
      </c>
      <c r="D2512" t="s">
        <v>186</v>
      </c>
      <c r="E2512" t="s">
        <v>187</v>
      </c>
      <c r="F2512" s="1">
        <v>42641</v>
      </c>
      <c r="G2512">
        <v>16</v>
      </c>
      <c r="H2512">
        <v>-26.76</v>
      </c>
      <c r="I2512" t="s">
        <v>15</v>
      </c>
      <c r="J2512" t="s">
        <v>3620</v>
      </c>
      <c r="K2512" t="s">
        <v>3621</v>
      </c>
      <c r="L2512" t="s">
        <v>3591</v>
      </c>
      <c r="M2512" s="1">
        <v>42643</v>
      </c>
    </row>
    <row r="2513" spans="1:13" hidden="1" x14ac:dyDescent="0.25">
      <c r="A2513">
        <v>2016</v>
      </c>
      <c r="B2513" t="s">
        <v>11</v>
      </c>
      <c r="C2513" t="s">
        <v>12</v>
      </c>
      <c r="D2513" t="s">
        <v>186</v>
      </c>
      <c r="E2513" t="s">
        <v>187</v>
      </c>
      <c r="F2513" s="1">
        <v>42641</v>
      </c>
      <c r="G2513">
        <v>17</v>
      </c>
      <c r="H2513">
        <v>-34.4</v>
      </c>
      <c r="I2513" t="s">
        <v>15</v>
      </c>
      <c r="J2513" t="s">
        <v>3622</v>
      </c>
      <c r="K2513" t="s">
        <v>3623</v>
      </c>
      <c r="L2513" t="s">
        <v>3591</v>
      </c>
      <c r="M2513" s="1">
        <v>42643</v>
      </c>
    </row>
    <row r="2514" spans="1:13" hidden="1" x14ac:dyDescent="0.25">
      <c r="A2514">
        <v>2016</v>
      </c>
      <c r="B2514" t="s">
        <v>11</v>
      </c>
      <c r="C2514" t="s">
        <v>12</v>
      </c>
      <c r="D2514" t="s">
        <v>186</v>
      </c>
      <c r="E2514" t="s">
        <v>187</v>
      </c>
      <c r="F2514" s="1">
        <v>42641</v>
      </c>
      <c r="G2514">
        <v>18</v>
      </c>
      <c r="H2514">
        <v>-8.66</v>
      </c>
      <c r="I2514" t="s">
        <v>15</v>
      </c>
      <c r="J2514" t="s">
        <v>3624</v>
      </c>
      <c r="K2514" t="s">
        <v>3625</v>
      </c>
      <c r="L2514" t="s">
        <v>3591</v>
      </c>
      <c r="M2514" s="1">
        <v>42643</v>
      </c>
    </row>
    <row r="2515" spans="1:13" hidden="1" x14ac:dyDescent="0.25">
      <c r="A2515">
        <v>2016</v>
      </c>
      <c r="B2515" t="s">
        <v>11</v>
      </c>
      <c r="C2515" t="s">
        <v>12</v>
      </c>
      <c r="D2515" t="s">
        <v>186</v>
      </c>
      <c r="E2515" t="s">
        <v>187</v>
      </c>
      <c r="F2515" s="1">
        <v>42641</v>
      </c>
      <c r="G2515">
        <v>19</v>
      </c>
      <c r="H2515">
        <v>-75.23</v>
      </c>
      <c r="I2515" t="s">
        <v>15</v>
      </c>
      <c r="J2515" t="s">
        <v>3626</v>
      </c>
      <c r="K2515" t="s">
        <v>3627</v>
      </c>
      <c r="L2515" t="s">
        <v>3591</v>
      </c>
      <c r="M2515" s="1">
        <v>42643</v>
      </c>
    </row>
    <row r="2516" spans="1:13" hidden="1" x14ac:dyDescent="0.25">
      <c r="A2516">
        <v>2016</v>
      </c>
      <c r="B2516" t="s">
        <v>11</v>
      </c>
      <c r="C2516" t="s">
        <v>12</v>
      </c>
      <c r="D2516" t="s">
        <v>186</v>
      </c>
      <c r="E2516" t="s">
        <v>187</v>
      </c>
      <c r="F2516" s="1">
        <v>42641</v>
      </c>
      <c r="G2516">
        <v>20</v>
      </c>
      <c r="H2516">
        <v>-60.3</v>
      </c>
      <c r="I2516" t="s">
        <v>15</v>
      </c>
      <c r="J2516" t="s">
        <v>3628</v>
      </c>
      <c r="K2516" t="s">
        <v>3629</v>
      </c>
      <c r="L2516" t="s">
        <v>3591</v>
      </c>
      <c r="M2516" s="1">
        <v>42643</v>
      </c>
    </row>
    <row r="2517" spans="1:13" hidden="1" x14ac:dyDescent="0.25">
      <c r="A2517">
        <v>2016</v>
      </c>
      <c r="B2517" t="s">
        <v>11</v>
      </c>
      <c r="C2517" t="s">
        <v>12</v>
      </c>
      <c r="D2517" t="s">
        <v>186</v>
      </c>
      <c r="E2517" t="s">
        <v>187</v>
      </c>
      <c r="F2517" s="1">
        <v>42641</v>
      </c>
      <c r="G2517">
        <v>21</v>
      </c>
      <c r="H2517">
        <v>-9.56</v>
      </c>
      <c r="I2517" t="s">
        <v>15</v>
      </c>
      <c r="J2517" t="s">
        <v>3630</v>
      </c>
      <c r="K2517" t="s">
        <v>3631</v>
      </c>
      <c r="L2517" t="s">
        <v>3591</v>
      </c>
      <c r="M2517" s="1">
        <v>42643</v>
      </c>
    </row>
    <row r="2518" spans="1:13" hidden="1" x14ac:dyDescent="0.25">
      <c r="A2518">
        <v>2016</v>
      </c>
      <c r="B2518" t="s">
        <v>11</v>
      </c>
      <c r="C2518" t="s">
        <v>12</v>
      </c>
      <c r="D2518" t="s">
        <v>186</v>
      </c>
      <c r="E2518" t="s">
        <v>187</v>
      </c>
      <c r="F2518" s="1">
        <v>42641</v>
      </c>
      <c r="G2518">
        <v>22</v>
      </c>
      <c r="H2518">
        <v>-39.64</v>
      </c>
      <c r="I2518" t="s">
        <v>15</v>
      </c>
      <c r="J2518" t="s">
        <v>3632</v>
      </c>
      <c r="K2518" t="s">
        <v>3633</v>
      </c>
      <c r="L2518" t="s">
        <v>3591</v>
      </c>
      <c r="M2518" s="1">
        <v>42643</v>
      </c>
    </row>
    <row r="2519" spans="1:13" hidden="1" x14ac:dyDescent="0.25">
      <c r="A2519">
        <v>2016</v>
      </c>
      <c r="B2519" t="s">
        <v>11</v>
      </c>
      <c r="C2519" t="s">
        <v>12</v>
      </c>
      <c r="D2519" t="s">
        <v>186</v>
      </c>
      <c r="E2519" t="s">
        <v>187</v>
      </c>
      <c r="F2519" s="1">
        <v>42641</v>
      </c>
      <c r="G2519">
        <v>23</v>
      </c>
      <c r="H2519">
        <v>-26.36</v>
      </c>
      <c r="I2519" t="s">
        <v>15</v>
      </c>
      <c r="J2519" t="s">
        <v>3634</v>
      </c>
      <c r="K2519" t="s">
        <v>3635</v>
      </c>
      <c r="L2519" t="s">
        <v>3591</v>
      </c>
      <c r="M2519" s="1">
        <v>42643</v>
      </c>
    </row>
    <row r="2520" spans="1:13" hidden="1" x14ac:dyDescent="0.25">
      <c r="A2520">
        <v>2016</v>
      </c>
      <c r="B2520" t="s">
        <v>11</v>
      </c>
      <c r="C2520" t="s">
        <v>12</v>
      </c>
      <c r="D2520" t="s">
        <v>186</v>
      </c>
      <c r="E2520" t="s">
        <v>187</v>
      </c>
      <c r="F2520" s="1">
        <v>42641</v>
      </c>
      <c r="G2520">
        <v>24</v>
      </c>
      <c r="H2520">
        <v>-17.32</v>
      </c>
      <c r="I2520" t="s">
        <v>15</v>
      </c>
      <c r="J2520" t="s">
        <v>1434</v>
      </c>
      <c r="K2520" t="s">
        <v>3636</v>
      </c>
      <c r="L2520" t="s">
        <v>3591</v>
      </c>
      <c r="M2520" s="1">
        <v>42643</v>
      </c>
    </row>
    <row r="2521" spans="1:13" hidden="1" x14ac:dyDescent="0.25">
      <c r="A2521">
        <v>2016</v>
      </c>
      <c r="B2521" t="s">
        <v>11</v>
      </c>
      <c r="C2521" t="s">
        <v>12</v>
      </c>
      <c r="D2521" t="s">
        <v>186</v>
      </c>
      <c r="E2521" t="s">
        <v>187</v>
      </c>
      <c r="F2521" s="1">
        <v>42641</v>
      </c>
      <c r="G2521">
        <v>25</v>
      </c>
      <c r="H2521">
        <v>-15.88</v>
      </c>
      <c r="I2521" t="s">
        <v>15</v>
      </c>
      <c r="J2521" t="s">
        <v>3637</v>
      </c>
      <c r="K2521" t="s">
        <v>3638</v>
      </c>
      <c r="L2521" t="s">
        <v>3591</v>
      </c>
      <c r="M2521" s="1">
        <v>42643</v>
      </c>
    </row>
    <row r="2522" spans="1:13" hidden="1" x14ac:dyDescent="0.25">
      <c r="A2522">
        <v>2016</v>
      </c>
      <c r="B2522" t="s">
        <v>11</v>
      </c>
      <c r="C2522" t="s">
        <v>12</v>
      </c>
      <c r="D2522" t="s">
        <v>186</v>
      </c>
      <c r="E2522" t="s">
        <v>187</v>
      </c>
      <c r="F2522" s="1">
        <v>42641</v>
      </c>
      <c r="G2522">
        <v>26</v>
      </c>
      <c r="H2522">
        <v>-11.47</v>
      </c>
      <c r="I2522" t="s">
        <v>15</v>
      </c>
      <c r="J2522" t="s">
        <v>3639</v>
      </c>
      <c r="K2522" t="s">
        <v>3640</v>
      </c>
      <c r="L2522" t="s">
        <v>3591</v>
      </c>
      <c r="M2522" s="1">
        <v>42643</v>
      </c>
    </row>
    <row r="2523" spans="1:13" hidden="1" x14ac:dyDescent="0.25">
      <c r="A2523">
        <v>2016</v>
      </c>
      <c r="B2523" t="s">
        <v>11</v>
      </c>
      <c r="C2523" t="s">
        <v>12</v>
      </c>
      <c r="D2523" t="s">
        <v>186</v>
      </c>
      <c r="E2523" t="s">
        <v>187</v>
      </c>
      <c r="F2523" s="1">
        <v>42641</v>
      </c>
      <c r="G2523">
        <v>27</v>
      </c>
      <c r="H2523">
        <v>-17.86</v>
      </c>
      <c r="I2523" t="s">
        <v>15</v>
      </c>
      <c r="J2523" t="s">
        <v>3641</v>
      </c>
      <c r="K2523" t="s">
        <v>3642</v>
      </c>
      <c r="L2523" t="s">
        <v>3591</v>
      </c>
      <c r="M2523" s="1">
        <v>42643</v>
      </c>
    </row>
    <row r="2524" spans="1:13" hidden="1" x14ac:dyDescent="0.25">
      <c r="A2524">
        <v>2016</v>
      </c>
      <c r="B2524" t="s">
        <v>11</v>
      </c>
      <c r="C2524" t="s">
        <v>12</v>
      </c>
      <c r="D2524" t="s">
        <v>186</v>
      </c>
      <c r="E2524" t="s">
        <v>187</v>
      </c>
      <c r="F2524" s="1">
        <v>42641</v>
      </c>
      <c r="G2524">
        <v>28</v>
      </c>
      <c r="H2524">
        <v>-28.67</v>
      </c>
      <c r="I2524" t="s">
        <v>15</v>
      </c>
      <c r="J2524" t="s">
        <v>3643</v>
      </c>
      <c r="K2524" t="s">
        <v>3644</v>
      </c>
      <c r="L2524" t="s">
        <v>3591</v>
      </c>
      <c r="M2524" s="1">
        <v>42643</v>
      </c>
    </row>
    <row r="2525" spans="1:13" hidden="1" x14ac:dyDescent="0.25">
      <c r="A2525">
        <v>2016</v>
      </c>
      <c r="B2525" t="s">
        <v>11</v>
      </c>
      <c r="C2525" t="s">
        <v>12</v>
      </c>
      <c r="D2525" t="s">
        <v>186</v>
      </c>
      <c r="E2525" t="s">
        <v>187</v>
      </c>
      <c r="F2525" s="1">
        <v>42641</v>
      </c>
      <c r="G2525">
        <v>29</v>
      </c>
      <c r="H2525">
        <v>-22.93</v>
      </c>
      <c r="I2525" t="s">
        <v>15</v>
      </c>
      <c r="J2525" t="s">
        <v>3645</v>
      </c>
      <c r="K2525" t="s">
        <v>3646</v>
      </c>
      <c r="L2525" t="s">
        <v>3591</v>
      </c>
      <c r="M2525" s="1">
        <v>42643</v>
      </c>
    </row>
    <row r="2526" spans="1:13" hidden="1" x14ac:dyDescent="0.25">
      <c r="A2526">
        <v>2016</v>
      </c>
      <c r="B2526" t="s">
        <v>11</v>
      </c>
      <c r="C2526" t="s">
        <v>12</v>
      </c>
      <c r="D2526" t="s">
        <v>186</v>
      </c>
      <c r="E2526" t="s">
        <v>187</v>
      </c>
      <c r="F2526" s="1">
        <v>42641</v>
      </c>
      <c r="G2526">
        <v>30</v>
      </c>
      <c r="H2526">
        <v>-22.94</v>
      </c>
      <c r="I2526" t="s">
        <v>15</v>
      </c>
      <c r="J2526" t="s">
        <v>3647</v>
      </c>
      <c r="K2526" t="s">
        <v>3648</v>
      </c>
      <c r="L2526" t="s">
        <v>3591</v>
      </c>
      <c r="M2526" s="1">
        <v>42643</v>
      </c>
    </row>
    <row r="2527" spans="1:13" hidden="1" x14ac:dyDescent="0.25">
      <c r="A2527">
        <v>2016</v>
      </c>
      <c r="B2527" t="s">
        <v>11</v>
      </c>
      <c r="C2527" t="s">
        <v>12</v>
      </c>
      <c r="D2527" t="s">
        <v>186</v>
      </c>
      <c r="E2527" t="s">
        <v>187</v>
      </c>
      <c r="F2527" s="1">
        <v>42641</v>
      </c>
      <c r="G2527">
        <v>31</v>
      </c>
      <c r="H2527">
        <v>-12.65</v>
      </c>
      <c r="I2527" t="s">
        <v>15</v>
      </c>
      <c r="J2527" t="s">
        <v>3649</v>
      </c>
      <c r="K2527" t="s">
        <v>3650</v>
      </c>
      <c r="L2527" t="s">
        <v>3591</v>
      </c>
      <c r="M2527" s="1">
        <v>42643</v>
      </c>
    </row>
    <row r="2528" spans="1:13" hidden="1" x14ac:dyDescent="0.25">
      <c r="A2528">
        <v>2016</v>
      </c>
      <c r="B2528" t="s">
        <v>11</v>
      </c>
      <c r="C2528" t="s">
        <v>12</v>
      </c>
      <c r="D2528" t="s">
        <v>186</v>
      </c>
      <c r="E2528" t="s">
        <v>187</v>
      </c>
      <c r="F2528" s="1">
        <v>42641</v>
      </c>
      <c r="G2528">
        <v>32</v>
      </c>
      <c r="H2528">
        <v>-16.47</v>
      </c>
      <c r="I2528" t="s">
        <v>15</v>
      </c>
      <c r="J2528" t="s">
        <v>3651</v>
      </c>
      <c r="K2528" t="s">
        <v>3652</v>
      </c>
      <c r="L2528" t="s">
        <v>3591</v>
      </c>
      <c r="M2528" s="1">
        <v>42643</v>
      </c>
    </row>
    <row r="2529" spans="1:13" hidden="1" x14ac:dyDescent="0.25">
      <c r="A2529">
        <v>2016</v>
      </c>
      <c r="B2529" t="s">
        <v>11</v>
      </c>
      <c r="C2529" t="s">
        <v>12</v>
      </c>
      <c r="D2529" t="s">
        <v>186</v>
      </c>
      <c r="E2529" t="s">
        <v>187</v>
      </c>
      <c r="F2529" s="1">
        <v>42641</v>
      </c>
      <c r="G2529">
        <v>33</v>
      </c>
      <c r="H2529">
        <v>-157.68</v>
      </c>
      <c r="I2529" t="s">
        <v>15</v>
      </c>
      <c r="J2529" t="s">
        <v>3653</v>
      </c>
      <c r="K2529" t="s">
        <v>3654</v>
      </c>
      <c r="L2529" t="s">
        <v>3591</v>
      </c>
      <c r="M2529" s="1">
        <v>42643</v>
      </c>
    </row>
    <row r="2530" spans="1:13" hidden="1" x14ac:dyDescent="0.25">
      <c r="A2530">
        <v>2016</v>
      </c>
      <c r="B2530" t="s">
        <v>11</v>
      </c>
      <c r="C2530" t="s">
        <v>12</v>
      </c>
      <c r="D2530" t="s">
        <v>186</v>
      </c>
      <c r="E2530" t="s">
        <v>187</v>
      </c>
      <c r="F2530" s="1">
        <v>42641</v>
      </c>
      <c r="G2530">
        <v>34</v>
      </c>
      <c r="H2530">
        <v>-9.5500000000000007</v>
      </c>
      <c r="I2530" t="s">
        <v>15</v>
      </c>
      <c r="J2530" t="s">
        <v>3655</v>
      </c>
      <c r="K2530" t="s">
        <v>3656</v>
      </c>
      <c r="L2530" t="s">
        <v>3591</v>
      </c>
      <c r="M2530" s="1">
        <v>42643</v>
      </c>
    </row>
    <row r="2531" spans="1:13" hidden="1" x14ac:dyDescent="0.25">
      <c r="A2531">
        <v>2016</v>
      </c>
      <c r="B2531" t="s">
        <v>11</v>
      </c>
      <c r="C2531" t="s">
        <v>12</v>
      </c>
      <c r="D2531" t="s">
        <v>186</v>
      </c>
      <c r="E2531" t="s">
        <v>187</v>
      </c>
      <c r="F2531" s="1">
        <v>42641</v>
      </c>
      <c r="G2531">
        <v>35</v>
      </c>
      <c r="H2531">
        <v>-22.93</v>
      </c>
      <c r="I2531" t="s">
        <v>15</v>
      </c>
      <c r="J2531" t="s">
        <v>3657</v>
      </c>
      <c r="K2531" t="s">
        <v>3658</v>
      </c>
      <c r="L2531" t="s">
        <v>3591</v>
      </c>
      <c r="M2531" s="1">
        <v>42643</v>
      </c>
    </row>
    <row r="2532" spans="1:13" hidden="1" x14ac:dyDescent="0.25">
      <c r="A2532">
        <v>2016</v>
      </c>
      <c r="B2532" t="s">
        <v>11</v>
      </c>
      <c r="C2532" t="s">
        <v>12</v>
      </c>
      <c r="D2532" t="s">
        <v>186</v>
      </c>
      <c r="E2532" t="s">
        <v>187</v>
      </c>
      <c r="F2532" s="1">
        <v>42641</v>
      </c>
      <c r="G2532">
        <v>36</v>
      </c>
      <c r="H2532">
        <v>-29.7</v>
      </c>
      <c r="I2532" t="s">
        <v>15</v>
      </c>
      <c r="J2532" t="s">
        <v>3659</v>
      </c>
      <c r="K2532" t="s">
        <v>3660</v>
      </c>
      <c r="L2532" t="s">
        <v>3591</v>
      </c>
      <c r="M2532" s="1">
        <v>42643</v>
      </c>
    </row>
    <row r="2533" spans="1:13" hidden="1" x14ac:dyDescent="0.25">
      <c r="A2533">
        <v>2016</v>
      </c>
      <c r="B2533" t="s">
        <v>11</v>
      </c>
      <c r="C2533" t="s">
        <v>12</v>
      </c>
      <c r="D2533" t="s">
        <v>186</v>
      </c>
      <c r="E2533" t="s">
        <v>187</v>
      </c>
      <c r="F2533" s="1">
        <v>42641</v>
      </c>
      <c r="G2533">
        <v>37</v>
      </c>
      <c r="H2533">
        <v>-131.27000000000001</v>
      </c>
      <c r="I2533" t="s">
        <v>15</v>
      </c>
      <c r="J2533" t="s">
        <v>3661</v>
      </c>
      <c r="K2533" t="s">
        <v>3662</v>
      </c>
      <c r="L2533" t="s">
        <v>3591</v>
      </c>
      <c r="M2533" s="1">
        <v>42643</v>
      </c>
    </row>
    <row r="2534" spans="1:13" hidden="1" x14ac:dyDescent="0.25">
      <c r="A2534">
        <v>2016</v>
      </c>
      <c r="B2534" t="s">
        <v>11</v>
      </c>
      <c r="C2534" t="s">
        <v>12</v>
      </c>
      <c r="D2534" t="s">
        <v>186</v>
      </c>
      <c r="E2534" t="s">
        <v>187</v>
      </c>
      <c r="F2534" s="1">
        <v>42641</v>
      </c>
      <c r="G2534">
        <v>38</v>
      </c>
      <c r="H2534">
        <v>-28.75</v>
      </c>
      <c r="I2534" t="s">
        <v>15</v>
      </c>
      <c r="J2534" t="s">
        <v>3663</v>
      </c>
      <c r="K2534" t="s">
        <v>3664</v>
      </c>
      <c r="L2534" t="s">
        <v>3591</v>
      </c>
      <c r="M2534" s="1">
        <v>42643</v>
      </c>
    </row>
    <row r="2535" spans="1:13" hidden="1" x14ac:dyDescent="0.25">
      <c r="A2535">
        <v>2016</v>
      </c>
      <c r="B2535" t="s">
        <v>11</v>
      </c>
      <c r="C2535" t="s">
        <v>12</v>
      </c>
      <c r="D2535" t="s">
        <v>186</v>
      </c>
      <c r="E2535" t="s">
        <v>187</v>
      </c>
      <c r="F2535" s="1">
        <v>42641</v>
      </c>
      <c r="G2535">
        <v>39</v>
      </c>
      <c r="H2535">
        <v>-38.22</v>
      </c>
      <c r="I2535" t="s">
        <v>15</v>
      </c>
      <c r="J2535" t="s">
        <v>2453</v>
      </c>
      <c r="K2535" t="s">
        <v>3665</v>
      </c>
      <c r="L2535" t="s">
        <v>3591</v>
      </c>
      <c r="M2535" s="1">
        <v>42643</v>
      </c>
    </row>
    <row r="2536" spans="1:13" hidden="1" x14ac:dyDescent="0.25">
      <c r="A2536">
        <v>2016</v>
      </c>
      <c r="B2536" t="s">
        <v>11</v>
      </c>
      <c r="C2536" t="s">
        <v>12</v>
      </c>
      <c r="D2536" t="s">
        <v>186</v>
      </c>
      <c r="E2536" t="s">
        <v>187</v>
      </c>
      <c r="F2536" s="1">
        <v>42641</v>
      </c>
      <c r="G2536">
        <v>40</v>
      </c>
      <c r="H2536">
        <v>-5.79</v>
      </c>
      <c r="I2536" t="s">
        <v>15</v>
      </c>
      <c r="J2536" t="s">
        <v>3666</v>
      </c>
      <c r="K2536" t="s">
        <v>3667</v>
      </c>
      <c r="L2536" t="s">
        <v>3591</v>
      </c>
      <c r="M2536" s="1">
        <v>42643</v>
      </c>
    </row>
    <row r="2537" spans="1:13" hidden="1" x14ac:dyDescent="0.25">
      <c r="A2537">
        <v>2016</v>
      </c>
      <c r="B2537" t="s">
        <v>11</v>
      </c>
      <c r="C2537" t="s">
        <v>12</v>
      </c>
      <c r="D2537" t="s">
        <v>186</v>
      </c>
      <c r="E2537" t="s">
        <v>187</v>
      </c>
      <c r="F2537" s="1">
        <v>42641</v>
      </c>
      <c r="G2537">
        <v>41</v>
      </c>
      <c r="H2537">
        <v>-25.45</v>
      </c>
      <c r="I2537" t="s">
        <v>15</v>
      </c>
      <c r="J2537" t="s">
        <v>3668</v>
      </c>
      <c r="K2537" t="s">
        <v>3669</v>
      </c>
      <c r="L2537" t="s">
        <v>3591</v>
      </c>
      <c r="M2537" s="1">
        <v>42643</v>
      </c>
    </row>
    <row r="2538" spans="1:13" hidden="1" x14ac:dyDescent="0.25">
      <c r="A2538">
        <v>2016</v>
      </c>
      <c r="B2538" t="s">
        <v>11</v>
      </c>
      <c r="C2538" t="s">
        <v>12</v>
      </c>
      <c r="D2538" t="s">
        <v>186</v>
      </c>
      <c r="E2538" t="s">
        <v>187</v>
      </c>
      <c r="F2538" s="1">
        <v>42641</v>
      </c>
      <c r="G2538">
        <v>42</v>
      </c>
      <c r="H2538">
        <v>-19.600000000000001</v>
      </c>
      <c r="I2538" t="s">
        <v>15</v>
      </c>
      <c r="J2538" t="s">
        <v>3670</v>
      </c>
      <c r="K2538" t="s">
        <v>3671</v>
      </c>
      <c r="L2538" t="s">
        <v>3591</v>
      </c>
      <c r="M2538" s="1">
        <v>42643</v>
      </c>
    </row>
    <row r="2539" spans="1:13" hidden="1" x14ac:dyDescent="0.25">
      <c r="A2539">
        <v>2016</v>
      </c>
      <c r="B2539" t="s">
        <v>11</v>
      </c>
      <c r="C2539" t="s">
        <v>12</v>
      </c>
      <c r="D2539" t="s">
        <v>186</v>
      </c>
      <c r="E2539" t="s">
        <v>187</v>
      </c>
      <c r="F2539" s="1">
        <v>42641</v>
      </c>
      <c r="G2539">
        <v>43</v>
      </c>
      <c r="H2539">
        <v>-160</v>
      </c>
      <c r="I2539" t="s">
        <v>15</v>
      </c>
      <c r="J2539" t="s">
        <v>3672</v>
      </c>
      <c r="K2539" t="s">
        <v>3673</v>
      </c>
      <c r="L2539" t="s">
        <v>3591</v>
      </c>
      <c r="M2539" s="1">
        <v>42643</v>
      </c>
    </row>
    <row r="2540" spans="1:13" hidden="1" x14ac:dyDescent="0.25">
      <c r="A2540">
        <v>2016</v>
      </c>
      <c r="B2540" t="s">
        <v>11</v>
      </c>
      <c r="C2540" t="s">
        <v>12</v>
      </c>
      <c r="D2540" t="s">
        <v>186</v>
      </c>
      <c r="E2540" t="s">
        <v>187</v>
      </c>
      <c r="F2540" s="1">
        <v>42641</v>
      </c>
      <c r="G2540">
        <v>44</v>
      </c>
      <c r="H2540">
        <v>-15.29</v>
      </c>
      <c r="I2540" t="s">
        <v>15</v>
      </c>
      <c r="J2540" t="s">
        <v>3674</v>
      </c>
      <c r="K2540" t="s">
        <v>3675</v>
      </c>
      <c r="L2540" t="s">
        <v>3591</v>
      </c>
      <c r="M2540" s="1">
        <v>42643</v>
      </c>
    </row>
    <row r="2541" spans="1:13" hidden="1" x14ac:dyDescent="0.25">
      <c r="A2541">
        <v>2016</v>
      </c>
      <c r="B2541" t="s">
        <v>11</v>
      </c>
      <c r="C2541" t="s">
        <v>12</v>
      </c>
      <c r="D2541" t="s">
        <v>186</v>
      </c>
      <c r="E2541" t="s">
        <v>187</v>
      </c>
      <c r="F2541" s="1">
        <v>42641</v>
      </c>
      <c r="G2541">
        <v>45</v>
      </c>
      <c r="H2541">
        <v>-51.86</v>
      </c>
      <c r="I2541" t="s">
        <v>15</v>
      </c>
      <c r="J2541" t="s">
        <v>3676</v>
      </c>
      <c r="K2541" t="s">
        <v>3677</v>
      </c>
      <c r="L2541" t="s">
        <v>3591</v>
      </c>
      <c r="M2541" s="1">
        <v>42643</v>
      </c>
    </row>
    <row r="2542" spans="1:13" hidden="1" x14ac:dyDescent="0.25">
      <c r="A2542">
        <v>2016</v>
      </c>
      <c r="B2542" t="s">
        <v>11</v>
      </c>
      <c r="C2542" t="s">
        <v>12</v>
      </c>
      <c r="D2542" t="s">
        <v>186</v>
      </c>
      <c r="E2542" t="s">
        <v>187</v>
      </c>
      <c r="F2542" s="1">
        <v>42641</v>
      </c>
      <c r="G2542">
        <v>46</v>
      </c>
      <c r="H2542">
        <v>-16.86</v>
      </c>
      <c r="I2542" t="s">
        <v>15</v>
      </c>
      <c r="J2542" t="s">
        <v>3678</v>
      </c>
      <c r="K2542" t="s">
        <v>3679</v>
      </c>
      <c r="L2542" t="s">
        <v>3591</v>
      </c>
      <c r="M2542" s="1">
        <v>42643</v>
      </c>
    </row>
    <row r="2543" spans="1:13" hidden="1" x14ac:dyDescent="0.25">
      <c r="A2543">
        <v>2016</v>
      </c>
      <c r="B2543" t="s">
        <v>11</v>
      </c>
      <c r="C2543" t="s">
        <v>12</v>
      </c>
      <c r="D2543" t="s">
        <v>186</v>
      </c>
      <c r="E2543" t="s">
        <v>187</v>
      </c>
      <c r="F2543" s="1">
        <v>42641</v>
      </c>
      <c r="G2543">
        <v>47</v>
      </c>
      <c r="H2543">
        <v>-26.76</v>
      </c>
      <c r="I2543" t="s">
        <v>15</v>
      </c>
      <c r="J2543" t="s">
        <v>3680</v>
      </c>
      <c r="K2543" t="s">
        <v>3681</v>
      </c>
      <c r="L2543" t="s">
        <v>3591</v>
      </c>
      <c r="M2543" s="1">
        <v>42643</v>
      </c>
    </row>
    <row r="2544" spans="1:13" hidden="1" x14ac:dyDescent="0.25">
      <c r="A2544">
        <v>2016</v>
      </c>
      <c r="B2544" t="s">
        <v>11</v>
      </c>
      <c r="C2544" t="s">
        <v>12</v>
      </c>
      <c r="D2544" t="s">
        <v>186</v>
      </c>
      <c r="E2544" t="s">
        <v>187</v>
      </c>
      <c r="F2544" s="1">
        <v>42641</v>
      </c>
      <c r="G2544">
        <v>48</v>
      </c>
      <c r="H2544">
        <v>-25.29</v>
      </c>
      <c r="I2544" t="s">
        <v>15</v>
      </c>
      <c r="J2544" t="s">
        <v>3682</v>
      </c>
      <c r="K2544" t="s">
        <v>3683</v>
      </c>
      <c r="L2544" t="s">
        <v>3591</v>
      </c>
      <c r="M2544" s="1">
        <v>42643</v>
      </c>
    </row>
    <row r="2545" spans="1:13" hidden="1" x14ac:dyDescent="0.25">
      <c r="A2545">
        <v>2016</v>
      </c>
      <c r="B2545" t="s">
        <v>11</v>
      </c>
      <c r="C2545" t="s">
        <v>12</v>
      </c>
      <c r="D2545" t="s">
        <v>186</v>
      </c>
      <c r="E2545" t="s">
        <v>187</v>
      </c>
      <c r="F2545" s="1">
        <v>42641</v>
      </c>
      <c r="G2545">
        <v>49</v>
      </c>
      <c r="H2545">
        <v>-8.39</v>
      </c>
      <c r="I2545" t="s">
        <v>15</v>
      </c>
      <c r="J2545" t="s">
        <v>3684</v>
      </c>
      <c r="K2545" t="s">
        <v>3685</v>
      </c>
      <c r="L2545" t="s">
        <v>3591</v>
      </c>
      <c r="M2545" s="1">
        <v>42643</v>
      </c>
    </row>
    <row r="2546" spans="1:13" hidden="1" x14ac:dyDescent="0.25">
      <c r="A2546">
        <v>2016</v>
      </c>
      <c r="B2546" t="s">
        <v>11</v>
      </c>
      <c r="C2546" t="s">
        <v>12</v>
      </c>
      <c r="D2546" t="s">
        <v>186</v>
      </c>
      <c r="E2546" t="s">
        <v>187</v>
      </c>
      <c r="F2546" s="1">
        <v>42641</v>
      </c>
      <c r="G2546">
        <v>50</v>
      </c>
      <c r="H2546">
        <v>-16.86</v>
      </c>
      <c r="I2546" t="s">
        <v>15</v>
      </c>
      <c r="J2546" t="s">
        <v>3686</v>
      </c>
      <c r="K2546" t="s">
        <v>3687</v>
      </c>
      <c r="L2546" t="s">
        <v>3591</v>
      </c>
      <c r="M2546" s="1">
        <v>42643</v>
      </c>
    </row>
    <row r="2547" spans="1:13" hidden="1" x14ac:dyDescent="0.25">
      <c r="A2547">
        <v>2016</v>
      </c>
      <c r="B2547" t="s">
        <v>11</v>
      </c>
      <c r="C2547" t="s">
        <v>12</v>
      </c>
      <c r="D2547" t="s">
        <v>186</v>
      </c>
      <c r="E2547" t="s">
        <v>187</v>
      </c>
      <c r="F2547" s="1">
        <v>42641</v>
      </c>
      <c r="G2547">
        <v>51</v>
      </c>
      <c r="H2547">
        <v>-21.08</v>
      </c>
      <c r="I2547" t="s">
        <v>15</v>
      </c>
      <c r="J2547" t="s">
        <v>3688</v>
      </c>
      <c r="K2547" t="s">
        <v>3689</v>
      </c>
      <c r="L2547" t="s">
        <v>3591</v>
      </c>
      <c r="M2547" s="1">
        <v>42643</v>
      </c>
    </row>
    <row r="2548" spans="1:13" hidden="1" x14ac:dyDescent="0.25">
      <c r="A2548">
        <v>2016</v>
      </c>
      <c r="B2548" t="s">
        <v>11</v>
      </c>
      <c r="C2548" t="s">
        <v>12</v>
      </c>
      <c r="D2548" t="s">
        <v>186</v>
      </c>
      <c r="E2548" t="s">
        <v>187</v>
      </c>
      <c r="F2548" s="1">
        <v>42641</v>
      </c>
      <c r="G2548">
        <v>52</v>
      </c>
      <c r="H2548">
        <v>-27.35</v>
      </c>
      <c r="I2548" t="s">
        <v>15</v>
      </c>
      <c r="J2548" t="s">
        <v>3690</v>
      </c>
      <c r="K2548" t="s">
        <v>3691</v>
      </c>
      <c r="L2548" t="s">
        <v>3591</v>
      </c>
      <c r="M2548" s="1">
        <v>42643</v>
      </c>
    </row>
    <row r="2549" spans="1:13" hidden="1" x14ac:dyDescent="0.25">
      <c r="A2549">
        <v>2016</v>
      </c>
      <c r="B2549" t="s">
        <v>11</v>
      </c>
      <c r="C2549" t="s">
        <v>12</v>
      </c>
      <c r="D2549" t="s">
        <v>186</v>
      </c>
      <c r="E2549" t="s">
        <v>187</v>
      </c>
      <c r="F2549" s="1">
        <v>42641</v>
      </c>
      <c r="G2549">
        <v>53</v>
      </c>
      <c r="H2549">
        <v>-2.5299999999999998</v>
      </c>
      <c r="I2549" t="s">
        <v>15</v>
      </c>
      <c r="J2549" t="s">
        <v>3692</v>
      </c>
      <c r="K2549" t="s">
        <v>3693</v>
      </c>
      <c r="L2549" t="s">
        <v>3591</v>
      </c>
      <c r="M2549" s="1">
        <v>42643</v>
      </c>
    </row>
    <row r="2550" spans="1:13" hidden="1" x14ac:dyDescent="0.25">
      <c r="A2550">
        <v>2016</v>
      </c>
      <c r="B2550" t="s">
        <v>11</v>
      </c>
      <c r="C2550" t="s">
        <v>12</v>
      </c>
      <c r="D2550" t="s">
        <v>186</v>
      </c>
      <c r="E2550" t="s">
        <v>187</v>
      </c>
      <c r="F2550" s="1">
        <v>42641</v>
      </c>
      <c r="G2550">
        <v>54</v>
      </c>
      <c r="H2550">
        <v>-15.29</v>
      </c>
      <c r="I2550" t="s">
        <v>15</v>
      </c>
      <c r="J2550" t="s">
        <v>3694</v>
      </c>
      <c r="K2550" t="s">
        <v>3695</v>
      </c>
      <c r="L2550" t="s">
        <v>3591</v>
      </c>
      <c r="M2550" s="1">
        <v>42643</v>
      </c>
    </row>
    <row r="2551" spans="1:13" hidden="1" x14ac:dyDescent="0.25">
      <c r="A2551">
        <v>2016</v>
      </c>
      <c r="B2551" t="s">
        <v>11</v>
      </c>
      <c r="C2551" t="s">
        <v>12</v>
      </c>
      <c r="D2551" t="s">
        <v>186</v>
      </c>
      <c r="E2551" t="s">
        <v>187</v>
      </c>
      <c r="F2551" s="1">
        <v>42641</v>
      </c>
      <c r="G2551">
        <v>55</v>
      </c>
      <c r="H2551">
        <v>-76.44</v>
      </c>
      <c r="I2551" t="s">
        <v>15</v>
      </c>
      <c r="J2551" t="s">
        <v>3696</v>
      </c>
      <c r="K2551" t="s">
        <v>3697</v>
      </c>
      <c r="L2551" t="s">
        <v>3591</v>
      </c>
      <c r="M2551" s="1">
        <v>42643</v>
      </c>
    </row>
    <row r="2552" spans="1:13" hidden="1" x14ac:dyDescent="0.25">
      <c r="A2552">
        <v>2016</v>
      </c>
      <c r="B2552" t="s">
        <v>11</v>
      </c>
      <c r="C2552" t="s">
        <v>12</v>
      </c>
      <c r="D2552" t="s">
        <v>186</v>
      </c>
      <c r="E2552" t="s">
        <v>187</v>
      </c>
      <c r="F2552" s="1">
        <v>42641</v>
      </c>
      <c r="G2552">
        <v>56</v>
      </c>
      <c r="H2552">
        <v>-5.76</v>
      </c>
      <c r="I2552" t="s">
        <v>15</v>
      </c>
      <c r="J2552" t="s">
        <v>3698</v>
      </c>
      <c r="K2552" t="s">
        <v>3699</v>
      </c>
      <c r="L2552" t="s">
        <v>3591</v>
      </c>
      <c r="M2552" s="1">
        <v>42643</v>
      </c>
    </row>
    <row r="2553" spans="1:13" hidden="1" x14ac:dyDescent="0.25">
      <c r="A2553">
        <v>2016</v>
      </c>
      <c r="B2553" t="s">
        <v>11</v>
      </c>
      <c r="C2553" t="s">
        <v>12</v>
      </c>
      <c r="D2553" t="s">
        <v>186</v>
      </c>
      <c r="E2553" t="s">
        <v>187</v>
      </c>
      <c r="F2553" s="1">
        <v>42641</v>
      </c>
      <c r="G2553">
        <v>57</v>
      </c>
      <c r="H2553">
        <v>-14.61</v>
      </c>
      <c r="I2553" t="s">
        <v>15</v>
      </c>
      <c r="J2553" t="s">
        <v>3700</v>
      </c>
      <c r="K2553" t="s">
        <v>3701</v>
      </c>
      <c r="L2553" t="s">
        <v>3591</v>
      </c>
      <c r="M2553" s="1">
        <v>42643</v>
      </c>
    </row>
    <row r="2554" spans="1:13" hidden="1" x14ac:dyDescent="0.25">
      <c r="A2554">
        <v>2016</v>
      </c>
      <c r="B2554" t="s">
        <v>11</v>
      </c>
      <c r="C2554" t="s">
        <v>12</v>
      </c>
      <c r="D2554" t="s">
        <v>186</v>
      </c>
      <c r="E2554" t="s">
        <v>187</v>
      </c>
      <c r="F2554" s="1">
        <v>42641</v>
      </c>
      <c r="G2554">
        <v>58</v>
      </c>
      <c r="H2554">
        <v>-24.62</v>
      </c>
      <c r="I2554" t="s">
        <v>15</v>
      </c>
      <c r="J2554" t="s">
        <v>3702</v>
      </c>
      <c r="K2554" t="s">
        <v>3703</v>
      </c>
      <c r="L2554" t="s">
        <v>3591</v>
      </c>
      <c r="M2554" s="1">
        <v>42643</v>
      </c>
    </row>
    <row r="2555" spans="1:13" hidden="1" x14ac:dyDescent="0.25">
      <c r="A2555">
        <v>2016</v>
      </c>
      <c r="B2555" t="s">
        <v>11</v>
      </c>
      <c r="C2555" t="s">
        <v>12</v>
      </c>
      <c r="D2555" t="s">
        <v>186</v>
      </c>
      <c r="E2555" t="s">
        <v>187</v>
      </c>
      <c r="F2555" s="1">
        <v>42641</v>
      </c>
      <c r="G2555">
        <v>59</v>
      </c>
      <c r="H2555">
        <v>-20</v>
      </c>
      <c r="I2555" t="s">
        <v>15</v>
      </c>
      <c r="J2555" t="s">
        <v>3704</v>
      </c>
      <c r="K2555" t="s">
        <v>3705</v>
      </c>
      <c r="L2555" t="s">
        <v>3591</v>
      </c>
      <c r="M2555" s="1">
        <v>42643</v>
      </c>
    </row>
    <row r="2556" spans="1:13" hidden="1" x14ac:dyDescent="0.25">
      <c r="A2556">
        <v>2016</v>
      </c>
      <c r="B2556" t="s">
        <v>11</v>
      </c>
      <c r="C2556" t="s">
        <v>12</v>
      </c>
      <c r="D2556" t="s">
        <v>186</v>
      </c>
      <c r="E2556" t="s">
        <v>187</v>
      </c>
      <c r="F2556" s="1">
        <v>42641</v>
      </c>
      <c r="G2556">
        <v>60</v>
      </c>
      <c r="H2556">
        <v>-19.11</v>
      </c>
      <c r="I2556" t="s">
        <v>15</v>
      </c>
      <c r="J2556" t="s">
        <v>3706</v>
      </c>
      <c r="K2556" t="s">
        <v>3707</v>
      </c>
      <c r="L2556" t="s">
        <v>3591</v>
      </c>
      <c r="M2556" s="1">
        <v>42643</v>
      </c>
    </row>
    <row r="2557" spans="1:13" hidden="1" x14ac:dyDescent="0.25">
      <c r="A2557">
        <v>2016</v>
      </c>
      <c r="B2557" t="s">
        <v>11</v>
      </c>
      <c r="C2557" t="s">
        <v>12</v>
      </c>
      <c r="D2557" t="s">
        <v>186</v>
      </c>
      <c r="E2557" t="s">
        <v>187</v>
      </c>
      <c r="F2557" s="1">
        <v>42641</v>
      </c>
      <c r="G2557">
        <v>61</v>
      </c>
      <c r="H2557">
        <v>-28.67</v>
      </c>
      <c r="I2557" t="s">
        <v>15</v>
      </c>
      <c r="J2557" t="s">
        <v>3708</v>
      </c>
      <c r="K2557" t="s">
        <v>3709</v>
      </c>
      <c r="L2557" t="s">
        <v>3591</v>
      </c>
      <c r="M2557" s="1">
        <v>42643</v>
      </c>
    </row>
    <row r="2558" spans="1:13" hidden="1" x14ac:dyDescent="0.25">
      <c r="A2558">
        <v>2016</v>
      </c>
      <c r="B2558" t="s">
        <v>11</v>
      </c>
      <c r="C2558" t="s">
        <v>12</v>
      </c>
      <c r="D2558" t="s">
        <v>186</v>
      </c>
      <c r="E2558" t="s">
        <v>187</v>
      </c>
      <c r="F2558" s="1">
        <v>42641</v>
      </c>
      <c r="G2558">
        <v>62</v>
      </c>
      <c r="H2558">
        <v>-25.02</v>
      </c>
      <c r="I2558" t="s">
        <v>15</v>
      </c>
      <c r="J2558" t="s">
        <v>3710</v>
      </c>
      <c r="K2558" t="s">
        <v>3711</v>
      </c>
      <c r="L2558" t="s">
        <v>3591</v>
      </c>
      <c r="M2558" s="1">
        <v>42643</v>
      </c>
    </row>
    <row r="2559" spans="1:13" hidden="1" x14ac:dyDescent="0.25">
      <c r="A2559">
        <v>2016</v>
      </c>
      <c r="B2559" t="s">
        <v>11</v>
      </c>
      <c r="C2559" t="s">
        <v>12</v>
      </c>
      <c r="D2559" t="s">
        <v>186</v>
      </c>
      <c r="E2559" t="s">
        <v>187</v>
      </c>
      <c r="F2559" s="1">
        <v>42641</v>
      </c>
      <c r="G2559">
        <v>63</v>
      </c>
      <c r="H2559">
        <v>-35</v>
      </c>
      <c r="I2559" t="s">
        <v>15</v>
      </c>
      <c r="J2559" t="s">
        <v>3712</v>
      </c>
      <c r="K2559" t="s">
        <v>3713</v>
      </c>
      <c r="L2559" t="s">
        <v>3591</v>
      </c>
      <c r="M2559" s="1">
        <v>42643</v>
      </c>
    </row>
    <row r="2560" spans="1:13" hidden="1" x14ac:dyDescent="0.25">
      <c r="A2560">
        <v>2016</v>
      </c>
      <c r="B2560" t="s">
        <v>11</v>
      </c>
      <c r="C2560" t="s">
        <v>12</v>
      </c>
      <c r="D2560" t="s">
        <v>186</v>
      </c>
      <c r="E2560" t="s">
        <v>187</v>
      </c>
      <c r="F2560" s="1">
        <v>42641</v>
      </c>
      <c r="G2560">
        <v>64</v>
      </c>
      <c r="H2560">
        <v>-14.7</v>
      </c>
      <c r="I2560" t="s">
        <v>15</v>
      </c>
      <c r="J2560" t="s">
        <v>3714</v>
      </c>
      <c r="K2560" t="s">
        <v>3715</v>
      </c>
      <c r="L2560" t="s">
        <v>3591</v>
      </c>
      <c r="M2560" s="1">
        <v>42643</v>
      </c>
    </row>
    <row r="2561" spans="1:13" hidden="1" x14ac:dyDescent="0.25">
      <c r="A2561">
        <v>2016</v>
      </c>
      <c r="B2561" t="s">
        <v>11</v>
      </c>
      <c r="C2561" t="s">
        <v>12</v>
      </c>
      <c r="D2561" t="s">
        <v>186</v>
      </c>
      <c r="E2561" t="s">
        <v>187</v>
      </c>
      <c r="F2561" s="1">
        <v>42641</v>
      </c>
      <c r="G2561">
        <v>65</v>
      </c>
      <c r="H2561">
        <v>-7.65</v>
      </c>
      <c r="I2561" t="s">
        <v>15</v>
      </c>
      <c r="J2561" t="s">
        <v>3716</v>
      </c>
      <c r="K2561" t="s">
        <v>3717</v>
      </c>
      <c r="L2561" t="s">
        <v>3591</v>
      </c>
      <c r="M2561" s="1">
        <v>42643</v>
      </c>
    </row>
    <row r="2562" spans="1:13" hidden="1" x14ac:dyDescent="0.25">
      <c r="A2562">
        <v>2016</v>
      </c>
      <c r="B2562" t="s">
        <v>11</v>
      </c>
      <c r="C2562" t="s">
        <v>12</v>
      </c>
      <c r="D2562" t="s">
        <v>186</v>
      </c>
      <c r="E2562" t="s">
        <v>187</v>
      </c>
      <c r="F2562" s="1">
        <v>42641</v>
      </c>
      <c r="G2562">
        <v>66</v>
      </c>
      <c r="H2562">
        <v>-17.61</v>
      </c>
      <c r="I2562" t="s">
        <v>15</v>
      </c>
      <c r="J2562" t="s">
        <v>3718</v>
      </c>
      <c r="K2562" t="s">
        <v>3719</v>
      </c>
      <c r="L2562" t="s">
        <v>3591</v>
      </c>
      <c r="M2562" s="1">
        <v>42643</v>
      </c>
    </row>
    <row r="2563" spans="1:13" hidden="1" x14ac:dyDescent="0.25">
      <c r="A2563">
        <v>2016</v>
      </c>
      <c r="B2563" t="s">
        <v>11</v>
      </c>
      <c r="C2563" t="s">
        <v>12</v>
      </c>
      <c r="D2563" t="s">
        <v>186</v>
      </c>
      <c r="E2563" t="s">
        <v>187</v>
      </c>
      <c r="F2563" s="1">
        <v>42641</v>
      </c>
      <c r="G2563">
        <v>67</v>
      </c>
      <c r="H2563">
        <v>-54.11</v>
      </c>
      <c r="I2563" t="s">
        <v>15</v>
      </c>
      <c r="J2563" t="s">
        <v>3720</v>
      </c>
      <c r="K2563" t="s">
        <v>3721</v>
      </c>
      <c r="L2563" t="s">
        <v>3591</v>
      </c>
      <c r="M2563" s="1">
        <v>42643</v>
      </c>
    </row>
    <row r="2564" spans="1:13" hidden="1" x14ac:dyDescent="0.25">
      <c r="A2564">
        <v>2016</v>
      </c>
      <c r="B2564" t="s">
        <v>11</v>
      </c>
      <c r="C2564" t="s">
        <v>12</v>
      </c>
      <c r="D2564" t="s">
        <v>186</v>
      </c>
      <c r="E2564" t="s">
        <v>187</v>
      </c>
      <c r="F2564" s="1">
        <v>42641</v>
      </c>
      <c r="G2564">
        <v>68</v>
      </c>
      <c r="H2564">
        <v>-5.5</v>
      </c>
      <c r="I2564" t="s">
        <v>15</v>
      </c>
      <c r="J2564" t="s">
        <v>3722</v>
      </c>
      <c r="K2564" t="s">
        <v>3723</v>
      </c>
      <c r="L2564" t="s">
        <v>3591</v>
      </c>
      <c r="M2564" s="1">
        <v>42643</v>
      </c>
    </row>
    <row r="2565" spans="1:13" hidden="1" x14ac:dyDescent="0.25">
      <c r="A2565">
        <v>2016</v>
      </c>
      <c r="B2565" t="s">
        <v>11</v>
      </c>
      <c r="C2565" t="s">
        <v>12</v>
      </c>
      <c r="D2565" t="s">
        <v>186</v>
      </c>
      <c r="E2565" t="s">
        <v>187</v>
      </c>
      <c r="F2565" s="1">
        <v>42641</v>
      </c>
      <c r="G2565">
        <v>69</v>
      </c>
      <c r="H2565">
        <v>-8.42</v>
      </c>
      <c r="I2565" t="s">
        <v>15</v>
      </c>
      <c r="J2565" t="s">
        <v>3724</v>
      </c>
      <c r="K2565" t="s">
        <v>3725</v>
      </c>
      <c r="L2565" t="s">
        <v>3591</v>
      </c>
      <c r="M2565" s="1">
        <v>42643</v>
      </c>
    </row>
    <row r="2566" spans="1:13" hidden="1" x14ac:dyDescent="0.25">
      <c r="A2566">
        <v>2016</v>
      </c>
      <c r="B2566" t="s">
        <v>11</v>
      </c>
      <c r="C2566" t="s">
        <v>12</v>
      </c>
      <c r="D2566" t="s">
        <v>186</v>
      </c>
      <c r="E2566" t="s">
        <v>187</v>
      </c>
      <c r="F2566" s="1">
        <v>42641</v>
      </c>
      <c r="G2566">
        <v>70</v>
      </c>
      <c r="H2566">
        <v>-21.08</v>
      </c>
      <c r="I2566" t="s">
        <v>15</v>
      </c>
      <c r="J2566" t="s">
        <v>3726</v>
      </c>
      <c r="K2566" t="s">
        <v>3727</v>
      </c>
      <c r="L2566" t="s">
        <v>3591</v>
      </c>
      <c r="M2566" s="1">
        <v>42643</v>
      </c>
    </row>
    <row r="2567" spans="1:13" hidden="1" x14ac:dyDescent="0.25">
      <c r="A2567">
        <v>2016</v>
      </c>
      <c r="B2567" t="s">
        <v>11</v>
      </c>
      <c r="C2567" t="s">
        <v>12</v>
      </c>
      <c r="D2567" t="s">
        <v>186</v>
      </c>
      <c r="E2567" t="s">
        <v>187</v>
      </c>
      <c r="F2567" s="1">
        <v>42641</v>
      </c>
      <c r="G2567">
        <v>71</v>
      </c>
      <c r="H2567">
        <v>-7.26</v>
      </c>
      <c r="I2567" t="s">
        <v>15</v>
      </c>
      <c r="J2567" t="s">
        <v>3011</v>
      </c>
      <c r="K2567" t="s">
        <v>3728</v>
      </c>
      <c r="L2567" t="s">
        <v>3591</v>
      </c>
      <c r="M2567" s="1">
        <v>42643</v>
      </c>
    </row>
    <row r="2568" spans="1:13" hidden="1" x14ac:dyDescent="0.25">
      <c r="A2568">
        <v>2016</v>
      </c>
      <c r="B2568" t="s">
        <v>11</v>
      </c>
      <c r="C2568" t="s">
        <v>12</v>
      </c>
      <c r="D2568" t="s">
        <v>186</v>
      </c>
      <c r="E2568" t="s">
        <v>187</v>
      </c>
      <c r="F2568" s="1">
        <v>42641</v>
      </c>
      <c r="G2568">
        <v>72</v>
      </c>
      <c r="H2568">
        <v>-14.34</v>
      </c>
      <c r="I2568" t="s">
        <v>15</v>
      </c>
      <c r="J2568" t="s">
        <v>3729</v>
      </c>
      <c r="K2568" t="s">
        <v>3730</v>
      </c>
      <c r="L2568" t="s">
        <v>3591</v>
      </c>
      <c r="M2568" s="1">
        <v>42643</v>
      </c>
    </row>
    <row r="2569" spans="1:13" hidden="1" x14ac:dyDescent="0.25">
      <c r="A2569">
        <v>2016</v>
      </c>
      <c r="B2569" t="s">
        <v>11</v>
      </c>
      <c r="C2569" t="s">
        <v>12</v>
      </c>
      <c r="D2569" t="s">
        <v>186</v>
      </c>
      <c r="E2569" t="s">
        <v>187</v>
      </c>
      <c r="F2569" s="1">
        <v>42641</v>
      </c>
      <c r="G2569">
        <v>73</v>
      </c>
      <c r="H2569">
        <v>-19.11</v>
      </c>
      <c r="I2569" t="s">
        <v>15</v>
      </c>
      <c r="J2569" t="s">
        <v>3731</v>
      </c>
      <c r="K2569" t="s">
        <v>3732</v>
      </c>
      <c r="L2569" t="s">
        <v>3591</v>
      </c>
      <c r="M2569" s="1">
        <v>42643</v>
      </c>
    </row>
    <row r="2570" spans="1:13" hidden="1" x14ac:dyDescent="0.25">
      <c r="A2570">
        <v>2016</v>
      </c>
      <c r="B2570" t="s">
        <v>11</v>
      </c>
      <c r="C2570" t="s">
        <v>12</v>
      </c>
      <c r="D2570" t="s">
        <v>186</v>
      </c>
      <c r="E2570" t="s">
        <v>187</v>
      </c>
      <c r="F2570" s="1">
        <v>42641</v>
      </c>
      <c r="G2570">
        <v>74</v>
      </c>
      <c r="H2570">
        <v>-2.52</v>
      </c>
      <c r="I2570" t="s">
        <v>15</v>
      </c>
      <c r="J2570" t="s">
        <v>3733</v>
      </c>
      <c r="K2570" t="s">
        <v>3734</v>
      </c>
      <c r="L2570" t="s">
        <v>3591</v>
      </c>
      <c r="M2570" s="1">
        <v>42643</v>
      </c>
    </row>
    <row r="2571" spans="1:13" hidden="1" x14ac:dyDescent="0.25">
      <c r="A2571">
        <v>2016</v>
      </c>
      <c r="B2571" t="s">
        <v>11</v>
      </c>
      <c r="C2571" t="s">
        <v>12</v>
      </c>
      <c r="D2571" t="s">
        <v>186</v>
      </c>
      <c r="E2571" t="s">
        <v>187</v>
      </c>
      <c r="F2571" s="1">
        <v>42641</v>
      </c>
      <c r="G2571">
        <v>75</v>
      </c>
      <c r="H2571">
        <v>-3.12</v>
      </c>
      <c r="I2571" t="s">
        <v>15</v>
      </c>
      <c r="J2571" t="s">
        <v>3735</v>
      </c>
      <c r="K2571" t="s">
        <v>3736</v>
      </c>
      <c r="L2571" t="s">
        <v>3591</v>
      </c>
      <c r="M2571" s="1">
        <v>42643</v>
      </c>
    </row>
    <row r="2572" spans="1:13" hidden="1" x14ac:dyDescent="0.25">
      <c r="A2572">
        <v>2016</v>
      </c>
      <c r="B2572" t="s">
        <v>11</v>
      </c>
      <c r="C2572" t="s">
        <v>12</v>
      </c>
      <c r="D2572" t="s">
        <v>186</v>
      </c>
      <c r="E2572" t="s">
        <v>187</v>
      </c>
      <c r="F2572" s="1">
        <v>42641</v>
      </c>
      <c r="G2572">
        <v>76</v>
      </c>
      <c r="H2572">
        <v>-16.809999999999999</v>
      </c>
      <c r="I2572" t="s">
        <v>15</v>
      </c>
      <c r="J2572" t="s">
        <v>3737</v>
      </c>
      <c r="K2572" t="s">
        <v>3738</v>
      </c>
      <c r="L2572" t="s">
        <v>3591</v>
      </c>
      <c r="M2572" s="1">
        <v>42643</v>
      </c>
    </row>
    <row r="2573" spans="1:13" hidden="1" x14ac:dyDescent="0.25">
      <c r="A2573">
        <v>2016</v>
      </c>
      <c r="B2573" t="s">
        <v>11</v>
      </c>
      <c r="C2573" t="s">
        <v>12</v>
      </c>
      <c r="D2573" t="s">
        <v>186</v>
      </c>
      <c r="E2573" t="s">
        <v>187</v>
      </c>
      <c r="F2573" s="1">
        <v>42641</v>
      </c>
      <c r="G2573">
        <v>77</v>
      </c>
      <c r="H2573">
        <v>-10.54</v>
      </c>
      <c r="I2573" t="s">
        <v>15</v>
      </c>
      <c r="J2573" t="s">
        <v>3739</v>
      </c>
      <c r="K2573" t="s">
        <v>3740</v>
      </c>
      <c r="L2573" t="s">
        <v>3591</v>
      </c>
      <c r="M2573" s="1">
        <v>42643</v>
      </c>
    </row>
    <row r="2574" spans="1:13" hidden="1" x14ac:dyDescent="0.25">
      <c r="A2574">
        <v>2016</v>
      </c>
      <c r="B2574" t="s">
        <v>11</v>
      </c>
      <c r="C2574" t="s">
        <v>12</v>
      </c>
      <c r="D2574" t="s">
        <v>186</v>
      </c>
      <c r="E2574" t="s">
        <v>187</v>
      </c>
      <c r="F2574" s="1">
        <v>42641</v>
      </c>
      <c r="G2574">
        <v>78</v>
      </c>
      <c r="H2574">
        <v>-31.62</v>
      </c>
      <c r="I2574" t="s">
        <v>15</v>
      </c>
      <c r="J2574" t="s">
        <v>3741</v>
      </c>
      <c r="K2574" t="s">
        <v>3742</v>
      </c>
      <c r="L2574" t="s">
        <v>3591</v>
      </c>
      <c r="M2574" s="1">
        <v>42643</v>
      </c>
    </row>
    <row r="2575" spans="1:13" hidden="1" x14ac:dyDescent="0.25">
      <c r="A2575">
        <v>2016</v>
      </c>
      <c r="B2575" t="s">
        <v>11</v>
      </c>
      <c r="C2575" t="s">
        <v>12</v>
      </c>
      <c r="D2575" t="s">
        <v>186</v>
      </c>
      <c r="E2575" t="s">
        <v>187</v>
      </c>
      <c r="F2575" s="1">
        <v>42641</v>
      </c>
      <c r="G2575">
        <v>79</v>
      </c>
      <c r="H2575">
        <v>-38.22</v>
      </c>
      <c r="I2575" t="s">
        <v>15</v>
      </c>
      <c r="J2575" t="s">
        <v>3743</v>
      </c>
      <c r="K2575" t="s">
        <v>3744</v>
      </c>
      <c r="L2575" t="s">
        <v>3591</v>
      </c>
      <c r="M2575" s="1">
        <v>42643</v>
      </c>
    </row>
    <row r="2576" spans="1:13" hidden="1" x14ac:dyDescent="0.25">
      <c r="A2576">
        <v>2016</v>
      </c>
      <c r="B2576" t="s">
        <v>11</v>
      </c>
      <c r="C2576" t="s">
        <v>12</v>
      </c>
      <c r="D2576" t="s">
        <v>186</v>
      </c>
      <c r="E2576" t="s">
        <v>187</v>
      </c>
      <c r="F2576" s="1">
        <v>42641</v>
      </c>
      <c r="G2576">
        <v>80</v>
      </c>
      <c r="H2576">
        <v>-2.13</v>
      </c>
      <c r="I2576" t="s">
        <v>15</v>
      </c>
      <c r="J2576" t="s">
        <v>3745</v>
      </c>
      <c r="K2576" t="s">
        <v>3746</v>
      </c>
      <c r="L2576" t="s">
        <v>3591</v>
      </c>
      <c r="M2576" s="1">
        <v>42643</v>
      </c>
    </row>
    <row r="2577" spans="1:13" hidden="1" x14ac:dyDescent="0.25">
      <c r="A2577">
        <v>2016</v>
      </c>
      <c r="B2577" t="s">
        <v>11</v>
      </c>
      <c r="C2577" t="s">
        <v>12</v>
      </c>
      <c r="D2577" t="s">
        <v>186</v>
      </c>
      <c r="E2577" t="s">
        <v>187</v>
      </c>
      <c r="F2577" s="1">
        <v>42641</v>
      </c>
      <c r="G2577">
        <v>81</v>
      </c>
      <c r="H2577">
        <v>-8.44</v>
      </c>
      <c r="I2577" t="s">
        <v>15</v>
      </c>
      <c r="J2577" t="s">
        <v>3747</v>
      </c>
      <c r="K2577" t="s">
        <v>3748</v>
      </c>
      <c r="L2577" t="s">
        <v>3591</v>
      </c>
      <c r="M2577" s="1">
        <v>42643</v>
      </c>
    </row>
    <row r="2578" spans="1:13" hidden="1" x14ac:dyDescent="0.25">
      <c r="A2578">
        <v>2016</v>
      </c>
      <c r="B2578" t="s">
        <v>11</v>
      </c>
      <c r="C2578" t="s">
        <v>12</v>
      </c>
      <c r="D2578" t="s">
        <v>186</v>
      </c>
      <c r="E2578" t="s">
        <v>187</v>
      </c>
      <c r="F2578" s="1">
        <v>42641</v>
      </c>
      <c r="G2578">
        <v>82</v>
      </c>
      <c r="H2578">
        <v>-15.82</v>
      </c>
      <c r="I2578" t="s">
        <v>15</v>
      </c>
      <c r="J2578" t="s">
        <v>3749</v>
      </c>
      <c r="K2578" t="s">
        <v>3750</v>
      </c>
      <c r="L2578" t="s">
        <v>3591</v>
      </c>
      <c r="M2578" s="1">
        <v>42643</v>
      </c>
    </row>
    <row r="2579" spans="1:13" hidden="1" x14ac:dyDescent="0.25">
      <c r="A2579">
        <v>2016</v>
      </c>
      <c r="B2579" t="s">
        <v>11</v>
      </c>
      <c r="C2579" t="s">
        <v>12</v>
      </c>
      <c r="D2579" t="s">
        <v>186</v>
      </c>
      <c r="E2579" t="s">
        <v>187</v>
      </c>
      <c r="F2579" s="1">
        <v>42641</v>
      </c>
      <c r="G2579">
        <v>83</v>
      </c>
      <c r="H2579">
        <v>-14.85</v>
      </c>
      <c r="I2579" t="s">
        <v>15</v>
      </c>
      <c r="J2579" t="s">
        <v>3751</v>
      </c>
      <c r="K2579" t="s">
        <v>3752</v>
      </c>
      <c r="L2579" t="s">
        <v>3591</v>
      </c>
      <c r="M2579" s="1">
        <v>42643</v>
      </c>
    </row>
    <row r="2580" spans="1:13" hidden="1" x14ac:dyDescent="0.25">
      <c r="A2580">
        <v>2016</v>
      </c>
      <c r="B2580" t="s">
        <v>11</v>
      </c>
      <c r="C2580" t="s">
        <v>12</v>
      </c>
      <c r="D2580" t="s">
        <v>186</v>
      </c>
      <c r="E2580" t="s">
        <v>187</v>
      </c>
      <c r="F2580" s="1">
        <v>42641</v>
      </c>
      <c r="G2580">
        <v>84</v>
      </c>
      <c r="H2580">
        <v>-38.630000000000003</v>
      </c>
      <c r="I2580" t="s">
        <v>15</v>
      </c>
      <c r="J2580" t="s">
        <v>3753</v>
      </c>
      <c r="K2580" t="s">
        <v>3754</v>
      </c>
      <c r="L2580" t="s">
        <v>3591</v>
      </c>
      <c r="M2580" s="1">
        <v>42643</v>
      </c>
    </row>
    <row r="2581" spans="1:13" hidden="1" x14ac:dyDescent="0.25">
      <c r="A2581">
        <v>2016</v>
      </c>
      <c r="B2581" t="s">
        <v>11</v>
      </c>
      <c r="C2581" t="s">
        <v>12</v>
      </c>
      <c r="D2581" t="s">
        <v>186</v>
      </c>
      <c r="E2581" t="s">
        <v>187</v>
      </c>
      <c r="F2581" s="1">
        <v>42641</v>
      </c>
      <c r="G2581">
        <v>85</v>
      </c>
      <c r="H2581">
        <v>-38.22</v>
      </c>
      <c r="I2581" t="s">
        <v>15</v>
      </c>
      <c r="J2581" t="s">
        <v>3755</v>
      </c>
      <c r="K2581" t="s">
        <v>3756</v>
      </c>
      <c r="L2581" t="s">
        <v>3591</v>
      </c>
      <c r="M2581" s="1">
        <v>42643</v>
      </c>
    </row>
    <row r="2582" spans="1:13" hidden="1" x14ac:dyDescent="0.25">
      <c r="A2582">
        <v>2016</v>
      </c>
      <c r="B2582" t="s">
        <v>11</v>
      </c>
      <c r="C2582" t="s">
        <v>12</v>
      </c>
      <c r="D2582" t="s">
        <v>186</v>
      </c>
      <c r="E2582" t="s">
        <v>187</v>
      </c>
      <c r="F2582" s="1">
        <v>42641</v>
      </c>
      <c r="G2582">
        <v>86</v>
      </c>
      <c r="H2582">
        <v>-0.78</v>
      </c>
      <c r="I2582" t="s">
        <v>15</v>
      </c>
      <c r="J2582" t="s">
        <v>3757</v>
      </c>
      <c r="K2582" t="s">
        <v>3758</v>
      </c>
      <c r="L2582" t="s">
        <v>3591</v>
      </c>
      <c r="M2582" s="1">
        <v>42643</v>
      </c>
    </row>
    <row r="2583" spans="1:13" hidden="1" x14ac:dyDescent="0.25">
      <c r="A2583">
        <v>2016</v>
      </c>
      <c r="B2583" t="s">
        <v>11</v>
      </c>
      <c r="C2583" t="s">
        <v>12</v>
      </c>
      <c r="D2583" t="s">
        <v>186</v>
      </c>
      <c r="E2583" t="s">
        <v>187</v>
      </c>
      <c r="F2583" s="1">
        <v>42641</v>
      </c>
      <c r="G2583">
        <v>87</v>
      </c>
      <c r="H2583">
        <v>-26.72</v>
      </c>
      <c r="I2583" t="s">
        <v>15</v>
      </c>
      <c r="J2583" t="s">
        <v>3759</v>
      </c>
      <c r="K2583" t="s">
        <v>3760</v>
      </c>
      <c r="L2583" t="s">
        <v>3591</v>
      </c>
      <c r="M2583" s="1">
        <v>42643</v>
      </c>
    </row>
    <row r="2584" spans="1:13" hidden="1" x14ac:dyDescent="0.25">
      <c r="A2584">
        <v>2016</v>
      </c>
      <c r="B2584" t="s">
        <v>11</v>
      </c>
      <c r="C2584" t="s">
        <v>12</v>
      </c>
      <c r="D2584" t="s">
        <v>186</v>
      </c>
      <c r="E2584" t="s">
        <v>187</v>
      </c>
      <c r="F2584" s="1">
        <v>42641</v>
      </c>
      <c r="G2584">
        <v>88</v>
      </c>
      <c r="H2584">
        <v>-8.91</v>
      </c>
      <c r="I2584" t="s">
        <v>15</v>
      </c>
      <c r="J2584" t="s">
        <v>3761</v>
      </c>
      <c r="K2584" t="s">
        <v>3762</v>
      </c>
      <c r="L2584" t="s">
        <v>3591</v>
      </c>
      <c r="M2584" s="1">
        <v>42643</v>
      </c>
    </row>
    <row r="2585" spans="1:13" hidden="1" x14ac:dyDescent="0.25">
      <c r="A2585">
        <v>2016</v>
      </c>
      <c r="B2585" t="s">
        <v>11</v>
      </c>
      <c r="C2585" t="s">
        <v>12</v>
      </c>
      <c r="D2585" t="s">
        <v>186</v>
      </c>
      <c r="E2585" t="s">
        <v>187</v>
      </c>
      <c r="F2585" s="1">
        <v>42641</v>
      </c>
      <c r="G2585">
        <v>89</v>
      </c>
      <c r="H2585">
        <v>-64.91</v>
      </c>
      <c r="I2585" t="s">
        <v>15</v>
      </c>
      <c r="J2585" t="s">
        <v>3763</v>
      </c>
      <c r="K2585" t="s">
        <v>3764</v>
      </c>
      <c r="L2585" t="s">
        <v>3591</v>
      </c>
      <c r="M2585" s="1">
        <v>42643</v>
      </c>
    </row>
    <row r="2586" spans="1:13" hidden="1" x14ac:dyDescent="0.25">
      <c r="A2586">
        <v>2016</v>
      </c>
      <c r="B2586" t="s">
        <v>11</v>
      </c>
      <c r="C2586" t="s">
        <v>12</v>
      </c>
      <c r="D2586" t="s">
        <v>186</v>
      </c>
      <c r="E2586" t="s">
        <v>187</v>
      </c>
      <c r="F2586" s="1">
        <v>42641</v>
      </c>
      <c r="G2586">
        <v>90</v>
      </c>
      <c r="H2586">
        <v>-4.78</v>
      </c>
      <c r="I2586" t="s">
        <v>15</v>
      </c>
      <c r="J2586" t="s">
        <v>3765</v>
      </c>
      <c r="K2586" t="s">
        <v>3766</v>
      </c>
      <c r="L2586" t="s">
        <v>3591</v>
      </c>
      <c r="M2586" s="1">
        <v>42643</v>
      </c>
    </row>
    <row r="2587" spans="1:13" hidden="1" x14ac:dyDescent="0.25">
      <c r="A2587">
        <v>2016</v>
      </c>
      <c r="B2587" t="s">
        <v>11</v>
      </c>
      <c r="C2587" t="s">
        <v>12</v>
      </c>
      <c r="D2587" t="s">
        <v>186</v>
      </c>
      <c r="E2587" t="s">
        <v>187</v>
      </c>
      <c r="F2587" s="1">
        <v>42641</v>
      </c>
      <c r="G2587">
        <v>91</v>
      </c>
      <c r="H2587">
        <v>-38.22</v>
      </c>
      <c r="I2587" t="s">
        <v>15</v>
      </c>
      <c r="J2587" t="s">
        <v>3767</v>
      </c>
      <c r="K2587" t="s">
        <v>3768</v>
      </c>
      <c r="L2587" t="s">
        <v>3591</v>
      </c>
      <c r="M2587" s="1">
        <v>42643</v>
      </c>
    </row>
    <row r="2588" spans="1:13" hidden="1" x14ac:dyDescent="0.25">
      <c r="A2588">
        <v>2016</v>
      </c>
      <c r="B2588" t="s">
        <v>11</v>
      </c>
      <c r="C2588" t="s">
        <v>12</v>
      </c>
      <c r="D2588" t="s">
        <v>186</v>
      </c>
      <c r="E2588" t="s">
        <v>187</v>
      </c>
      <c r="F2588" s="1">
        <v>42641</v>
      </c>
      <c r="G2588">
        <v>92</v>
      </c>
      <c r="H2588">
        <v>-32.64</v>
      </c>
      <c r="I2588" t="s">
        <v>15</v>
      </c>
      <c r="J2588" t="s">
        <v>3769</v>
      </c>
      <c r="K2588" t="s">
        <v>3770</v>
      </c>
      <c r="L2588" t="s">
        <v>3591</v>
      </c>
      <c r="M2588" s="1">
        <v>42643</v>
      </c>
    </row>
    <row r="2589" spans="1:13" hidden="1" x14ac:dyDescent="0.25">
      <c r="A2589">
        <v>2016</v>
      </c>
      <c r="B2589" t="s">
        <v>11</v>
      </c>
      <c r="C2589" t="s">
        <v>12</v>
      </c>
      <c r="D2589" t="s">
        <v>186</v>
      </c>
      <c r="E2589" t="s">
        <v>187</v>
      </c>
      <c r="F2589" s="1">
        <v>42641</v>
      </c>
      <c r="G2589">
        <v>93</v>
      </c>
      <c r="H2589">
        <v>-15.28</v>
      </c>
      <c r="I2589" t="s">
        <v>15</v>
      </c>
      <c r="J2589" t="s">
        <v>3771</v>
      </c>
      <c r="K2589" t="s">
        <v>3772</v>
      </c>
      <c r="L2589" t="s">
        <v>3591</v>
      </c>
      <c r="M2589" s="1">
        <v>42643</v>
      </c>
    </row>
    <row r="2590" spans="1:13" hidden="1" x14ac:dyDescent="0.25">
      <c r="A2590">
        <v>2016</v>
      </c>
      <c r="B2590" t="s">
        <v>11</v>
      </c>
      <c r="C2590" t="s">
        <v>12</v>
      </c>
      <c r="D2590" t="s">
        <v>186</v>
      </c>
      <c r="E2590" t="s">
        <v>187</v>
      </c>
      <c r="F2590" s="1">
        <v>42641</v>
      </c>
      <c r="G2590">
        <v>94</v>
      </c>
      <c r="H2590">
        <v>-16.86</v>
      </c>
      <c r="I2590" t="s">
        <v>15</v>
      </c>
      <c r="J2590" t="s">
        <v>3773</v>
      </c>
      <c r="K2590" t="s">
        <v>3774</v>
      </c>
      <c r="L2590" t="s">
        <v>3591</v>
      </c>
      <c r="M2590" s="1">
        <v>42643</v>
      </c>
    </row>
    <row r="2591" spans="1:13" hidden="1" x14ac:dyDescent="0.25">
      <c r="A2591">
        <v>2016</v>
      </c>
      <c r="B2591" t="s">
        <v>11</v>
      </c>
      <c r="C2591" t="s">
        <v>12</v>
      </c>
      <c r="D2591" t="s">
        <v>186</v>
      </c>
      <c r="E2591" t="s">
        <v>187</v>
      </c>
      <c r="F2591" s="1">
        <v>42641</v>
      </c>
      <c r="G2591">
        <v>95</v>
      </c>
      <c r="H2591">
        <v>-9.56</v>
      </c>
      <c r="I2591" t="s">
        <v>15</v>
      </c>
      <c r="J2591" t="s">
        <v>3775</v>
      </c>
      <c r="K2591" t="s">
        <v>3776</v>
      </c>
      <c r="L2591" t="s">
        <v>3591</v>
      </c>
      <c r="M2591" s="1">
        <v>42643</v>
      </c>
    </row>
    <row r="2592" spans="1:13" hidden="1" x14ac:dyDescent="0.25">
      <c r="A2592">
        <v>2016</v>
      </c>
      <c r="B2592" t="s">
        <v>11</v>
      </c>
      <c r="C2592" t="s">
        <v>12</v>
      </c>
      <c r="D2592" t="s">
        <v>186</v>
      </c>
      <c r="E2592" t="s">
        <v>187</v>
      </c>
      <c r="F2592" s="1">
        <v>42641</v>
      </c>
      <c r="G2592">
        <v>96</v>
      </c>
      <c r="H2592">
        <v>-35.840000000000003</v>
      </c>
      <c r="I2592" t="s">
        <v>15</v>
      </c>
      <c r="J2592" t="s">
        <v>3777</v>
      </c>
      <c r="K2592" t="s">
        <v>3778</v>
      </c>
      <c r="L2592" t="s">
        <v>3591</v>
      </c>
      <c r="M2592" s="1">
        <v>42643</v>
      </c>
    </row>
    <row r="2593" spans="1:13" hidden="1" x14ac:dyDescent="0.25">
      <c r="A2593">
        <v>2016</v>
      </c>
      <c r="B2593" t="s">
        <v>11</v>
      </c>
      <c r="C2593" t="s">
        <v>12</v>
      </c>
      <c r="D2593" t="s">
        <v>186</v>
      </c>
      <c r="E2593" t="s">
        <v>187</v>
      </c>
      <c r="F2593" s="1">
        <v>42641</v>
      </c>
      <c r="G2593">
        <v>97</v>
      </c>
      <c r="H2593">
        <v>-166.28</v>
      </c>
      <c r="I2593" t="s">
        <v>15</v>
      </c>
      <c r="J2593" t="s">
        <v>3779</v>
      </c>
      <c r="K2593" t="s">
        <v>3780</v>
      </c>
      <c r="L2593" t="s">
        <v>3591</v>
      </c>
      <c r="M2593" s="1">
        <v>42643</v>
      </c>
    </row>
    <row r="2594" spans="1:13" hidden="1" x14ac:dyDescent="0.25">
      <c r="A2594">
        <v>2016</v>
      </c>
      <c r="B2594" t="s">
        <v>11</v>
      </c>
      <c r="C2594" t="s">
        <v>12</v>
      </c>
      <c r="D2594" t="s">
        <v>186</v>
      </c>
      <c r="E2594" t="s">
        <v>187</v>
      </c>
      <c r="F2594" s="1">
        <v>42641</v>
      </c>
      <c r="G2594">
        <v>98</v>
      </c>
      <c r="H2594">
        <v>-9.56</v>
      </c>
      <c r="I2594" t="s">
        <v>15</v>
      </c>
      <c r="J2594" t="s">
        <v>3781</v>
      </c>
      <c r="K2594" t="s">
        <v>3782</v>
      </c>
      <c r="L2594" t="s">
        <v>3591</v>
      </c>
      <c r="M2594" s="1">
        <v>42643</v>
      </c>
    </row>
    <row r="2595" spans="1:13" hidden="1" x14ac:dyDescent="0.25">
      <c r="A2595">
        <v>2016</v>
      </c>
      <c r="B2595" t="s">
        <v>11</v>
      </c>
      <c r="C2595" t="s">
        <v>12</v>
      </c>
      <c r="D2595" t="s">
        <v>186</v>
      </c>
      <c r="E2595" t="s">
        <v>187</v>
      </c>
      <c r="F2595" s="1">
        <v>42641</v>
      </c>
      <c r="G2595">
        <v>99</v>
      </c>
      <c r="H2595">
        <v>-26.76</v>
      </c>
      <c r="I2595" t="s">
        <v>15</v>
      </c>
      <c r="J2595" t="s">
        <v>3783</v>
      </c>
      <c r="K2595" t="s">
        <v>3784</v>
      </c>
      <c r="L2595" t="s">
        <v>3591</v>
      </c>
      <c r="M2595" s="1">
        <v>42643</v>
      </c>
    </row>
    <row r="2596" spans="1:13" hidden="1" x14ac:dyDescent="0.25">
      <c r="A2596">
        <v>2016</v>
      </c>
      <c r="B2596" t="s">
        <v>11</v>
      </c>
      <c r="C2596" t="s">
        <v>12</v>
      </c>
      <c r="D2596" t="s">
        <v>186</v>
      </c>
      <c r="E2596" t="s">
        <v>187</v>
      </c>
      <c r="F2596" s="1">
        <v>42641</v>
      </c>
      <c r="G2596">
        <v>100</v>
      </c>
      <c r="H2596">
        <v>-10.54</v>
      </c>
      <c r="I2596" t="s">
        <v>15</v>
      </c>
      <c r="J2596" t="s">
        <v>3785</v>
      </c>
      <c r="K2596" t="s">
        <v>3786</v>
      </c>
      <c r="L2596" t="s">
        <v>3591</v>
      </c>
      <c r="M2596" s="1">
        <v>42643</v>
      </c>
    </row>
    <row r="2597" spans="1:13" hidden="1" x14ac:dyDescent="0.25">
      <c r="A2597">
        <v>2016</v>
      </c>
      <c r="B2597" t="s">
        <v>11</v>
      </c>
      <c r="C2597" t="s">
        <v>12</v>
      </c>
      <c r="D2597" t="s">
        <v>186</v>
      </c>
      <c r="E2597" t="s">
        <v>187</v>
      </c>
      <c r="F2597" s="1">
        <v>42641</v>
      </c>
      <c r="G2597">
        <v>101</v>
      </c>
      <c r="H2597">
        <v>-31.73</v>
      </c>
      <c r="I2597" t="s">
        <v>15</v>
      </c>
      <c r="J2597" t="s">
        <v>3787</v>
      </c>
      <c r="K2597" t="s">
        <v>3788</v>
      </c>
      <c r="L2597" t="s">
        <v>3591</v>
      </c>
      <c r="M2597" s="1">
        <v>42643</v>
      </c>
    </row>
    <row r="2598" spans="1:13" hidden="1" x14ac:dyDescent="0.25">
      <c r="A2598">
        <v>2016</v>
      </c>
      <c r="B2598" t="s">
        <v>11</v>
      </c>
      <c r="C2598" t="s">
        <v>12</v>
      </c>
      <c r="D2598" t="s">
        <v>186</v>
      </c>
      <c r="E2598" t="s">
        <v>187</v>
      </c>
      <c r="F2598" s="1">
        <v>42641</v>
      </c>
      <c r="G2598">
        <v>102</v>
      </c>
      <c r="H2598">
        <v>-14.34</v>
      </c>
      <c r="I2598" t="s">
        <v>15</v>
      </c>
      <c r="J2598" t="s">
        <v>3789</v>
      </c>
      <c r="K2598" t="s">
        <v>3790</v>
      </c>
      <c r="L2598" t="s">
        <v>3591</v>
      </c>
      <c r="M2598" s="1">
        <v>42643</v>
      </c>
    </row>
    <row r="2599" spans="1:13" hidden="1" x14ac:dyDescent="0.25">
      <c r="A2599">
        <v>2016</v>
      </c>
      <c r="B2599" t="s">
        <v>11</v>
      </c>
      <c r="C2599" t="s">
        <v>12</v>
      </c>
      <c r="D2599" t="s">
        <v>186</v>
      </c>
      <c r="E2599" t="s">
        <v>187</v>
      </c>
      <c r="F2599" s="1">
        <v>42641</v>
      </c>
      <c r="G2599">
        <v>103</v>
      </c>
      <c r="H2599">
        <v>-105.85</v>
      </c>
      <c r="I2599" t="s">
        <v>15</v>
      </c>
      <c r="J2599" t="s">
        <v>3791</v>
      </c>
      <c r="K2599" t="s">
        <v>3792</v>
      </c>
      <c r="L2599" t="s">
        <v>3591</v>
      </c>
      <c r="M2599" s="1">
        <v>42643</v>
      </c>
    </row>
    <row r="2600" spans="1:13" hidden="1" x14ac:dyDescent="0.25">
      <c r="A2600">
        <v>2016</v>
      </c>
      <c r="B2600" t="s">
        <v>11</v>
      </c>
      <c r="C2600" t="s">
        <v>12</v>
      </c>
      <c r="D2600" t="s">
        <v>186</v>
      </c>
      <c r="E2600" t="s">
        <v>187</v>
      </c>
      <c r="F2600" s="1">
        <v>42641</v>
      </c>
      <c r="G2600">
        <v>104</v>
      </c>
      <c r="H2600">
        <v>-4.78</v>
      </c>
      <c r="I2600" t="s">
        <v>15</v>
      </c>
      <c r="J2600" t="s">
        <v>3793</v>
      </c>
      <c r="K2600" t="s">
        <v>3794</v>
      </c>
      <c r="L2600" t="s">
        <v>3591</v>
      </c>
      <c r="M2600" s="1">
        <v>42643</v>
      </c>
    </row>
    <row r="2601" spans="1:13" hidden="1" x14ac:dyDescent="0.25">
      <c r="A2601">
        <v>2016</v>
      </c>
      <c r="B2601" t="s">
        <v>11</v>
      </c>
      <c r="C2601" t="s">
        <v>12</v>
      </c>
      <c r="D2601" t="s">
        <v>186</v>
      </c>
      <c r="E2601" t="s">
        <v>187</v>
      </c>
      <c r="F2601" s="1">
        <v>42641</v>
      </c>
      <c r="G2601">
        <v>105</v>
      </c>
      <c r="H2601">
        <v>-27.36</v>
      </c>
      <c r="I2601" t="s">
        <v>15</v>
      </c>
      <c r="J2601" t="s">
        <v>3795</v>
      </c>
      <c r="K2601" t="s">
        <v>3796</v>
      </c>
      <c r="L2601" t="s">
        <v>3591</v>
      </c>
      <c r="M2601" s="1">
        <v>42643</v>
      </c>
    </row>
    <row r="2602" spans="1:13" hidden="1" x14ac:dyDescent="0.25">
      <c r="A2602">
        <v>2016</v>
      </c>
      <c r="B2602" t="s">
        <v>11</v>
      </c>
      <c r="C2602" t="s">
        <v>12</v>
      </c>
      <c r="D2602" t="s">
        <v>186</v>
      </c>
      <c r="E2602" t="s">
        <v>187</v>
      </c>
      <c r="F2602" s="1">
        <v>42641</v>
      </c>
      <c r="G2602">
        <v>106</v>
      </c>
      <c r="H2602">
        <v>-18.12</v>
      </c>
      <c r="I2602" t="s">
        <v>15</v>
      </c>
      <c r="J2602" t="s">
        <v>3797</v>
      </c>
      <c r="K2602" t="s">
        <v>3798</v>
      </c>
      <c r="L2602" t="s">
        <v>3591</v>
      </c>
      <c r="M2602" s="1">
        <v>42643</v>
      </c>
    </row>
    <row r="2603" spans="1:13" hidden="1" x14ac:dyDescent="0.25">
      <c r="A2603">
        <v>2016</v>
      </c>
      <c r="B2603" t="s">
        <v>11</v>
      </c>
      <c r="C2603" t="s">
        <v>12</v>
      </c>
      <c r="D2603" t="s">
        <v>186</v>
      </c>
      <c r="E2603" t="s">
        <v>187</v>
      </c>
      <c r="F2603" s="1">
        <v>42641</v>
      </c>
      <c r="G2603">
        <v>107</v>
      </c>
      <c r="H2603">
        <v>-4.78</v>
      </c>
      <c r="I2603" t="s">
        <v>15</v>
      </c>
      <c r="J2603" t="s">
        <v>3799</v>
      </c>
      <c r="K2603" t="s">
        <v>3800</v>
      </c>
      <c r="L2603" t="s">
        <v>3591</v>
      </c>
      <c r="M2603" s="1">
        <v>42643</v>
      </c>
    </row>
    <row r="2604" spans="1:13" hidden="1" x14ac:dyDescent="0.25">
      <c r="A2604">
        <v>2016</v>
      </c>
      <c r="B2604" t="s">
        <v>11</v>
      </c>
      <c r="C2604" t="s">
        <v>12</v>
      </c>
      <c r="D2604" t="s">
        <v>186</v>
      </c>
      <c r="E2604" t="s">
        <v>187</v>
      </c>
      <c r="F2604" s="1">
        <v>42641</v>
      </c>
      <c r="G2604">
        <v>108</v>
      </c>
      <c r="H2604">
        <v>-16.86</v>
      </c>
      <c r="I2604" t="s">
        <v>15</v>
      </c>
      <c r="J2604" t="s">
        <v>3801</v>
      </c>
      <c r="K2604" t="s">
        <v>3802</v>
      </c>
      <c r="L2604" t="s">
        <v>3591</v>
      </c>
      <c r="M2604" s="1">
        <v>42643</v>
      </c>
    </row>
    <row r="2605" spans="1:13" hidden="1" x14ac:dyDescent="0.25">
      <c r="A2605">
        <v>2016</v>
      </c>
      <c r="B2605" t="s">
        <v>11</v>
      </c>
      <c r="C2605" t="s">
        <v>12</v>
      </c>
      <c r="D2605" t="s">
        <v>186</v>
      </c>
      <c r="E2605" t="s">
        <v>187</v>
      </c>
      <c r="F2605" s="1">
        <v>42641</v>
      </c>
      <c r="G2605">
        <v>109</v>
      </c>
      <c r="H2605">
        <v>-14.34</v>
      </c>
      <c r="I2605" t="s">
        <v>15</v>
      </c>
      <c r="J2605" t="s">
        <v>3803</v>
      </c>
      <c r="K2605" t="s">
        <v>3804</v>
      </c>
      <c r="L2605" t="s">
        <v>3591</v>
      </c>
      <c r="M2605" s="1">
        <v>42643</v>
      </c>
    </row>
    <row r="2606" spans="1:13" hidden="1" x14ac:dyDescent="0.25">
      <c r="A2606">
        <v>2016</v>
      </c>
      <c r="B2606" t="s">
        <v>11</v>
      </c>
      <c r="C2606" t="s">
        <v>12</v>
      </c>
      <c r="D2606" t="s">
        <v>186</v>
      </c>
      <c r="E2606" t="s">
        <v>187</v>
      </c>
      <c r="F2606" s="1">
        <v>42641</v>
      </c>
      <c r="G2606">
        <v>110</v>
      </c>
      <c r="H2606">
        <v>-19.11</v>
      </c>
      <c r="I2606" t="s">
        <v>15</v>
      </c>
      <c r="J2606" t="s">
        <v>3805</v>
      </c>
      <c r="K2606" t="s">
        <v>3806</v>
      </c>
      <c r="L2606" t="s">
        <v>3591</v>
      </c>
      <c r="M2606" s="1">
        <v>42643</v>
      </c>
    </row>
    <row r="2607" spans="1:13" hidden="1" x14ac:dyDescent="0.25">
      <c r="A2607">
        <v>2016</v>
      </c>
      <c r="B2607" t="s">
        <v>11</v>
      </c>
      <c r="C2607" t="s">
        <v>12</v>
      </c>
      <c r="D2607" t="s">
        <v>186</v>
      </c>
      <c r="E2607" t="s">
        <v>187</v>
      </c>
      <c r="F2607" s="1">
        <v>42641</v>
      </c>
      <c r="G2607">
        <v>111</v>
      </c>
      <c r="H2607">
        <v>-3.75</v>
      </c>
      <c r="I2607" t="s">
        <v>15</v>
      </c>
      <c r="J2607" t="s">
        <v>1579</v>
      </c>
      <c r="K2607" t="s">
        <v>3807</v>
      </c>
      <c r="L2607" t="s">
        <v>3591</v>
      </c>
      <c r="M2607" s="1">
        <v>42643</v>
      </c>
    </row>
    <row r="2608" spans="1:13" hidden="1" x14ac:dyDescent="0.25">
      <c r="A2608">
        <v>2016</v>
      </c>
      <c r="B2608" t="s">
        <v>11</v>
      </c>
      <c r="C2608" t="s">
        <v>12</v>
      </c>
      <c r="D2608" t="s">
        <v>186</v>
      </c>
      <c r="E2608" t="s">
        <v>187</v>
      </c>
      <c r="F2608" s="1">
        <v>42641</v>
      </c>
      <c r="G2608">
        <v>112</v>
      </c>
      <c r="H2608">
        <v>-19.11</v>
      </c>
      <c r="I2608" t="s">
        <v>15</v>
      </c>
      <c r="J2608" t="s">
        <v>3808</v>
      </c>
      <c r="K2608" t="s">
        <v>3809</v>
      </c>
      <c r="L2608" t="s">
        <v>3591</v>
      </c>
      <c r="M2608" s="1">
        <v>42643</v>
      </c>
    </row>
    <row r="2609" spans="1:13" hidden="1" x14ac:dyDescent="0.25">
      <c r="A2609">
        <v>2016</v>
      </c>
      <c r="B2609" t="s">
        <v>11</v>
      </c>
      <c r="C2609" t="s">
        <v>12</v>
      </c>
      <c r="D2609" t="s">
        <v>186</v>
      </c>
      <c r="E2609" t="s">
        <v>187</v>
      </c>
      <c r="F2609" s="1">
        <v>42641</v>
      </c>
      <c r="G2609">
        <v>113</v>
      </c>
      <c r="H2609">
        <v>-9</v>
      </c>
      <c r="I2609" t="s">
        <v>15</v>
      </c>
      <c r="J2609" t="s">
        <v>3810</v>
      </c>
      <c r="K2609" t="s">
        <v>3811</v>
      </c>
      <c r="L2609" t="s">
        <v>3591</v>
      </c>
      <c r="M2609" s="1">
        <v>42643</v>
      </c>
    </row>
    <row r="2610" spans="1:13" hidden="1" x14ac:dyDescent="0.25">
      <c r="A2610">
        <v>2016</v>
      </c>
      <c r="B2610" t="s">
        <v>11</v>
      </c>
      <c r="C2610" t="s">
        <v>12</v>
      </c>
      <c r="D2610" t="s">
        <v>186</v>
      </c>
      <c r="E2610" t="s">
        <v>187</v>
      </c>
      <c r="F2610" s="1">
        <v>42641</v>
      </c>
      <c r="G2610">
        <v>114</v>
      </c>
      <c r="H2610">
        <v>-4.78</v>
      </c>
      <c r="I2610" t="s">
        <v>15</v>
      </c>
      <c r="J2610" t="s">
        <v>3812</v>
      </c>
      <c r="K2610" t="s">
        <v>3813</v>
      </c>
      <c r="L2610" t="s">
        <v>3591</v>
      </c>
      <c r="M2610" s="1">
        <v>42643</v>
      </c>
    </row>
    <row r="2611" spans="1:13" hidden="1" x14ac:dyDescent="0.25">
      <c r="A2611">
        <v>2016</v>
      </c>
      <c r="B2611" t="s">
        <v>11</v>
      </c>
      <c r="C2611" t="s">
        <v>12</v>
      </c>
      <c r="D2611" t="s">
        <v>186</v>
      </c>
      <c r="E2611" t="s">
        <v>187</v>
      </c>
      <c r="F2611" s="1">
        <v>42641</v>
      </c>
      <c r="G2611">
        <v>115</v>
      </c>
      <c r="H2611">
        <v>-38.82</v>
      </c>
      <c r="I2611" t="s">
        <v>15</v>
      </c>
      <c r="J2611" t="s">
        <v>3814</v>
      </c>
      <c r="K2611" t="s">
        <v>3815</v>
      </c>
      <c r="L2611" t="s">
        <v>3591</v>
      </c>
      <c r="M2611" s="1">
        <v>42643</v>
      </c>
    </row>
    <row r="2612" spans="1:13" hidden="1" x14ac:dyDescent="0.25">
      <c r="A2612">
        <v>2016</v>
      </c>
      <c r="B2612" t="s">
        <v>11</v>
      </c>
      <c r="C2612" t="s">
        <v>12</v>
      </c>
      <c r="D2612" t="s">
        <v>186</v>
      </c>
      <c r="E2612" t="s">
        <v>187</v>
      </c>
      <c r="F2612" s="1">
        <v>42641</v>
      </c>
      <c r="G2612">
        <v>116</v>
      </c>
      <c r="H2612">
        <v>-8.44</v>
      </c>
      <c r="I2612" t="s">
        <v>15</v>
      </c>
      <c r="J2612" t="s">
        <v>3816</v>
      </c>
      <c r="K2612" t="s">
        <v>3817</v>
      </c>
      <c r="L2612" t="s">
        <v>3591</v>
      </c>
      <c r="M2612" s="1">
        <v>42643</v>
      </c>
    </row>
    <row r="2613" spans="1:13" hidden="1" x14ac:dyDescent="0.25">
      <c r="A2613">
        <v>2016</v>
      </c>
      <c r="B2613" t="s">
        <v>11</v>
      </c>
      <c r="C2613" t="s">
        <v>12</v>
      </c>
      <c r="D2613" t="s">
        <v>186</v>
      </c>
      <c r="E2613" t="s">
        <v>187</v>
      </c>
      <c r="F2613" s="1">
        <v>42641</v>
      </c>
      <c r="G2613">
        <v>117</v>
      </c>
      <c r="H2613">
        <v>-8.44</v>
      </c>
      <c r="I2613" t="s">
        <v>15</v>
      </c>
      <c r="J2613" t="s">
        <v>3816</v>
      </c>
      <c r="K2613" t="s">
        <v>3818</v>
      </c>
      <c r="L2613" t="s">
        <v>3591</v>
      </c>
      <c r="M2613" s="1">
        <v>42643</v>
      </c>
    </row>
    <row r="2614" spans="1:13" hidden="1" x14ac:dyDescent="0.25">
      <c r="A2614">
        <v>2016</v>
      </c>
      <c r="B2614" t="s">
        <v>11</v>
      </c>
      <c r="C2614" t="s">
        <v>12</v>
      </c>
      <c r="D2614" t="s">
        <v>186</v>
      </c>
      <c r="E2614" t="s">
        <v>187</v>
      </c>
      <c r="F2614" s="1">
        <v>42641</v>
      </c>
      <c r="G2614">
        <v>118</v>
      </c>
      <c r="H2614">
        <v>-38.82</v>
      </c>
      <c r="I2614" t="s">
        <v>15</v>
      </c>
      <c r="J2614" t="s">
        <v>3819</v>
      </c>
      <c r="K2614" t="s">
        <v>3820</v>
      </c>
      <c r="L2614" t="s">
        <v>3591</v>
      </c>
      <c r="M2614" s="1">
        <v>42643</v>
      </c>
    </row>
    <row r="2615" spans="1:13" hidden="1" x14ac:dyDescent="0.25">
      <c r="A2615">
        <v>2016</v>
      </c>
      <c r="B2615" t="s">
        <v>11</v>
      </c>
      <c r="C2615" t="s">
        <v>12</v>
      </c>
      <c r="D2615" t="s">
        <v>186</v>
      </c>
      <c r="E2615" t="s">
        <v>187</v>
      </c>
      <c r="F2615" s="1">
        <v>42641</v>
      </c>
      <c r="G2615">
        <v>119</v>
      </c>
      <c r="H2615">
        <v>-21.08</v>
      </c>
      <c r="I2615" t="s">
        <v>15</v>
      </c>
      <c r="J2615" t="s">
        <v>3821</v>
      </c>
      <c r="K2615" t="s">
        <v>3822</v>
      </c>
      <c r="L2615" t="s">
        <v>3591</v>
      </c>
      <c r="M2615" s="1">
        <v>42643</v>
      </c>
    </row>
    <row r="2616" spans="1:13" hidden="1" x14ac:dyDescent="0.25">
      <c r="A2616">
        <v>2016</v>
      </c>
      <c r="B2616" t="s">
        <v>11</v>
      </c>
      <c r="C2616" t="s">
        <v>12</v>
      </c>
      <c r="D2616" t="s">
        <v>186</v>
      </c>
      <c r="E2616" t="s">
        <v>187</v>
      </c>
      <c r="F2616" s="1">
        <v>42641</v>
      </c>
      <c r="G2616">
        <v>120</v>
      </c>
      <c r="H2616">
        <v>-49.69</v>
      </c>
      <c r="I2616" t="s">
        <v>15</v>
      </c>
      <c r="J2616" t="s">
        <v>3823</v>
      </c>
      <c r="K2616" t="s">
        <v>3824</v>
      </c>
      <c r="L2616" t="s">
        <v>3591</v>
      </c>
      <c r="M2616" s="1">
        <v>42643</v>
      </c>
    </row>
    <row r="2617" spans="1:13" hidden="1" x14ac:dyDescent="0.25">
      <c r="A2617">
        <v>2016</v>
      </c>
      <c r="B2617" t="s">
        <v>11</v>
      </c>
      <c r="C2617" t="s">
        <v>12</v>
      </c>
      <c r="D2617" t="s">
        <v>186</v>
      </c>
      <c r="E2617" t="s">
        <v>187</v>
      </c>
      <c r="F2617" s="1">
        <v>42641</v>
      </c>
      <c r="G2617">
        <v>121</v>
      </c>
      <c r="H2617">
        <v>-190.61</v>
      </c>
      <c r="I2617" t="s">
        <v>15</v>
      </c>
      <c r="J2617" t="s">
        <v>3825</v>
      </c>
      <c r="K2617" t="s">
        <v>3826</v>
      </c>
      <c r="L2617" t="s">
        <v>3591</v>
      </c>
      <c r="M2617" s="1">
        <v>42643</v>
      </c>
    </row>
    <row r="2618" spans="1:13" hidden="1" x14ac:dyDescent="0.25">
      <c r="A2618">
        <v>2016</v>
      </c>
      <c r="B2618" t="s">
        <v>11</v>
      </c>
      <c r="C2618" t="s">
        <v>12</v>
      </c>
      <c r="D2618" t="s">
        <v>186</v>
      </c>
      <c r="E2618" t="s">
        <v>187</v>
      </c>
      <c r="F2618" s="1">
        <v>42641</v>
      </c>
      <c r="G2618">
        <v>122</v>
      </c>
      <c r="H2618">
        <v>-36.9</v>
      </c>
      <c r="I2618" t="s">
        <v>15</v>
      </c>
      <c r="J2618" t="s">
        <v>3827</v>
      </c>
      <c r="K2618" t="s">
        <v>3828</v>
      </c>
      <c r="L2618" t="s">
        <v>3591</v>
      </c>
      <c r="M2618" s="1">
        <v>42643</v>
      </c>
    </row>
    <row r="2619" spans="1:13" hidden="1" x14ac:dyDescent="0.25">
      <c r="A2619">
        <v>2016</v>
      </c>
      <c r="B2619" t="s">
        <v>11</v>
      </c>
      <c r="C2619" t="s">
        <v>12</v>
      </c>
      <c r="D2619" t="s">
        <v>186</v>
      </c>
      <c r="E2619" t="s">
        <v>187</v>
      </c>
      <c r="F2619" s="1">
        <v>42641</v>
      </c>
      <c r="G2619">
        <v>123</v>
      </c>
      <c r="H2619">
        <v>-28.67</v>
      </c>
      <c r="I2619" t="s">
        <v>15</v>
      </c>
      <c r="J2619" t="s">
        <v>3829</v>
      </c>
      <c r="K2619" t="s">
        <v>3830</v>
      </c>
      <c r="L2619" t="s">
        <v>3591</v>
      </c>
      <c r="M2619" s="1">
        <v>42643</v>
      </c>
    </row>
    <row r="2620" spans="1:13" hidden="1" x14ac:dyDescent="0.25">
      <c r="A2620">
        <v>2016</v>
      </c>
      <c r="B2620" t="s">
        <v>11</v>
      </c>
      <c r="C2620" t="s">
        <v>12</v>
      </c>
      <c r="D2620" t="s">
        <v>186</v>
      </c>
      <c r="E2620" t="s">
        <v>187</v>
      </c>
      <c r="F2620" s="1">
        <v>42641</v>
      </c>
      <c r="G2620">
        <v>124</v>
      </c>
      <c r="H2620">
        <v>-4.21</v>
      </c>
      <c r="I2620" t="s">
        <v>15</v>
      </c>
      <c r="J2620" t="s">
        <v>3831</v>
      </c>
      <c r="K2620" t="s">
        <v>3832</v>
      </c>
      <c r="L2620" t="s">
        <v>3591</v>
      </c>
      <c r="M2620" s="1">
        <v>42643</v>
      </c>
    </row>
    <row r="2621" spans="1:13" hidden="1" x14ac:dyDescent="0.25">
      <c r="A2621">
        <v>2016</v>
      </c>
      <c r="B2621" t="s">
        <v>11</v>
      </c>
      <c r="C2621" t="s">
        <v>12</v>
      </c>
      <c r="D2621" t="s">
        <v>186</v>
      </c>
      <c r="E2621" t="s">
        <v>187</v>
      </c>
      <c r="F2621" s="1">
        <v>42641</v>
      </c>
      <c r="G2621">
        <v>125</v>
      </c>
      <c r="H2621">
        <v>-11.33</v>
      </c>
      <c r="I2621" t="s">
        <v>15</v>
      </c>
      <c r="J2621" t="s">
        <v>3833</v>
      </c>
      <c r="K2621" t="s">
        <v>3834</v>
      </c>
      <c r="L2621" t="s">
        <v>3591</v>
      </c>
      <c r="M2621" s="1">
        <v>42643</v>
      </c>
    </row>
    <row r="2622" spans="1:13" hidden="1" x14ac:dyDescent="0.25">
      <c r="A2622">
        <v>2016</v>
      </c>
      <c r="B2622" t="s">
        <v>11</v>
      </c>
      <c r="C2622" t="s">
        <v>12</v>
      </c>
      <c r="D2622" t="s">
        <v>186</v>
      </c>
      <c r="E2622" t="s">
        <v>187</v>
      </c>
      <c r="F2622" s="1">
        <v>42641</v>
      </c>
      <c r="G2622">
        <v>126</v>
      </c>
      <c r="H2622">
        <v>-44.56</v>
      </c>
      <c r="I2622" t="s">
        <v>15</v>
      </c>
      <c r="J2622" t="s">
        <v>3835</v>
      </c>
      <c r="K2622" t="s">
        <v>3836</v>
      </c>
      <c r="L2622" t="s">
        <v>3591</v>
      </c>
      <c r="M2622" s="1">
        <v>42643</v>
      </c>
    </row>
    <row r="2623" spans="1:13" hidden="1" x14ac:dyDescent="0.25">
      <c r="A2623">
        <v>2016</v>
      </c>
      <c r="B2623" t="s">
        <v>11</v>
      </c>
      <c r="C2623" t="s">
        <v>12</v>
      </c>
      <c r="D2623" t="s">
        <v>186</v>
      </c>
      <c r="E2623" t="s">
        <v>187</v>
      </c>
      <c r="F2623" s="1">
        <v>42641</v>
      </c>
      <c r="G2623">
        <v>127</v>
      </c>
      <c r="H2623">
        <v>-9.07</v>
      </c>
      <c r="I2623" t="s">
        <v>15</v>
      </c>
      <c r="J2623" t="s">
        <v>3837</v>
      </c>
      <c r="K2623" t="s">
        <v>3838</v>
      </c>
      <c r="L2623" t="s">
        <v>3591</v>
      </c>
      <c r="M2623" s="1">
        <v>42643</v>
      </c>
    </row>
    <row r="2624" spans="1:13" hidden="1" x14ac:dyDescent="0.25">
      <c r="A2624">
        <v>2016</v>
      </c>
      <c r="B2624" t="s">
        <v>11</v>
      </c>
      <c r="C2624" t="s">
        <v>12</v>
      </c>
      <c r="D2624" t="s">
        <v>186</v>
      </c>
      <c r="E2624" t="s">
        <v>187</v>
      </c>
      <c r="F2624" s="1">
        <v>42641</v>
      </c>
      <c r="G2624">
        <v>128</v>
      </c>
      <c r="H2624">
        <v>-57.33</v>
      </c>
      <c r="I2624" t="s">
        <v>15</v>
      </c>
      <c r="J2624" t="s">
        <v>1961</v>
      </c>
      <c r="K2624" t="s">
        <v>3839</v>
      </c>
      <c r="L2624" t="s">
        <v>3591</v>
      </c>
      <c r="M2624" s="1">
        <v>42643</v>
      </c>
    </row>
    <row r="2625" spans="1:13" hidden="1" x14ac:dyDescent="0.25">
      <c r="A2625">
        <v>2016</v>
      </c>
      <c r="B2625" t="s">
        <v>11</v>
      </c>
      <c r="C2625" t="s">
        <v>12</v>
      </c>
      <c r="D2625" t="s">
        <v>186</v>
      </c>
      <c r="E2625" t="s">
        <v>187</v>
      </c>
      <c r="F2625" s="1">
        <v>42641</v>
      </c>
      <c r="G2625">
        <v>129</v>
      </c>
      <c r="H2625">
        <v>-49</v>
      </c>
      <c r="I2625" t="s">
        <v>15</v>
      </c>
      <c r="J2625" t="s">
        <v>3840</v>
      </c>
      <c r="K2625" t="s">
        <v>3841</v>
      </c>
      <c r="L2625" t="s">
        <v>3591</v>
      </c>
      <c r="M2625" s="1">
        <v>42643</v>
      </c>
    </row>
    <row r="2626" spans="1:13" hidden="1" x14ac:dyDescent="0.25">
      <c r="A2626">
        <v>2016</v>
      </c>
      <c r="B2626" t="s">
        <v>11</v>
      </c>
      <c r="C2626" t="s">
        <v>12</v>
      </c>
      <c r="D2626" t="s">
        <v>186</v>
      </c>
      <c r="E2626" t="s">
        <v>187</v>
      </c>
      <c r="F2626" s="1">
        <v>42641</v>
      </c>
      <c r="G2626">
        <v>130</v>
      </c>
      <c r="H2626">
        <v>-19.11</v>
      </c>
      <c r="I2626" t="s">
        <v>15</v>
      </c>
      <c r="J2626" t="s">
        <v>3842</v>
      </c>
      <c r="K2626" t="s">
        <v>3843</v>
      </c>
      <c r="L2626" t="s">
        <v>3591</v>
      </c>
      <c r="M2626" s="1">
        <v>42643</v>
      </c>
    </row>
    <row r="2627" spans="1:13" hidden="1" x14ac:dyDescent="0.25">
      <c r="A2627">
        <v>2016</v>
      </c>
      <c r="B2627" t="s">
        <v>11</v>
      </c>
      <c r="C2627" t="s">
        <v>12</v>
      </c>
      <c r="D2627" t="s">
        <v>186</v>
      </c>
      <c r="E2627" t="s">
        <v>187</v>
      </c>
      <c r="F2627" s="1">
        <v>42641</v>
      </c>
      <c r="G2627">
        <v>131</v>
      </c>
      <c r="H2627">
        <v>-43.56</v>
      </c>
      <c r="I2627" t="s">
        <v>15</v>
      </c>
      <c r="J2627" t="s">
        <v>3844</v>
      </c>
      <c r="K2627" t="s">
        <v>3845</v>
      </c>
      <c r="L2627" t="s">
        <v>3591</v>
      </c>
      <c r="M2627" s="1">
        <v>42643</v>
      </c>
    </row>
    <row r="2628" spans="1:13" hidden="1" x14ac:dyDescent="0.25">
      <c r="A2628">
        <v>2016</v>
      </c>
      <c r="B2628" t="s">
        <v>11</v>
      </c>
      <c r="C2628" t="s">
        <v>12</v>
      </c>
      <c r="D2628" t="s">
        <v>186</v>
      </c>
      <c r="E2628" t="s">
        <v>187</v>
      </c>
      <c r="F2628" s="1">
        <v>42641</v>
      </c>
      <c r="G2628">
        <v>132</v>
      </c>
      <c r="H2628">
        <v>-134.44</v>
      </c>
      <c r="I2628" t="s">
        <v>15</v>
      </c>
      <c r="J2628" t="s">
        <v>295</v>
      </c>
      <c r="K2628" t="s">
        <v>3846</v>
      </c>
      <c r="L2628" t="s">
        <v>3591</v>
      </c>
      <c r="M2628" s="1">
        <v>42643</v>
      </c>
    </row>
    <row r="2629" spans="1:13" hidden="1" x14ac:dyDescent="0.25">
      <c r="A2629">
        <v>2016</v>
      </c>
      <c r="B2629" t="s">
        <v>11</v>
      </c>
      <c r="C2629" t="s">
        <v>12</v>
      </c>
      <c r="D2629" t="s">
        <v>186</v>
      </c>
      <c r="E2629" t="s">
        <v>187</v>
      </c>
      <c r="F2629" s="1">
        <v>42641</v>
      </c>
      <c r="G2629">
        <v>133</v>
      </c>
      <c r="H2629">
        <v>-241.48</v>
      </c>
      <c r="I2629" t="s">
        <v>15</v>
      </c>
      <c r="J2629" t="s">
        <v>297</v>
      </c>
      <c r="K2629" t="s">
        <v>3847</v>
      </c>
      <c r="L2629" t="s">
        <v>3591</v>
      </c>
      <c r="M2629" s="1">
        <v>42643</v>
      </c>
    </row>
    <row r="2630" spans="1:13" hidden="1" x14ac:dyDescent="0.25">
      <c r="A2630">
        <v>2016</v>
      </c>
      <c r="B2630" t="s">
        <v>11</v>
      </c>
      <c r="C2630" t="s">
        <v>12</v>
      </c>
      <c r="D2630" t="s">
        <v>186</v>
      </c>
      <c r="E2630" t="s">
        <v>187</v>
      </c>
      <c r="F2630" s="1">
        <v>42641</v>
      </c>
      <c r="G2630">
        <v>134</v>
      </c>
      <c r="H2630">
        <v>-2866.86</v>
      </c>
      <c r="I2630" t="s">
        <v>15</v>
      </c>
      <c r="J2630" t="s">
        <v>224</v>
      </c>
      <c r="K2630" t="s">
        <v>3848</v>
      </c>
      <c r="L2630" t="s">
        <v>3591</v>
      </c>
      <c r="M2630" s="1">
        <v>42643</v>
      </c>
    </row>
    <row r="2631" spans="1:13" hidden="1" x14ac:dyDescent="0.25">
      <c r="A2631">
        <v>2016</v>
      </c>
      <c r="B2631" t="s">
        <v>11</v>
      </c>
      <c r="C2631" t="s">
        <v>12</v>
      </c>
      <c r="D2631" t="s">
        <v>186</v>
      </c>
      <c r="E2631" t="s">
        <v>187</v>
      </c>
      <c r="F2631" s="1">
        <v>42641</v>
      </c>
      <c r="G2631">
        <v>135</v>
      </c>
      <c r="H2631">
        <v>-624.76</v>
      </c>
      <c r="I2631" t="s">
        <v>15</v>
      </c>
      <c r="J2631" t="s">
        <v>466</v>
      </c>
      <c r="K2631" t="s">
        <v>3849</v>
      </c>
      <c r="L2631" t="s">
        <v>3591</v>
      </c>
      <c r="M2631" s="1">
        <v>42643</v>
      </c>
    </row>
    <row r="2632" spans="1:13" hidden="1" x14ac:dyDescent="0.25">
      <c r="A2632">
        <v>2016</v>
      </c>
      <c r="B2632" t="s">
        <v>11</v>
      </c>
      <c r="C2632" t="s">
        <v>12</v>
      </c>
      <c r="D2632" t="s">
        <v>186</v>
      </c>
      <c r="E2632" t="s">
        <v>187</v>
      </c>
      <c r="F2632" s="1">
        <v>42641</v>
      </c>
      <c r="G2632">
        <v>136</v>
      </c>
      <c r="H2632">
        <v>-11.11</v>
      </c>
      <c r="I2632" t="s">
        <v>15</v>
      </c>
      <c r="J2632" t="s">
        <v>212</v>
      </c>
      <c r="K2632" t="s">
        <v>3850</v>
      </c>
      <c r="L2632" t="s">
        <v>3591</v>
      </c>
      <c r="M2632" s="1">
        <v>42643</v>
      </c>
    </row>
    <row r="2633" spans="1:13" hidden="1" x14ac:dyDescent="0.25">
      <c r="A2633">
        <v>2016</v>
      </c>
      <c r="B2633" t="s">
        <v>11</v>
      </c>
      <c r="C2633" t="s">
        <v>12</v>
      </c>
      <c r="D2633" t="s">
        <v>186</v>
      </c>
      <c r="E2633" t="s">
        <v>187</v>
      </c>
      <c r="F2633" s="1">
        <v>42641</v>
      </c>
      <c r="G2633">
        <v>137</v>
      </c>
      <c r="H2633">
        <v>-5215.29</v>
      </c>
      <c r="I2633" t="s">
        <v>15</v>
      </c>
      <c r="J2633" t="s">
        <v>313</v>
      </c>
      <c r="K2633" t="s">
        <v>3851</v>
      </c>
      <c r="L2633" t="s">
        <v>3591</v>
      </c>
      <c r="M2633" s="1">
        <v>42643</v>
      </c>
    </row>
    <row r="2634" spans="1:13" hidden="1" x14ac:dyDescent="0.25">
      <c r="A2634">
        <v>2016</v>
      </c>
      <c r="B2634" t="s">
        <v>11</v>
      </c>
      <c r="C2634" t="s">
        <v>12</v>
      </c>
      <c r="D2634" t="s">
        <v>186</v>
      </c>
      <c r="E2634" t="s">
        <v>187</v>
      </c>
      <c r="F2634" s="1">
        <v>42641</v>
      </c>
      <c r="G2634">
        <v>138</v>
      </c>
      <c r="H2634">
        <v>-397.86</v>
      </c>
      <c r="I2634" t="s">
        <v>15</v>
      </c>
      <c r="J2634" t="s">
        <v>315</v>
      </c>
      <c r="K2634" t="s">
        <v>3852</v>
      </c>
      <c r="L2634" t="s">
        <v>3591</v>
      </c>
      <c r="M2634" s="1">
        <v>42643</v>
      </c>
    </row>
    <row r="2635" spans="1:13" hidden="1" x14ac:dyDescent="0.25">
      <c r="A2635">
        <v>2016</v>
      </c>
      <c r="B2635" t="s">
        <v>11</v>
      </c>
      <c r="C2635" t="s">
        <v>12</v>
      </c>
      <c r="D2635" t="s">
        <v>186</v>
      </c>
      <c r="E2635" t="s">
        <v>187</v>
      </c>
      <c r="F2635" s="1">
        <v>42641</v>
      </c>
      <c r="G2635">
        <v>139</v>
      </c>
      <c r="H2635">
        <v>-339.4</v>
      </c>
      <c r="I2635" t="s">
        <v>15</v>
      </c>
      <c r="J2635" t="s">
        <v>317</v>
      </c>
      <c r="K2635" t="s">
        <v>3853</v>
      </c>
      <c r="L2635" t="s">
        <v>3591</v>
      </c>
      <c r="M2635" s="1">
        <v>42643</v>
      </c>
    </row>
    <row r="2636" spans="1:13" hidden="1" x14ac:dyDescent="0.25">
      <c r="A2636">
        <v>2016</v>
      </c>
      <c r="B2636" t="s">
        <v>11</v>
      </c>
      <c r="C2636" t="s">
        <v>12</v>
      </c>
      <c r="D2636" t="s">
        <v>186</v>
      </c>
      <c r="E2636" t="s">
        <v>187</v>
      </c>
      <c r="F2636" s="1">
        <v>42641</v>
      </c>
      <c r="G2636">
        <v>140</v>
      </c>
      <c r="H2636">
        <v>-13406.47</v>
      </c>
      <c r="I2636" t="s">
        <v>15</v>
      </c>
      <c r="J2636" t="s">
        <v>320</v>
      </c>
      <c r="K2636" t="s">
        <v>3854</v>
      </c>
      <c r="L2636" t="s">
        <v>3591</v>
      </c>
      <c r="M2636" s="1">
        <v>42643</v>
      </c>
    </row>
    <row r="2637" spans="1:13" hidden="1" x14ac:dyDescent="0.25">
      <c r="A2637">
        <v>2016</v>
      </c>
      <c r="B2637" t="s">
        <v>11</v>
      </c>
      <c r="C2637" t="s">
        <v>12</v>
      </c>
      <c r="D2637" t="s">
        <v>186</v>
      </c>
      <c r="E2637" t="s">
        <v>187</v>
      </c>
      <c r="F2637" s="1">
        <v>42641</v>
      </c>
      <c r="G2637">
        <v>141</v>
      </c>
      <c r="H2637">
        <v>-2356.62</v>
      </c>
      <c r="I2637" t="s">
        <v>15</v>
      </c>
      <c r="J2637" t="s">
        <v>194</v>
      </c>
      <c r="K2637" t="s">
        <v>3855</v>
      </c>
      <c r="L2637" t="s">
        <v>3591</v>
      </c>
      <c r="M2637" s="1">
        <v>42643</v>
      </c>
    </row>
    <row r="2638" spans="1:13" x14ac:dyDescent="0.25">
      <c r="A2638">
        <v>2016</v>
      </c>
      <c r="B2638" t="s">
        <v>11</v>
      </c>
      <c r="C2638" t="s">
        <v>12</v>
      </c>
      <c r="D2638" t="s">
        <v>186</v>
      </c>
      <c r="E2638" t="s">
        <v>187</v>
      </c>
      <c r="F2638" s="1">
        <v>42641</v>
      </c>
      <c r="G2638">
        <v>142</v>
      </c>
      <c r="H2638">
        <v>-49929.5</v>
      </c>
      <c r="I2638" t="s">
        <v>15</v>
      </c>
      <c r="J2638" t="s">
        <v>20</v>
      </c>
      <c r="K2638" t="s">
        <v>3856</v>
      </c>
      <c r="L2638" t="s">
        <v>3591</v>
      </c>
      <c r="M2638" s="1">
        <v>42643</v>
      </c>
    </row>
    <row r="2639" spans="1:13" hidden="1" x14ac:dyDescent="0.25">
      <c r="A2639">
        <v>2016</v>
      </c>
      <c r="B2639" t="s">
        <v>11</v>
      </c>
      <c r="C2639" t="s">
        <v>12</v>
      </c>
      <c r="D2639" t="s">
        <v>186</v>
      </c>
      <c r="E2639" t="s">
        <v>187</v>
      </c>
      <c r="F2639" s="1">
        <v>42641</v>
      </c>
      <c r="G2639">
        <v>143</v>
      </c>
      <c r="H2639">
        <v>-4225.33</v>
      </c>
      <c r="I2639" t="s">
        <v>15</v>
      </c>
      <c r="J2639" t="s">
        <v>324</v>
      </c>
      <c r="K2639" t="s">
        <v>3857</v>
      </c>
      <c r="L2639" t="s">
        <v>3591</v>
      </c>
      <c r="M2639" s="1">
        <v>42643</v>
      </c>
    </row>
    <row r="2640" spans="1:13" hidden="1" x14ac:dyDescent="0.25">
      <c r="A2640">
        <v>2016</v>
      </c>
      <c r="B2640" t="s">
        <v>11</v>
      </c>
      <c r="C2640" t="s">
        <v>12</v>
      </c>
      <c r="D2640" t="s">
        <v>186</v>
      </c>
      <c r="E2640" t="s">
        <v>187</v>
      </c>
      <c r="F2640" s="1">
        <v>42641</v>
      </c>
      <c r="G2640">
        <v>144</v>
      </c>
      <c r="H2640">
        <v>-515.65</v>
      </c>
      <c r="I2640" t="s">
        <v>15</v>
      </c>
      <c r="J2640" t="s">
        <v>83</v>
      </c>
      <c r="K2640" t="s">
        <v>3858</v>
      </c>
      <c r="L2640" t="s">
        <v>3591</v>
      </c>
      <c r="M2640" s="1">
        <v>42643</v>
      </c>
    </row>
    <row r="2641" spans="1:13" hidden="1" x14ac:dyDescent="0.25">
      <c r="A2641">
        <v>2016</v>
      </c>
      <c r="B2641" t="s">
        <v>11</v>
      </c>
      <c r="C2641" t="s">
        <v>12</v>
      </c>
      <c r="D2641" t="s">
        <v>186</v>
      </c>
      <c r="E2641" t="s">
        <v>187</v>
      </c>
      <c r="F2641" s="1">
        <v>42641</v>
      </c>
      <c r="G2641">
        <v>145</v>
      </c>
      <c r="H2641">
        <v>-553.83000000000004</v>
      </c>
      <c r="I2641" t="s">
        <v>15</v>
      </c>
      <c r="J2641" t="s">
        <v>206</v>
      </c>
      <c r="K2641" t="s">
        <v>3859</v>
      </c>
      <c r="L2641" t="s">
        <v>3591</v>
      </c>
      <c r="M2641" s="1">
        <v>42643</v>
      </c>
    </row>
    <row r="2642" spans="1:13" hidden="1" x14ac:dyDescent="0.25">
      <c r="A2642">
        <v>2016</v>
      </c>
      <c r="B2642" t="s">
        <v>11</v>
      </c>
      <c r="C2642" t="s">
        <v>12</v>
      </c>
      <c r="D2642" t="s">
        <v>186</v>
      </c>
      <c r="E2642" t="s">
        <v>187</v>
      </c>
      <c r="F2642" s="1">
        <v>42641</v>
      </c>
      <c r="G2642">
        <v>146</v>
      </c>
      <c r="H2642">
        <v>-113.58</v>
      </c>
      <c r="I2642" t="s">
        <v>15</v>
      </c>
      <c r="J2642" t="s">
        <v>482</v>
      </c>
      <c r="K2642" t="s">
        <v>3860</v>
      </c>
      <c r="L2642" t="s">
        <v>3591</v>
      </c>
      <c r="M2642" s="1">
        <v>42643</v>
      </c>
    </row>
    <row r="2643" spans="1:13" hidden="1" x14ac:dyDescent="0.25">
      <c r="A2643">
        <v>2016</v>
      </c>
      <c r="B2643" t="s">
        <v>11</v>
      </c>
      <c r="C2643" t="s">
        <v>12</v>
      </c>
      <c r="D2643" t="s">
        <v>186</v>
      </c>
      <c r="E2643" t="s">
        <v>187</v>
      </c>
      <c r="F2643" s="1">
        <v>42641</v>
      </c>
      <c r="G2643">
        <v>147</v>
      </c>
      <c r="H2643">
        <v>-521.66999999999996</v>
      </c>
      <c r="I2643" t="s">
        <v>15</v>
      </c>
      <c r="J2643" t="s">
        <v>484</v>
      </c>
      <c r="K2643" t="s">
        <v>3861</v>
      </c>
      <c r="L2643" t="s">
        <v>3591</v>
      </c>
      <c r="M2643" s="1">
        <v>42643</v>
      </c>
    </row>
    <row r="2644" spans="1:13" hidden="1" x14ac:dyDescent="0.25">
      <c r="A2644">
        <v>2016</v>
      </c>
      <c r="B2644" t="s">
        <v>11</v>
      </c>
      <c r="C2644" t="s">
        <v>12</v>
      </c>
      <c r="D2644" t="s">
        <v>186</v>
      </c>
      <c r="E2644" t="s">
        <v>187</v>
      </c>
      <c r="F2644" s="1">
        <v>42641</v>
      </c>
      <c r="G2644">
        <v>148</v>
      </c>
      <c r="H2644">
        <v>-3688.82</v>
      </c>
      <c r="I2644" t="s">
        <v>15</v>
      </c>
      <c r="J2644" t="s">
        <v>486</v>
      </c>
      <c r="K2644" t="s">
        <v>3862</v>
      </c>
      <c r="L2644" t="s">
        <v>3591</v>
      </c>
      <c r="M2644" s="1">
        <v>42643</v>
      </c>
    </row>
    <row r="2645" spans="1:13" hidden="1" x14ac:dyDescent="0.25">
      <c r="A2645">
        <v>2016</v>
      </c>
      <c r="B2645" t="s">
        <v>11</v>
      </c>
      <c r="C2645" t="s">
        <v>12</v>
      </c>
      <c r="D2645" t="s">
        <v>186</v>
      </c>
      <c r="E2645" t="s">
        <v>187</v>
      </c>
      <c r="F2645" s="1">
        <v>42641</v>
      </c>
      <c r="G2645">
        <v>149</v>
      </c>
      <c r="H2645">
        <v>-1900</v>
      </c>
      <c r="I2645" t="s">
        <v>15</v>
      </c>
      <c r="J2645" t="s">
        <v>1068</v>
      </c>
      <c r="K2645" t="s">
        <v>3863</v>
      </c>
      <c r="L2645" t="s">
        <v>3591</v>
      </c>
      <c r="M2645" s="1">
        <v>42643</v>
      </c>
    </row>
    <row r="2646" spans="1:13" hidden="1" x14ac:dyDescent="0.25">
      <c r="A2646">
        <v>2016</v>
      </c>
      <c r="B2646" t="s">
        <v>11</v>
      </c>
      <c r="C2646" t="s">
        <v>12</v>
      </c>
      <c r="D2646" t="s">
        <v>186</v>
      </c>
      <c r="E2646" t="s">
        <v>187</v>
      </c>
      <c r="F2646" s="1">
        <v>42641</v>
      </c>
      <c r="G2646">
        <v>150</v>
      </c>
      <c r="H2646">
        <v>-215</v>
      </c>
      <c r="I2646" t="s">
        <v>15</v>
      </c>
      <c r="J2646" t="s">
        <v>1070</v>
      </c>
      <c r="K2646" t="s">
        <v>3864</v>
      </c>
      <c r="L2646" t="s">
        <v>3591</v>
      </c>
      <c r="M2646" s="1">
        <v>42643</v>
      </c>
    </row>
    <row r="2647" spans="1:13" hidden="1" x14ac:dyDescent="0.25">
      <c r="A2647">
        <v>2016</v>
      </c>
      <c r="B2647" t="s">
        <v>11</v>
      </c>
      <c r="C2647" t="s">
        <v>12</v>
      </c>
      <c r="D2647" t="s">
        <v>186</v>
      </c>
      <c r="E2647" t="s">
        <v>187</v>
      </c>
      <c r="F2647" s="1">
        <v>42641</v>
      </c>
      <c r="G2647">
        <v>151</v>
      </c>
      <c r="H2647">
        <v>-10270.48</v>
      </c>
      <c r="I2647" t="s">
        <v>15</v>
      </c>
      <c r="J2647" t="s">
        <v>330</v>
      </c>
      <c r="K2647" t="s">
        <v>3865</v>
      </c>
      <c r="L2647" t="s">
        <v>3591</v>
      </c>
      <c r="M2647" s="1">
        <v>42643</v>
      </c>
    </row>
    <row r="2648" spans="1:13" hidden="1" x14ac:dyDescent="0.25">
      <c r="A2648">
        <v>2016</v>
      </c>
      <c r="B2648" t="s">
        <v>11</v>
      </c>
      <c r="C2648" t="s">
        <v>12</v>
      </c>
      <c r="D2648" t="s">
        <v>186</v>
      </c>
      <c r="E2648" t="s">
        <v>187</v>
      </c>
      <c r="F2648" s="1">
        <v>42641</v>
      </c>
      <c r="G2648">
        <v>152</v>
      </c>
      <c r="H2648">
        <v>-500.66</v>
      </c>
      <c r="I2648" t="s">
        <v>15</v>
      </c>
      <c r="J2648" t="s">
        <v>222</v>
      </c>
      <c r="K2648" t="s">
        <v>3866</v>
      </c>
      <c r="L2648" t="s">
        <v>3591</v>
      </c>
      <c r="M2648" s="1">
        <v>42643</v>
      </c>
    </row>
    <row r="2649" spans="1:13" hidden="1" x14ac:dyDescent="0.25">
      <c r="A2649">
        <v>2016</v>
      </c>
      <c r="B2649" t="s">
        <v>11</v>
      </c>
      <c r="C2649" t="s">
        <v>12</v>
      </c>
      <c r="D2649" t="s">
        <v>186</v>
      </c>
      <c r="E2649" t="s">
        <v>187</v>
      </c>
      <c r="F2649" s="1">
        <v>42641</v>
      </c>
      <c r="G2649">
        <v>153</v>
      </c>
      <c r="H2649">
        <v>-516.41999999999996</v>
      </c>
      <c r="I2649" t="s">
        <v>15</v>
      </c>
      <c r="J2649" t="s">
        <v>962</v>
      </c>
      <c r="K2649" t="s">
        <v>3867</v>
      </c>
      <c r="L2649" t="s">
        <v>3591</v>
      </c>
      <c r="M2649" s="1">
        <v>42643</v>
      </c>
    </row>
    <row r="2650" spans="1:13" hidden="1" x14ac:dyDescent="0.25">
      <c r="A2650">
        <v>2016</v>
      </c>
      <c r="B2650" t="s">
        <v>11</v>
      </c>
      <c r="C2650" t="s">
        <v>12</v>
      </c>
      <c r="D2650" t="s">
        <v>186</v>
      </c>
      <c r="E2650" t="s">
        <v>187</v>
      </c>
      <c r="F2650" s="1">
        <v>42641</v>
      </c>
      <c r="G2650">
        <v>154</v>
      </c>
      <c r="H2650">
        <v>-1908.75</v>
      </c>
      <c r="I2650" t="s">
        <v>15</v>
      </c>
      <c r="J2650" t="s">
        <v>336</v>
      </c>
      <c r="K2650" t="s">
        <v>3868</v>
      </c>
      <c r="L2650" t="s">
        <v>3591</v>
      </c>
      <c r="M2650" s="1">
        <v>42643</v>
      </c>
    </row>
    <row r="2651" spans="1:13" hidden="1" x14ac:dyDescent="0.25">
      <c r="A2651">
        <v>2016</v>
      </c>
      <c r="B2651" t="s">
        <v>11</v>
      </c>
      <c r="C2651" t="s">
        <v>12</v>
      </c>
      <c r="D2651" t="s">
        <v>186</v>
      </c>
      <c r="E2651" t="s">
        <v>187</v>
      </c>
      <c r="F2651" s="1">
        <v>42641</v>
      </c>
      <c r="G2651">
        <v>155</v>
      </c>
      <c r="H2651">
        <v>-576.30999999999995</v>
      </c>
      <c r="I2651" t="s">
        <v>15</v>
      </c>
      <c r="J2651" t="s">
        <v>494</v>
      </c>
      <c r="K2651" t="s">
        <v>3869</v>
      </c>
      <c r="L2651" t="s">
        <v>3591</v>
      </c>
      <c r="M2651" s="1">
        <v>42643</v>
      </c>
    </row>
    <row r="2652" spans="1:13" hidden="1" x14ac:dyDescent="0.25">
      <c r="A2652">
        <v>2016</v>
      </c>
      <c r="B2652" t="s">
        <v>11</v>
      </c>
      <c r="C2652" t="s">
        <v>12</v>
      </c>
      <c r="D2652" t="s">
        <v>186</v>
      </c>
      <c r="E2652" t="s">
        <v>187</v>
      </c>
      <c r="F2652" s="1">
        <v>42641</v>
      </c>
      <c r="G2652">
        <v>156</v>
      </c>
      <c r="H2652">
        <v>-625</v>
      </c>
      <c r="I2652" t="s">
        <v>15</v>
      </c>
      <c r="J2652" t="s">
        <v>347</v>
      </c>
      <c r="K2652" t="s">
        <v>3870</v>
      </c>
      <c r="L2652" t="s">
        <v>3591</v>
      </c>
      <c r="M2652" s="1">
        <v>42643</v>
      </c>
    </row>
    <row r="2653" spans="1:13" hidden="1" x14ac:dyDescent="0.25">
      <c r="A2653">
        <v>2016</v>
      </c>
      <c r="B2653" t="s">
        <v>11</v>
      </c>
      <c r="C2653" t="s">
        <v>12</v>
      </c>
      <c r="D2653" t="s">
        <v>186</v>
      </c>
      <c r="E2653" t="s">
        <v>187</v>
      </c>
      <c r="F2653" s="1">
        <v>42641</v>
      </c>
      <c r="G2653">
        <v>157</v>
      </c>
      <c r="H2653">
        <v>-1459.35</v>
      </c>
      <c r="I2653" t="s">
        <v>15</v>
      </c>
      <c r="J2653" t="s">
        <v>496</v>
      </c>
      <c r="K2653" t="s">
        <v>3871</v>
      </c>
      <c r="L2653" t="s">
        <v>3591</v>
      </c>
      <c r="M2653" s="1">
        <v>42643</v>
      </c>
    </row>
    <row r="2654" spans="1:13" hidden="1" x14ac:dyDescent="0.25">
      <c r="A2654">
        <v>2016</v>
      </c>
      <c r="B2654" t="s">
        <v>11</v>
      </c>
      <c r="C2654" t="s">
        <v>12</v>
      </c>
      <c r="D2654" t="s">
        <v>186</v>
      </c>
      <c r="E2654" t="s">
        <v>187</v>
      </c>
      <c r="F2654" s="1">
        <v>42641</v>
      </c>
      <c r="G2654">
        <v>158</v>
      </c>
      <c r="H2654">
        <v>-744.99</v>
      </c>
      <c r="I2654" t="s">
        <v>15</v>
      </c>
      <c r="J2654" t="s">
        <v>498</v>
      </c>
      <c r="K2654" t="s">
        <v>3872</v>
      </c>
      <c r="L2654" t="s">
        <v>3591</v>
      </c>
      <c r="M2654" s="1">
        <v>42643</v>
      </c>
    </row>
    <row r="2655" spans="1:13" hidden="1" x14ac:dyDescent="0.25">
      <c r="A2655">
        <v>2016</v>
      </c>
      <c r="B2655" t="s">
        <v>11</v>
      </c>
      <c r="C2655" t="s">
        <v>12</v>
      </c>
      <c r="D2655" t="s">
        <v>186</v>
      </c>
      <c r="E2655" t="s">
        <v>187</v>
      </c>
      <c r="F2655" s="1">
        <v>42641</v>
      </c>
      <c r="G2655">
        <v>159</v>
      </c>
      <c r="H2655">
        <v>-66</v>
      </c>
      <c r="I2655" t="s">
        <v>15</v>
      </c>
      <c r="J2655" t="s">
        <v>338</v>
      </c>
      <c r="K2655" t="s">
        <v>3873</v>
      </c>
      <c r="L2655" t="s">
        <v>3591</v>
      </c>
      <c r="M2655" s="1">
        <v>42643</v>
      </c>
    </row>
    <row r="2656" spans="1:13" hidden="1" x14ac:dyDescent="0.25">
      <c r="A2656">
        <v>2016</v>
      </c>
      <c r="B2656" t="s">
        <v>11</v>
      </c>
      <c r="C2656" t="s">
        <v>12</v>
      </c>
      <c r="D2656" t="s">
        <v>186</v>
      </c>
      <c r="E2656" t="s">
        <v>187</v>
      </c>
      <c r="F2656" s="1">
        <v>42641</v>
      </c>
      <c r="G2656">
        <v>160</v>
      </c>
      <c r="H2656">
        <v>-396.39</v>
      </c>
      <c r="I2656" t="s">
        <v>15</v>
      </c>
      <c r="J2656" t="s">
        <v>1079</v>
      </c>
      <c r="K2656" t="s">
        <v>3874</v>
      </c>
      <c r="L2656" t="s">
        <v>3591</v>
      </c>
      <c r="M2656" s="1">
        <v>42643</v>
      </c>
    </row>
    <row r="2657" spans="1:13" hidden="1" x14ac:dyDescent="0.25">
      <c r="A2657">
        <v>2016</v>
      </c>
      <c r="B2657" t="s">
        <v>11</v>
      </c>
      <c r="C2657" t="s">
        <v>12</v>
      </c>
      <c r="D2657" t="s">
        <v>186</v>
      </c>
      <c r="E2657" t="s">
        <v>187</v>
      </c>
      <c r="F2657" s="1">
        <v>42641</v>
      </c>
      <c r="G2657">
        <v>161</v>
      </c>
      <c r="H2657">
        <v>-986.84</v>
      </c>
      <c r="I2657" t="s">
        <v>15</v>
      </c>
      <c r="J2657" t="s">
        <v>1333</v>
      </c>
      <c r="K2657" t="s">
        <v>3875</v>
      </c>
      <c r="L2657" t="s">
        <v>3591</v>
      </c>
      <c r="M2657" s="1">
        <v>42643</v>
      </c>
    </row>
    <row r="2658" spans="1:13" hidden="1" x14ac:dyDescent="0.25">
      <c r="A2658">
        <v>2016</v>
      </c>
      <c r="B2658" t="s">
        <v>11</v>
      </c>
      <c r="C2658" t="s">
        <v>12</v>
      </c>
      <c r="D2658" t="s">
        <v>186</v>
      </c>
      <c r="E2658" t="s">
        <v>187</v>
      </c>
      <c r="F2658" s="1">
        <v>42641</v>
      </c>
      <c r="G2658">
        <v>162</v>
      </c>
      <c r="H2658">
        <v>-423951.21</v>
      </c>
      <c r="I2658" t="s">
        <v>15</v>
      </c>
      <c r="J2658" t="s">
        <v>202</v>
      </c>
      <c r="K2658" t="s">
        <v>3876</v>
      </c>
      <c r="L2658" t="s">
        <v>3591</v>
      </c>
      <c r="M2658" s="1">
        <v>42643</v>
      </c>
    </row>
    <row r="2659" spans="1:13" hidden="1" x14ac:dyDescent="0.25">
      <c r="A2659">
        <v>2016</v>
      </c>
      <c r="B2659" t="s">
        <v>11</v>
      </c>
      <c r="C2659" t="s">
        <v>12</v>
      </c>
      <c r="D2659" t="s">
        <v>186</v>
      </c>
      <c r="E2659" t="s">
        <v>187</v>
      </c>
      <c r="F2659" s="1">
        <v>42641</v>
      </c>
      <c r="G2659">
        <v>163</v>
      </c>
      <c r="H2659">
        <v>-119.82</v>
      </c>
      <c r="I2659" t="s">
        <v>15</v>
      </c>
      <c r="J2659" t="s">
        <v>344</v>
      </c>
      <c r="K2659" t="s">
        <v>3877</v>
      </c>
      <c r="L2659" t="s">
        <v>3591</v>
      </c>
      <c r="M2659" s="1">
        <v>42643</v>
      </c>
    </row>
    <row r="2660" spans="1:13" hidden="1" x14ac:dyDescent="0.25">
      <c r="A2660">
        <v>2016</v>
      </c>
      <c r="B2660" t="s">
        <v>11</v>
      </c>
      <c r="C2660" t="s">
        <v>12</v>
      </c>
      <c r="D2660" t="s">
        <v>186</v>
      </c>
      <c r="E2660" t="s">
        <v>187</v>
      </c>
      <c r="F2660" s="1">
        <v>42641</v>
      </c>
      <c r="G2660">
        <v>164</v>
      </c>
      <c r="H2660">
        <v>-2700.5</v>
      </c>
      <c r="I2660" t="s">
        <v>15</v>
      </c>
      <c r="J2660" t="s">
        <v>221</v>
      </c>
      <c r="K2660" t="s">
        <v>3878</v>
      </c>
      <c r="L2660" t="s">
        <v>3591</v>
      </c>
      <c r="M2660" s="1">
        <v>42643</v>
      </c>
    </row>
    <row r="2661" spans="1:13" hidden="1" x14ac:dyDescent="0.25">
      <c r="A2661">
        <v>2016</v>
      </c>
      <c r="B2661" t="s">
        <v>11</v>
      </c>
      <c r="C2661" t="s">
        <v>12</v>
      </c>
      <c r="D2661" t="s">
        <v>186</v>
      </c>
      <c r="E2661" t="s">
        <v>187</v>
      </c>
      <c r="F2661" s="1">
        <v>42641</v>
      </c>
      <c r="G2661">
        <v>165</v>
      </c>
      <c r="H2661">
        <v>-2488.5700000000002</v>
      </c>
      <c r="I2661" t="s">
        <v>15</v>
      </c>
      <c r="J2661" t="s">
        <v>202</v>
      </c>
      <c r="K2661" t="s">
        <v>3879</v>
      </c>
      <c r="L2661" t="s">
        <v>3591</v>
      </c>
      <c r="M2661" s="1">
        <v>42643</v>
      </c>
    </row>
    <row r="2662" spans="1:13" hidden="1" x14ac:dyDescent="0.25">
      <c r="A2662">
        <v>2016</v>
      </c>
      <c r="B2662" t="s">
        <v>11</v>
      </c>
      <c r="C2662" t="s">
        <v>12</v>
      </c>
      <c r="D2662" t="s">
        <v>186</v>
      </c>
      <c r="E2662" t="s">
        <v>187</v>
      </c>
      <c r="F2662" s="1">
        <v>42641</v>
      </c>
      <c r="G2662">
        <v>166</v>
      </c>
      <c r="H2662">
        <v>-27896.48</v>
      </c>
      <c r="I2662" t="s">
        <v>15</v>
      </c>
      <c r="J2662" t="s">
        <v>61</v>
      </c>
      <c r="K2662" t="s">
        <v>3880</v>
      </c>
      <c r="L2662" t="s">
        <v>3591</v>
      </c>
      <c r="M2662" s="1">
        <v>42643</v>
      </c>
    </row>
    <row r="2663" spans="1:13" hidden="1" x14ac:dyDescent="0.25">
      <c r="A2663">
        <v>2016</v>
      </c>
      <c r="B2663" t="s">
        <v>11</v>
      </c>
      <c r="C2663" t="s">
        <v>12</v>
      </c>
      <c r="D2663" t="s">
        <v>186</v>
      </c>
      <c r="E2663" t="s">
        <v>187</v>
      </c>
      <c r="F2663" s="1">
        <v>42641</v>
      </c>
      <c r="G2663">
        <v>167</v>
      </c>
      <c r="H2663">
        <v>-1661.79</v>
      </c>
      <c r="I2663" t="s">
        <v>15</v>
      </c>
      <c r="J2663" t="s">
        <v>349</v>
      </c>
      <c r="K2663" t="s">
        <v>3881</v>
      </c>
      <c r="L2663" t="s">
        <v>3591</v>
      </c>
      <c r="M2663" s="1">
        <v>42643</v>
      </c>
    </row>
    <row r="2664" spans="1:13" hidden="1" x14ac:dyDescent="0.25">
      <c r="A2664">
        <v>2016</v>
      </c>
      <c r="B2664" t="s">
        <v>11</v>
      </c>
      <c r="C2664" t="s">
        <v>12</v>
      </c>
      <c r="D2664" t="s">
        <v>186</v>
      </c>
      <c r="E2664" t="s">
        <v>187</v>
      </c>
      <c r="F2664" s="1">
        <v>42641</v>
      </c>
      <c r="G2664">
        <v>168</v>
      </c>
      <c r="H2664">
        <v>-1250</v>
      </c>
      <c r="I2664" t="s">
        <v>15</v>
      </c>
      <c r="J2664" t="s">
        <v>347</v>
      </c>
      <c r="K2664" t="s">
        <v>3882</v>
      </c>
      <c r="L2664" t="s">
        <v>3591</v>
      </c>
      <c r="M2664" s="1">
        <v>42643</v>
      </c>
    </row>
    <row r="2665" spans="1:13" hidden="1" x14ac:dyDescent="0.25">
      <c r="A2665">
        <v>2016</v>
      </c>
      <c r="B2665" t="s">
        <v>11</v>
      </c>
      <c r="C2665" t="s">
        <v>12</v>
      </c>
      <c r="D2665" t="s">
        <v>186</v>
      </c>
      <c r="E2665" t="s">
        <v>187</v>
      </c>
      <c r="F2665" s="1">
        <v>42641</v>
      </c>
      <c r="G2665">
        <v>169</v>
      </c>
      <c r="H2665">
        <v>-8692.8799999999992</v>
      </c>
      <c r="I2665" t="s">
        <v>15</v>
      </c>
      <c r="J2665" t="s">
        <v>208</v>
      </c>
      <c r="K2665" t="s">
        <v>3883</v>
      </c>
      <c r="L2665" t="s">
        <v>3591</v>
      </c>
      <c r="M2665" s="1">
        <v>42643</v>
      </c>
    </row>
    <row r="2666" spans="1:13" hidden="1" x14ac:dyDescent="0.25">
      <c r="A2666">
        <v>2016</v>
      </c>
      <c r="B2666" t="s">
        <v>11</v>
      </c>
      <c r="C2666" t="s">
        <v>12</v>
      </c>
      <c r="D2666" t="s">
        <v>186</v>
      </c>
      <c r="E2666" t="s">
        <v>187</v>
      </c>
      <c r="F2666" s="1">
        <v>42641</v>
      </c>
      <c r="G2666">
        <v>170</v>
      </c>
      <c r="H2666">
        <v>-3000</v>
      </c>
      <c r="I2666" t="s">
        <v>15</v>
      </c>
      <c r="J2666" t="s">
        <v>355</v>
      </c>
      <c r="K2666" t="s">
        <v>3884</v>
      </c>
      <c r="L2666" t="s">
        <v>3591</v>
      </c>
      <c r="M2666" s="1">
        <v>42643</v>
      </c>
    </row>
    <row r="2667" spans="1:13" hidden="1" x14ac:dyDescent="0.25">
      <c r="A2667">
        <v>2016</v>
      </c>
      <c r="B2667" t="s">
        <v>11</v>
      </c>
      <c r="C2667" t="s">
        <v>12</v>
      </c>
      <c r="D2667" t="s">
        <v>186</v>
      </c>
      <c r="E2667" t="s">
        <v>187</v>
      </c>
      <c r="F2667" s="1">
        <v>42641</v>
      </c>
      <c r="G2667">
        <v>171</v>
      </c>
      <c r="H2667">
        <v>-3621.53</v>
      </c>
      <c r="I2667" t="s">
        <v>15</v>
      </c>
      <c r="J2667" t="s">
        <v>1755</v>
      </c>
      <c r="K2667" t="s">
        <v>3885</v>
      </c>
      <c r="L2667" t="s">
        <v>3591</v>
      </c>
      <c r="M2667" s="1">
        <v>42643</v>
      </c>
    </row>
    <row r="2668" spans="1:13" hidden="1" x14ac:dyDescent="0.25">
      <c r="A2668">
        <v>2016</v>
      </c>
      <c r="B2668" t="s">
        <v>11</v>
      </c>
      <c r="C2668" t="s">
        <v>12</v>
      </c>
      <c r="D2668" t="s">
        <v>186</v>
      </c>
      <c r="E2668" t="s">
        <v>187</v>
      </c>
      <c r="F2668" s="1">
        <v>42641</v>
      </c>
      <c r="G2668">
        <v>172</v>
      </c>
      <c r="H2668">
        <v>-1824.54</v>
      </c>
      <c r="I2668" t="s">
        <v>15</v>
      </c>
      <c r="J2668" t="s">
        <v>18</v>
      </c>
      <c r="K2668" t="s">
        <v>3886</v>
      </c>
      <c r="L2668" t="s">
        <v>3591</v>
      </c>
      <c r="M2668" s="1">
        <v>42643</v>
      </c>
    </row>
    <row r="2669" spans="1:13" hidden="1" x14ac:dyDescent="0.25">
      <c r="A2669">
        <v>2016</v>
      </c>
      <c r="B2669" t="s">
        <v>11</v>
      </c>
      <c r="C2669" t="s">
        <v>12</v>
      </c>
      <c r="D2669" t="s">
        <v>186</v>
      </c>
      <c r="E2669" t="s">
        <v>187</v>
      </c>
      <c r="F2669" s="1">
        <v>42641</v>
      </c>
      <c r="G2669">
        <v>173</v>
      </c>
      <c r="H2669">
        <v>-9.86</v>
      </c>
      <c r="I2669" t="s">
        <v>15</v>
      </c>
      <c r="J2669" t="s">
        <v>3095</v>
      </c>
      <c r="K2669" t="s">
        <v>3887</v>
      </c>
      <c r="L2669" t="s">
        <v>3591</v>
      </c>
      <c r="M2669" s="1">
        <v>42643</v>
      </c>
    </row>
    <row r="2670" spans="1:13" hidden="1" x14ac:dyDescent="0.25">
      <c r="A2670">
        <v>2016</v>
      </c>
      <c r="B2670" t="s">
        <v>11</v>
      </c>
      <c r="C2670" t="s">
        <v>12</v>
      </c>
      <c r="D2670" t="s">
        <v>186</v>
      </c>
      <c r="E2670" t="s">
        <v>187</v>
      </c>
      <c r="F2670" s="1">
        <v>42641</v>
      </c>
      <c r="G2670">
        <v>174</v>
      </c>
      <c r="H2670">
        <v>-19.899999999999999</v>
      </c>
      <c r="I2670" t="s">
        <v>15</v>
      </c>
      <c r="J2670" t="s">
        <v>1195</v>
      </c>
      <c r="K2670" t="s">
        <v>3888</v>
      </c>
      <c r="L2670" t="s">
        <v>3591</v>
      </c>
      <c r="M2670" s="1">
        <v>42643</v>
      </c>
    </row>
    <row r="2671" spans="1:13" hidden="1" x14ac:dyDescent="0.25">
      <c r="A2671">
        <v>2016</v>
      </c>
      <c r="B2671" t="s">
        <v>11</v>
      </c>
      <c r="C2671" t="s">
        <v>12</v>
      </c>
      <c r="D2671" t="s">
        <v>186</v>
      </c>
      <c r="E2671" t="s">
        <v>187</v>
      </c>
      <c r="F2671" s="1">
        <v>42641</v>
      </c>
      <c r="G2671">
        <v>175</v>
      </c>
      <c r="H2671">
        <v>-12215.3</v>
      </c>
      <c r="I2671" t="s">
        <v>15</v>
      </c>
      <c r="J2671" t="s">
        <v>512</v>
      </c>
      <c r="K2671" t="s">
        <v>3889</v>
      </c>
      <c r="L2671" t="s">
        <v>3591</v>
      </c>
      <c r="M2671" s="1">
        <v>42643</v>
      </c>
    </row>
    <row r="2672" spans="1:13" hidden="1" x14ac:dyDescent="0.25">
      <c r="A2672">
        <v>2016</v>
      </c>
      <c r="B2672" t="s">
        <v>11</v>
      </c>
      <c r="C2672" t="s">
        <v>12</v>
      </c>
      <c r="D2672" t="s">
        <v>186</v>
      </c>
      <c r="E2672" t="s">
        <v>187</v>
      </c>
      <c r="F2672" s="1">
        <v>42641</v>
      </c>
      <c r="G2672">
        <v>176</v>
      </c>
      <c r="H2672">
        <v>-18305</v>
      </c>
      <c r="I2672" t="s">
        <v>15</v>
      </c>
      <c r="J2672" t="s">
        <v>369</v>
      </c>
      <c r="K2672" t="s">
        <v>3890</v>
      </c>
      <c r="L2672" t="s">
        <v>3591</v>
      </c>
      <c r="M2672" s="1">
        <v>42643</v>
      </c>
    </row>
    <row r="2673" spans="1:13" hidden="1" x14ac:dyDescent="0.25">
      <c r="A2673">
        <v>2016</v>
      </c>
      <c r="B2673" t="s">
        <v>11</v>
      </c>
      <c r="C2673" t="s">
        <v>12</v>
      </c>
      <c r="D2673" t="s">
        <v>186</v>
      </c>
      <c r="E2673" t="s">
        <v>187</v>
      </c>
      <c r="F2673" s="1">
        <v>42641</v>
      </c>
      <c r="G2673">
        <v>177</v>
      </c>
      <c r="H2673">
        <v>-4778.21</v>
      </c>
      <c r="I2673" t="s">
        <v>15</v>
      </c>
      <c r="J2673" t="s">
        <v>197</v>
      </c>
      <c r="K2673" t="s">
        <v>3891</v>
      </c>
      <c r="L2673" t="s">
        <v>3591</v>
      </c>
      <c r="M2673" s="1">
        <v>42643</v>
      </c>
    </row>
    <row r="2674" spans="1:13" hidden="1" x14ac:dyDescent="0.25">
      <c r="A2674">
        <v>2016</v>
      </c>
      <c r="B2674" t="s">
        <v>11</v>
      </c>
      <c r="C2674" t="s">
        <v>12</v>
      </c>
      <c r="D2674" t="s">
        <v>186</v>
      </c>
      <c r="E2674" t="s">
        <v>187</v>
      </c>
      <c r="F2674" s="1">
        <v>42641</v>
      </c>
      <c r="G2674">
        <v>178</v>
      </c>
      <c r="H2674">
        <v>-356.64</v>
      </c>
      <c r="I2674" t="s">
        <v>15</v>
      </c>
      <c r="J2674" t="s">
        <v>3458</v>
      </c>
      <c r="K2674" t="s">
        <v>3892</v>
      </c>
      <c r="L2674" t="s">
        <v>3591</v>
      </c>
      <c r="M2674" s="1">
        <v>42643</v>
      </c>
    </row>
    <row r="2675" spans="1:13" hidden="1" x14ac:dyDescent="0.25">
      <c r="A2675">
        <v>2016</v>
      </c>
      <c r="B2675" t="s">
        <v>11</v>
      </c>
      <c r="C2675" t="s">
        <v>12</v>
      </c>
      <c r="D2675" t="s">
        <v>186</v>
      </c>
      <c r="E2675" t="s">
        <v>187</v>
      </c>
      <c r="F2675" s="1">
        <v>42641</v>
      </c>
      <c r="G2675">
        <v>179</v>
      </c>
      <c r="H2675">
        <v>-329.46</v>
      </c>
      <c r="I2675" t="s">
        <v>15</v>
      </c>
      <c r="J2675" t="s">
        <v>40</v>
      </c>
      <c r="K2675" t="s">
        <v>3893</v>
      </c>
      <c r="L2675" t="s">
        <v>3591</v>
      </c>
      <c r="M2675" s="1">
        <v>42643</v>
      </c>
    </row>
    <row r="2676" spans="1:13" hidden="1" x14ac:dyDescent="0.25">
      <c r="A2676">
        <v>2016</v>
      </c>
      <c r="B2676" t="s">
        <v>11</v>
      </c>
      <c r="C2676" t="s">
        <v>12</v>
      </c>
      <c r="D2676" t="s">
        <v>186</v>
      </c>
      <c r="E2676" t="s">
        <v>187</v>
      </c>
      <c r="F2676" s="1">
        <v>42641</v>
      </c>
      <c r="G2676">
        <v>180</v>
      </c>
      <c r="H2676">
        <v>-77.89</v>
      </c>
      <c r="I2676" t="s">
        <v>15</v>
      </c>
      <c r="J2676" t="s">
        <v>3894</v>
      </c>
      <c r="K2676" t="s">
        <v>3895</v>
      </c>
      <c r="L2676" t="s">
        <v>3591</v>
      </c>
      <c r="M2676" s="1">
        <v>42643</v>
      </c>
    </row>
    <row r="2677" spans="1:13" hidden="1" x14ac:dyDescent="0.25">
      <c r="A2677">
        <v>2016</v>
      </c>
      <c r="B2677" t="s">
        <v>11</v>
      </c>
      <c r="C2677" t="s">
        <v>12</v>
      </c>
      <c r="D2677" t="s">
        <v>186</v>
      </c>
      <c r="E2677" t="s">
        <v>187</v>
      </c>
      <c r="F2677" s="1">
        <v>42641</v>
      </c>
      <c r="G2677">
        <v>181</v>
      </c>
      <c r="H2677">
        <v>-4691.97</v>
      </c>
      <c r="I2677" t="s">
        <v>15</v>
      </c>
      <c r="J2677" t="s">
        <v>3465</v>
      </c>
      <c r="K2677" t="s">
        <v>3896</v>
      </c>
      <c r="L2677" t="s">
        <v>3591</v>
      </c>
      <c r="M2677" s="1">
        <v>42643</v>
      </c>
    </row>
    <row r="2678" spans="1:13" hidden="1" x14ac:dyDescent="0.25">
      <c r="A2678">
        <v>2016</v>
      </c>
      <c r="B2678" t="s">
        <v>11</v>
      </c>
      <c r="C2678" t="s">
        <v>12</v>
      </c>
      <c r="D2678" t="s">
        <v>186</v>
      </c>
      <c r="E2678" t="s">
        <v>187</v>
      </c>
      <c r="F2678" s="1">
        <v>42641</v>
      </c>
      <c r="G2678">
        <v>182</v>
      </c>
      <c r="H2678">
        <v>-107.31</v>
      </c>
      <c r="I2678" t="s">
        <v>15</v>
      </c>
      <c r="J2678" t="s">
        <v>693</v>
      </c>
      <c r="K2678" t="s">
        <v>3897</v>
      </c>
      <c r="L2678" t="s">
        <v>3591</v>
      </c>
      <c r="M2678" s="1">
        <v>42643</v>
      </c>
    </row>
    <row r="2679" spans="1:13" hidden="1" x14ac:dyDescent="0.25">
      <c r="A2679">
        <v>2016</v>
      </c>
      <c r="B2679" t="s">
        <v>11</v>
      </c>
      <c r="C2679" t="s">
        <v>12</v>
      </c>
      <c r="D2679" t="s">
        <v>186</v>
      </c>
      <c r="E2679" t="s">
        <v>187</v>
      </c>
      <c r="F2679" s="1">
        <v>42641</v>
      </c>
      <c r="G2679">
        <v>183</v>
      </c>
      <c r="H2679">
        <v>-222645.2</v>
      </c>
      <c r="I2679" t="s">
        <v>15</v>
      </c>
      <c r="J2679" t="s">
        <v>222</v>
      </c>
      <c r="K2679" t="s">
        <v>3898</v>
      </c>
      <c r="L2679" t="s">
        <v>3591</v>
      </c>
      <c r="M2679" s="1">
        <v>42643</v>
      </c>
    </row>
    <row r="2680" spans="1:13" hidden="1" x14ac:dyDescent="0.25">
      <c r="A2680">
        <v>2016</v>
      </c>
      <c r="B2680" t="s">
        <v>11</v>
      </c>
      <c r="C2680" t="s">
        <v>12</v>
      </c>
      <c r="D2680" t="s">
        <v>186</v>
      </c>
      <c r="E2680" t="s">
        <v>187</v>
      </c>
      <c r="F2680" s="1">
        <v>42641</v>
      </c>
      <c r="G2680">
        <v>184</v>
      </c>
      <c r="H2680">
        <v>-175</v>
      </c>
      <c r="I2680" t="s">
        <v>15</v>
      </c>
      <c r="J2680" t="s">
        <v>544</v>
      </c>
      <c r="K2680" t="s">
        <v>3899</v>
      </c>
      <c r="L2680" t="s">
        <v>3591</v>
      </c>
      <c r="M2680" s="1">
        <v>42643</v>
      </c>
    </row>
    <row r="2681" spans="1:13" hidden="1" x14ac:dyDescent="0.25">
      <c r="A2681">
        <v>2016</v>
      </c>
      <c r="B2681" t="s">
        <v>11</v>
      </c>
      <c r="C2681" t="s">
        <v>12</v>
      </c>
      <c r="D2681" t="s">
        <v>186</v>
      </c>
      <c r="E2681" t="s">
        <v>187</v>
      </c>
      <c r="F2681" s="1">
        <v>42641</v>
      </c>
      <c r="G2681">
        <v>185</v>
      </c>
      <c r="H2681">
        <v>-800</v>
      </c>
      <c r="I2681" t="s">
        <v>15</v>
      </c>
      <c r="J2681" t="s">
        <v>390</v>
      </c>
      <c r="K2681" t="s">
        <v>3900</v>
      </c>
      <c r="L2681" t="s">
        <v>3591</v>
      </c>
      <c r="M2681" s="1">
        <v>42643</v>
      </c>
    </row>
    <row r="2682" spans="1:13" hidden="1" x14ac:dyDescent="0.25">
      <c r="A2682">
        <v>2016</v>
      </c>
      <c r="B2682" t="s">
        <v>11</v>
      </c>
      <c r="C2682" t="s">
        <v>12</v>
      </c>
      <c r="D2682" t="s">
        <v>186</v>
      </c>
      <c r="E2682" t="s">
        <v>187</v>
      </c>
      <c r="F2682" s="1">
        <v>42641</v>
      </c>
      <c r="G2682">
        <v>186</v>
      </c>
      <c r="H2682">
        <v>-125.62</v>
      </c>
      <c r="I2682" t="s">
        <v>15</v>
      </c>
      <c r="J2682" t="s">
        <v>392</v>
      </c>
      <c r="K2682" t="s">
        <v>3901</v>
      </c>
      <c r="L2682" t="s">
        <v>3591</v>
      </c>
      <c r="M2682" s="1">
        <v>42643</v>
      </c>
    </row>
    <row r="2683" spans="1:13" hidden="1" x14ac:dyDescent="0.25">
      <c r="A2683">
        <v>2016</v>
      </c>
      <c r="B2683" t="s">
        <v>11</v>
      </c>
      <c r="C2683" t="s">
        <v>12</v>
      </c>
      <c r="D2683" t="s">
        <v>186</v>
      </c>
      <c r="E2683" t="s">
        <v>187</v>
      </c>
      <c r="F2683" s="1">
        <v>42641</v>
      </c>
      <c r="G2683">
        <v>187</v>
      </c>
      <c r="H2683">
        <v>-271</v>
      </c>
      <c r="I2683" t="s">
        <v>15</v>
      </c>
      <c r="J2683" t="s">
        <v>701</v>
      </c>
      <c r="K2683" t="s">
        <v>3902</v>
      </c>
      <c r="L2683" t="s">
        <v>3591</v>
      </c>
      <c r="M2683" s="1">
        <v>42643</v>
      </c>
    </row>
    <row r="2684" spans="1:13" hidden="1" x14ac:dyDescent="0.25">
      <c r="A2684">
        <v>2016</v>
      </c>
      <c r="B2684" t="s">
        <v>11</v>
      </c>
      <c r="C2684" t="s">
        <v>12</v>
      </c>
      <c r="D2684" t="s">
        <v>186</v>
      </c>
      <c r="E2684" t="s">
        <v>187</v>
      </c>
      <c r="F2684" s="1">
        <v>42641</v>
      </c>
      <c r="G2684">
        <v>188</v>
      </c>
      <c r="H2684">
        <v>-33.700000000000003</v>
      </c>
      <c r="I2684" t="s">
        <v>15</v>
      </c>
      <c r="J2684" t="s">
        <v>556</v>
      </c>
      <c r="K2684" t="s">
        <v>3903</v>
      </c>
      <c r="L2684" t="s">
        <v>3904</v>
      </c>
      <c r="M2684" s="1">
        <v>42643</v>
      </c>
    </row>
    <row r="2685" spans="1:13" hidden="1" x14ac:dyDescent="0.25">
      <c r="A2685">
        <v>2016</v>
      </c>
      <c r="B2685" t="s">
        <v>11</v>
      </c>
      <c r="C2685" t="s">
        <v>12</v>
      </c>
      <c r="D2685" t="s">
        <v>186</v>
      </c>
      <c r="E2685" t="s">
        <v>187</v>
      </c>
      <c r="F2685" s="1">
        <v>42641</v>
      </c>
      <c r="G2685">
        <v>189</v>
      </c>
      <c r="H2685">
        <v>-4.53</v>
      </c>
      <c r="I2685" t="s">
        <v>15</v>
      </c>
      <c r="J2685" t="s">
        <v>3905</v>
      </c>
      <c r="K2685" t="s">
        <v>3906</v>
      </c>
      <c r="L2685" t="s">
        <v>3907</v>
      </c>
      <c r="M2685" s="1">
        <v>42643</v>
      </c>
    </row>
    <row r="2686" spans="1:13" hidden="1" x14ac:dyDescent="0.25">
      <c r="A2686">
        <v>2016</v>
      </c>
      <c r="B2686" t="s">
        <v>11</v>
      </c>
      <c r="C2686" t="s">
        <v>12</v>
      </c>
      <c r="D2686" t="s">
        <v>186</v>
      </c>
      <c r="E2686" t="s">
        <v>187</v>
      </c>
      <c r="F2686" s="1">
        <v>42641</v>
      </c>
      <c r="G2686">
        <v>190</v>
      </c>
      <c r="H2686">
        <v>-78</v>
      </c>
      <c r="I2686" t="s">
        <v>15</v>
      </c>
      <c r="J2686" t="s">
        <v>3908</v>
      </c>
      <c r="K2686" t="s">
        <v>3909</v>
      </c>
      <c r="L2686" t="s">
        <v>3907</v>
      </c>
      <c r="M2686" s="1">
        <v>42643</v>
      </c>
    </row>
    <row r="2687" spans="1:13" hidden="1" x14ac:dyDescent="0.25">
      <c r="A2687">
        <v>2016</v>
      </c>
      <c r="B2687" t="s">
        <v>11</v>
      </c>
      <c r="C2687" t="s">
        <v>12</v>
      </c>
      <c r="D2687" t="s">
        <v>186</v>
      </c>
      <c r="E2687" t="s">
        <v>187</v>
      </c>
      <c r="F2687" s="1">
        <v>42641</v>
      </c>
      <c r="G2687">
        <v>191</v>
      </c>
      <c r="H2687">
        <v>-9.1999999999999993</v>
      </c>
      <c r="I2687" t="s">
        <v>15</v>
      </c>
      <c r="J2687" t="s">
        <v>3910</v>
      </c>
      <c r="K2687" t="s">
        <v>3911</v>
      </c>
      <c r="L2687" t="s">
        <v>3907</v>
      </c>
      <c r="M2687" s="1">
        <v>42643</v>
      </c>
    </row>
    <row r="2688" spans="1:13" hidden="1" x14ac:dyDescent="0.25">
      <c r="A2688">
        <v>2016</v>
      </c>
      <c r="B2688" t="s">
        <v>11</v>
      </c>
      <c r="C2688" t="s">
        <v>12</v>
      </c>
      <c r="D2688" t="s">
        <v>186</v>
      </c>
      <c r="E2688" t="s">
        <v>187</v>
      </c>
      <c r="F2688" s="1">
        <v>42641</v>
      </c>
      <c r="G2688">
        <v>192</v>
      </c>
      <c r="H2688">
        <v>-15.95</v>
      </c>
      <c r="I2688" t="s">
        <v>15</v>
      </c>
      <c r="J2688" t="s">
        <v>3912</v>
      </c>
      <c r="K2688" t="s">
        <v>3913</v>
      </c>
      <c r="L2688" t="s">
        <v>3907</v>
      </c>
      <c r="M2688" s="1">
        <v>42643</v>
      </c>
    </row>
    <row r="2689" spans="1:13" hidden="1" x14ac:dyDescent="0.25">
      <c r="A2689">
        <v>2016</v>
      </c>
      <c r="B2689" t="s">
        <v>11</v>
      </c>
      <c r="C2689" t="s">
        <v>12</v>
      </c>
      <c r="D2689" t="s">
        <v>186</v>
      </c>
      <c r="E2689" t="s">
        <v>187</v>
      </c>
      <c r="F2689" s="1">
        <v>42641</v>
      </c>
      <c r="G2689">
        <v>193</v>
      </c>
      <c r="H2689">
        <v>-9.35</v>
      </c>
      <c r="I2689" t="s">
        <v>15</v>
      </c>
      <c r="J2689" t="s">
        <v>3914</v>
      </c>
      <c r="K2689" t="s">
        <v>3915</v>
      </c>
      <c r="L2689" t="s">
        <v>3907</v>
      </c>
      <c r="M2689" s="1">
        <v>42643</v>
      </c>
    </row>
    <row r="2690" spans="1:13" hidden="1" x14ac:dyDescent="0.25">
      <c r="A2690">
        <v>2016</v>
      </c>
      <c r="B2690" t="s">
        <v>11</v>
      </c>
      <c r="C2690" t="s">
        <v>12</v>
      </c>
      <c r="D2690" t="s">
        <v>186</v>
      </c>
      <c r="E2690" t="s">
        <v>187</v>
      </c>
      <c r="F2690" s="1">
        <v>42641</v>
      </c>
      <c r="G2690">
        <v>194</v>
      </c>
      <c r="H2690">
        <v>-11.33</v>
      </c>
      <c r="I2690" t="s">
        <v>15</v>
      </c>
      <c r="J2690" t="s">
        <v>3916</v>
      </c>
      <c r="K2690" t="s">
        <v>3917</v>
      </c>
      <c r="L2690" t="s">
        <v>3907</v>
      </c>
      <c r="M2690" s="1">
        <v>42643</v>
      </c>
    </row>
    <row r="2691" spans="1:13" hidden="1" x14ac:dyDescent="0.25">
      <c r="A2691">
        <v>2016</v>
      </c>
      <c r="B2691" t="s">
        <v>11</v>
      </c>
      <c r="C2691" t="s">
        <v>12</v>
      </c>
      <c r="D2691" t="s">
        <v>186</v>
      </c>
      <c r="E2691" t="s">
        <v>187</v>
      </c>
      <c r="F2691" s="1">
        <v>42641</v>
      </c>
      <c r="G2691">
        <v>195</v>
      </c>
      <c r="H2691">
        <v>-9.07</v>
      </c>
      <c r="I2691" t="s">
        <v>15</v>
      </c>
      <c r="J2691" t="s">
        <v>3918</v>
      </c>
      <c r="K2691" t="s">
        <v>3919</v>
      </c>
      <c r="L2691" t="s">
        <v>3907</v>
      </c>
      <c r="M2691" s="1">
        <v>42643</v>
      </c>
    </row>
    <row r="2692" spans="1:13" hidden="1" x14ac:dyDescent="0.25">
      <c r="A2692">
        <v>2016</v>
      </c>
      <c r="B2692" t="s">
        <v>11</v>
      </c>
      <c r="C2692" t="s">
        <v>12</v>
      </c>
      <c r="D2692" t="s">
        <v>186</v>
      </c>
      <c r="E2692" t="s">
        <v>187</v>
      </c>
      <c r="F2692" s="1">
        <v>42641</v>
      </c>
      <c r="G2692">
        <v>196</v>
      </c>
      <c r="H2692">
        <v>-4.53</v>
      </c>
      <c r="I2692" t="s">
        <v>15</v>
      </c>
      <c r="J2692" t="s">
        <v>3920</v>
      </c>
      <c r="K2692" t="s">
        <v>3921</v>
      </c>
      <c r="L2692" t="s">
        <v>3907</v>
      </c>
      <c r="M2692" s="1">
        <v>42643</v>
      </c>
    </row>
    <row r="2693" spans="1:13" hidden="1" x14ac:dyDescent="0.25">
      <c r="A2693">
        <v>2016</v>
      </c>
      <c r="B2693" t="s">
        <v>11</v>
      </c>
      <c r="C2693" t="s">
        <v>12</v>
      </c>
      <c r="D2693" t="s">
        <v>186</v>
      </c>
      <c r="E2693" t="s">
        <v>187</v>
      </c>
      <c r="F2693" s="1">
        <v>42642</v>
      </c>
      <c r="G2693">
        <v>0</v>
      </c>
      <c r="H2693">
        <v>8.44</v>
      </c>
      <c r="I2693" t="s">
        <v>15</v>
      </c>
      <c r="J2693" t="s">
        <v>3816</v>
      </c>
      <c r="K2693" t="s">
        <v>3818</v>
      </c>
      <c r="L2693" t="s">
        <v>3922</v>
      </c>
      <c r="M2693" s="1">
        <v>42643</v>
      </c>
    </row>
    <row r="2694" spans="1:13" hidden="1" x14ac:dyDescent="0.25">
      <c r="A2694">
        <v>2016</v>
      </c>
      <c r="B2694" t="s">
        <v>11</v>
      </c>
      <c r="C2694" t="s">
        <v>12</v>
      </c>
      <c r="D2694" t="s">
        <v>186</v>
      </c>
      <c r="E2694" t="s">
        <v>187</v>
      </c>
      <c r="F2694" s="1">
        <v>42643</v>
      </c>
      <c r="G2694">
        <v>0</v>
      </c>
      <c r="H2694">
        <v>-13840.44</v>
      </c>
      <c r="I2694" t="s">
        <v>21</v>
      </c>
      <c r="J2694" t="s">
        <v>188</v>
      </c>
      <c r="L2694" t="s">
        <v>3923</v>
      </c>
      <c r="M2694" s="1">
        <v>42643</v>
      </c>
    </row>
    <row r="2695" spans="1:13" hidden="1" x14ac:dyDescent="0.25">
      <c r="A2695">
        <v>2016</v>
      </c>
      <c r="B2695" t="s">
        <v>11</v>
      </c>
      <c r="C2695" t="s">
        <v>12</v>
      </c>
      <c r="D2695" t="s">
        <v>186</v>
      </c>
      <c r="E2695" t="s">
        <v>187</v>
      </c>
      <c r="F2695" s="1">
        <v>42643</v>
      </c>
      <c r="G2695">
        <v>1</v>
      </c>
      <c r="H2695">
        <v>-67431.09</v>
      </c>
      <c r="I2695" t="s">
        <v>21</v>
      </c>
      <c r="J2695" t="s">
        <v>189</v>
      </c>
      <c r="L2695" t="s">
        <v>3923</v>
      </c>
      <c r="M2695" s="1">
        <v>42643</v>
      </c>
    </row>
    <row r="2696" spans="1:13" hidden="1" x14ac:dyDescent="0.25">
      <c r="A2696">
        <v>2016</v>
      </c>
      <c r="B2696" t="s">
        <v>11</v>
      </c>
      <c r="C2696" t="s">
        <v>12</v>
      </c>
      <c r="D2696" t="s">
        <v>186</v>
      </c>
      <c r="E2696" t="s">
        <v>187</v>
      </c>
      <c r="F2696" s="1">
        <v>42643</v>
      </c>
      <c r="G2696">
        <v>2</v>
      </c>
      <c r="H2696">
        <v>-34937.129999999997</v>
      </c>
      <c r="I2696" t="s">
        <v>21</v>
      </c>
      <c r="J2696" t="s">
        <v>190</v>
      </c>
      <c r="L2696" t="s">
        <v>3923</v>
      </c>
      <c r="M2696" s="1">
        <v>42643</v>
      </c>
    </row>
    <row r="2697" spans="1:13" hidden="1" x14ac:dyDescent="0.25">
      <c r="A2697">
        <v>2016</v>
      </c>
      <c r="B2697" t="s">
        <v>11</v>
      </c>
      <c r="C2697" t="s">
        <v>12</v>
      </c>
      <c r="D2697" t="s">
        <v>186</v>
      </c>
      <c r="E2697" t="s">
        <v>187</v>
      </c>
      <c r="F2697" s="1">
        <v>42643</v>
      </c>
      <c r="G2697">
        <v>3</v>
      </c>
      <c r="H2697">
        <v>-369.23</v>
      </c>
      <c r="I2697" t="s">
        <v>21</v>
      </c>
      <c r="J2697" t="s">
        <v>191</v>
      </c>
      <c r="L2697" t="s">
        <v>3923</v>
      </c>
      <c r="M2697" s="1">
        <v>42643</v>
      </c>
    </row>
    <row r="2698" spans="1:13" hidden="1" x14ac:dyDescent="0.25">
      <c r="A2698">
        <v>2016</v>
      </c>
      <c r="B2698" t="s">
        <v>11</v>
      </c>
      <c r="C2698" t="s">
        <v>12</v>
      </c>
      <c r="D2698" t="s">
        <v>186</v>
      </c>
      <c r="E2698" t="s">
        <v>187</v>
      </c>
      <c r="F2698" s="1">
        <v>42643</v>
      </c>
      <c r="G2698">
        <v>4</v>
      </c>
      <c r="H2698">
        <v>-138.86000000000001</v>
      </c>
      <c r="I2698" t="s">
        <v>21</v>
      </c>
      <c r="J2698" t="s">
        <v>234</v>
      </c>
      <c r="L2698" t="s">
        <v>3924</v>
      </c>
      <c r="M2698" s="1">
        <v>42643</v>
      </c>
    </row>
    <row r="2699" spans="1:13" hidden="1" x14ac:dyDescent="0.25">
      <c r="A2699">
        <v>2016</v>
      </c>
      <c r="B2699" t="s">
        <v>11</v>
      </c>
      <c r="C2699" t="s">
        <v>12</v>
      </c>
      <c r="D2699" t="s">
        <v>186</v>
      </c>
      <c r="E2699" t="s">
        <v>187</v>
      </c>
      <c r="F2699" s="1">
        <v>42643</v>
      </c>
      <c r="G2699">
        <v>5</v>
      </c>
      <c r="H2699">
        <v>-7517.17</v>
      </c>
      <c r="I2699" t="s">
        <v>21</v>
      </c>
      <c r="J2699" t="s">
        <v>192</v>
      </c>
      <c r="L2699" t="s">
        <v>3924</v>
      </c>
      <c r="M2699" s="1">
        <v>42643</v>
      </c>
    </row>
    <row r="2700" spans="1:13" hidden="1" x14ac:dyDescent="0.25">
      <c r="A2700">
        <v>2016</v>
      </c>
      <c r="B2700" t="s">
        <v>11</v>
      </c>
      <c r="C2700" t="s">
        <v>12</v>
      </c>
      <c r="D2700" t="s">
        <v>186</v>
      </c>
      <c r="E2700" t="s">
        <v>187</v>
      </c>
      <c r="F2700" s="1">
        <v>42643</v>
      </c>
      <c r="G2700">
        <v>6</v>
      </c>
      <c r="H2700">
        <v>-6072.28</v>
      </c>
      <c r="I2700" t="s">
        <v>3925</v>
      </c>
      <c r="J2700" t="s">
        <v>3926</v>
      </c>
      <c r="L2700" t="s">
        <v>3927</v>
      </c>
      <c r="M2700" s="1">
        <v>42643</v>
      </c>
    </row>
    <row r="2701" spans="1:13" x14ac:dyDescent="0.25">
      <c r="F2701" s="1"/>
      <c r="M2701" s="1"/>
    </row>
    <row r="2702" spans="1:13" x14ac:dyDescent="0.25">
      <c r="F2702" s="1"/>
      <c r="M2702" s="1"/>
    </row>
    <row r="2703" spans="1:13" x14ac:dyDescent="0.25">
      <c r="F2703" s="1"/>
      <c r="M2703" s="1"/>
    </row>
    <row r="2704" spans="1:13" x14ac:dyDescent="0.25">
      <c r="F2704" s="1"/>
      <c r="M2704" s="1"/>
    </row>
    <row r="2705" spans="6:13" x14ac:dyDescent="0.25">
      <c r="F2705" s="1"/>
      <c r="M2705" s="1"/>
    </row>
    <row r="2706" spans="6:13" x14ac:dyDescent="0.25">
      <c r="F2706" s="1"/>
      <c r="M2706" s="1"/>
    </row>
    <row r="2707" spans="6:13" x14ac:dyDescent="0.25">
      <c r="F2707" s="1"/>
      <c r="M2707" s="1"/>
    </row>
    <row r="2708" spans="6:13" x14ac:dyDescent="0.25">
      <c r="F2708" s="1"/>
      <c r="J2708" s="1"/>
      <c r="M2708" s="1"/>
    </row>
    <row r="2709" spans="6:13" x14ac:dyDescent="0.25">
      <c r="F2709" s="1"/>
      <c r="J2709" s="1"/>
      <c r="M2709" s="1"/>
    </row>
    <row r="2710" spans="6:13" x14ac:dyDescent="0.25">
      <c r="F2710" s="1"/>
      <c r="M2710" s="1"/>
    </row>
    <row r="2711" spans="6:13" x14ac:dyDescent="0.25">
      <c r="F2711" s="1"/>
      <c r="M2711" s="1"/>
    </row>
    <row r="2712" spans="6:13" x14ac:dyDescent="0.25">
      <c r="F2712" s="1"/>
      <c r="M2712" s="1"/>
    </row>
    <row r="2713" spans="6:13" x14ac:dyDescent="0.25">
      <c r="F2713" s="1"/>
      <c r="M2713" s="1"/>
    </row>
    <row r="2714" spans="6:13" x14ac:dyDescent="0.25">
      <c r="F2714" s="1"/>
      <c r="M2714" s="1"/>
    </row>
    <row r="2715" spans="6:13" x14ac:dyDescent="0.25">
      <c r="F2715" s="1"/>
      <c r="M2715" s="1"/>
    </row>
    <row r="2716" spans="6:13" x14ac:dyDescent="0.25">
      <c r="F2716" s="1"/>
      <c r="M2716" s="1"/>
    </row>
    <row r="2717" spans="6:13" x14ac:dyDescent="0.25">
      <c r="F2717" s="1"/>
      <c r="M2717" s="1"/>
    </row>
    <row r="2718" spans="6:13" x14ac:dyDescent="0.25">
      <c r="F2718" s="1"/>
      <c r="M2718" s="1"/>
    </row>
    <row r="2719" spans="6:13" x14ac:dyDescent="0.25">
      <c r="F2719" s="1"/>
      <c r="M2719" s="1"/>
    </row>
    <row r="2720" spans="6:13" x14ac:dyDescent="0.25">
      <c r="F2720" s="1"/>
      <c r="M2720" s="1"/>
    </row>
    <row r="2721" spans="6:13" x14ac:dyDescent="0.25">
      <c r="F2721" s="1"/>
      <c r="M2721" s="1"/>
    </row>
    <row r="2722" spans="6:13" x14ac:dyDescent="0.25">
      <c r="F2722" s="1"/>
      <c r="M2722" s="1"/>
    </row>
    <row r="2723" spans="6:13" x14ac:dyDescent="0.25">
      <c r="F2723" s="1"/>
      <c r="M2723" s="1"/>
    </row>
    <row r="2724" spans="6:13" x14ac:dyDescent="0.25">
      <c r="F2724" s="1"/>
      <c r="M2724" s="1"/>
    </row>
    <row r="2725" spans="6:13" x14ac:dyDescent="0.25">
      <c r="F2725" s="1"/>
      <c r="M2725" s="1"/>
    </row>
    <row r="2726" spans="6:13" x14ac:dyDescent="0.25">
      <c r="F2726" s="1"/>
      <c r="M2726" s="1"/>
    </row>
    <row r="2727" spans="6:13" x14ac:dyDescent="0.25">
      <c r="F2727" s="1"/>
      <c r="M2727" s="1"/>
    </row>
    <row r="2728" spans="6:13" x14ac:dyDescent="0.25">
      <c r="F2728" s="1"/>
      <c r="M2728" s="1"/>
    </row>
    <row r="2729" spans="6:13" x14ac:dyDescent="0.25">
      <c r="F2729" s="1"/>
      <c r="M2729" s="1"/>
    </row>
    <row r="2730" spans="6:13" x14ac:dyDescent="0.25">
      <c r="F2730" s="1"/>
      <c r="M2730" s="1"/>
    </row>
    <row r="2731" spans="6:13" x14ac:dyDescent="0.25">
      <c r="F2731" s="1"/>
      <c r="M2731" s="1"/>
    </row>
    <row r="2732" spans="6:13" x14ac:dyDescent="0.25">
      <c r="F2732" s="1"/>
      <c r="M2732" s="1"/>
    </row>
    <row r="2733" spans="6:13" x14ac:dyDescent="0.25">
      <c r="F2733" s="1"/>
      <c r="M2733" s="1"/>
    </row>
    <row r="2734" spans="6:13" x14ac:dyDescent="0.25">
      <c r="F2734" s="1"/>
      <c r="M2734" s="1"/>
    </row>
    <row r="2735" spans="6:13" x14ac:dyDescent="0.25">
      <c r="F2735" s="1"/>
      <c r="M2735" s="1"/>
    </row>
    <row r="2736" spans="6:13" x14ac:dyDescent="0.25">
      <c r="F2736" s="1"/>
      <c r="M2736" s="1"/>
    </row>
    <row r="2737" spans="6:13" x14ac:dyDescent="0.25">
      <c r="F2737" s="1"/>
      <c r="M2737" s="1"/>
    </row>
    <row r="2738" spans="6:13" x14ac:dyDescent="0.25">
      <c r="F2738" s="1"/>
      <c r="M2738" s="1"/>
    </row>
    <row r="2739" spans="6:13" x14ac:dyDescent="0.25">
      <c r="F2739" s="1"/>
      <c r="M2739" s="1"/>
    </row>
    <row r="2740" spans="6:13" x14ac:dyDescent="0.25">
      <c r="F2740" s="1"/>
      <c r="M2740" s="1"/>
    </row>
    <row r="2741" spans="6:13" x14ac:dyDescent="0.25">
      <c r="F2741" s="1"/>
      <c r="M2741" s="1"/>
    </row>
    <row r="2742" spans="6:13" x14ac:dyDescent="0.25">
      <c r="F2742" s="1"/>
      <c r="M2742" s="1"/>
    </row>
    <row r="2743" spans="6:13" x14ac:dyDescent="0.25">
      <c r="F2743" s="1"/>
      <c r="M2743" s="1"/>
    </row>
    <row r="2744" spans="6:13" x14ac:dyDescent="0.25">
      <c r="F2744" s="1"/>
      <c r="M2744" s="1"/>
    </row>
    <row r="2745" spans="6:13" x14ac:dyDescent="0.25">
      <c r="F2745" s="1"/>
      <c r="M2745" s="1"/>
    </row>
    <row r="2746" spans="6:13" x14ac:dyDescent="0.25">
      <c r="F2746" s="1"/>
      <c r="M2746" s="1"/>
    </row>
    <row r="2747" spans="6:13" x14ac:dyDescent="0.25">
      <c r="F2747" s="1"/>
      <c r="M2747" s="1"/>
    </row>
    <row r="2748" spans="6:13" x14ac:dyDescent="0.25">
      <c r="F2748" s="1"/>
      <c r="M2748" s="1"/>
    </row>
    <row r="2749" spans="6:13" x14ac:dyDescent="0.25">
      <c r="F2749" s="1"/>
      <c r="M2749" s="1"/>
    </row>
    <row r="2750" spans="6:13" x14ac:dyDescent="0.25">
      <c r="F2750" s="1"/>
      <c r="M2750" s="1"/>
    </row>
    <row r="2751" spans="6:13" x14ac:dyDescent="0.25">
      <c r="F2751" s="1"/>
      <c r="M2751" s="1"/>
    </row>
    <row r="2752" spans="6:13" x14ac:dyDescent="0.25">
      <c r="F2752" s="1"/>
      <c r="M2752" s="1"/>
    </row>
    <row r="2753" spans="6:13" x14ac:dyDescent="0.25">
      <c r="F2753" s="1"/>
      <c r="M2753" s="1"/>
    </row>
    <row r="2754" spans="6:13" x14ac:dyDescent="0.25">
      <c r="F2754" s="1"/>
      <c r="M2754" s="1"/>
    </row>
    <row r="2755" spans="6:13" x14ac:dyDescent="0.25">
      <c r="F2755" s="1"/>
      <c r="M2755" s="1"/>
    </row>
    <row r="2756" spans="6:13" x14ac:dyDescent="0.25">
      <c r="F2756" s="1"/>
      <c r="M2756" s="1"/>
    </row>
    <row r="2757" spans="6:13" x14ac:dyDescent="0.25">
      <c r="F2757" s="1"/>
      <c r="M2757" s="1"/>
    </row>
    <row r="2758" spans="6:13" x14ac:dyDescent="0.25">
      <c r="F2758" s="1"/>
      <c r="M2758" s="1"/>
    </row>
    <row r="2759" spans="6:13" x14ac:dyDescent="0.25">
      <c r="F2759" s="1"/>
      <c r="M2759" s="1"/>
    </row>
    <row r="2760" spans="6:13" x14ac:dyDescent="0.25">
      <c r="F2760" s="1"/>
      <c r="M2760" s="1"/>
    </row>
    <row r="2761" spans="6:13" x14ac:dyDescent="0.25">
      <c r="F2761" s="1"/>
      <c r="M2761" s="1"/>
    </row>
    <row r="2762" spans="6:13" x14ac:dyDescent="0.25">
      <c r="F2762" s="1"/>
      <c r="M2762" s="1"/>
    </row>
    <row r="2763" spans="6:13" x14ac:dyDescent="0.25">
      <c r="F2763" s="1"/>
      <c r="M2763" s="1"/>
    </row>
    <row r="2764" spans="6:13" x14ac:dyDescent="0.25">
      <c r="F2764" s="1"/>
      <c r="M2764" s="1"/>
    </row>
    <row r="2765" spans="6:13" x14ac:dyDescent="0.25">
      <c r="F2765" s="1"/>
      <c r="M2765" s="1"/>
    </row>
    <row r="2766" spans="6:13" x14ac:dyDescent="0.25">
      <c r="F2766" s="1"/>
      <c r="M2766" s="1"/>
    </row>
    <row r="2767" spans="6:13" x14ac:dyDescent="0.25">
      <c r="F2767" s="1"/>
      <c r="M2767" s="1"/>
    </row>
    <row r="2768" spans="6:13" x14ac:dyDescent="0.25">
      <c r="F2768" s="1"/>
      <c r="M2768" s="1"/>
    </row>
    <row r="2769" spans="6:13" x14ac:dyDescent="0.25">
      <c r="F2769" s="1"/>
      <c r="M2769" s="1"/>
    </row>
    <row r="2770" spans="6:13" x14ac:dyDescent="0.25">
      <c r="F2770" s="1"/>
      <c r="M2770" s="1"/>
    </row>
    <row r="2771" spans="6:13" x14ac:dyDescent="0.25">
      <c r="F2771" s="1"/>
      <c r="M2771" s="1"/>
    </row>
    <row r="2772" spans="6:13" x14ac:dyDescent="0.25">
      <c r="F2772" s="1"/>
      <c r="M2772" s="1"/>
    </row>
    <row r="2773" spans="6:13" x14ac:dyDescent="0.25">
      <c r="F2773" s="1"/>
      <c r="M2773" s="1"/>
    </row>
    <row r="2774" spans="6:13" x14ac:dyDescent="0.25">
      <c r="F2774" s="1"/>
      <c r="M2774" s="1"/>
    </row>
    <row r="2775" spans="6:13" x14ac:dyDescent="0.25">
      <c r="F2775" s="1"/>
      <c r="M2775" s="1"/>
    </row>
    <row r="2776" spans="6:13" x14ac:dyDescent="0.25">
      <c r="F2776" s="1"/>
      <c r="M2776" s="1"/>
    </row>
    <row r="2777" spans="6:13" x14ac:dyDescent="0.25">
      <c r="F2777" s="1"/>
      <c r="M2777" s="1"/>
    </row>
    <row r="2778" spans="6:13" x14ac:dyDescent="0.25">
      <c r="F2778" s="1"/>
      <c r="M2778" s="1"/>
    </row>
    <row r="2779" spans="6:13" x14ac:dyDescent="0.25">
      <c r="F2779" s="1"/>
      <c r="M2779" s="1"/>
    </row>
    <row r="2780" spans="6:13" x14ac:dyDescent="0.25">
      <c r="F2780" s="1"/>
      <c r="M2780" s="1"/>
    </row>
    <row r="2781" spans="6:13" x14ac:dyDescent="0.25">
      <c r="F2781" s="1"/>
      <c r="M2781" s="1"/>
    </row>
    <row r="2782" spans="6:13" x14ac:dyDescent="0.25">
      <c r="F2782" s="1"/>
      <c r="M2782" s="1"/>
    </row>
    <row r="2783" spans="6:13" x14ac:dyDescent="0.25">
      <c r="F2783" s="1"/>
      <c r="M2783" s="1"/>
    </row>
    <row r="2784" spans="6:13" x14ac:dyDescent="0.25">
      <c r="F2784" s="1"/>
      <c r="M2784" s="1"/>
    </row>
    <row r="2785" spans="6:13" x14ac:dyDescent="0.25">
      <c r="F2785" s="1"/>
      <c r="M2785" s="1"/>
    </row>
    <row r="2786" spans="6:13" x14ac:dyDescent="0.25">
      <c r="F2786" s="1"/>
      <c r="M2786" s="1"/>
    </row>
    <row r="2787" spans="6:13" x14ac:dyDescent="0.25">
      <c r="F2787" s="1"/>
      <c r="M2787" s="1"/>
    </row>
    <row r="2788" spans="6:13" x14ac:dyDescent="0.25">
      <c r="F2788" s="1"/>
      <c r="M2788" s="1"/>
    </row>
    <row r="2789" spans="6:13" x14ac:dyDescent="0.25">
      <c r="F2789" s="1"/>
      <c r="M2789" s="1"/>
    </row>
    <row r="2790" spans="6:13" x14ac:dyDescent="0.25">
      <c r="F2790" s="1"/>
      <c r="M2790" s="1"/>
    </row>
    <row r="2791" spans="6:13" x14ac:dyDescent="0.25">
      <c r="F2791" s="1"/>
      <c r="M2791" s="1"/>
    </row>
    <row r="2792" spans="6:13" x14ac:dyDescent="0.25">
      <c r="F2792" s="1"/>
      <c r="M2792" s="1"/>
    </row>
    <row r="2793" spans="6:13" x14ac:dyDescent="0.25">
      <c r="F2793" s="1"/>
      <c r="M2793" s="1"/>
    </row>
    <row r="2794" spans="6:13" x14ac:dyDescent="0.25">
      <c r="F2794" s="1"/>
      <c r="M2794" s="1"/>
    </row>
    <row r="2795" spans="6:13" x14ac:dyDescent="0.25">
      <c r="F2795" s="1"/>
      <c r="M2795" s="1"/>
    </row>
    <row r="2796" spans="6:13" x14ac:dyDescent="0.25">
      <c r="F2796" s="1"/>
      <c r="M2796" s="1"/>
    </row>
    <row r="2797" spans="6:13" x14ac:dyDescent="0.25">
      <c r="F2797" s="1"/>
      <c r="M2797" s="1"/>
    </row>
    <row r="2798" spans="6:13" x14ac:dyDescent="0.25">
      <c r="F2798" s="1"/>
      <c r="M2798" s="1"/>
    </row>
    <row r="2799" spans="6:13" x14ac:dyDescent="0.25">
      <c r="F2799" s="1"/>
      <c r="M2799" s="1"/>
    </row>
    <row r="2800" spans="6:13" x14ac:dyDescent="0.25">
      <c r="F2800" s="1"/>
      <c r="M2800" s="1"/>
    </row>
    <row r="2801" spans="6:13" x14ac:dyDescent="0.25">
      <c r="F2801" s="1"/>
      <c r="M2801" s="1"/>
    </row>
    <row r="2802" spans="6:13" x14ac:dyDescent="0.25">
      <c r="F2802" s="1"/>
      <c r="M2802" s="1"/>
    </row>
    <row r="2803" spans="6:13" x14ac:dyDescent="0.25">
      <c r="F2803" s="1"/>
      <c r="M2803" s="1"/>
    </row>
    <row r="2804" spans="6:13" x14ac:dyDescent="0.25">
      <c r="F2804" s="1"/>
      <c r="M2804" s="1"/>
    </row>
    <row r="2805" spans="6:13" x14ac:dyDescent="0.25">
      <c r="F2805" s="1"/>
      <c r="M2805" s="1"/>
    </row>
    <row r="2806" spans="6:13" x14ac:dyDescent="0.25">
      <c r="F2806" s="1"/>
      <c r="M2806" s="1"/>
    </row>
    <row r="2807" spans="6:13" x14ac:dyDescent="0.25">
      <c r="F2807" s="1"/>
      <c r="M2807" s="1"/>
    </row>
    <row r="2808" spans="6:13" x14ac:dyDescent="0.25">
      <c r="F2808" s="1"/>
      <c r="M2808" s="1"/>
    </row>
    <row r="2809" spans="6:13" x14ac:dyDescent="0.25">
      <c r="F2809" s="1"/>
      <c r="M2809" s="1"/>
    </row>
    <row r="2810" spans="6:13" x14ac:dyDescent="0.25">
      <c r="F2810" s="1"/>
      <c r="M2810" s="1"/>
    </row>
    <row r="2811" spans="6:13" x14ac:dyDescent="0.25">
      <c r="F2811" s="1"/>
      <c r="M2811" s="1"/>
    </row>
    <row r="2812" spans="6:13" x14ac:dyDescent="0.25">
      <c r="F2812" s="1"/>
      <c r="M2812" s="1"/>
    </row>
    <row r="2813" spans="6:13" x14ac:dyDescent="0.25">
      <c r="F2813" s="1"/>
      <c r="M2813" s="1"/>
    </row>
    <row r="2814" spans="6:13" x14ac:dyDescent="0.25">
      <c r="F2814" s="1"/>
      <c r="M2814" s="1"/>
    </row>
    <row r="2815" spans="6:13" x14ac:dyDescent="0.25">
      <c r="F2815" s="1"/>
      <c r="M2815" s="1"/>
    </row>
    <row r="2816" spans="6:13" x14ac:dyDescent="0.25">
      <c r="F2816" s="1"/>
      <c r="M2816" s="1"/>
    </row>
    <row r="2817" spans="6:13" x14ac:dyDescent="0.25">
      <c r="F2817" s="1"/>
      <c r="M2817" s="1"/>
    </row>
    <row r="2818" spans="6:13" x14ac:dyDescent="0.25">
      <c r="F2818" s="1"/>
      <c r="M2818" s="1"/>
    </row>
    <row r="2819" spans="6:13" x14ac:dyDescent="0.25">
      <c r="F2819" s="1"/>
      <c r="M2819" s="1"/>
    </row>
    <row r="2820" spans="6:13" x14ac:dyDescent="0.25">
      <c r="F2820" s="1"/>
      <c r="M2820" s="1"/>
    </row>
    <row r="2821" spans="6:13" x14ac:dyDescent="0.25">
      <c r="F2821" s="1"/>
      <c r="M2821" s="1"/>
    </row>
    <row r="2822" spans="6:13" x14ac:dyDescent="0.25">
      <c r="F2822" s="1"/>
      <c r="M2822" s="1"/>
    </row>
    <row r="2823" spans="6:13" x14ac:dyDescent="0.25">
      <c r="F2823" s="1"/>
      <c r="M2823" s="1"/>
    </row>
    <row r="2824" spans="6:13" x14ac:dyDescent="0.25">
      <c r="F2824" s="1"/>
      <c r="M2824" s="1"/>
    </row>
    <row r="2825" spans="6:13" x14ac:dyDescent="0.25">
      <c r="F2825" s="1"/>
      <c r="M2825" s="1"/>
    </row>
    <row r="2826" spans="6:13" x14ac:dyDescent="0.25">
      <c r="F2826" s="1"/>
      <c r="M2826" s="1"/>
    </row>
    <row r="2827" spans="6:13" x14ac:dyDescent="0.25">
      <c r="F2827" s="1"/>
      <c r="M2827" s="1"/>
    </row>
    <row r="2828" spans="6:13" x14ac:dyDescent="0.25">
      <c r="F2828" s="1"/>
      <c r="M2828" s="1"/>
    </row>
    <row r="2829" spans="6:13" x14ac:dyDescent="0.25">
      <c r="F2829" s="1"/>
      <c r="M2829" s="1"/>
    </row>
    <row r="2830" spans="6:13" x14ac:dyDescent="0.25">
      <c r="F2830" s="1"/>
      <c r="M2830" s="1"/>
    </row>
    <row r="2831" spans="6:13" x14ac:dyDescent="0.25">
      <c r="F2831" s="1"/>
      <c r="M2831" s="1"/>
    </row>
    <row r="2832" spans="6:13" x14ac:dyDescent="0.25">
      <c r="F2832" s="1"/>
      <c r="M2832" s="1"/>
    </row>
    <row r="2833" spans="6:13" x14ac:dyDescent="0.25">
      <c r="F2833" s="1"/>
      <c r="M2833" s="1"/>
    </row>
    <row r="2834" spans="6:13" x14ac:dyDescent="0.25">
      <c r="F2834" s="1"/>
      <c r="M2834" s="1"/>
    </row>
    <row r="2835" spans="6:13" x14ac:dyDescent="0.25">
      <c r="F2835" s="1"/>
      <c r="M2835" s="1"/>
    </row>
    <row r="2836" spans="6:13" x14ac:dyDescent="0.25">
      <c r="F2836" s="1"/>
      <c r="M2836" s="1"/>
    </row>
    <row r="2837" spans="6:13" x14ac:dyDescent="0.25">
      <c r="F2837" s="1"/>
      <c r="M2837" s="1"/>
    </row>
    <row r="2838" spans="6:13" x14ac:dyDescent="0.25">
      <c r="F2838" s="1"/>
      <c r="M2838" s="1"/>
    </row>
    <row r="2839" spans="6:13" x14ac:dyDescent="0.25">
      <c r="F2839" s="1"/>
      <c r="M2839" s="1"/>
    </row>
    <row r="2840" spans="6:13" x14ac:dyDescent="0.25">
      <c r="F2840" s="1"/>
      <c r="M2840" s="1"/>
    </row>
    <row r="2841" spans="6:13" x14ac:dyDescent="0.25">
      <c r="F2841" s="1"/>
      <c r="M2841" s="1"/>
    </row>
    <row r="2842" spans="6:13" x14ac:dyDescent="0.25">
      <c r="F2842" s="1"/>
      <c r="M2842" s="1"/>
    </row>
    <row r="2843" spans="6:13" x14ac:dyDescent="0.25">
      <c r="F2843" s="1"/>
      <c r="M2843" s="1"/>
    </row>
    <row r="2844" spans="6:13" x14ac:dyDescent="0.25">
      <c r="F2844" s="1"/>
      <c r="M2844" s="1"/>
    </row>
    <row r="2845" spans="6:13" x14ac:dyDescent="0.25">
      <c r="F2845" s="1"/>
      <c r="M2845" s="1"/>
    </row>
    <row r="2846" spans="6:13" x14ac:dyDescent="0.25">
      <c r="F2846" s="1"/>
      <c r="M2846" s="1"/>
    </row>
    <row r="2847" spans="6:13" x14ac:dyDescent="0.25">
      <c r="F2847" s="1"/>
      <c r="M2847" s="1"/>
    </row>
    <row r="2848" spans="6:13" x14ac:dyDescent="0.25">
      <c r="F2848" s="1"/>
      <c r="M2848" s="1"/>
    </row>
    <row r="2849" spans="6:13" x14ac:dyDescent="0.25">
      <c r="F2849" s="1"/>
      <c r="M2849" s="1"/>
    </row>
    <row r="2850" spans="6:13" x14ac:dyDescent="0.25">
      <c r="F2850" s="1"/>
      <c r="M2850" s="1"/>
    </row>
    <row r="2851" spans="6:13" x14ac:dyDescent="0.25">
      <c r="F2851" s="1"/>
      <c r="M2851" s="1"/>
    </row>
    <row r="2852" spans="6:13" x14ac:dyDescent="0.25">
      <c r="F2852" s="1"/>
      <c r="M2852" s="1"/>
    </row>
    <row r="2853" spans="6:13" x14ac:dyDescent="0.25">
      <c r="F2853" s="1"/>
      <c r="M2853" s="1"/>
    </row>
    <row r="2854" spans="6:13" x14ac:dyDescent="0.25">
      <c r="F2854" s="1"/>
      <c r="M2854" s="1"/>
    </row>
    <row r="2855" spans="6:13" x14ac:dyDescent="0.25">
      <c r="F2855" s="1"/>
      <c r="M2855" s="1"/>
    </row>
    <row r="2856" spans="6:13" x14ac:dyDescent="0.25">
      <c r="F2856" s="1"/>
      <c r="M2856" s="1"/>
    </row>
    <row r="2857" spans="6:13" x14ac:dyDescent="0.25">
      <c r="F2857" s="1"/>
      <c r="M2857" s="1"/>
    </row>
    <row r="2858" spans="6:13" x14ac:dyDescent="0.25">
      <c r="F2858" s="1"/>
      <c r="M2858" s="1"/>
    </row>
    <row r="2859" spans="6:13" x14ac:dyDescent="0.25">
      <c r="F2859" s="1"/>
      <c r="M2859" s="1"/>
    </row>
    <row r="2860" spans="6:13" x14ac:dyDescent="0.25">
      <c r="F2860" s="1"/>
      <c r="M2860" s="1"/>
    </row>
    <row r="2861" spans="6:13" x14ac:dyDescent="0.25">
      <c r="F2861" s="1"/>
      <c r="M2861" s="1"/>
    </row>
    <row r="2862" spans="6:13" x14ac:dyDescent="0.25">
      <c r="F2862" s="1"/>
      <c r="M2862" s="1"/>
    </row>
    <row r="2863" spans="6:13" x14ac:dyDescent="0.25">
      <c r="F2863" s="1"/>
      <c r="M2863" s="1"/>
    </row>
    <row r="2864" spans="6:13" x14ac:dyDescent="0.25">
      <c r="F2864" s="1"/>
      <c r="M2864" s="1"/>
    </row>
    <row r="2865" spans="6:13" x14ac:dyDescent="0.25">
      <c r="F2865" s="1"/>
      <c r="M2865" s="1"/>
    </row>
    <row r="2866" spans="6:13" x14ac:dyDescent="0.25">
      <c r="F2866" s="1"/>
      <c r="M2866" s="1"/>
    </row>
    <row r="2867" spans="6:13" x14ac:dyDescent="0.25">
      <c r="F2867" s="1"/>
      <c r="M2867" s="1"/>
    </row>
    <row r="2868" spans="6:13" x14ac:dyDescent="0.25">
      <c r="F2868" s="1"/>
      <c r="M2868" s="1"/>
    </row>
    <row r="2869" spans="6:13" x14ac:dyDescent="0.25">
      <c r="F2869" s="1"/>
      <c r="M2869" s="1"/>
    </row>
    <row r="2870" spans="6:13" x14ac:dyDescent="0.25">
      <c r="F2870" s="1"/>
      <c r="M2870" s="1"/>
    </row>
    <row r="2871" spans="6:13" x14ac:dyDescent="0.25">
      <c r="F2871" s="1"/>
      <c r="M2871" s="1"/>
    </row>
    <row r="2872" spans="6:13" x14ac:dyDescent="0.25">
      <c r="F2872" s="1"/>
      <c r="M2872" s="1"/>
    </row>
    <row r="2873" spans="6:13" x14ac:dyDescent="0.25">
      <c r="F2873" s="1"/>
      <c r="M2873" s="1"/>
    </row>
    <row r="2874" spans="6:13" x14ac:dyDescent="0.25">
      <c r="F2874" s="1"/>
      <c r="M2874" s="1"/>
    </row>
    <row r="2875" spans="6:13" x14ac:dyDescent="0.25">
      <c r="F2875" s="1"/>
      <c r="M2875" s="1"/>
    </row>
    <row r="2876" spans="6:13" x14ac:dyDescent="0.25">
      <c r="F2876" s="1"/>
      <c r="M2876" s="1"/>
    </row>
    <row r="2877" spans="6:13" x14ac:dyDescent="0.25">
      <c r="F2877" s="1"/>
      <c r="M2877" s="1"/>
    </row>
    <row r="2878" spans="6:13" x14ac:dyDescent="0.25">
      <c r="F2878" s="1"/>
      <c r="M2878" s="1"/>
    </row>
    <row r="2879" spans="6:13" x14ac:dyDescent="0.25">
      <c r="F2879" s="1"/>
      <c r="M2879" s="1"/>
    </row>
    <row r="2880" spans="6:13" x14ac:dyDescent="0.25">
      <c r="F2880" s="1"/>
      <c r="M2880" s="1"/>
    </row>
    <row r="2881" spans="6:13" x14ac:dyDescent="0.25">
      <c r="F2881" s="1"/>
      <c r="M2881" s="1"/>
    </row>
    <row r="2882" spans="6:13" x14ac:dyDescent="0.25">
      <c r="F2882" s="1"/>
      <c r="M2882" s="1"/>
    </row>
    <row r="2883" spans="6:13" x14ac:dyDescent="0.25">
      <c r="F2883" s="1"/>
      <c r="M2883" s="1"/>
    </row>
    <row r="2884" spans="6:13" x14ac:dyDescent="0.25">
      <c r="F2884" s="1"/>
      <c r="M2884" s="1"/>
    </row>
    <row r="2885" spans="6:13" x14ac:dyDescent="0.25">
      <c r="F2885" s="1"/>
      <c r="M2885" s="1"/>
    </row>
    <row r="2886" spans="6:13" x14ac:dyDescent="0.25">
      <c r="F2886" s="1"/>
      <c r="M2886" s="1"/>
    </row>
    <row r="2887" spans="6:13" x14ac:dyDescent="0.25">
      <c r="F2887" s="1"/>
      <c r="M2887" s="1"/>
    </row>
    <row r="2888" spans="6:13" x14ac:dyDescent="0.25">
      <c r="F2888" s="1"/>
      <c r="M2888" s="1"/>
    </row>
    <row r="2889" spans="6:13" x14ac:dyDescent="0.25">
      <c r="F2889" s="1"/>
      <c r="M2889" s="1"/>
    </row>
    <row r="2890" spans="6:13" x14ac:dyDescent="0.25">
      <c r="F2890" s="1"/>
      <c r="M2890" s="1"/>
    </row>
    <row r="2891" spans="6:13" x14ac:dyDescent="0.25">
      <c r="F2891" s="1"/>
      <c r="M2891" s="1"/>
    </row>
    <row r="2892" spans="6:13" x14ac:dyDescent="0.25">
      <c r="F2892" s="1"/>
      <c r="M2892" s="1"/>
    </row>
    <row r="2893" spans="6:13" x14ac:dyDescent="0.25">
      <c r="F2893" s="1"/>
      <c r="M2893" s="1"/>
    </row>
    <row r="2894" spans="6:13" x14ac:dyDescent="0.25">
      <c r="F2894" s="1"/>
      <c r="M2894" s="1"/>
    </row>
    <row r="2895" spans="6:13" x14ac:dyDescent="0.25">
      <c r="F2895" s="1"/>
      <c r="M2895" s="1"/>
    </row>
    <row r="2896" spans="6:13" x14ac:dyDescent="0.25">
      <c r="F2896" s="1"/>
      <c r="M2896" s="1"/>
    </row>
    <row r="2897" spans="6:13" x14ac:dyDescent="0.25">
      <c r="F2897" s="1"/>
      <c r="M2897" s="1"/>
    </row>
    <row r="2898" spans="6:13" x14ac:dyDescent="0.25">
      <c r="F2898" s="1"/>
      <c r="M2898" s="1"/>
    </row>
    <row r="2899" spans="6:13" x14ac:dyDescent="0.25">
      <c r="F2899" s="1"/>
      <c r="M2899" s="1"/>
    </row>
    <row r="2900" spans="6:13" x14ac:dyDescent="0.25">
      <c r="F2900" s="1"/>
      <c r="M2900" s="1"/>
    </row>
    <row r="2901" spans="6:13" x14ac:dyDescent="0.25">
      <c r="F2901" s="1"/>
      <c r="M2901" s="1"/>
    </row>
    <row r="2902" spans="6:13" x14ac:dyDescent="0.25">
      <c r="F2902" s="1"/>
      <c r="M2902" s="1"/>
    </row>
    <row r="2903" spans="6:13" x14ac:dyDescent="0.25">
      <c r="F2903" s="1"/>
      <c r="M2903" s="1"/>
    </row>
    <row r="2904" spans="6:13" x14ac:dyDescent="0.25">
      <c r="F2904" s="1"/>
      <c r="M2904" s="1"/>
    </row>
    <row r="2905" spans="6:13" x14ac:dyDescent="0.25">
      <c r="F2905" s="1"/>
      <c r="M2905" s="1"/>
    </row>
    <row r="2906" spans="6:13" x14ac:dyDescent="0.25">
      <c r="F2906" s="1"/>
      <c r="M2906" s="1"/>
    </row>
    <row r="2907" spans="6:13" x14ac:dyDescent="0.25">
      <c r="F2907" s="1"/>
      <c r="M2907" s="1"/>
    </row>
    <row r="2908" spans="6:13" x14ac:dyDescent="0.25">
      <c r="F2908" s="1"/>
      <c r="M2908" s="1"/>
    </row>
    <row r="2909" spans="6:13" x14ac:dyDescent="0.25">
      <c r="F2909" s="1"/>
      <c r="M2909" s="1"/>
    </row>
    <row r="2910" spans="6:13" x14ac:dyDescent="0.25">
      <c r="F2910" s="1"/>
      <c r="M2910" s="1"/>
    </row>
    <row r="2911" spans="6:13" x14ac:dyDescent="0.25">
      <c r="F2911" s="1"/>
      <c r="M2911" s="1"/>
    </row>
    <row r="2912" spans="6:13" x14ac:dyDescent="0.25">
      <c r="F2912" s="1"/>
      <c r="M2912" s="1"/>
    </row>
    <row r="2913" spans="6:13" x14ac:dyDescent="0.25">
      <c r="F2913" s="1"/>
      <c r="M2913" s="1"/>
    </row>
    <row r="2914" spans="6:13" x14ac:dyDescent="0.25">
      <c r="F2914" s="1"/>
      <c r="M2914" s="1"/>
    </row>
    <row r="2915" spans="6:13" x14ac:dyDescent="0.25">
      <c r="F2915" s="1"/>
      <c r="M2915" s="1"/>
    </row>
    <row r="2916" spans="6:13" x14ac:dyDescent="0.25">
      <c r="F2916" s="1"/>
      <c r="M2916" s="1"/>
    </row>
    <row r="2917" spans="6:13" x14ac:dyDescent="0.25">
      <c r="F2917" s="1"/>
      <c r="M2917" s="1"/>
    </row>
    <row r="2918" spans="6:13" x14ac:dyDescent="0.25">
      <c r="F2918" s="1"/>
      <c r="M2918" s="1"/>
    </row>
    <row r="2919" spans="6:13" x14ac:dyDescent="0.25">
      <c r="F2919" s="1"/>
      <c r="M2919" s="1"/>
    </row>
    <row r="2920" spans="6:13" x14ac:dyDescent="0.25">
      <c r="F2920" s="1"/>
      <c r="M2920" s="1"/>
    </row>
    <row r="2921" spans="6:13" x14ac:dyDescent="0.25">
      <c r="F2921" s="1"/>
      <c r="M2921" s="1"/>
    </row>
    <row r="2922" spans="6:13" x14ac:dyDescent="0.25">
      <c r="F2922" s="1"/>
      <c r="M2922" s="1"/>
    </row>
    <row r="2923" spans="6:13" x14ac:dyDescent="0.25">
      <c r="F2923" s="1"/>
      <c r="M2923" s="1"/>
    </row>
    <row r="2924" spans="6:13" x14ac:dyDescent="0.25">
      <c r="F2924" s="1"/>
      <c r="M2924" s="1"/>
    </row>
    <row r="2925" spans="6:13" x14ac:dyDescent="0.25">
      <c r="F2925" s="1"/>
      <c r="M2925" s="1"/>
    </row>
    <row r="2926" spans="6:13" x14ac:dyDescent="0.25">
      <c r="F2926" s="1"/>
      <c r="M2926" s="1"/>
    </row>
    <row r="2927" spans="6:13" x14ac:dyDescent="0.25">
      <c r="F2927" s="1"/>
      <c r="M2927" s="1"/>
    </row>
    <row r="2928" spans="6:13" x14ac:dyDescent="0.25">
      <c r="F2928" s="1"/>
      <c r="M2928" s="1"/>
    </row>
    <row r="2929" spans="6:13" x14ac:dyDescent="0.25">
      <c r="F2929" s="1"/>
      <c r="M2929" s="1"/>
    </row>
    <row r="2930" spans="6:13" x14ac:dyDescent="0.25">
      <c r="F2930" s="1"/>
      <c r="M2930" s="1"/>
    </row>
    <row r="2931" spans="6:13" x14ac:dyDescent="0.25">
      <c r="F2931" s="1"/>
      <c r="M2931" s="1"/>
    </row>
    <row r="2932" spans="6:13" x14ac:dyDescent="0.25">
      <c r="F2932" s="1"/>
      <c r="M2932" s="1"/>
    </row>
    <row r="2933" spans="6:13" x14ac:dyDescent="0.25">
      <c r="F2933" s="1"/>
      <c r="M2933" s="1"/>
    </row>
    <row r="2934" spans="6:13" x14ac:dyDescent="0.25">
      <c r="F2934" s="1"/>
      <c r="M2934" s="1"/>
    </row>
    <row r="2935" spans="6:13" x14ac:dyDescent="0.25">
      <c r="F2935" s="1"/>
      <c r="M2935" s="1"/>
    </row>
    <row r="2936" spans="6:13" x14ac:dyDescent="0.25">
      <c r="F2936" s="1"/>
      <c r="M2936" s="1"/>
    </row>
    <row r="2937" spans="6:13" x14ac:dyDescent="0.25">
      <c r="F2937" s="1"/>
      <c r="M2937" s="1"/>
    </row>
    <row r="2938" spans="6:13" x14ac:dyDescent="0.25">
      <c r="F2938" s="1"/>
      <c r="M2938" s="1"/>
    </row>
    <row r="2939" spans="6:13" x14ac:dyDescent="0.25">
      <c r="F2939" s="1"/>
      <c r="M2939" s="1"/>
    </row>
    <row r="2940" spans="6:13" x14ac:dyDescent="0.25">
      <c r="F2940" s="1"/>
      <c r="M2940" s="1"/>
    </row>
    <row r="2941" spans="6:13" x14ac:dyDescent="0.25">
      <c r="F2941" s="1"/>
      <c r="M2941" s="1"/>
    </row>
    <row r="2942" spans="6:13" x14ac:dyDescent="0.25">
      <c r="F2942" s="1"/>
      <c r="M2942" s="1"/>
    </row>
    <row r="2943" spans="6:13" x14ac:dyDescent="0.25">
      <c r="F2943" s="1"/>
      <c r="M2943" s="1"/>
    </row>
    <row r="2944" spans="6:13" x14ac:dyDescent="0.25">
      <c r="F2944" s="1"/>
      <c r="M2944" s="1"/>
    </row>
    <row r="2945" spans="6:13" x14ac:dyDescent="0.25">
      <c r="F2945" s="1"/>
      <c r="M2945" s="1"/>
    </row>
    <row r="2946" spans="6:13" x14ac:dyDescent="0.25">
      <c r="F2946" s="1"/>
      <c r="M2946" s="1"/>
    </row>
    <row r="2947" spans="6:13" x14ac:dyDescent="0.25">
      <c r="F2947" s="1"/>
      <c r="M2947" s="1"/>
    </row>
    <row r="2948" spans="6:13" x14ac:dyDescent="0.25">
      <c r="F2948" s="1"/>
      <c r="M2948" s="1"/>
    </row>
    <row r="2949" spans="6:13" x14ac:dyDescent="0.25">
      <c r="F2949" s="1"/>
      <c r="M2949" s="1"/>
    </row>
    <row r="2950" spans="6:13" x14ac:dyDescent="0.25">
      <c r="F2950" s="1"/>
      <c r="M2950" s="1"/>
    </row>
    <row r="2951" spans="6:13" x14ac:dyDescent="0.25">
      <c r="F2951" s="1"/>
      <c r="M2951" s="1"/>
    </row>
    <row r="2952" spans="6:13" x14ac:dyDescent="0.25">
      <c r="F2952" s="1"/>
      <c r="M2952" s="1"/>
    </row>
    <row r="2953" spans="6:13" x14ac:dyDescent="0.25">
      <c r="F2953" s="1"/>
      <c r="M2953" s="1"/>
    </row>
    <row r="2954" spans="6:13" x14ac:dyDescent="0.25">
      <c r="F2954" s="1"/>
      <c r="M2954" s="1"/>
    </row>
    <row r="2955" spans="6:13" x14ac:dyDescent="0.25">
      <c r="F2955" s="1"/>
      <c r="M2955" s="1"/>
    </row>
    <row r="2956" spans="6:13" x14ac:dyDescent="0.25">
      <c r="F2956" s="1"/>
      <c r="M2956" s="1"/>
    </row>
    <row r="2957" spans="6:13" x14ac:dyDescent="0.25">
      <c r="F2957" s="1"/>
      <c r="M2957" s="1"/>
    </row>
    <row r="2958" spans="6:13" x14ac:dyDescent="0.25">
      <c r="F2958" s="1"/>
      <c r="M2958" s="1"/>
    </row>
    <row r="2959" spans="6:13" x14ac:dyDescent="0.25">
      <c r="F2959" s="1"/>
      <c r="M2959" s="1"/>
    </row>
    <row r="2960" spans="6:13" x14ac:dyDescent="0.25">
      <c r="F2960" s="1"/>
      <c r="M2960" s="1"/>
    </row>
    <row r="2961" spans="6:13" x14ac:dyDescent="0.25">
      <c r="F2961" s="1"/>
      <c r="M2961" s="1"/>
    </row>
    <row r="2962" spans="6:13" x14ac:dyDescent="0.25">
      <c r="F2962" s="1"/>
      <c r="M2962" s="1"/>
    </row>
    <row r="2963" spans="6:13" x14ac:dyDescent="0.25">
      <c r="F2963" s="1"/>
      <c r="M2963" s="1"/>
    </row>
    <row r="2964" spans="6:13" x14ac:dyDescent="0.25">
      <c r="F2964" s="1"/>
      <c r="M2964" s="1"/>
    </row>
    <row r="2965" spans="6:13" x14ac:dyDescent="0.25">
      <c r="F2965" s="1"/>
      <c r="M2965" s="1"/>
    </row>
    <row r="2966" spans="6:13" x14ac:dyDescent="0.25">
      <c r="F2966" s="1"/>
      <c r="M2966" s="1"/>
    </row>
    <row r="2967" spans="6:13" x14ac:dyDescent="0.25">
      <c r="F2967" s="1"/>
      <c r="M2967" s="1"/>
    </row>
    <row r="2968" spans="6:13" x14ac:dyDescent="0.25">
      <c r="F2968" s="1"/>
      <c r="M2968" s="1"/>
    </row>
    <row r="2969" spans="6:13" x14ac:dyDescent="0.25">
      <c r="F2969" s="1"/>
      <c r="M2969" s="1"/>
    </row>
    <row r="2970" spans="6:13" x14ac:dyDescent="0.25">
      <c r="F2970" s="1"/>
      <c r="M2970" s="1"/>
    </row>
    <row r="2971" spans="6:13" x14ac:dyDescent="0.25">
      <c r="F2971" s="1"/>
      <c r="M2971" s="1"/>
    </row>
    <row r="2972" spans="6:13" x14ac:dyDescent="0.25">
      <c r="F2972" s="1"/>
      <c r="M2972" s="1"/>
    </row>
    <row r="2973" spans="6:13" x14ac:dyDescent="0.25">
      <c r="F2973" s="1"/>
      <c r="M2973" s="1"/>
    </row>
    <row r="2974" spans="6:13" x14ac:dyDescent="0.25">
      <c r="F2974" s="1"/>
      <c r="M2974" s="1"/>
    </row>
    <row r="2975" spans="6:13" x14ac:dyDescent="0.25">
      <c r="F2975" s="1"/>
      <c r="M2975" s="1"/>
    </row>
    <row r="2976" spans="6:13" x14ac:dyDescent="0.25">
      <c r="F2976" s="1"/>
      <c r="M2976" s="1"/>
    </row>
    <row r="2977" spans="6:13" x14ac:dyDescent="0.25">
      <c r="F2977" s="1"/>
      <c r="M2977" s="1"/>
    </row>
    <row r="2978" spans="6:13" x14ac:dyDescent="0.25">
      <c r="F2978" s="1"/>
      <c r="M2978" s="1"/>
    </row>
    <row r="2979" spans="6:13" x14ac:dyDescent="0.25">
      <c r="F2979" s="1"/>
      <c r="M2979" s="1"/>
    </row>
    <row r="2980" spans="6:13" x14ac:dyDescent="0.25">
      <c r="F2980" s="1"/>
      <c r="M2980" s="1"/>
    </row>
    <row r="2981" spans="6:13" x14ac:dyDescent="0.25">
      <c r="F2981" s="1"/>
      <c r="M2981" s="1"/>
    </row>
    <row r="2982" spans="6:13" x14ac:dyDescent="0.25">
      <c r="F2982" s="1"/>
      <c r="M2982" s="1"/>
    </row>
    <row r="2983" spans="6:13" x14ac:dyDescent="0.25">
      <c r="F2983" s="1"/>
      <c r="M2983" s="1"/>
    </row>
    <row r="2984" spans="6:13" x14ac:dyDescent="0.25">
      <c r="F2984" s="1"/>
      <c r="M2984" s="1"/>
    </row>
    <row r="2985" spans="6:13" x14ac:dyDescent="0.25">
      <c r="F2985" s="1"/>
      <c r="M2985" s="1"/>
    </row>
    <row r="2986" spans="6:13" x14ac:dyDescent="0.25">
      <c r="F2986" s="1"/>
      <c r="M2986" s="1"/>
    </row>
    <row r="2987" spans="6:13" x14ac:dyDescent="0.25">
      <c r="F2987" s="1"/>
      <c r="M2987" s="1"/>
    </row>
    <row r="2988" spans="6:13" x14ac:dyDescent="0.25">
      <c r="F2988" s="1"/>
      <c r="M2988" s="1"/>
    </row>
    <row r="2989" spans="6:13" x14ac:dyDescent="0.25">
      <c r="F2989" s="1"/>
      <c r="M2989" s="1"/>
    </row>
    <row r="2990" spans="6:13" x14ac:dyDescent="0.25">
      <c r="F2990" s="1"/>
      <c r="M2990" s="1"/>
    </row>
    <row r="2991" spans="6:13" x14ac:dyDescent="0.25">
      <c r="F2991" s="1"/>
      <c r="M2991" s="1"/>
    </row>
    <row r="2992" spans="6:13" x14ac:dyDescent="0.25">
      <c r="F2992" s="1"/>
      <c r="M2992" s="1"/>
    </row>
    <row r="2993" spans="6:13" x14ac:dyDescent="0.25">
      <c r="F2993" s="1"/>
      <c r="M2993" s="1"/>
    </row>
    <row r="2994" spans="6:13" x14ac:dyDescent="0.25">
      <c r="F2994" s="1"/>
      <c r="M2994" s="1"/>
    </row>
    <row r="2995" spans="6:13" x14ac:dyDescent="0.25">
      <c r="F2995" s="1"/>
      <c r="M2995" s="1"/>
    </row>
    <row r="2996" spans="6:13" x14ac:dyDescent="0.25">
      <c r="F2996" s="1"/>
      <c r="M2996" s="1"/>
    </row>
    <row r="2997" spans="6:13" x14ac:dyDescent="0.25">
      <c r="F2997" s="1"/>
      <c r="M2997" s="1"/>
    </row>
    <row r="2998" spans="6:13" x14ac:dyDescent="0.25">
      <c r="F2998" s="1"/>
      <c r="M2998" s="1"/>
    </row>
    <row r="2999" spans="6:13" x14ac:dyDescent="0.25">
      <c r="F2999" s="1"/>
      <c r="M2999" s="1"/>
    </row>
    <row r="3000" spans="6:13" x14ac:dyDescent="0.25">
      <c r="F3000" s="1"/>
      <c r="M3000" s="1"/>
    </row>
    <row r="3001" spans="6:13" x14ac:dyDescent="0.25">
      <c r="F3001" s="1"/>
      <c r="M3001" s="1"/>
    </row>
    <row r="3002" spans="6:13" x14ac:dyDescent="0.25">
      <c r="F3002" s="1"/>
      <c r="M3002" s="1"/>
    </row>
    <row r="3003" spans="6:13" x14ac:dyDescent="0.25">
      <c r="F3003" s="1"/>
      <c r="M3003" s="1"/>
    </row>
    <row r="3004" spans="6:13" x14ac:dyDescent="0.25">
      <c r="F3004" s="1"/>
      <c r="M3004" s="1"/>
    </row>
    <row r="3005" spans="6:13" x14ac:dyDescent="0.25">
      <c r="F3005" s="1"/>
      <c r="M3005" s="1"/>
    </row>
    <row r="3006" spans="6:13" x14ac:dyDescent="0.25">
      <c r="F3006" s="1"/>
      <c r="M3006" s="1"/>
    </row>
    <row r="3007" spans="6:13" x14ac:dyDescent="0.25">
      <c r="F3007" s="1"/>
      <c r="M3007" s="1"/>
    </row>
    <row r="3008" spans="6:13" x14ac:dyDescent="0.25">
      <c r="F3008" s="1"/>
      <c r="M3008" s="1"/>
    </row>
    <row r="3009" spans="6:13" x14ac:dyDescent="0.25">
      <c r="F3009" s="1"/>
      <c r="M3009" s="1"/>
    </row>
    <row r="3010" spans="6:13" x14ac:dyDescent="0.25">
      <c r="F3010" s="1"/>
      <c r="M3010" s="1"/>
    </row>
    <row r="3011" spans="6:13" x14ac:dyDescent="0.25">
      <c r="F3011" s="1"/>
      <c r="M3011" s="1"/>
    </row>
    <row r="3012" spans="6:13" x14ac:dyDescent="0.25">
      <c r="F3012" s="1"/>
      <c r="M3012" s="1"/>
    </row>
    <row r="3013" spans="6:13" x14ac:dyDescent="0.25">
      <c r="F3013" s="1"/>
      <c r="M3013" s="1"/>
    </row>
    <row r="3014" spans="6:13" x14ac:dyDescent="0.25">
      <c r="F3014" s="1"/>
      <c r="M3014" s="1"/>
    </row>
    <row r="3015" spans="6:13" x14ac:dyDescent="0.25">
      <c r="F3015" s="1"/>
      <c r="M3015" s="1"/>
    </row>
    <row r="3016" spans="6:13" x14ac:dyDescent="0.25">
      <c r="F3016" s="1"/>
      <c r="M3016" s="1"/>
    </row>
    <row r="3017" spans="6:13" x14ac:dyDescent="0.25">
      <c r="F3017" s="1"/>
      <c r="M3017" s="1"/>
    </row>
    <row r="3018" spans="6:13" x14ac:dyDescent="0.25">
      <c r="F3018" s="1"/>
      <c r="M3018" s="1"/>
    </row>
    <row r="3019" spans="6:13" x14ac:dyDescent="0.25">
      <c r="F3019" s="1"/>
      <c r="M3019" s="1"/>
    </row>
    <row r="3020" spans="6:13" x14ac:dyDescent="0.25">
      <c r="F3020" s="1"/>
      <c r="M3020" s="1"/>
    </row>
    <row r="3021" spans="6:13" x14ac:dyDescent="0.25">
      <c r="F3021" s="1"/>
      <c r="M3021" s="1"/>
    </row>
    <row r="3022" spans="6:13" x14ac:dyDescent="0.25">
      <c r="F3022" s="1"/>
      <c r="M3022" s="1"/>
    </row>
    <row r="3023" spans="6:13" x14ac:dyDescent="0.25">
      <c r="F3023" s="1"/>
      <c r="M3023" s="1"/>
    </row>
    <row r="3024" spans="6:13" x14ac:dyDescent="0.25">
      <c r="F3024" s="1"/>
      <c r="M3024" s="1"/>
    </row>
    <row r="3025" spans="6:13" x14ac:dyDescent="0.25">
      <c r="F3025" s="1"/>
      <c r="M3025" s="1"/>
    </row>
    <row r="3026" spans="6:13" x14ac:dyDescent="0.25">
      <c r="F3026" s="1"/>
      <c r="M3026" s="1"/>
    </row>
    <row r="3027" spans="6:13" x14ac:dyDescent="0.25">
      <c r="F3027" s="1"/>
      <c r="M3027" s="1"/>
    </row>
    <row r="3028" spans="6:13" x14ac:dyDescent="0.25">
      <c r="F3028" s="1"/>
      <c r="M3028" s="1"/>
    </row>
    <row r="3029" spans="6:13" x14ac:dyDescent="0.25">
      <c r="F3029" s="1"/>
      <c r="M3029" s="1"/>
    </row>
    <row r="3030" spans="6:13" x14ac:dyDescent="0.25">
      <c r="F3030" s="1"/>
      <c r="M3030" s="1"/>
    </row>
    <row r="3031" spans="6:13" x14ac:dyDescent="0.25">
      <c r="F3031" s="1"/>
      <c r="M3031" s="1"/>
    </row>
    <row r="3032" spans="6:13" x14ac:dyDescent="0.25">
      <c r="F3032" s="1"/>
      <c r="M3032" s="1"/>
    </row>
    <row r="3033" spans="6:13" x14ac:dyDescent="0.25">
      <c r="F3033" s="1"/>
      <c r="M3033" s="1"/>
    </row>
    <row r="3034" spans="6:13" x14ac:dyDescent="0.25">
      <c r="F3034" s="1"/>
      <c r="M3034" s="1"/>
    </row>
    <row r="3035" spans="6:13" x14ac:dyDescent="0.25">
      <c r="F3035" s="1"/>
      <c r="M3035" s="1"/>
    </row>
    <row r="3036" spans="6:13" x14ac:dyDescent="0.25">
      <c r="F3036" s="1"/>
      <c r="M3036" s="1"/>
    </row>
    <row r="3037" spans="6:13" x14ac:dyDescent="0.25">
      <c r="F3037" s="1"/>
      <c r="M3037" s="1"/>
    </row>
    <row r="3038" spans="6:13" x14ac:dyDescent="0.25">
      <c r="F3038" s="1"/>
      <c r="M3038" s="1"/>
    </row>
    <row r="3039" spans="6:13" x14ac:dyDescent="0.25">
      <c r="F3039" s="1"/>
      <c r="M3039" s="1"/>
    </row>
    <row r="3040" spans="6:13" x14ac:dyDescent="0.25">
      <c r="F3040" s="1"/>
      <c r="M3040" s="1"/>
    </row>
    <row r="3041" spans="6:13" x14ac:dyDescent="0.25">
      <c r="F3041" s="1"/>
      <c r="M3041" s="1"/>
    </row>
    <row r="3042" spans="6:13" x14ac:dyDescent="0.25">
      <c r="F3042" s="1"/>
      <c r="M3042" s="1"/>
    </row>
    <row r="3043" spans="6:13" x14ac:dyDescent="0.25">
      <c r="F3043" s="1"/>
      <c r="M3043" s="1"/>
    </row>
    <row r="3044" spans="6:13" x14ac:dyDescent="0.25">
      <c r="F3044" s="1"/>
      <c r="M3044" s="1"/>
    </row>
    <row r="3045" spans="6:13" x14ac:dyDescent="0.25">
      <c r="F3045" s="1"/>
      <c r="M3045" s="1"/>
    </row>
    <row r="3046" spans="6:13" x14ac:dyDescent="0.25">
      <c r="F3046" s="1"/>
      <c r="M3046" s="1"/>
    </row>
    <row r="3047" spans="6:13" x14ac:dyDescent="0.25">
      <c r="F3047" s="1"/>
      <c r="M3047" s="1"/>
    </row>
    <row r="3048" spans="6:13" x14ac:dyDescent="0.25">
      <c r="F3048" s="1"/>
      <c r="M3048" s="1"/>
    </row>
    <row r="3049" spans="6:13" x14ac:dyDescent="0.25">
      <c r="F3049" s="1"/>
      <c r="M3049" s="1"/>
    </row>
    <row r="3050" spans="6:13" x14ac:dyDescent="0.25">
      <c r="F3050" s="1"/>
      <c r="M3050" s="1"/>
    </row>
    <row r="3051" spans="6:13" x14ac:dyDescent="0.25">
      <c r="F3051" s="1"/>
      <c r="M3051" s="1"/>
    </row>
    <row r="3052" spans="6:13" x14ac:dyDescent="0.25">
      <c r="F3052" s="1"/>
      <c r="M3052" s="1"/>
    </row>
    <row r="3053" spans="6:13" x14ac:dyDescent="0.25">
      <c r="F3053" s="1"/>
      <c r="M3053" s="1"/>
    </row>
    <row r="3054" spans="6:13" x14ac:dyDescent="0.25">
      <c r="F3054" s="1"/>
      <c r="M3054" s="1"/>
    </row>
    <row r="3055" spans="6:13" x14ac:dyDescent="0.25">
      <c r="F3055" s="1"/>
      <c r="M3055" s="1"/>
    </row>
    <row r="3056" spans="6:13" x14ac:dyDescent="0.25">
      <c r="F3056" s="1"/>
      <c r="M3056" s="1"/>
    </row>
    <row r="3057" spans="6:13" x14ac:dyDescent="0.25">
      <c r="F3057" s="1"/>
      <c r="M3057" s="1"/>
    </row>
    <row r="3058" spans="6:13" x14ac:dyDescent="0.25">
      <c r="F3058" s="1"/>
      <c r="M3058" s="1"/>
    </row>
    <row r="3059" spans="6:13" x14ac:dyDescent="0.25">
      <c r="F3059" s="1"/>
      <c r="M3059" s="1"/>
    </row>
    <row r="3060" spans="6:13" x14ac:dyDescent="0.25">
      <c r="F3060" s="1"/>
      <c r="M3060" s="1"/>
    </row>
    <row r="3061" spans="6:13" x14ac:dyDescent="0.25">
      <c r="F3061" s="1"/>
      <c r="M3061" s="1"/>
    </row>
    <row r="3062" spans="6:13" x14ac:dyDescent="0.25">
      <c r="F3062" s="1"/>
      <c r="M3062" s="1"/>
    </row>
    <row r="3063" spans="6:13" x14ac:dyDescent="0.25">
      <c r="F3063" s="1"/>
      <c r="M3063" s="1"/>
    </row>
    <row r="3064" spans="6:13" x14ac:dyDescent="0.25">
      <c r="F3064" s="1"/>
      <c r="M3064" s="1"/>
    </row>
    <row r="3065" spans="6:13" x14ac:dyDescent="0.25">
      <c r="F3065" s="1"/>
      <c r="M3065" s="1"/>
    </row>
    <row r="3066" spans="6:13" x14ac:dyDescent="0.25">
      <c r="F3066" s="1"/>
      <c r="M3066" s="1"/>
    </row>
    <row r="3067" spans="6:13" x14ac:dyDescent="0.25">
      <c r="F3067" s="1"/>
      <c r="M3067" s="1"/>
    </row>
    <row r="3068" spans="6:13" x14ac:dyDescent="0.25">
      <c r="F3068" s="1"/>
      <c r="M3068" s="1"/>
    </row>
    <row r="3069" spans="6:13" x14ac:dyDescent="0.25">
      <c r="F3069" s="1"/>
      <c r="M3069" s="1"/>
    </row>
    <row r="3070" spans="6:13" x14ac:dyDescent="0.25">
      <c r="F3070" s="1"/>
      <c r="M3070" s="1"/>
    </row>
    <row r="3071" spans="6:13" x14ac:dyDescent="0.25">
      <c r="F3071" s="1"/>
      <c r="M3071" s="1"/>
    </row>
    <row r="3072" spans="6:13" x14ac:dyDescent="0.25">
      <c r="F3072" s="1"/>
      <c r="M3072" s="1"/>
    </row>
    <row r="3073" spans="6:13" x14ac:dyDescent="0.25">
      <c r="F3073" s="1"/>
      <c r="M3073" s="1"/>
    </row>
    <row r="3074" spans="6:13" x14ac:dyDescent="0.25">
      <c r="F3074" s="1"/>
      <c r="M3074" s="1"/>
    </row>
    <row r="3075" spans="6:13" x14ac:dyDescent="0.25">
      <c r="F3075" s="1"/>
      <c r="M3075" s="1"/>
    </row>
    <row r="3076" spans="6:13" x14ac:dyDescent="0.25">
      <c r="F3076" s="1"/>
      <c r="M3076" s="1"/>
    </row>
    <row r="3077" spans="6:13" x14ac:dyDescent="0.25">
      <c r="F3077" s="1"/>
      <c r="M3077" s="1"/>
    </row>
    <row r="3078" spans="6:13" x14ac:dyDescent="0.25">
      <c r="F3078" s="1"/>
      <c r="M3078" s="1"/>
    </row>
    <row r="3079" spans="6:13" x14ac:dyDescent="0.25">
      <c r="F3079" s="1"/>
      <c r="M3079" s="1"/>
    </row>
    <row r="3080" spans="6:13" x14ac:dyDescent="0.25">
      <c r="F3080" s="1"/>
      <c r="M3080" s="1"/>
    </row>
    <row r="3081" spans="6:13" x14ac:dyDescent="0.25">
      <c r="F3081" s="1"/>
      <c r="M3081" s="1"/>
    </row>
    <row r="3082" spans="6:13" x14ac:dyDescent="0.25">
      <c r="F3082" s="1"/>
      <c r="M3082" s="1"/>
    </row>
    <row r="3083" spans="6:13" x14ac:dyDescent="0.25">
      <c r="F3083" s="1"/>
      <c r="M3083" s="1"/>
    </row>
    <row r="3084" spans="6:13" x14ac:dyDescent="0.25">
      <c r="F3084" s="1"/>
      <c r="M3084" s="1"/>
    </row>
    <row r="3085" spans="6:13" x14ac:dyDescent="0.25">
      <c r="F3085" s="1"/>
      <c r="M3085" s="1"/>
    </row>
    <row r="3086" spans="6:13" x14ac:dyDescent="0.25">
      <c r="F3086" s="1"/>
      <c r="M3086" s="1"/>
    </row>
    <row r="3087" spans="6:13" x14ac:dyDescent="0.25">
      <c r="F3087" s="1"/>
      <c r="M3087" s="1"/>
    </row>
    <row r="3088" spans="6:13" x14ac:dyDescent="0.25">
      <c r="F3088" s="1"/>
      <c r="M3088" s="1"/>
    </row>
    <row r="3089" spans="6:13" x14ac:dyDescent="0.25">
      <c r="F3089" s="1"/>
      <c r="M3089" s="1"/>
    </row>
    <row r="3090" spans="6:13" x14ac:dyDescent="0.25">
      <c r="F3090" s="1"/>
      <c r="M3090" s="1"/>
    </row>
    <row r="3091" spans="6:13" x14ac:dyDescent="0.25">
      <c r="F3091" s="1"/>
      <c r="M3091" s="1"/>
    </row>
    <row r="3092" spans="6:13" x14ac:dyDescent="0.25">
      <c r="F3092" s="1"/>
      <c r="M3092" s="1"/>
    </row>
    <row r="3093" spans="6:13" x14ac:dyDescent="0.25">
      <c r="F3093" s="1"/>
      <c r="M3093" s="1"/>
    </row>
    <row r="3094" spans="6:13" x14ac:dyDescent="0.25">
      <c r="F3094" s="1"/>
      <c r="M3094" s="1"/>
    </row>
    <row r="3095" spans="6:13" x14ac:dyDescent="0.25">
      <c r="F3095" s="1"/>
      <c r="M3095" s="1"/>
    </row>
    <row r="3096" spans="6:13" x14ac:dyDescent="0.25">
      <c r="F3096" s="1"/>
      <c r="M3096" s="1"/>
    </row>
    <row r="3097" spans="6:13" x14ac:dyDescent="0.25">
      <c r="F3097" s="1"/>
      <c r="M3097" s="1"/>
    </row>
    <row r="3098" spans="6:13" x14ac:dyDescent="0.25">
      <c r="F3098" s="1"/>
      <c r="M3098" s="1"/>
    </row>
    <row r="3099" spans="6:13" x14ac:dyDescent="0.25">
      <c r="F3099" s="1"/>
      <c r="M3099" s="1"/>
    </row>
    <row r="3100" spans="6:13" x14ac:dyDescent="0.25">
      <c r="F3100" s="1"/>
      <c r="M3100" s="1"/>
    </row>
    <row r="3101" spans="6:13" x14ac:dyDescent="0.25">
      <c r="F3101" s="1"/>
      <c r="M3101" s="1"/>
    </row>
    <row r="3102" spans="6:13" x14ac:dyDescent="0.25">
      <c r="F3102" s="1"/>
      <c r="M3102" s="1"/>
    </row>
    <row r="3103" spans="6:13" x14ac:dyDescent="0.25">
      <c r="F3103" s="1"/>
      <c r="M3103" s="1"/>
    </row>
    <row r="3104" spans="6:13" x14ac:dyDescent="0.25">
      <c r="F3104" s="1"/>
      <c r="M3104" s="1"/>
    </row>
    <row r="3105" spans="6:13" x14ac:dyDescent="0.25">
      <c r="F3105" s="1"/>
      <c r="M3105" s="1"/>
    </row>
    <row r="3106" spans="6:13" x14ac:dyDescent="0.25">
      <c r="F3106" s="1"/>
      <c r="M3106" s="1"/>
    </row>
    <row r="3107" spans="6:13" x14ac:dyDescent="0.25">
      <c r="F3107" s="1"/>
      <c r="M3107" s="1"/>
    </row>
    <row r="3108" spans="6:13" x14ac:dyDescent="0.25">
      <c r="F3108" s="1"/>
      <c r="M3108" s="1"/>
    </row>
    <row r="3109" spans="6:13" x14ac:dyDescent="0.25">
      <c r="F3109" s="1"/>
      <c r="M3109" s="1"/>
    </row>
    <row r="3110" spans="6:13" x14ac:dyDescent="0.25">
      <c r="F3110" s="1"/>
      <c r="M3110" s="1"/>
    </row>
    <row r="3111" spans="6:13" x14ac:dyDescent="0.25">
      <c r="F3111" s="1"/>
      <c r="M3111" s="1"/>
    </row>
    <row r="3112" spans="6:13" x14ac:dyDescent="0.25">
      <c r="F3112" s="1"/>
      <c r="M3112" s="1"/>
    </row>
    <row r="3113" spans="6:13" x14ac:dyDescent="0.25">
      <c r="F3113" s="1"/>
      <c r="M3113" s="1"/>
    </row>
    <row r="3114" spans="6:13" x14ac:dyDescent="0.25">
      <c r="F3114" s="1"/>
      <c r="M3114" s="1"/>
    </row>
    <row r="3115" spans="6:13" x14ac:dyDescent="0.25">
      <c r="F3115" s="1"/>
      <c r="M3115" s="1"/>
    </row>
    <row r="3116" spans="6:13" x14ac:dyDescent="0.25">
      <c r="F3116" s="1"/>
      <c r="M3116" s="1"/>
    </row>
    <row r="3117" spans="6:13" x14ac:dyDescent="0.25">
      <c r="F3117" s="1"/>
      <c r="M3117" s="1"/>
    </row>
    <row r="3118" spans="6:13" x14ac:dyDescent="0.25">
      <c r="F3118" s="1"/>
      <c r="M3118" s="1"/>
    </row>
    <row r="3119" spans="6:13" x14ac:dyDescent="0.25">
      <c r="F3119" s="1"/>
      <c r="M3119" s="1"/>
    </row>
    <row r="3120" spans="6:13" x14ac:dyDescent="0.25">
      <c r="F3120" s="1"/>
      <c r="M3120" s="1"/>
    </row>
    <row r="3121" spans="6:13" x14ac:dyDescent="0.25">
      <c r="F3121" s="1"/>
      <c r="M3121" s="1"/>
    </row>
    <row r="3122" spans="6:13" x14ac:dyDescent="0.25">
      <c r="F3122" s="1"/>
      <c r="M3122" s="1"/>
    </row>
    <row r="3123" spans="6:13" x14ac:dyDescent="0.25">
      <c r="F3123" s="1"/>
      <c r="M3123" s="1"/>
    </row>
    <row r="3124" spans="6:13" x14ac:dyDescent="0.25">
      <c r="F3124" s="1"/>
      <c r="M3124" s="1"/>
    </row>
    <row r="3125" spans="6:13" x14ac:dyDescent="0.25">
      <c r="F3125" s="1"/>
      <c r="M3125" s="1"/>
    </row>
    <row r="3126" spans="6:13" x14ac:dyDescent="0.25">
      <c r="F3126" s="1"/>
      <c r="M3126" s="1"/>
    </row>
    <row r="3127" spans="6:13" x14ac:dyDescent="0.25">
      <c r="F3127" s="1"/>
      <c r="M3127" s="1"/>
    </row>
    <row r="3128" spans="6:13" x14ac:dyDescent="0.25">
      <c r="F3128" s="1"/>
      <c r="M3128" s="1"/>
    </row>
    <row r="3129" spans="6:13" x14ac:dyDescent="0.25">
      <c r="F3129" s="1"/>
      <c r="M3129" s="1"/>
    </row>
    <row r="3130" spans="6:13" x14ac:dyDescent="0.25">
      <c r="F3130" s="1"/>
      <c r="M3130" s="1"/>
    </row>
    <row r="3131" spans="6:13" x14ac:dyDescent="0.25">
      <c r="F3131" s="1"/>
      <c r="M3131" s="1"/>
    </row>
    <row r="3132" spans="6:13" x14ac:dyDescent="0.25">
      <c r="F3132" s="1"/>
      <c r="M3132" s="1"/>
    </row>
    <row r="3133" spans="6:13" x14ac:dyDescent="0.25">
      <c r="F3133" s="1"/>
      <c r="M3133" s="1"/>
    </row>
    <row r="3134" spans="6:13" x14ac:dyDescent="0.25">
      <c r="F3134" s="1"/>
      <c r="M3134" s="1"/>
    </row>
    <row r="3135" spans="6:13" x14ac:dyDescent="0.25">
      <c r="F3135" s="1"/>
      <c r="M3135" s="1"/>
    </row>
    <row r="3136" spans="6:13" x14ac:dyDescent="0.25">
      <c r="F3136" s="1"/>
      <c r="M3136" s="1"/>
    </row>
    <row r="3137" spans="6:13" x14ac:dyDescent="0.25">
      <c r="F3137" s="1"/>
      <c r="M3137" s="1"/>
    </row>
    <row r="3138" spans="6:13" x14ac:dyDescent="0.25">
      <c r="F3138" s="1"/>
      <c r="M3138" s="1"/>
    </row>
    <row r="3139" spans="6:13" x14ac:dyDescent="0.25">
      <c r="F3139" s="1"/>
      <c r="M3139" s="1"/>
    </row>
    <row r="3140" spans="6:13" x14ac:dyDescent="0.25">
      <c r="F3140" s="1"/>
      <c r="M3140" s="1"/>
    </row>
    <row r="3141" spans="6:13" x14ac:dyDescent="0.25">
      <c r="F3141" s="1"/>
      <c r="M3141" s="1"/>
    </row>
    <row r="3142" spans="6:13" x14ac:dyDescent="0.25">
      <c r="F3142" s="1"/>
      <c r="M3142" s="1"/>
    </row>
    <row r="3143" spans="6:13" x14ac:dyDescent="0.25">
      <c r="F3143" s="1"/>
      <c r="M3143" s="1"/>
    </row>
    <row r="3144" spans="6:13" x14ac:dyDescent="0.25">
      <c r="F3144" s="1"/>
      <c r="M3144" s="1"/>
    </row>
    <row r="3145" spans="6:13" x14ac:dyDescent="0.25">
      <c r="F3145" s="1"/>
      <c r="M3145" s="1"/>
    </row>
    <row r="3146" spans="6:13" x14ac:dyDescent="0.25">
      <c r="F3146" s="1"/>
      <c r="M3146" s="1"/>
    </row>
    <row r="3147" spans="6:13" x14ac:dyDescent="0.25">
      <c r="F3147" s="1"/>
      <c r="M3147" s="1"/>
    </row>
    <row r="3148" spans="6:13" x14ac:dyDescent="0.25">
      <c r="F3148" s="1"/>
      <c r="M3148" s="1"/>
    </row>
    <row r="3149" spans="6:13" x14ac:dyDescent="0.25">
      <c r="F3149" s="1"/>
      <c r="M3149" s="1"/>
    </row>
    <row r="3150" spans="6:13" x14ac:dyDescent="0.25">
      <c r="F3150" s="1"/>
      <c r="M3150" s="1"/>
    </row>
    <row r="3151" spans="6:13" x14ac:dyDescent="0.25">
      <c r="F3151" s="1"/>
      <c r="M3151" s="1"/>
    </row>
    <row r="3152" spans="6:13" x14ac:dyDescent="0.25">
      <c r="F3152" s="1"/>
      <c r="M3152" s="1"/>
    </row>
    <row r="3153" spans="6:13" x14ac:dyDescent="0.25">
      <c r="F3153" s="1"/>
      <c r="M3153" s="1"/>
    </row>
    <row r="3154" spans="6:13" x14ac:dyDescent="0.25">
      <c r="F3154" s="1"/>
      <c r="M3154" s="1"/>
    </row>
    <row r="3155" spans="6:13" x14ac:dyDescent="0.25">
      <c r="F3155" s="1"/>
      <c r="M3155" s="1"/>
    </row>
    <row r="3156" spans="6:13" x14ac:dyDescent="0.25">
      <c r="F3156" s="1"/>
      <c r="M3156" s="1"/>
    </row>
    <row r="3157" spans="6:13" x14ac:dyDescent="0.25">
      <c r="F3157" s="1"/>
      <c r="M3157" s="1"/>
    </row>
    <row r="3158" spans="6:13" x14ac:dyDescent="0.25">
      <c r="F3158" s="1"/>
      <c r="M3158" s="1"/>
    </row>
    <row r="3159" spans="6:13" x14ac:dyDescent="0.25">
      <c r="F3159" s="1"/>
      <c r="M3159" s="1"/>
    </row>
    <row r="3160" spans="6:13" x14ac:dyDescent="0.25">
      <c r="F3160" s="1"/>
      <c r="M3160" s="1"/>
    </row>
    <row r="3161" spans="6:13" x14ac:dyDescent="0.25">
      <c r="F3161" s="1"/>
      <c r="M3161" s="1"/>
    </row>
    <row r="3162" spans="6:13" x14ac:dyDescent="0.25">
      <c r="F3162" s="1"/>
      <c r="M3162" s="1"/>
    </row>
    <row r="3163" spans="6:13" x14ac:dyDescent="0.25">
      <c r="F3163" s="1"/>
      <c r="M3163" s="1"/>
    </row>
    <row r="3164" spans="6:13" x14ac:dyDescent="0.25">
      <c r="F3164" s="1"/>
      <c r="M3164" s="1"/>
    </row>
    <row r="3165" spans="6:13" x14ac:dyDescent="0.25">
      <c r="F3165" s="1"/>
      <c r="M3165" s="1"/>
    </row>
    <row r="3166" spans="6:13" x14ac:dyDescent="0.25">
      <c r="F3166" s="1"/>
      <c r="M3166" s="1"/>
    </row>
    <row r="3167" spans="6:13" x14ac:dyDescent="0.25">
      <c r="F3167" s="1"/>
      <c r="M3167" s="1"/>
    </row>
    <row r="3168" spans="6:13" x14ac:dyDescent="0.25">
      <c r="F3168" s="1"/>
      <c r="M3168" s="1"/>
    </row>
    <row r="3169" spans="6:13" x14ac:dyDescent="0.25">
      <c r="F3169" s="1"/>
      <c r="M3169" s="1"/>
    </row>
    <row r="3170" spans="6:13" x14ac:dyDescent="0.25">
      <c r="F3170" s="1"/>
      <c r="M3170" s="1"/>
    </row>
    <row r="3171" spans="6:13" x14ac:dyDescent="0.25">
      <c r="F3171" s="1"/>
      <c r="M3171" s="1"/>
    </row>
    <row r="3172" spans="6:13" x14ac:dyDescent="0.25">
      <c r="F3172" s="1"/>
      <c r="M3172" s="1"/>
    </row>
    <row r="3173" spans="6:13" x14ac:dyDescent="0.25">
      <c r="F3173" s="1"/>
      <c r="M3173" s="1"/>
    </row>
    <row r="3174" spans="6:13" x14ac:dyDescent="0.25">
      <c r="F3174" s="1"/>
      <c r="M3174" s="1"/>
    </row>
    <row r="3175" spans="6:13" x14ac:dyDescent="0.25">
      <c r="F3175" s="1"/>
      <c r="M3175" s="1"/>
    </row>
    <row r="3176" spans="6:13" x14ac:dyDescent="0.25">
      <c r="F3176" s="1"/>
      <c r="M3176" s="1"/>
    </row>
    <row r="3177" spans="6:13" x14ac:dyDescent="0.25">
      <c r="F3177" s="1"/>
      <c r="M3177" s="1"/>
    </row>
    <row r="3178" spans="6:13" x14ac:dyDescent="0.25">
      <c r="F3178" s="1"/>
      <c r="M3178" s="1"/>
    </row>
    <row r="3179" spans="6:13" x14ac:dyDescent="0.25">
      <c r="F3179" s="1"/>
      <c r="M3179" s="1"/>
    </row>
    <row r="3180" spans="6:13" x14ac:dyDescent="0.25">
      <c r="F3180" s="1"/>
      <c r="M3180" s="1"/>
    </row>
    <row r="3181" spans="6:13" x14ac:dyDescent="0.25">
      <c r="F3181" s="1"/>
      <c r="M3181" s="1"/>
    </row>
    <row r="3182" spans="6:13" x14ac:dyDescent="0.25">
      <c r="F3182" s="1"/>
      <c r="M3182" s="1"/>
    </row>
    <row r="3183" spans="6:13" x14ac:dyDescent="0.25">
      <c r="F3183" s="1"/>
      <c r="M3183" s="1"/>
    </row>
    <row r="3184" spans="6:13" x14ac:dyDescent="0.25">
      <c r="F3184" s="1"/>
      <c r="M3184" s="1"/>
    </row>
    <row r="3185" spans="6:13" x14ac:dyDescent="0.25">
      <c r="F3185" s="1"/>
      <c r="M3185" s="1"/>
    </row>
    <row r="3186" spans="6:13" x14ac:dyDescent="0.25">
      <c r="F3186" s="1"/>
      <c r="M3186" s="1"/>
    </row>
    <row r="3187" spans="6:13" x14ac:dyDescent="0.25">
      <c r="F3187" s="1"/>
      <c r="M3187" s="1"/>
    </row>
    <row r="3188" spans="6:13" x14ac:dyDescent="0.25">
      <c r="F3188" s="1"/>
      <c r="M3188" s="1"/>
    </row>
    <row r="3189" spans="6:13" x14ac:dyDescent="0.25">
      <c r="F3189" s="1"/>
      <c r="M3189" s="1"/>
    </row>
    <row r="3190" spans="6:13" x14ac:dyDescent="0.25">
      <c r="F3190" s="1"/>
      <c r="M3190" s="1"/>
    </row>
    <row r="3191" spans="6:13" x14ac:dyDescent="0.25">
      <c r="F3191" s="1"/>
      <c r="M3191" s="1"/>
    </row>
    <row r="3192" spans="6:13" x14ac:dyDescent="0.25">
      <c r="F3192" s="1"/>
      <c r="M3192" s="1"/>
    </row>
    <row r="3193" spans="6:13" x14ac:dyDescent="0.25">
      <c r="F3193" s="1"/>
      <c r="M3193" s="1"/>
    </row>
    <row r="3194" spans="6:13" x14ac:dyDescent="0.25">
      <c r="F3194" s="1"/>
      <c r="M3194" s="1"/>
    </row>
    <row r="3195" spans="6:13" x14ac:dyDescent="0.25">
      <c r="F3195" s="1"/>
      <c r="M3195" s="1"/>
    </row>
    <row r="3196" spans="6:13" x14ac:dyDescent="0.25">
      <c r="F3196" s="1"/>
      <c r="M3196" s="1"/>
    </row>
    <row r="3197" spans="6:13" x14ac:dyDescent="0.25">
      <c r="F3197" s="1"/>
      <c r="M3197" s="1"/>
    </row>
    <row r="3198" spans="6:13" x14ac:dyDescent="0.25">
      <c r="F3198" s="1"/>
      <c r="M3198" s="1"/>
    </row>
    <row r="3199" spans="6:13" x14ac:dyDescent="0.25">
      <c r="F3199" s="1"/>
      <c r="M3199" s="1"/>
    </row>
    <row r="3200" spans="6:13" x14ac:dyDescent="0.25">
      <c r="F3200" s="1"/>
      <c r="M3200" s="1"/>
    </row>
    <row r="3201" spans="6:13" x14ac:dyDescent="0.25">
      <c r="F3201" s="1"/>
      <c r="M3201" s="1"/>
    </row>
    <row r="3202" spans="6:13" x14ac:dyDescent="0.25">
      <c r="F3202" s="1"/>
      <c r="M3202" s="1"/>
    </row>
    <row r="3203" spans="6:13" x14ac:dyDescent="0.25">
      <c r="F3203" s="1"/>
      <c r="M3203" s="1"/>
    </row>
    <row r="3204" spans="6:13" x14ac:dyDescent="0.25">
      <c r="F3204" s="1"/>
      <c r="M3204" s="1"/>
    </row>
    <row r="3205" spans="6:13" x14ac:dyDescent="0.25">
      <c r="F3205" s="1"/>
      <c r="M3205" s="1"/>
    </row>
    <row r="3206" spans="6:13" x14ac:dyDescent="0.25">
      <c r="F3206" s="1"/>
      <c r="M3206" s="1"/>
    </row>
    <row r="3207" spans="6:13" x14ac:dyDescent="0.25">
      <c r="F3207" s="1"/>
      <c r="M3207" s="1"/>
    </row>
    <row r="3208" spans="6:13" x14ac:dyDescent="0.25">
      <c r="F3208" s="1"/>
      <c r="M3208" s="1"/>
    </row>
    <row r="3209" spans="6:13" x14ac:dyDescent="0.25">
      <c r="F3209" s="1"/>
      <c r="M3209" s="1"/>
    </row>
    <row r="3210" spans="6:13" x14ac:dyDescent="0.25">
      <c r="F3210" s="1"/>
      <c r="M3210" s="1"/>
    </row>
    <row r="3211" spans="6:13" x14ac:dyDescent="0.25">
      <c r="F3211" s="1"/>
      <c r="M3211" s="1"/>
    </row>
    <row r="3212" spans="6:13" x14ac:dyDescent="0.25">
      <c r="F3212" s="1"/>
      <c r="M3212" s="1"/>
    </row>
    <row r="3213" spans="6:13" x14ac:dyDescent="0.25">
      <c r="F3213" s="1"/>
      <c r="M3213" s="1"/>
    </row>
    <row r="3214" spans="6:13" x14ac:dyDescent="0.25">
      <c r="F3214" s="1"/>
      <c r="M3214" s="1"/>
    </row>
    <row r="3215" spans="6:13" x14ac:dyDescent="0.25">
      <c r="F3215" s="1"/>
      <c r="M3215" s="1"/>
    </row>
    <row r="3216" spans="6:13" x14ac:dyDescent="0.25">
      <c r="F3216" s="1"/>
      <c r="M3216" s="1"/>
    </row>
    <row r="3217" spans="6:13" x14ac:dyDescent="0.25">
      <c r="F3217" s="1"/>
      <c r="M3217" s="1"/>
    </row>
    <row r="3218" spans="6:13" x14ac:dyDescent="0.25">
      <c r="F3218" s="1"/>
      <c r="M3218" s="1"/>
    </row>
    <row r="3219" spans="6:13" x14ac:dyDescent="0.25">
      <c r="F3219" s="1"/>
      <c r="M3219" s="1"/>
    </row>
    <row r="3220" spans="6:13" x14ac:dyDescent="0.25">
      <c r="F3220" s="1"/>
      <c r="M3220" s="1"/>
    </row>
    <row r="3221" spans="6:13" x14ac:dyDescent="0.25">
      <c r="F3221" s="1"/>
      <c r="M3221" s="1"/>
    </row>
    <row r="3222" spans="6:13" x14ac:dyDescent="0.25">
      <c r="F3222" s="1"/>
      <c r="M3222" s="1"/>
    </row>
    <row r="3223" spans="6:13" x14ac:dyDescent="0.25">
      <c r="F3223" s="1"/>
      <c r="M3223" s="1"/>
    </row>
    <row r="3224" spans="6:13" x14ac:dyDescent="0.25">
      <c r="F3224" s="1"/>
      <c r="M3224" s="1"/>
    </row>
    <row r="3225" spans="6:13" x14ac:dyDescent="0.25">
      <c r="F3225" s="1"/>
      <c r="M3225" s="1"/>
    </row>
    <row r="3226" spans="6:13" x14ac:dyDescent="0.25">
      <c r="F3226" s="1"/>
      <c r="M3226" s="1"/>
    </row>
    <row r="3227" spans="6:13" x14ac:dyDescent="0.25">
      <c r="F3227" s="1"/>
      <c r="M3227" s="1"/>
    </row>
    <row r="3228" spans="6:13" x14ac:dyDescent="0.25">
      <c r="F3228" s="1"/>
      <c r="M3228" s="1"/>
    </row>
    <row r="3229" spans="6:13" x14ac:dyDescent="0.25">
      <c r="F3229" s="1"/>
      <c r="M3229" s="1"/>
    </row>
    <row r="3230" spans="6:13" x14ac:dyDescent="0.25">
      <c r="F3230" s="1"/>
      <c r="M3230" s="1"/>
    </row>
    <row r="3231" spans="6:13" x14ac:dyDescent="0.25">
      <c r="F3231" s="1"/>
      <c r="M3231" s="1"/>
    </row>
    <row r="3232" spans="6:13" x14ac:dyDescent="0.25">
      <c r="F3232" s="1"/>
      <c r="M3232" s="1"/>
    </row>
    <row r="3233" spans="6:13" x14ac:dyDescent="0.25">
      <c r="F3233" s="1"/>
      <c r="M3233" s="1"/>
    </row>
    <row r="3234" spans="6:13" x14ac:dyDescent="0.25">
      <c r="F3234" s="1"/>
      <c r="M3234" s="1"/>
    </row>
    <row r="3235" spans="6:13" x14ac:dyDescent="0.25">
      <c r="F3235" s="1"/>
      <c r="M3235" s="1"/>
    </row>
    <row r="3236" spans="6:13" x14ac:dyDescent="0.25">
      <c r="F3236" s="1"/>
      <c r="M3236" s="1"/>
    </row>
    <row r="3237" spans="6:13" x14ac:dyDescent="0.25">
      <c r="F3237" s="1"/>
      <c r="M3237" s="1"/>
    </row>
    <row r="3238" spans="6:13" x14ac:dyDescent="0.25">
      <c r="F3238" s="1"/>
      <c r="M3238" s="1"/>
    </row>
    <row r="3239" spans="6:13" x14ac:dyDescent="0.25">
      <c r="F3239" s="1"/>
      <c r="M3239" s="1"/>
    </row>
    <row r="3240" spans="6:13" x14ac:dyDescent="0.25">
      <c r="F3240" s="1"/>
      <c r="M3240" s="1"/>
    </row>
    <row r="3241" spans="6:13" x14ac:dyDescent="0.25">
      <c r="F3241" s="1"/>
      <c r="M3241" s="1"/>
    </row>
    <row r="3242" spans="6:13" x14ac:dyDescent="0.25">
      <c r="F3242" s="1"/>
      <c r="M3242" s="1"/>
    </row>
    <row r="3243" spans="6:13" x14ac:dyDescent="0.25">
      <c r="F3243" s="1"/>
      <c r="M3243" s="1"/>
    </row>
    <row r="3244" spans="6:13" x14ac:dyDescent="0.25">
      <c r="F3244" s="1"/>
      <c r="M3244" s="1"/>
    </row>
    <row r="3245" spans="6:13" x14ac:dyDescent="0.25">
      <c r="F3245" s="1"/>
      <c r="M3245" s="1"/>
    </row>
    <row r="3246" spans="6:13" x14ac:dyDescent="0.25">
      <c r="F3246" s="1"/>
      <c r="M3246" s="1"/>
    </row>
    <row r="3247" spans="6:13" x14ac:dyDescent="0.25">
      <c r="F3247" s="1"/>
      <c r="M3247" s="1"/>
    </row>
    <row r="3248" spans="6:13" x14ac:dyDescent="0.25">
      <c r="F3248" s="1"/>
      <c r="M3248" s="1"/>
    </row>
    <row r="3249" spans="6:13" x14ac:dyDescent="0.25">
      <c r="F3249" s="1"/>
      <c r="M3249" s="1"/>
    </row>
    <row r="3250" spans="6:13" x14ac:dyDescent="0.25">
      <c r="F3250" s="1"/>
      <c r="M3250" s="1"/>
    </row>
    <row r="3251" spans="6:13" x14ac:dyDescent="0.25">
      <c r="F3251" s="1"/>
      <c r="M3251" s="1"/>
    </row>
    <row r="3252" spans="6:13" x14ac:dyDescent="0.25">
      <c r="F3252" s="1"/>
      <c r="M3252" s="1"/>
    </row>
    <row r="3253" spans="6:13" x14ac:dyDescent="0.25">
      <c r="F3253" s="1"/>
      <c r="M3253" s="1"/>
    </row>
    <row r="3254" spans="6:13" x14ac:dyDescent="0.25">
      <c r="F3254" s="1"/>
      <c r="M3254" s="1"/>
    </row>
    <row r="3255" spans="6:13" x14ac:dyDescent="0.25">
      <c r="F3255" s="1"/>
      <c r="M3255" s="1"/>
    </row>
    <row r="3256" spans="6:13" x14ac:dyDescent="0.25">
      <c r="F3256" s="1"/>
      <c r="M3256" s="1"/>
    </row>
    <row r="3257" spans="6:13" x14ac:dyDescent="0.25">
      <c r="F3257" s="1"/>
      <c r="M3257" s="1"/>
    </row>
    <row r="3258" spans="6:13" x14ac:dyDescent="0.25">
      <c r="F3258" s="1"/>
      <c r="M3258" s="1"/>
    </row>
    <row r="3259" spans="6:13" x14ac:dyDescent="0.25">
      <c r="F3259" s="1"/>
      <c r="M3259" s="1"/>
    </row>
    <row r="3260" spans="6:13" x14ac:dyDescent="0.25">
      <c r="F3260" s="1"/>
      <c r="M3260" s="1"/>
    </row>
    <row r="3261" spans="6:13" x14ac:dyDescent="0.25">
      <c r="F3261" s="1"/>
      <c r="M3261" s="1"/>
    </row>
    <row r="3262" spans="6:13" x14ac:dyDescent="0.25">
      <c r="F3262" s="1"/>
      <c r="M3262" s="1"/>
    </row>
    <row r="3263" spans="6:13" x14ac:dyDescent="0.25">
      <c r="F3263" s="1"/>
      <c r="M3263" s="1"/>
    </row>
    <row r="3264" spans="6:13" x14ac:dyDescent="0.25">
      <c r="F3264" s="1"/>
      <c r="M3264" s="1"/>
    </row>
    <row r="3265" spans="6:13" x14ac:dyDescent="0.25">
      <c r="F3265" s="1"/>
      <c r="M3265" s="1"/>
    </row>
    <row r="3266" spans="6:13" x14ac:dyDescent="0.25">
      <c r="F3266" s="1"/>
      <c r="M3266" s="1"/>
    </row>
    <row r="3267" spans="6:13" x14ac:dyDescent="0.25">
      <c r="F3267" s="1"/>
      <c r="M3267" s="1"/>
    </row>
    <row r="3268" spans="6:13" x14ac:dyDescent="0.25">
      <c r="F3268" s="1"/>
      <c r="M3268" s="1"/>
    </row>
    <row r="3269" spans="6:13" x14ac:dyDescent="0.25">
      <c r="F3269" s="1"/>
      <c r="M3269" s="1"/>
    </row>
    <row r="3270" spans="6:13" x14ac:dyDescent="0.25">
      <c r="F3270" s="1"/>
      <c r="M3270" s="1"/>
    </row>
    <row r="3271" spans="6:13" x14ac:dyDescent="0.25">
      <c r="F3271" s="1"/>
      <c r="M3271" s="1"/>
    </row>
    <row r="3272" spans="6:13" x14ac:dyDescent="0.25">
      <c r="F3272" s="1"/>
      <c r="M3272" s="1"/>
    </row>
    <row r="3273" spans="6:13" x14ac:dyDescent="0.25">
      <c r="F3273" s="1"/>
      <c r="M3273" s="1"/>
    </row>
    <row r="3274" spans="6:13" x14ac:dyDescent="0.25">
      <c r="F3274" s="1"/>
      <c r="M3274" s="1"/>
    </row>
    <row r="3275" spans="6:13" x14ac:dyDescent="0.25">
      <c r="F3275" s="1"/>
      <c r="M3275" s="1"/>
    </row>
    <row r="3276" spans="6:13" x14ac:dyDescent="0.25">
      <c r="F3276" s="1"/>
      <c r="M3276" s="1"/>
    </row>
    <row r="3277" spans="6:13" x14ac:dyDescent="0.25">
      <c r="F3277" s="1"/>
      <c r="M3277" s="1"/>
    </row>
    <row r="3278" spans="6:13" x14ac:dyDescent="0.25">
      <c r="F3278" s="1"/>
      <c r="M3278" s="1"/>
    </row>
    <row r="3279" spans="6:13" x14ac:dyDescent="0.25">
      <c r="F3279" s="1"/>
      <c r="M3279" s="1"/>
    </row>
    <row r="3280" spans="6:13" x14ac:dyDescent="0.25">
      <c r="F3280" s="1"/>
      <c r="M3280" s="1"/>
    </row>
    <row r="3281" spans="6:13" x14ac:dyDescent="0.25">
      <c r="F3281" s="1"/>
      <c r="M3281" s="1"/>
    </row>
    <row r="3282" spans="6:13" x14ac:dyDescent="0.25">
      <c r="F3282" s="1"/>
      <c r="M3282" s="1"/>
    </row>
    <row r="3283" spans="6:13" x14ac:dyDescent="0.25">
      <c r="F3283" s="1"/>
      <c r="M3283" s="1"/>
    </row>
    <row r="3284" spans="6:13" x14ac:dyDescent="0.25">
      <c r="F3284" s="1"/>
      <c r="M3284" s="1"/>
    </row>
    <row r="3285" spans="6:13" x14ac:dyDescent="0.25">
      <c r="F3285" s="1"/>
      <c r="M3285" s="1"/>
    </row>
    <row r="3286" spans="6:13" x14ac:dyDescent="0.25">
      <c r="F3286" s="1"/>
      <c r="M3286" s="1"/>
    </row>
    <row r="3287" spans="6:13" x14ac:dyDescent="0.25">
      <c r="F3287" s="1"/>
      <c r="M3287" s="1"/>
    </row>
    <row r="3288" spans="6:13" x14ac:dyDescent="0.25">
      <c r="F3288" s="1"/>
      <c r="M3288" s="1"/>
    </row>
    <row r="3289" spans="6:13" x14ac:dyDescent="0.25">
      <c r="F3289" s="1"/>
      <c r="M3289" s="1"/>
    </row>
    <row r="3290" spans="6:13" x14ac:dyDescent="0.25">
      <c r="F3290" s="1"/>
      <c r="M3290" s="1"/>
    </row>
    <row r="3291" spans="6:13" x14ac:dyDescent="0.25">
      <c r="F3291" s="1"/>
      <c r="M3291" s="1"/>
    </row>
    <row r="3292" spans="6:13" x14ac:dyDescent="0.25">
      <c r="F3292" s="1"/>
      <c r="M3292" s="1"/>
    </row>
    <row r="3293" spans="6:13" x14ac:dyDescent="0.25">
      <c r="F3293" s="1"/>
      <c r="M3293" s="1"/>
    </row>
    <row r="3294" spans="6:13" x14ac:dyDescent="0.25">
      <c r="F3294" s="1"/>
      <c r="M3294" s="1"/>
    </row>
    <row r="3295" spans="6:13" x14ac:dyDescent="0.25">
      <c r="F3295" s="1"/>
      <c r="M3295" s="1"/>
    </row>
    <row r="3296" spans="6:13" x14ac:dyDescent="0.25">
      <c r="F3296" s="1"/>
      <c r="M3296" s="1"/>
    </row>
    <row r="3297" spans="6:13" x14ac:dyDescent="0.25">
      <c r="F3297" s="1"/>
      <c r="M3297" s="1"/>
    </row>
    <row r="3298" spans="6:13" x14ac:dyDescent="0.25">
      <c r="F3298" s="1"/>
      <c r="M3298" s="1"/>
    </row>
    <row r="3299" spans="6:13" x14ac:dyDescent="0.25">
      <c r="F3299" s="1"/>
      <c r="M3299" s="1"/>
    </row>
    <row r="3300" spans="6:13" x14ac:dyDescent="0.25">
      <c r="F3300" s="1"/>
      <c r="M3300" s="1"/>
    </row>
    <row r="3301" spans="6:13" x14ac:dyDescent="0.25">
      <c r="F3301" s="1"/>
      <c r="M3301" s="1"/>
    </row>
    <row r="3302" spans="6:13" x14ac:dyDescent="0.25">
      <c r="F3302" s="1"/>
      <c r="M3302" s="1"/>
    </row>
    <row r="3303" spans="6:13" x14ac:dyDescent="0.25">
      <c r="F3303" s="1"/>
      <c r="M3303" s="1"/>
    </row>
    <row r="3304" spans="6:13" x14ac:dyDescent="0.25">
      <c r="F3304" s="1"/>
      <c r="M3304" s="1"/>
    </row>
    <row r="3305" spans="6:13" x14ac:dyDescent="0.25">
      <c r="F3305" s="1"/>
      <c r="M3305" s="1"/>
    </row>
    <row r="3306" spans="6:13" x14ac:dyDescent="0.25">
      <c r="F3306" s="1"/>
      <c r="M3306" s="1"/>
    </row>
    <row r="3307" spans="6:13" x14ac:dyDescent="0.25">
      <c r="F3307" s="1"/>
      <c r="M3307" s="1"/>
    </row>
    <row r="3308" spans="6:13" x14ac:dyDescent="0.25">
      <c r="F3308" s="1"/>
      <c r="M3308" s="1"/>
    </row>
    <row r="3309" spans="6:13" x14ac:dyDescent="0.25">
      <c r="F3309" s="1"/>
      <c r="M3309" s="1"/>
    </row>
    <row r="3310" spans="6:13" x14ac:dyDescent="0.25">
      <c r="F3310" s="1"/>
      <c r="M3310" s="1"/>
    </row>
    <row r="3311" spans="6:13" x14ac:dyDescent="0.25">
      <c r="F3311" s="1"/>
      <c r="M3311" s="1"/>
    </row>
    <row r="3312" spans="6:13" x14ac:dyDescent="0.25">
      <c r="F3312" s="1"/>
      <c r="M3312" s="1"/>
    </row>
    <row r="3313" spans="6:13" x14ac:dyDescent="0.25">
      <c r="F3313" s="1"/>
      <c r="M3313" s="1"/>
    </row>
    <row r="3314" spans="6:13" x14ac:dyDescent="0.25">
      <c r="F3314" s="1"/>
      <c r="M3314" s="1"/>
    </row>
    <row r="3315" spans="6:13" x14ac:dyDescent="0.25">
      <c r="F3315" s="1"/>
      <c r="M3315" s="1"/>
    </row>
    <row r="3316" spans="6:13" x14ac:dyDescent="0.25">
      <c r="F3316" s="1"/>
      <c r="M3316" s="1"/>
    </row>
    <row r="3317" spans="6:13" x14ac:dyDescent="0.25">
      <c r="F3317" s="1"/>
      <c r="M3317" s="1"/>
    </row>
    <row r="3318" spans="6:13" x14ac:dyDescent="0.25">
      <c r="F3318" s="1"/>
      <c r="M3318" s="1"/>
    </row>
    <row r="3319" spans="6:13" x14ac:dyDescent="0.25">
      <c r="F3319" s="1"/>
      <c r="M3319" s="1"/>
    </row>
    <row r="3320" spans="6:13" x14ac:dyDescent="0.25">
      <c r="F3320" s="1"/>
      <c r="M3320" s="1"/>
    </row>
    <row r="3321" spans="6:13" x14ac:dyDescent="0.25">
      <c r="F3321" s="1"/>
      <c r="M3321" s="1"/>
    </row>
    <row r="3322" spans="6:13" x14ac:dyDescent="0.25">
      <c r="F3322" s="1"/>
      <c r="M3322" s="1"/>
    </row>
    <row r="3323" spans="6:13" x14ac:dyDescent="0.25">
      <c r="F3323" s="1"/>
      <c r="M3323" s="1"/>
    </row>
    <row r="3324" spans="6:13" x14ac:dyDescent="0.25">
      <c r="F3324" s="1"/>
      <c r="M3324" s="1"/>
    </row>
    <row r="3325" spans="6:13" x14ac:dyDescent="0.25">
      <c r="F3325" s="1"/>
      <c r="M3325" s="1"/>
    </row>
    <row r="3326" spans="6:13" x14ac:dyDescent="0.25">
      <c r="F3326" s="1"/>
      <c r="M3326" s="1"/>
    </row>
    <row r="3327" spans="6:13" x14ac:dyDescent="0.25">
      <c r="F3327" s="1"/>
      <c r="M3327" s="1"/>
    </row>
    <row r="3328" spans="6:13" x14ac:dyDescent="0.25">
      <c r="F3328" s="1"/>
      <c r="M3328" s="1"/>
    </row>
    <row r="3329" spans="6:13" x14ac:dyDescent="0.25">
      <c r="F3329" s="1"/>
      <c r="M3329" s="1"/>
    </row>
    <row r="3330" spans="6:13" x14ac:dyDescent="0.25">
      <c r="F3330" s="1"/>
      <c r="M3330" s="1"/>
    </row>
    <row r="3331" spans="6:13" x14ac:dyDescent="0.25">
      <c r="F3331" s="1"/>
      <c r="M3331" s="1"/>
    </row>
    <row r="3332" spans="6:13" x14ac:dyDescent="0.25">
      <c r="F3332" s="1"/>
      <c r="M3332" s="1"/>
    </row>
    <row r="3333" spans="6:13" x14ac:dyDescent="0.25">
      <c r="F3333" s="1"/>
      <c r="M3333" s="1"/>
    </row>
    <row r="3334" spans="6:13" x14ac:dyDescent="0.25">
      <c r="F3334" s="1"/>
      <c r="M3334" s="1"/>
    </row>
    <row r="3335" spans="6:13" x14ac:dyDescent="0.25">
      <c r="F3335" s="1"/>
      <c r="M3335" s="1"/>
    </row>
    <row r="3336" spans="6:13" x14ac:dyDescent="0.25">
      <c r="F3336" s="1"/>
      <c r="M3336" s="1"/>
    </row>
    <row r="3337" spans="6:13" x14ac:dyDescent="0.25">
      <c r="F3337" s="1"/>
      <c r="M3337" s="1"/>
    </row>
    <row r="3338" spans="6:13" x14ac:dyDescent="0.25">
      <c r="F3338" s="1"/>
      <c r="M3338" s="1"/>
    </row>
    <row r="3339" spans="6:13" x14ac:dyDescent="0.25">
      <c r="F3339" s="1"/>
      <c r="M3339" s="1"/>
    </row>
    <row r="3340" spans="6:13" x14ac:dyDescent="0.25">
      <c r="F3340" s="1"/>
      <c r="M3340" s="1"/>
    </row>
    <row r="3341" spans="6:13" x14ac:dyDescent="0.25">
      <c r="F3341" s="1"/>
      <c r="M3341" s="1"/>
    </row>
    <row r="3342" spans="6:13" x14ac:dyDescent="0.25">
      <c r="F3342" s="1"/>
      <c r="M3342" s="1"/>
    </row>
    <row r="3343" spans="6:13" x14ac:dyDescent="0.25">
      <c r="F3343" s="1"/>
      <c r="M3343" s="1"/>
    </row>
    <row r="3344" spans="6:13" x14ac:dyDescent="0.25">
      <c r="F3344" s="1"/>
      <c r="M3344" s="1"/>
    </row>
    <row r="3345" spans="6:13" x14ac:dyDescent="0.25">
      <c r="F3345" s="1"/>
      <c r="M3345" s="1"/>
    </row>
    <row r="3346" spans="6:13" x14ac:dyDescent="0.25">
      <c r="F3346" s="1"/>
      <c r="M3346" s="1"/>
    </row>
    <row r="3347" spans="6:13" x14ac:dyDescent="0.25">
      <c r="F3347" s="1"/>
      <c r="M3347" s="1"/>
    </row>
    <row r="3348" spans="6:13" x14ac:dyDescent="0.25">
      <c r="F3348" s="1"/>
      <c r="M3348" s="1"/>
    </row>
    <row r="3349" spans="6:13" x14ac:dyDescent="0.25">
      <c r="F3349" s="1"/>
      <c r="M3349" s="1"/>
    </row>
    <row r="3350" spans="6:13" x14ac:dyDescent="0.25">
      <c r="F3350" s="1"/>
      <c r="M3350" s="1"/>
    </row>
    <row r="3351" spans="6:13" x14ac:dyDescent="0.25">
      <c r="F3351" s="1"/>
      <c r="M3351" s="1"/>
    </row>
    <row r="3352" spans="6:13" x14ac:dyDescent="0.25">
      <c r="F3352" s="1"/>
      <c r="M3352" s="1"/>
    </row>
    <row r="3353" spans="6:13" x14ac:dyDescent="0.25">
      <c r="F3353" s="1"/>
      <c r="M3353" s="1"/>
    </row>
    <row r="3354" spans="6:13" x14ac:dyDescent="0.25">
      <c r="F3354" s="1"/>
      <c r="M3354" s="1"/>
    </row>
    <row r="3355" spans="6:13" x14ac:dyDescent="0.25">
      <c r="F3355" s="1"/>
      <c r="M3355" s="1"/>
    </row>
    <row r="3356" spans="6:13" x14ac:dyDescent="0.25">
      <c r="F3356" s="1"/>
      <c r="M3356" s="1"/>
    </row>
    <row r="3357" spans="6:13" x14ac:dyDescent="0.25">
      <c r="F3357" s="1"/>
      <c r="M3357" s="1"/>
    </row>
    <row r="3358" spans="6:13" x14ac:dyDescent="0.25">
      <c r="F3358" s="1"/>
      <c r="M3358" s="1"/>
    </row>
    <row r="3359" spans="6:13" x14ac:dyDescent="0.25">
      <c r="F3359" s="1"/>
      <c r="M3359" s="1"/>
    </row>
    <row r="3360" spans="6:13" x14ac:dyDescent="0.25">
      <c r="F3360" s="1"/>
      <c r="M3360" s="1"/>
    </row>
    <row r="3361" spans="6:13" x14ac:dyDescent="0.25">
      <c r="F3361" s="1"/>
      <c r="M3361" s="1"/>
    </row>
    <row r="3362" spans="6:13" x14ac:dyDescent="0.25">
      <c r="F3362" s="1"/>
      <c r="M3362" s="1"/>
    </row>
    <row r="3363" spans="6:13" x14ac:dyDescent="0.25">
      <c r="F3363" s="1"/>
      <c r="M3363" s="1"/>
    </row>
    <row r="3364" spans="6:13" x14ac:dyDescent="0.25">
      <c r="F3364" s="1"/>
      <c r="M3364" s="1"/>
    </row>
    <row r="3365" spans="6:13" x14ac:dyDescent="0.25">
      <c r="F3365" s="1"/>
      <c r="M3365" s="1"/>
    </row>
    <row r="3366" spans="6:13" x14ac:dyDescent="0.25">
      <c r="F3366" s="1"/>
      <c r="M3366" s="1"/>
    </row>
    <row r="3367" spans="6:13" x14ac:dyDescent="0.25">
      <c r="F3367" s="1"/>
      <c r="M3367" s="1"/>
    </row>
    <row r="3368" spans="6:13" x14ac:dyDescent="0.25">
      <c r="F3368" s="1"/>
      <c r="M3368" s="1"/>
    </row>
    <row r="3369" spans="6:13" x14ac:dyDescent="0.25">
      <c r="F3369" s="1"/>
      <c r="M3369" s="1"/>
    </row>
    <row r="3370" spans="6:13" x14ac:dyDescent="0.25">
      <c r="F3370" s="1"/>
      <c r="M3370" s="1"/>
    </row>
    <row r="3371" spans="6:13" x14ac:dyDescent="0.25">
      <c r="F3371" s="1"/>
      <c r="M3371" s="1"/>
    </row>
    <row r="3372" spans="6:13" x14ac:dyDescent="0.25">
      <c r="F3372" s="1"/>
      <c r="M3372" s="1"/>
    </row>
    <row r="3373" spans="6:13" x14ac:dyDescent="0.25">
      <c r="F3373" s="1"/>
      <c r="M3373" s="1"/>
    </row>
    <row r="3374" spans="6:13" x14ac:dyDescent="0.25">
      <c r="F3374" s="1"/>
      <c r="M3374" s="1"/>
    </row>
    <row r="3375" spans="6:13" x14ac:dyDescent="0.25">
      <c r="F3375" s="1"/>
      <c r="M3375" s="1"/>
    </row>
    <row r="3376" spans="6:13" x14ac:dyDescent="0.25">
      <c r="F3376" s="1"/>
      <c r="M3376" s="1"/>
    </row>
    <row r="3377" spans="6:13" x14ac:dyDescent="0.25">
      <c r="F3377" s="1"/>
      <c r="M3377" s="1"/>
    </row>
    <row r="3378" spans="6:13" x14ac:dyDescent="0.25">
      <c r="F3378" s="1"/>
      <c r="M3378" s="1"/>
    </row>
    <row r="3379" spans="6:13" x14ac:dyDescent="0.25">
      <c r="F3379" s="1"/>
      <c r="M3379" s="1"/>
    </row>
    <row r="3380" spans="6:13" x14ac:dyDescent="0.25">
      <c r="F3380" s="1"/>
      <c r="M3380" s="1"/>
    </row>
    <row r="3381" spans="6:13" x14ac:dyDescent="0.25">
      <c r="F3381" s="1"/>
      <c r="M3381" s="1"/>
    </row>
    <row r="3382" spans="6:13" x14ac:dyDescent="0.25">
      <c r="F3382" s="1"/>
      <c r="M3382" s="1"/>
    </row>
    <row r="3383" spans="6:13" x14ac:dyDescent="0.25">
      <c r="F3383" s="1"/>
      <c r="M3383" s="1"/>
    </row>
    <row r="3384" spans="6:13" x14ac:dyDescent="0.25">
      <c r="F3384" s="1"/>
      <c r="M3384" s="1"/>
    </row>
    <row r="3385" spans="6:13" x14ac:dyDescent="0.25">
      <c r="F3385" s="1"/>
      <c r="M3385" s="1"/>
    </row>
    <row r="3386" spans="6:13" x14ac:dyDescent="0.25">
      <c r="F3386" s="1"/>
      <c r="M3386" s="1"/>
    </row>
    <row r="3387" spans="6:13" x14ac:dyDescent="0.25">
      <c r="F3387" s="1"/>
      <c r="M3387" s="1"/>
    </row>
    <row r="3388" spans="6:13" x14ac:dyDescent="0.25">
      <c r="F3388" s="1"/>
      <c r="M3388" s="1"/>
    </row>
    <row r="3389" spans="6:13" x14ac:dyDescent="0.25">
      <c r="F3389" s="1"/>
      <c r="M3389" s="1"/>
    </row>
    <row r="3390" spans="6:13" x14ac:dyDescent="0.25">
      <c r="F3390" s="1"/>
      <c r="M3390" s="1"/>
    </row>
    <row r="3391" spans="6:13" x14ac:dyDescent="0.25">
      <c r="F3391" s="1"/>
      <c r="M3391" s="1"/>
    </row>
    <row r="3392" spans="6:13" x14ac:dyDescent="0.25">
      <c r="F3392" s="1"/>
      <c r="M3392" s="1"/>
    </row>
    <row r="3393" spans="6:13" x14ac:dyDescent="0.25">
      <c r="F3393" s="1"/>
      <c r="M3393" s="1"/>
    </row>
    <row r="3394" spans="6:13" x14ac:dyDescent="0.25">
      <c r="F3394" s="1"/>
      <c r="M3394" s="1"/>
    </row>
    <row r="3395" spans="6:13" x14ac:dyDescent="0.25">
      <c r="F3395" s="1"/>
      <c r="M3395" s="1"/>
    </row>
    <row r="3396" spans="6:13" x14ac:dyDescent="0.25">
      <c r="F3396" s="1"/>
      <c r="M3396" s="1"/>
    </row>
    <row r="3397" spans="6:13" x14ac:dyDescent="0.25">
      <c r="F3397" s="1"/>
      <c r="M3397" s="1"/>
    </row>
    <row r="3398" spans="6:13" x14ac:dyDescent="0.25">
      <c r="F3398" s="1"/>
      <c r="M3398" s="1"/>
    </row>
    <row r="3399" spans="6:13" x14ac:dyDescent="0.25">
      <c r="F3399" s="1"/>
      <c r="M3399" s="1"/>
    </row>
    <row r="3400" spans="6:13" x14ac:dyDescent="0.25">
      <c r="F3400" s="1"/>
      <c r="M3400" s="1"/>
    </row>
    <row r="3401" spans="6:13" x14ac:dyDescent="0.25">
      <c r="F3401" s="1"/>
      <c r="M3401" s="1"/>
    </row>
    <row r="3402" spans="6:13" x14ac:dyDescent="0.25">
      <c r="F3402" s="1"/>
      <c r="M3402" s="1"/>
    </row>
    <row r="3403" spans="6:13" x14ac:dyDescent="0.25">
      <c r="F3403" s="1"/>
      <c r="M3403" s="1"/>
    </row>
    <row r="3404" spans="6:13" x14ac:dyDescent="0.25">
      <c r="F3404" s="1"/>
      <c r="M3404" s="1"/>
    </row>
    <row r="3405" spans="6:13" x14ac:dyDescent="0.25">
      <c r="F3405" s="1"/>
      <c r="M3405" s="1"/>
    </row>
    <row r="3406" spans="6:13" x14ac:dyDescent="0.25">
      <c r="F3406" s="1"/>
      <c r="M3406" s="1"/>
    </row>
    <row r="3407" spans="6:13" x14ac:dyDescent="0.25">
      <c r="F3407" s="1"/>
      <c r="M3407" s="1"/>
    </row>
    <row r="3408" spans="6:13" x14ac:dyDescent="0.25">
      <c r="F3408" s="1"/>
      <c r="M3408" s="1"/>
    </row>
    <row r="3409" spans="6:13" x14ac:dyDescent="0.25">
      <c r="F3409" s="1"/>
      <c r="M3409" s="1"/>
    </row>
    <row r="3410" spans="6:13" x14ac:dyDescent="0.25">
      <c r="F3410" s="1"/>
      <c r="M3410" s="1"/>
    </row>
    <row r="3411" spans="6:13" x14ac:dyDescent="0.25">
      <c r="F3411" s="1"/>
      <c r="M3411" s="1"/>
    </row>
    <row r="3412" spans="6:13" x14ac:dyDescent="0.25">
      <c r="F3412" s="1"/>
      <c r="M3412" s="1"/>
    </row>
    <row r="3413" spans="6:13" x14ac:dyDescent="0.25">
      <c r="F3413" s="1"/>
      <c r="M3413" s="1"/>
    </row>
    <row r="3414" spans="6:13" x14ac:dyDescent="0.25">
      <c r="F3414" s="1"/>
      <c r="M3414" s="1"/>
    </row>
    <row r="3415" spans="6:13" x14ac:dyDescent="0.25">
      <c r="F3415" s="1"/>
      <c r="M3415" s="1"/>
    </row>
    <row r="3416" spans="6:13" x14ac:dyDescent="0.25">
      <c r="F3416" s="1"/>
      <c r="M3416" s="1"/>
    </row>
    <row r="3417" spans="6:13" x14ac:dyDescent="0.25">
      <c r="F3417" s="1"/>
      <c r="M3417" s="1"/>
    </row>
    <row r="3418" spans="6:13" x14ac:dyDescent="0.25">
      <c r="F3418" s="1"/>
      <c r="M3418" s="1"/>
    </row>
    <row r="3419" spans="6:13" x14ac:dyDescent="0.25">
      <c r="F3419" s="1"/>
      <c r="M3419" s="1"/>
    </row>
    <row r="3420" spans="6:13" x14ac:dyDescent="0.25">
      <c r="F3420" s="1"/>
      <c r="M3420" s="1"/>
    </row>
    <row r="3421" spans="6:13" x14ac:dyDescent="0.25">
      <c r="F3421" s="1"/>
      <c r="M3421" s="1"/>
    </row>
    <row r="3422" spans="6:13" x14ac:dyDescent="0.25">
      <c r="F3422" s="1"/>
      <c r="M3422" s="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6"/>
  <sheetViews>
    <sheetView workbookViewId="0">
      <selection activeCell="B4" sqref="B4"/>
    </sheetView>
  </sheetViews>
  <sheetFormatPr defaultRowHeight="15" x14ac:dyDescent="0.25"/>
  <cols>
    <col min="1" max="1" width="15.42578125" bestFit="1" customWidth="1"/>
    <col min="2" max="2" width="9.42578125" customWidth="1"/>
    <col min="3" max="3" width="14.28515625" bestFit="1" customWidth="1"/>
  </cols>
  <sheetData>
    <row r="3" spans="1:3" x14ac:dyDescent="0.25">
      <c r="A3" s="84" t="s">
        <v>3996</v>
      </c>
    </row>
    <row r="4" spans="1:3" x14ac:dyDescent="0.25">
      <c r="A4" s="84" t="s">
        <v>4</v>
      </c>
      <c r="B4" s="84" t="s">
        <v>3997</v>
      </c>
      <c r="C4" t="s">
        <v>3953</v>
      </c>
    </row>
    <row r="5" spans="1:3" x14ac:dyDescent="0.25">
      <c r="A5" t="s">
        <v>14</v>
      </c>
      <c r="B5" t="s">
        <v>3998</v>
      </c>
      <c r="C5" s="87">
        <v>43166.52</v>
      </c>
    </row>
    <row r="6" spans="1:3" x14ac:dyDescent="0.25">
      <c r="B6" t="s">
        <v>3999</v>
      </c>
      <c r="C6" s="87">
        <v>39682.620000000003</v>
      </c>
    </row>
    <row r="7" spans="1:3" x14ac:dyDescent="0.25">
      <c r="B7" t="s">
        <v>4000</v>
      </c>
      <c r="C7" s="87">
        <v>28862.38</v>
      </c>
    </row>
    <row r="8" spans="1:3" x14ac:dyDescent="0.25">
      <c r="B8" t="s">
        <v>4001</v>
      </c>
      <c r="C8" s="87">
        <v>37326.53</v>
      </c>
    </row>
    <row r="9" spans="1:3" x14ac:dyDescent="0.25">
      <c r="B9" t="s">
        <v>4002</v>
      </c>
      <c r="C9" s="87">
        <v>28310.47</v>
      </c>
    </row>
    <row r="10" spans="1:3" x14ac:dyDescent="0.25">
      <c r="B10" t="s">
        <v>4003</v>
      </c>
      <c r="C10" s="87">
        <v>32273.03</v>
      </c>
    </row>
    <row r="11" spans="1:3" x14ac:dyDescent="0.25">
      <c r="B11" t="s">
        <v>4004</v>
      </c>
      <c r="C11" s="87">
        <v>32977.43</v>
      </c>
    </row>
    <row r="12" spans="1:3" x14ac:dyDescent="0.25">
      <c r="B12" t="s">
        <v>4005</v>
      </c>
      <c r="C12" s="87">
        <v>38466.339999999997</v>
      </c>
    </row>
    <row r="13" spans="1:3" x14ac:dyDescent="0.25">
      <c r="B13" t="s">
        <v>4006</v>
      </c>
      <c r="C13" s="87">
        <v>46095.149999999994</v>
      </c>
    </row>
    <row r="14" spans="1:3" x14ac:dyDescent="0.25">
      <c r="B14" t="s">
        <v>4007</v>
      </c>
      <c r="C14" s="87">
        <v>39367.06</v>
      </c>
    </row>
    <row r="15" spans="1:3" x14ac:dyDescent="0.25">
      <c r="B15" t="s">
        <v>4008</v>
      </c>
      <c r="C15" s="87">
        <v>43282.35</v>
      </c>
    </row>
    <row r="16" spans="1:3" x14ac:dyDescent="0.25">
      <c r="B16" t="s">
        <v>4009</v>
      </c>
      <c r="C16" s="87">
        <v>39363.440000000002</v>
      </c>
    </row>
    <row r="17" spans="1:3" x14ac:dyDescent="0.25">
      <c r="A17" t="s">
        <v>4010</v>
      </c>
      <c r="C17" s="87">
        <v>449173.31999999995</v>
      </c>
    </row>
    <row r="18" spans="1:3" x14ac:dyDescent="0.25">
      <c r="A18" t="s">
        <v>97</v>
      </c>
      <c r="B18" t="s">
        <v>4003</v>
      </c>
      <c r="C18" s="87">
        <v>-39231</v>
      </c>
    </row>
    <row r="19" spans="1:3" x14ac:dyDescent="0.25">
      <c r="A19" t="s">
        <v>4011</v>
      </c>
      <c r="C19" s="87">
        <v>-39231</v>
      </c>
    </row>
    <row r="20" spans="1:3" x14ac:dyDescent="0.25">
      <c r="A20" t="s">
        <v>43</v>
      </c>
      <c r="B20" t="s">
        <v>3998</v>
      </c>
      <c r="C20" s="87">
        <v>92344.52</v>
      </c>
    </row>
    <row r="21" spans="1:3" x14ac:dyDescent="0.25">
      <c r="B21" t="s">
        <v>3999</v>
      </c>
      <c r="C21" s="87">
        <v>84514.549999999988</v>
      </c>
    </row>
    <row r="22" spans="1:3" x14ac:dyDescent="0.25">
      <c r="B22" t="s">
        <v>4000</v>
      </c>
      <c r="C22" s="87">
        <v>57985.719999999994</v>
      </c>
    </row>
    <row r="23" spans="1:3" x14ac:dyDescent="0.25">
      <c r="B23" t="s">
        <v>4001</v>
      </c>
      <c r="C23" s="87">
        <v>76959.02</v>
      </c>
    </row>
    <row r="24" spans="1:3" x14ac:dyDescent="0.25">
      <c r="B24" t="s">
        <v>4002</v>
      </c>
      <c r="C24" s="87">
        <v>63737.95</v>
      </c>
    </row>
    <row r="25" spans="1:3" x14ac:dyDescent="0.25">
      <c r="B25" t="s">
        <v>4003</v>
      </c>
      <c r="C25" s="87">
        <v>74278.12</v>
      </c>
    </row>
    <row r="26" spans="1:3" x14ac:dyDescent="0.25">
      <c r="B26" t="s">
        <v>4004</v>
      </c>
      <c r="C26" s="87">
        <v>80530.759999999995</v>
      </c>
    </row>
    <row r="27" spans="1:3" x14ac:dyDescent="0.25">
      <c r="B27" t="s">
        <v>4005</v>
      </c>
      <c r="C27" s="87">
        <v>92373.190000000017</v>
      </c>
    </row>
    <row r="28" spans="1:3" x14ac:dyDescent="0.25">
      <c r="B28" t="s">
        <v>4006</v>
      </c>
      <c r="C28" s="87">
        <v>100862.51</v>
      </c>
    </row>
    <row r="29" spans="1:3" x14ac:dyDescent="0.25">
      <c r="B29" t="s">
        <v>4007</v>
      </c>
      <c r="C29" s="87">
        <v>90941.59</v>
      </c>
    </row>
    <row r="30" spans="1:3" x14ac:dyDescent="0.25">
      <c r="B30" t="s">
        <v>4008</v>
      </c>
      <c r="C30" s="87">
        <v>99767.22</v>
      </c>
    </row>
    <row r="31" spans="1:3" x14ac:dyDescent="0.25">
      <c r="B31" t="s">
        <v>4009</v>
      </c>
      <c r="C31" s="87">
        <v>93290.81</v>
      </c>
    </row>
    <row r="32" spans="1:3" x14ac:dyDescent="0.25">
      <c r="A32" t="s">
        <v>4012</v>
      </c>
      <c r="C32" s="87">
        <v>1007585.96</v>
      </c>
    </row>
    <row r="33" spans="1:3" x14ac:dyDescent="0.25">
      <c r="A33" t="s">
        <v>60</v>
      </c>
      <c r="B33" t="s">
        <v>3998</v>
      </c>
      <c r="C33" s="87">
        <v>35385.54</v>
      </c>
    </row>
    <row r="34" spans="1:3" x14ac:dyDescent="0.25">
      <c r="B34" t="s">
        <v>3999</v>
      </c>
      <c r="C34" s="87">
        <v>17094.71</v>
      </c>
    </row>
    <row r="35" spans="1:3" x14ac:dyDescent="0.25">
      <c r="B35" t="s">
        <v>4000</v>
      </c>
      <c r="C35" s="87">
        <v>17383.579999999998</v>
      </c>
    </row>
    <row r="36" spans="1:3" x14ac:dyDescent="0.25">
      <c r="B36" t="s">
        <v>4001</v>
      </c>
      <c r="C36" s="87">
        <v>18218.09</v>
      </c>
    </row>
    <row r="37" spans="1:3" x14ac:dyDescent="0.25">
      <c r="B37" t="s">
        <v>4002</v>
      </c>
      <c r="C37" s="87">
        <v>20000</v>
      </c>
    </row>
    <row r="38" spans="1:3" x14ac:dyDescent="0.25">
      <c r="B38" t="s">
        <v>4003</v>
      </c>
      <c r="C38" s="87">
        <v>20077.559999999998</v>
      </c>
    </row>
    <row r="39" spans="1:3" x14ac:dyDescent="0.25">
      <c r="B39" t="s">
        <v>4004</v>
      </c>
      <c r="C39" s="87">
        <v>24188.800000000003</v>
      </c>
    </row>
    <row r="40" spans="1:3" x14ac:dyDescent="0.25">
      <c r="B40" t="s">
        <v>4005</v>
      </c>
      <c r="C40" s="87">
        <v>24468.199999999997</v>
      </c>
    </row>
    <row r="41" spans="1:3" x14ac:dyDescent="0.25">
      <c r="B41" t="s">
        <v>4006</v>
      </c>
      <c r="C41" s="87">
        <v>25213.339999999997</v>
      </c>
    </row>
    <row r="42" spans="1:3" x14ac:dyDescent="0.25">
      <c r="B42" t="s">
        <v>4007</v>
      </c>
      <c r="C42" s="87">
        <v>25344.540000000005</v>
      </c>
    </row>
    <row r="43" spans="1:3" x14ac:dyDescent="0.25">
      <c r="B43" t="s">
        <v>4008</v>
      </c>
      <c r="C43" s="87">
        <v>27896.480000000003</v>
      </c>
    </row>
    <row r="44" spans="1:3" x14ac:dyDescent="0.25">
      <c r="B44" t="s">
        <v>4009</v>
      </c>
      <c r="C44" s="87">
        <v>26928.51</v>
      </c>
    </row>
    <row r="45" spans="1:3" x14ac:dyDescent="0.25">
      <c r="A45" t="s">
        <v>4013</v>
      </c>
      <c r="C45" s="87">
        <v>282199.34999999998</v>
      </c>
    </row>
    <row r="46" spans="1:3" x14ac:dyDescent="0.25">
      <c r="A46" t="s">
        <v>3995</v>
      </c>
      <c r="C46" s="87">
        <v>1699727.6300000004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B224"/>
  <sheetViews>
    <sheetView topLeftCell="A199" workbookViewId="0">
      <selection sqref="A1:XFD1048576"/>
    </sheetView>
  </sheetViews>
  <sheetFormatPr defaultRowHeight="15" x14ac:dyDescent="0.25"/>
  <cols>
    <col min="1" max="1" width="10.5703125" bestFit="1" customWidth="1"/>
    <col min="2" max="3" width="15.140625" bestFit="1" customWidth="1"/>
    <col min="4" max="4" width="16.7109375" bestFit="1" customWidth="1"/>
    <col min="5" max="5" width="15.42578125" bestFit="1" customWidth="1"/>
    <col min="6" max="6" width="14.85546875" bestFit="1" customWidth="1"/>
    <col min="7" max="7" width="9.7109375" bestFit="1" customWidth="1"/>
    <col min="8" max="8" width="11.5703125" style="2" bestFit="1" customWidth="1"/>
    <col min="9" max="9" width="12.5703125" bestFit="1" customWidth="1"/>
    <col min="10" max="10" width="29" bestFit="1" customWidth="1"/>
    <col min="11" max="11" width="9.7109375" customWidth="1"/>
    <col min="12" max="12" width="14.85546875" customWidth="1"/>
    <col min="18" max="18" width="28.85546875" bestFit="1" customWidth="1"/>
    <col min="19" max="19" width="10.5703125" bestFit="1" customWidth="1"/>
    <col min="20" max="20" width="10.7109375" bestFit="1" customWidth="1"/>
    <col min="21" max="21" width="11.28515625" bestFit="1" customWidth="1"/>
    <col min="22" max="23" width="10.5703125" bestFit="1" customWidth="1"/>
    <col min="24" max="24" width="11.5703125" bestFit="1" customWidth="1"/>
    <col min="25" max="27" width="10.5703125" bestFit="1" customWidth="1"/>
    <col min="28" max="28" width="11.5703125" bestFit="1" customWidth="1"/>
  </cols>
  <sheetData>
    <row r="2" spans="1:2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s="2" t="s">
        <v>7</v>
      </c>
      <c r="I2" t="s">
        <v>8</v>
      </c>
      <c r="J2" t="s">
        <v>9</v>
      </c>
      <c r="K2" t="s">
        <v>10</v>
      </c>
      <c r="L2" t="s">
        <v>182</v>
      </c>
      <c r="M2" t="s">
        <v>3997</v>
      </c>
      <c r="O2" t="s">
        <v>3979</v>
      </c>
      <c r="S2" t="s">
        <v>3980</v>
      </c>
    </row>
    <row r="3" spans="1:28" x14ac:dyDescent="0.25">
      <c r="A3">
        <v>2015</v>
      </c>
      <c r="B3" t="s">
        <v>11</v>
      </c>
      <c r="C3" t="s">
        <v>12</v>
      </c>
      <c r="D3" t="s">
        <v>13</v>
      </c>
      <c r="E3" t="s">
        <v>14</v>
      </c>
      <c r="F3" s="1">
        <v>42278</v>
      </c>
      <c r="G3">
        <v>0</v>
      </c>
      <c r="H3" s="2">
        <v>936.46</v>
      </c>
      <c r="I3" t="s">
        <v>15</v>
      </c>
      <c r="J3" t="s">
        <v>18</v>
      </c>
      <c r="K3" t="s">
        <v>26</v>
      </c>
      <c r="L3" s="1">
        <v>42308</v>
      </c>
      <c r="M3" t="str">
        <f t="shared" ref="M3:M66" si="0">MONTH(F3)&amp;"-"&amp;YEAR(F3)</f>
        <v>10-2015</v>
      </c>
      <c r="O3" t="s">
        <v>3981</v>
      </c>
      <c r="P3" t="s">
        <v>3982</v>
      </c>
      <c r="Q3" t="s">
        <v>3983</v>
      </c>
      <c r="R3" t="s">
        <v>3984</v>
      </c>
      <c r="S3" t="s">
        <v>3985</v>
      </c>
      <c r="T3" t="s">
        <v>3986</v>
      </c>
      <c r="U3" t="s">
        <v>3987</v>
      </c>
      <c r="V3" t="s">
        <v>3988</v>
      </c>
      <c r="W3" t="s">
        <v>3989</v>
      </c>
      <c r="X3" t="s">
        <v>3990</v>
      </c>
      <c r="Y3" t="s">
        <v>3991</v>
      </c>
      <c r="Z3" t="s">
        <v>3992</v>
      </c>
      <c r="AA3" t="s">
        <v>3993</v>
      </c>
      <c r="AB3" t="s">
        <v>3953</v>
      </c>
    </row>
    <row r="4" spans="1:28" x14ac:dyDescent="0.25">
      <c r="A4">
        <v>2015</v>
      </c>
      <c r="B4" t="s">
        <v>11</v>
      </c>
      <c r="C4" t="s">
        <v>12</v>
      </c>
      <c r="D4" t="s">
        <v>13</v>
      </c>
      <c r="E4" t="s">
        <v>14</v>
      </c>
      <c r="F4" s="1">
        <v>42278</v>
      </c>
      <c r="G4">
        <v>1</v>
      </c>
      <c r="H4" s="2">
        <v>47.77</v>
      </c>
      <c r="I4" t="s">
        <v>15</v>
      </c>
      <c r="J4" t="s">
        <v>17</v>
      </c>
      <c r="K4" t="s">
        <v>27</v>
      </c>
      <c r="L4" s="1">
        <v>42308</v>
      </c>
      <c r="M4" t="str">
        <f t="shared" si="0"/>
        <v>10-2015</v>
      </c>
      <c r="O4" s="78" t="s">
        <v>3994</v>
      </c>
      <c r="P4" t="s">
        <v>3970</v>
      </c>
      <c r="Q4" t="s">
        <v>3971</v>
      </c>
      <c r="R4" t="s">
        <v>3972</v>
      </c>
      <c r="S4" s="2">
        <v>28862.38</v>
      </c>
      <c r="T4" s="2">
        <v>28310.47</v>
      </c>
      <c r="U4" s="2">
        <v>32273.03</v>
      </c>
      <c r="V4" s="2">
        <v>32977.43</v>
      </c>
      <c r="W4" s="2">
        <v>38466.339999999997</v>
      </c>
      <c r="X4" s="2">
        <v>46095.15</v>
      </c>
      <c r="Y4" s="2">
        <v>39367.06</v>
      </c>
      <c r="Z4" s="2">
        <v>43282.35</v>
      </c>
      <c r="AA4" s="2">
        <v>39363.440000000002</v>
      </c>
      <c r="AB4" s="2">
        <f>SUM(S4:AA4)</f>
        <v>328997.64999999997</v>
      </c>
    </row>
    <row r="5" spans="1:28" x14ac:dyDescent="0.25">
      <c r="A5">
        <v>2015</v>
      </c>
      <c r="B5" t="s">
        <v>11</v>
      </c>
      <c r="C5" t="s">
        <v>12</v>
      </c>
      <c r="D5" t="s">
        <v>13</v>
      </c>
      <c r="E5" t="s">
        <v>14</v>
      </c>
      <c r="F5" s="1">
        <v>42284</v>
      </c>
      <c r="G5">
        <v>0</v>
      </c>
      <c r="H5" s="2">
        <v>52.74</v>
      </c>
      <c r="I5" t="s">
        <v>15</v>
      </c>
      <c r="J5" t="s">
        <v>16</v>
      </c>
      <c r="K5" t="s">
        <v>28</v>
      </c>
      <c r="L5" s="1">
        <v>42308</v>
      </c>
      <c r="M5" t="str">
        <f t="shared" si="0"/>
        <v>10-2015</v>
      </c>
      <c r="O5" s="78" t="s">
        <v>3994</v>
      </c>
      <c r="P5" t="s">
        <v>3973</v>
      </c>
      <c r="Q5" t="s">
        <v>3971</v>
      </c>
      <c r="R5" t="s">
        <v>3974</v>
      </c>
      <c r="S5" s="2"/>
      <c r="T5" s="2"/>
      <c r="U5" s="2">
        <v>-39231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f>SUM(S5:AA5)</f>
        <v>-39231</v>
      </c>
    </row>
    <row r="6" spans="1:28" x14ac:dyDescent="0.25">
      <c r="A6">
        <v>2015</v>
      </c>
      <c r="B6" t="s">
        <v>11</v>
      </c>
      <c r="C6" t="s">
        <v>12</v>
      </c>
      <c r="D6" t="s">
        <v>13</v>
      </c>
      <c r="E6" t="s">
        <v>14</v>
      </c>
      <c r="F6" s="1">
        <v>42305</v>
      </c>
      <c r="G6">
        <v>0</v>
      </c>
      <c r="H6" s="2">
        <v>154.69999999999999</v>
      </c>
      <c r="I6" t="s">
        <v>15</v>
      </c>
      <c r="J6" t="s">
        <v>20</v>
      </c>
      <c r="K6" t="s">
        <v>29</v>
      </c>
      <c r="L6" s="1">
        <v>42308</v>
      </c>
      <c r="M6" t="str">
        <f t="shared" si="0"/>
        <v>10-2015</v>
      </c>
      <c r="O6" s="78" t="s">
        <v>3994</v>
      </c>
      <c r="P6" t="s">
        <v>3975</v>
      </c>
      <c r="Q6" t="s">
        <v>3971</v>
      </c>
      <c r="R6" t="s">
        <v>3976</v>
      </c>
      <c r="S6" s="2">
        <v>57985.72</v>
      </c>
      <c r="T6" s="2">
        <v>63737.95</v>
      </c>
      <c r="U6" s="2">
        <v>74278.12</v>
      </c>
      <c r="V6" s="2">
        <v>80530.759999999995</v>
      </c>
      <c r="W6" s="2">
        <v>92373.19</v>
      </c>
      <c r="X6" s="2">
        <v>100862.51</v>
      </c>
      <c r="Y6" s="2">
        <v>90941.59</v>
      </c>
      <c r="Z6" s="2">
        <v>99767.22</v>
      </c>
      <c r="AA6" s="2">
        <v>93290.81</v>
      </c>
      <c r="AB6" s="2">
        <f>SUM(S6:AA6)</f>
        <v>753767.86999999988</v>
      </c>
    </row>
    <row r="7" spans="1:28" x14ac:dyDescent="0.25">
      <c r="A7">
        <v>2015</v>
      </c>
      <c r="B7" t="s">
        <v>11</v>
      </c>
      <c r="C7" t="s">
        <v>12</v>
      </c>
      <c r="D7" t="s">
        <v>13</v>
      </c>
      <c r="E7" t="s">
        <v>14</v>
      </c>
      <c r="F7" s="1">
        <v>42307</v>
      </c>
      <c r="G7">
        <v>0</v>
      </c>
      <c r="H7" s="2">
        <v>41603.08</v>
      </c>
      <c r="I7" t="s">
        <v>24</v>
      </c>
      <c r="J7" t="s">
        <v>25</v>
      </c>
      <c r="L7" s="1">
        <v>42308</v>
      </c>
      <c r="M7" t="str">
        <f t="shared" si="0"/>
        <v>10-2015</v>
      </c>
      <c r="O7" s="78" t="s">
        <v>3994</v>
      </c>
      <c r="P7" t="s">
        <v>3977</v>
      </c>
      <c r="Q7" t="s">
        <v>3971</v>
      </c>
      <c r="R7" t="s">
        <v>3978</v>
      </c>
      <c r="S7" s="2">
        <v>17383.580000000002</v>
      </c>
      <c r="T7" s="2">
        <v>20000</v>
      </c>
      <c r="U7" s="2">
        <v>20077.560000000001</v>
      </c>
      <c r="V7" s="2">
        <v>24188.799999999999</v>
      </c>
      <c r="W7" s="2">
        <v>24468.2</v>
      </c>
      <c r="X7" s="2">
        <v>25213.34</v>
      </c>
      <c r="Y7" s="2">
        <v>25344.54</v>
      </c>
      <c r="Z7" s="2">
        <v>27896.48</v>
      </c>
      <c r="AA7" s="2">
        <v>26928.51</v>
      </c>
      <c r="AB7" s="2">
        <f>SUM(S7:AA7)</f>
        <v>211501.01000000004</v>
      </c>
    </row>
    <row r="8" spans="1:28" x14ac:dyDescent="0.25">
      <c r="A8">
        <v>2015</v>
      </c>
      <c r="B8" t="s">
        <v>11</v>
      </c>
      <c r="C8" t="s">
        <v>12</v>
      </c>
      <c r="D8" t="s">
        <v>13</v>
      </c>
      <c r="E8" t="s">
        <v>14</v>
      </c>
      <c r="F8" s="1">
        <v>42308</v>
      </c>
      <c r="G8">
        <v>0</v>
      </c>
      <c r="H8" s="2">
        <v>371.77</v>
      </c>
      <c r="I8" t="s">
        <v>23</v>
      </c>
      <c r="J8" t="s">
        <v>22</v>
      </c>
      <c r="L8" s="1">
        <v>42308</v>
      </c>
      <c r="M8" t="str">
        <f t="shared" si="0"/>
        <v>10-2015</v>
      </c>
    </row>
    <row r="9" spans="1:28" x14ac:dyDescent="0.25">
      <c r="A9">
        <v>2015</v>
      </c>
      <c r="B9" t="s">
        <v>11</v>
      </c>
      <c r="C9" t="s">
        <v>12</v>
      </c>
      <c r="D9" t="s">
        <v>13</v>
      </c>
      <c r="E9" t="s">
        <v>14</v>
      </c>
      <c r="F9" s="1">
        <v>42309</v>
      </c>
      <c r="G9">
        <v>0</v>
      </c>
      <c r="H9" s="2">
        <v>1339.87</v>
      </c>
      <c r="I9" t="s">
        <v>15</v>
      </c>
      <c r="J9" t="s">
        <v>18</v>
      </c>
      <c r="K9" t="s">
        <v>30</v>
      </c>
      <c r="L9" s="1">
        <v>42338</v>
      </c>
      <c r="M9" t="str">
        <f t="shared" si="0"/>
        <v>11-2015</v>
      </c>
    </row>
    <row r="10" spans="1:28" x14ac:dyDescent="0.25">
      <c r="A10">
        <v>2015</v>
      </c>
      <c r="B10" t="s">
        <v>11</v>
      </c>
      <c r="C10" t="s">
        <v>12</v>
      </c>
      <c r="D10" t="s">
        <v>13</v>
      </c>
      <c r="E10" t="s">
        <v>14</v>
      </c>
      <c r="F10" s="1">
        <v>42309</v>
      </c>
      <c r="G10">
        <v>1</v>
      </c>
      <c r="H10" s="2">
        <v>309.39999999999998</v>
      </c>
      <c r="I10" t="s">
        <v>15</v>
      </c>
      <c r="J10" t="s">
        <v>20</v>
      </c>
      <c r="K10" t="s">
        <v>31</v>
      </c>
      <c r="L10" s="1">
        <v>42338</v>
      </c>
      <c r="M10" t="str">
        <f t="shared" si="0"/>
        <v>11-2015</v>
      </c>
    </row>
    <row r="11" spans="1:28" x14ac:dyDescent="0.25">
      <c r="A11">
        <v>2015</v>
      </c>
      <c r="B11" t="s">
        <v>11</v>
      </c>
      <c r="C11" t="s">
        <v>12</v>
      </c>
      <c r="D11" t="s">
        <v>13</v>
      </c>
      <c r="E11" t="s">
        <v>14</v>
      </c>
      <c r="F11" s="1">
        <v>42318</v>
      </c>
      <c r="G11">
        <v>0</v>
      </c>
      <c r="H11" s="2">
        <v>65.16</v>
      </c>
      <c r="I11" t="s">
        <v>15</v>
      </c>
      <c r="J11" t="s">
        <v>32</v>
      </c>
      <c r="K11" t="s">
        <v>33</v>
      </c>
      <c r="L11" s="1">
        <v>42338</v>
      </c>
      <c r="M11" t="str">
        <f t="shared" si="0"/>
        <v>11-2015</v>
      </c>
    </row>
    <row r="12" spans="1:28" x14ac:dyDescent="0.25">
      <c r="A12">
        <v>2015</v>
      </c>
      <c r="B12" t="s">
        <v>11</v>
      </c>
      <c r="C12" t="s">
        <v>12</v>
      </c>
      <c r="D12" t="s">
        <v>13</v>
      </c>
      <c r="E12" t="s">
        <v>14</v>
      </c>
      <c r="F12" s="1">
        <v>42326</v>
      </c>
      <c r="G12">
        <v>0</v>
      </c>
      <c r="H12" s="2">
        <v>-33.81</v>
      </c>
      <c r="I12" t="s">
        <v>15</v>
      </c>
      <c r="J12" t="s">
        <v>34</v>
      </c>
      <c r="K12" t="s">
        <v>35</v>
      </c>
      <c r="L12" s="1">
        <v>42338</v>
      </c>
      <c r="M12" t="str">
        <f t="shared" si="0"/>
        <v>11-2015</v>
      </c>
    </row>
    <row r="13" spans="1:28" x14ac:dyDescent="0.25">
      <c r="A13">
        <v>2015</v>
      </c>
      <c r="B13" t="s">
        <v>11</v>
      </c>
      <c r="C13" t="s">
        <v>12</v>
      </c>
      <c r="D13" t="s">
        <v>13</v>
      </c>
      <c r="E13" t="s">
        <v>14</v>
      </c>
      <c r="F13" s="1">
        <v>42338</v>
      </c>
      <c r="G13">
        <v>0</v>
      </c>
      <c r="H13" s="2">
        <v>37781.69</v>
      </c>
      <c r="I13" t="s">
        <v>24</v>
      </c>
      <c r="J13" t="s">
        <v>25</v>
      </c>
      <c r="L13" s="1">
        <v>42338</v>
      </c>
      <c r="M13" t="str">
        <f t="shared" si="0"/>
        <v>11-2015</v>
      </c>
    </row>
    <row r="14" spans="1:28" x14ac:dyDescent="0.25">
      <c r="A14">
        <v>2015</v>
      </c>
      <c r="B14" t="s">
        <v>11</v>
      </c>
      <c r="C14" t="s">
        <v>12</v>
      </c>
      <c r="D14" t="s">
        <v>13</v>
      </c>
      <c r="E14" t="s">
        <v>14</v>
      </c>
      <c r="F14" s="1">
        <v>42338</v>
      </c>
      <c r="G14">
        <v>1</v>
      </c>
      <c r="H14" s="2">
        <v>220.31</v>
      </c>
      <c r="I14" t="s">
        <v>23</v>
      </c>
      <c r="J14" t="s">
        <v>22</v>
      </c>
      <c r="L14" s="1">
        <v>42338</v>
      </c>
      <c r="M14" t="str">
        <f t="shared" si="0"/>
        <v>11-2015</v>
      </c>
    </row>
    <row r="15" spans="1:28" x14ac:dyDescent="0.25">
      <c r="A15">
        <v>2015</v>
      </c>
      <c r="B15" t="s">
        <v>11</v>
      </c>
      <c r="C15" t="s">
        <v>12</v>
      </c>
      <c r="D15" t="s">
        <v>13</v>
      </c>
      <c r="E15" t="s">
        <v>14</v>
      </c>
      <c r="F15" s="1">
        <v>42353</v>
      </c>
      <c r="G15">
        <v>0</v>
      </c>
      <c r="H15" s="2">
        <v>1352.68</v>
      </c>
      <c r="I15" t="s">
        <v>15</v>
      </c>
      <c r="J15" t="s">
        <v>18</v>
      </c>
      <c r="K15" t="s">
        <v>36</v>
      </c>
      <c r="L15" s="1">
        <v>42369</v>
      </c>
      <c r="M15" t="str">
        <f t="shared" si="0"/>
        <v>12-2015</v>
      </c>
    </row>
    <row r="16" spans="1:28" x14ac:dyDescent="0.25">
      <c r="A16">
        <v>2015</v>
      </c>
      <c r="B16" t="s">
        <v>11</v>
      </c>
      <c r="C16" t="s">
        <v>12</v>
      </c>
      <c r="D16" t="s">
        <v>13</v>
      </c>
      <c r="E16" t="s">
        <v>14</v>
      </c>
      <c r="F16" s="1">
        <v>42353</v>
      </c>
      <c r="G16">
        <v>1</v>
      </c>
      <c r="H16" s="2">
        <v>309.39999999999998</v>
      </c>
      <c r="I16" t="s">
        <v>15</v>
      </c>
      <c r="J16" t="s">
        <v>20</v>
      </c>
      <c r="K16" t="s">
        <v>37</v>
      </c>
      <c r="L16" s="1">
        <v>42369</v>
      </c>
      <c r="M16" t="str">
        <f t="shared" si="0"/>
        <v>12-2015</v>
      </c>
    </row>
    <row r="17" spans="1:13" x14ac:dyDescent="0.25">
      <c r="A17">
        <v>2015</v>
      </c>
      <c r="B17" t="s">
        <v>11</v>
      </c>
      <c r="C17" t="s">
        <v>12</v>
      </c>
      <c r="D17" t="s">
        <v>13</v>
      </c>
      <c r="E17" t="s">
        <v>14</v>
      </c>
      <c r="F17" s="1">
        <v>42359</v>
      </c>
      <c r="G17">
        <v>0</v>
      </c>
      <c r="H17" s="2">
        <v>-44.95</v>
      </c>
      <c r="I17" t="s">
        <v>23</v>
      </c>
      <c r="J17" t="s">
        <v>38</v>
      </c>
      <c r="L17" s="1">
        <v>42369</v>
      </c>
      <c r="M17" t="str">
        <f t="shared" si="0"/>
        <v>12-2015</v>
      </c>
    </row>
    <row r="18" spans="1:13" x14ac:dyDescent="0.25">
      <c r="A18">
        <v>2015</v>
      </c>
      <c r="B18" t="s">
        <v>11</v>
      </c>
      <c r="C18" t="s">
        <v>12</v>
      </c>
      <c r="D18" t="s">
        <v>13</v>
      </c>
      <c r="E18" t="s">
        <v>14</v>
      </c>
      <c r="F18" s="1">
        <v>42361</v>
      </c>
      <c r="G18">
        <v>0</v>
      </c>
      <c r="H18" s="2">
        <v>154.69999999999999</v>
      </c>
      <c r="I18" t="s">
        <v>15</v>
      </c>
      <c r="J18" t="s">
        <v>20</v>
      </c>
      <c r="K18" t="s">
        <v>39</v>
      </c>
      <c r="L18" s="1">
        <v>42369</v>
      </c>
      <c r="M18" t="str">
        <f t="shared" si="0"/>
        <v>12-2015</v>
      </c>
    </row>
    <row r="19" spans="1:13" x14ac:dyDescent="0.25">
      <c r="A19">
        <v>2015</v>
      </c>
      <c r="B19" t="s">
        <v>11</v>
      </c>
      <c r="C19" t="s">
        <v>12</v>
      </c>
      <c r="D19" t="s">
        <v>13</v>
      </c>
      <c r="E19" t="s">
        <v>14</v>
      </c>
      <c r="F19" s="1">
        <v>42369</v>
      </c>
      <c r="G19">
        <v>0</v>
      </c>
      <c r="H19" s="2">
        <v>25</v>
      </c>
      <c r="I19" t="s">
        <v>15</v>
      </c>
      <c r="J19" t="s">
        <v>40</v>
      </c>
      <c r="K19" t="s">
        <v>41</v>
      </c>
      <c r="L19" s="1">
        <v>42369</v>
      </c>
      <c r="M19" t="str">
        <f t="shared" si="0"/>
        <v>12-2015</v>
      </c>
    </row>
    <row r="20" spans="1:13" x14ac:dyDescent="0.25">
      <c r="A20">
        <v>2015</v>
      </c>
      <c r="B20" t="s">
        <v>11</v>
      </c>
      <c r="C20" t="s">
        <v>12</v>
      </c>
      <c r="D20" t="s">
        <v>13</v>
      </c>
      <c r="E20" t="s">
        <v>14</v>
      </c>
      <c r="F20" s="1">
        <v>42369</v>
      </c>
      <c r="G20">
        <v>1</v>
      </c>
      <c r="H20" s="2">
        <v>35169.42</v>
      </c>
      <c r="I20" t="s">
        <v>24</v>
      </c>
      <c r="J20" t="s">
        <v>25</v>
      </c>
      <c r="L20" s="1">
        <v>42369</v>
      </c>
      <c r="M20" t="str">
        <f t="shared" si="0"/>
        <v>12-2015</v>
      </c>
    </row>
    <row r="21" spans="1:13" x14ac:dyDescent="0.25">
      <c r="A21">
        <v>2015</v>
      </c>
      <c r="B21" t="s">
        <v>11</v>
      </c>
      <c r="C21" t="s">
        <v>12</v>
      </c>
      <c r="D21" t="s">
        <v>13</v>
      </c>
      <c r="E21" t="s">
        <v>14</v>
      </c>
      <c r="F21" s="1">
        <v>42369</v>
      </c>
      <c r="G21">
        <v>2</v>
      </c>
      <c r="H21" s="2">
        <v>360.28</v>
      </c>
      <c r="I21" t="s">
        <v>23</v>
      </c>
      <c r="J21" t="s">
        <v>42</v>
      </c>
      <c r="L21" s="1">
        <v>42369</v>
      </c>
      <c r="M21" t="str">
        <f t="shared" si="0"/>
        <v>12-2015</v>
      </c>
    </row>
    <row r="22" spans="1:13" x14ac:dyDescent="0.25">
      <c r="A22">
        <v>2015</v>
      </c>
      <c r="B22" t="s">
        <v>11</v>
      </c>
      <c r="C22" t="s">
        <v>12</v>
      </c>
      <c r="D22" t="s">
        <v>13</v>
      </c>
      <c r="E22" t="s">
        <v>43</v>
      </c>
      <c r="F22" s="1">
        <v>42283</v>
      </c>
      <c r="G22">
        <v>0</v>
      </c>
      <c r="H22" s="2">
        <v>23138.76</v>
      </c>
      <c r="I22" t="s">
        <v>15</v>
      </c>
      <c r="J22" t="s">
        <v>20</v>
      </c>
      <c r="K22" t="s">
        <v>45</v>
      </c>
      <c r="L22" s="1">
        <v>42308</v>
      </c>
      <c r="M22" t="str">
        <f t="shared" si="0"/>
        <v>10-2015</v>
      </c>
    </row>
    <row r="23" spans="1:13" x14ac:dyDescent="0.25">
      <c r="A23">
        <v>2015</v>
      </c>
      <c r="B23" t="s">
        <v>11</v>
      </c>
      <c r="C23" t="s">
        <v>12</v>
      </c>
      <c r="D23" t="s">
        <v>13</v>
      </c>
      <c r="E23" t="s">
        <v>43</v>
      </c>
      <c r="F23" s="1">
        <v>42291</v>
      </c>
      <c r="G23">
        <v>0</v>
      </c>
      <c r="H23" s="2">
        <v>22825.87</v>
      </c>
      <c r="I23" t="s">
        <v>15</v>
      </c>
      <c r="J23" t="s">
        <v>20</v>
      </c>
      <c r="K23" t="s">
        <v>46</v>
      </c>
      <c r="L23" s="1">
        <v>42308</v>
      </c>
      <c r="M23" t="str">
        <f t="shared" si="0"/>
        <v>10-2015</v>
      </c>
    </row>
    <row r="24" spans="1:13" x14ac:dyDescent="0.25">
      <c r="A24">
        <v>2015</v>
      </c>
      <c r="B24" t="s">
        <v>11</v>
      </c>
      <c r="C24" t="s">
        <v>12</v>
      </c>
      <c r="D24" t="s">
        <v>13</v>
      </c>
      <c r="E24" t="s">
        <v>43</v>
      </c>
      <c r="F24" s="1">
        <v>42299</v>
      </c>
      <c r="G24">
        <v>0</v>
      </c>
      <c r="H24" s="2">
        <v>22402.61</v>
      </c>
      <c r="I24" t="s">
        <v>15</v>
      </c>
      <c r="J24" t="s">
        <v>20</v>
      </c>
      <c r="K24" t="s">
        <v>47</v>
      </c>
      <c r="L24" s="1">
        <v>42308</v>
      </c>
      <c r="M24" t="str">
        <f t="shared" si="0"/>
        <v>10-2015</v>
      </c>
    </row>
    <row r="25" spans="1:13" x14ac:dyDescent="0.25">
      <c r="A25">
        <v>2015</v>
      </c>
      <c r="B25" t="s">
        <v>11</v>
      </c>
      <c r="C25" t="s">
        <v>12</v>
      </c>
      <c r="D25" t="s">
        <v>13</v>
      </c>
      <c r="E25" t="s">
        <v>43</v>
      </c>
      <c r="F25" s="1">
        <v>42306</v>
      </c>
      <c r="G25">
        <v>0</v>
      </c>
      <c r="H25" s="2">
        <v>23011.57</v>
      </c>
      <c r="I25" t="s">
        <v>15</v>
      </c>
      <c r="J25" t="s">
        <v>20</v>
      </c>
      <c r="K25" t="s">
        <v>48</v>
      </c>
      <c r="L25" s="1">
        <v>42308</v>
      </c>
      <c r="M25" t="str">
        <f t="shared" si="0"/>
        <v>10-2015</v>
      </c>
    </row>
    <row r="26" spans="1:13" x14ac:dyDescent="0.25">
      <c r="A26">
        <v>2015</v>
      </c>
      <c r="B26" t="s">
        <v>11</v>
      </c>
      <c r="C26" t="s">
        <v>12</v>
      </c>
      <c r="D26" t="s">
        <v>13</v>
      </c>
      <c r="E26" t="s">
        <v>43</v>
      </c>
      <c r="F26" s="1">
        <v>42307</v>
      </c>
      <c r="G26">
        <v>0</v>
      </c>
      <c r="H26" s="2">
        <v>965.71</v>
      </c>
      <c r="I26" t="s">
        <v>24</v>
      </c>
      <c r="J26" t="s">
        <v>44</v>
      </c>
      <c r="L26" s="1">
        <v>42308</v>
      </c>
      <c r="M26" t="str">
        <f t="shared" si="0"/>
        <v>10-2015</v>
      </c>
    </row>
    <row r="27" spans="1:13" x14ac:dyDescent="0.25">
      <c r="A27">
        <v>2015</v>
      </c>
      <c r="B27" t="s">
        <v>11</v>
      </c>
      <c r="C27" t="s">
        <v>12</v>
      </c>
      <c r="D27" t="s">
        <v>13</v>
      </c>
      <c r="E27" t="s">
        <v>43</v>
      </c>
      <c r="F27" s="1">
        <v>42309</v>
      </c>
      <c r="G27">
        <v>0</v>
      </c>
      <c r="H27" s="2">
        <v>10</v>
      </c>
      <c r="I27" t="s">
        <v>15</v>
      </c>
      <c r="J27" t="s">
        <v>20</v>
      </c>
      <c r="K27" t="s">
        <v>49</v>
      </c>
      <c r="L27" s="1">
        <v>42338</v>
      </c>
      <c r="M27" t="str">
        <f t="shared" si="0"/>
        <v>11-2015</v>
      </c>
    </row>
    <row r="28" spans="1:13" x14ac:dyDescent="0.25">
      <c r="A28">
        <v>2015</v>
      </c>
      <c r="B28" t="s">
        <v>11</v>
      </c>
      <c r="C28" t="s">
        <v>12</v>
      </c>
      <c r="D28" t="s">
        <v>13</v>
      </c>
      <c r="E28" t="s">
        <v>43</v>
      </c>
      <c r="F28" s="1">
        <v>42313</v>
      </c>
      <c r="G28">
        <v>0</v>
      </c>
      <c r="H28" s="2">
        <v>23444.67</v>
      </c>
      <c r="I28" t="s">
        <v>15</v>
      </c>
      <c r="J28" t="s">
        <v>20</v>
      </c>
      <c r="K28" t="s">
        <v>50</v>
      </c>
      <c r="L28" s="1">
        <v>42338</v>
      </c>
      <c r="M28" t="str">
        <f t="shared" si="0"/>
        <v>11-2015</v>
      </c>
    </row>
    <row r="29" spans="1:13" x14ac:dyDescent="0.25">
      <c r="A29">
        <v>2015</v>
      </c>
      <c r="B29" t="s">
        <v>11</v>
      </c>
      <c r="C29" t="s">
        <v>12</v>
      </c>
      <c r="D29" t="s">
        <v>13</v>
      </c>
      <c r="E29" t="s">
        <v>43</v>
      </c>
      <c r="F29" s="1">
        <v>42321</v>
      </c>
      <c r="G29">
        <v>0</v>
      </c>
      <c r="H29" s="2">
        <v>21842.85</v>
      </c>
      <c r="I29" t="s">
        <v>15</v>
      </c>
      <c r="J29" t="s">
        <v>20</v>
      </c>
      <c r="K29" t="s">
        <v>51</v>
      </c>
      <c r="L29" s="1">
        <v>42338</v>
      </c>
      <c r="M29" t="str">
        <f t="shared" si="0"/>
        <v>11-2015</v>
      </c>
    </row>
    <row r="30" spans="1:13" x14ac:dyDescent="0.25">
      <c r="A30">
        <v>2015</v>
      </c>
      <c r="B30" t="s">
        <v>11</v>
      </c>
      <c r="C30" t="s">
        <v>12</v>
      </c>
      <c r="D30" t="s">
        <v>13</v>
      </c>
      <c r="E30" t="s">
        <v>43</v>
      </c>
      <c r="F30" s="1">
        <v>42324</v>
      </c>
      <c r="G30">
        <v>0</v>
      </c>
      <c r="H30" s="2">
        <v>-646.91</v>
      </c>
      <c r="I30" t="s">
        <v>15</v>
      </c>
      <c r="J30" t="s">
        <v>20</v>
      </c>
      <c r="K30" t="s">
        <v>52</v>
      </c>
      <c r="L30" s="1">
        <v>42338</v>
      </c>
      <c r="M30" t="str">
        <f t="shared" si="0"/>
        <v>11-2015</v>
      </c>
    </row>
    <row r="31" spans="1:13" x14ac:dyDescent="0.25">
      <c r="A31">
        <v>2015</v>
      </c>
      <c r="B31" t="s">
        <v>11</v>
      </c>
      <c r="C31" t="s">
        <v>12</v>
      </c>
      <c r="D31" t="s">
        <v>13</v>
      </c>
      <c r="E31" t="s">
        <v>43</v>
      </c>
      <c r="F31" s="1">
        <v>42324</v>
      </c>
      <c r="G31">
        <v>1</v>
      </c>
      <c r="H31" s="2">
        <v>3255.42</v>
      </c>
      <c r="I31" t="s">
        <v>15</v>
      </c>
      <c r="J31" t="s">
        <v>20</v>
      </c>
      <c r="K31" t="s">
        <v>53</v>
      </c>
      <c r="L31" s="1">
        <v>42338</v>
      </c>
      <c r="M31" t="str">
        <f t="shared" si="0"/>
        <v>11-2015</v>
      </c>
    </row>
    <row r="32" spans="1:13" x14ac:dyDescent="0.25">
      <c r="A32">
        <v>2015</v>
      </c>
      <c r="B32" t="s">
        <v>11</v>
      </c>
      <c r="C32" t="s">
        <v>12</v>
      </c>
      <c r="D32" t="s">
        <v>13</v>
      </c>
      <c r="E32" t="s">
        <v>43</v>
      </c>
      <c r="F32" s="1">
        <v>42328</v>
      </c>
      <c r="G32">
        <v>0</v>
      </c>
      <c r="H32" s="2">
        <v>20840.63</v>
      </c>
      <c r="I32" t="s">
        <v>15</v>
      </c>
      <c r="J32" t="s">
        <v>20</v>
      </c>
      <c r="K32" t="s">
        <v>54</v>
      </c>
      <c r="L32" s="1">
        <v>42338</v>
      </c>
      <c r="M32" t="str">
        <f t="shared" si="0"/>
        <v>11-2015</v>
      </c>
    </row>
    <row r="33" spans="1:13" x14ac:dyDescent="0.25">
      <c r="A33">
        <v>2015</v>
      </c>
      <c r="B33" t="s">
        <v>11</v>
      </c>
      <c r="C33" t="s">
        <v>12</v>
      </c>
      <c r="D33" t="s">
        <v>13</v>
      </c>
      <c r="E33" t="s">
        <v>43</v>
      </c>
      <c r="F33" s="1">
        <v>42338</v>
      </c>
      <c r="G33">
        <v>0</v>
      </c>
      <c r="H33" s="2">
        <v>-5108.4399999999996</v>
      </c>
      <c r="I33" t="s">
        <v>24</v>
      </c>
      <c r="J33" t="s">
        <v>44</v>
      </c>
      <c r="L33" s="1">
        <v>42338</v>
      </c>
      <c r="M33" t="str">
        <f t="shared" si="0"/>
        <v>11-2015</v>
      </c>
    </row>
    <row r="34" spans="1:13" x14ac:dyDescent="0.25">
      <c r="A34">
        <v>2015</v>
      </c>
      <c r="B34" t="s">
        <v>11</v>
      </c>
      <c r="C34" t="s">
        <v>12</v>
      </c>
      <c r="D34" t="s">
        <v>13</v>
      </c>
      <c r="E34" t="s">
        <v>43</v>
      </c>
      <c r="F34" s="1">
        <v>42338</v>
      </c>
      <c r="G34">
        <v>1</v>
      </c>
      <c r="H34" s="2">
        <v>20876.330000000002</v>
      </c>
      <c r="I34" t="s">
        <v>15</v>
      </c>
      <c r="J34" t="s">
        <v>20</v>
      </c>
      <c r="K34" t="s">
        <v>55</v>
      </c>
      <c r="L34" s="1">
        <v>42338</v>
      </c>
      <c r="M34" t="str">
        <f t="shared" si="0"/>
        <v>11-2015</v>
      </c>
    </row>
    <row r="35" spans="1:13" x14ac:dyDescent="0.25">
      <c r="A35">
        <v>2015</v>
      </c>
      <c r="B35" t="s">
        <v>11</v>
      </c>
      <c r="C35" t="s">
        <v>12</v>
      </c>
      <c r="D35" t="s">
        <v>13</v>
      </c>
      <c r="E35" t="s">
        <v>43</v>
      </c>
      <c r="F35" s="1">
        <v>42354</v>
      </c>
      <c r="G35">
        <v>0</v>
      </c>
      <c r="H35" s="2">
        <v>18882.46</v>
      </c>
      <c r="I35" t="s">
        <v>15</v>
      </c>
      <c r="J35" t="s">
        <v>20</v>
      </c>
      <c r="K35" t="s">
        <v>56</v>
      </c>
      <c r="L35" s="1">
        <v>42369</v>
      </c>
      <c r="M35" t="str">
        <f t="shared" si="0"/>
        <v>12-2015</v>
      </c>
    </row>
    <row r="36" spans="1:13" x14ac:dyDescent="0.25">
      <c r="A36">
        <v>2015</v>
      </c>
      <c r="B36" t="s">
        <v>11</v>
      </c>
      <c r="C36" t="s">
        <v>12</v>
      </c>
      <c r="D36" t="s">
        <v>13</v>
      </c>
      <c r="E36" t="s">
        <v>43</v>
      </c>
      <c r="F36" s="1">
        <v>42354</v>
      </c>
      <c r="G36">
        <v>1</v>
      </c>
      <c r="H36" s="2">
        <v>20266.79</v>
      </c>
      <c r="I36" t="s">
        <v>15</v>
      </c>
      <c r="J36" t="s">
        <v>20</v>
      </c>
      <c r="K36" t="s">
        <v>57</v>
      </c>
      <c r="L36" s="1">
        <v>42369</v>
      </c>
      <c r="M36" t="str">
        <f t="shared" si="0"/>
        <v>12-2015</v>
      </c>
    </row>
    <row r="37" spans="1:13" x14ac:dyDescent="0.25">
      <c r="A37">
        <v>2015</v>
      </c>
      <c r="B37" t="s">
        <v>11</v>
      </c>
      <c r="C37" t="s">
        <v>12</v>
      </c>
      <c r="D37" t="s">
        <v>13</v>
      </c>
      <c r="E37" t="s">
        <v>43</v>
      </c>
      <c r="F37" s="1">
        <v>42361</v>
      </c>
      <c r="G37">
        <v>0</v>
      </c>
      <c r="H37" s="2">
        <v>18553.97</v>
      </c>
      <c r="I37" t="s">
        <v>15</v>
      </c>
      <c r="J37" t="s">
        <v>20</v>
      </c>
      <c r="K37" t="s">
        <v>58</v>
      </c>
      <c r="L37" s="1">
        <v>42369</v>
      </c>
      <c r="M37" t="str">
        <f t="shared" si="0"/>
        <v>12-2015</v>
      </c>
    </row>
    <row r="38" spans="1:13" x14ac:dyDescent="0.25">
      <c r="A38">
        <v>2015</v>
      </c>
      <c r="B38" t="s">
        <v>11</v>
      </c>
      <c r="C38" t="s">
        <v>12</v>
      </c>
      <c r="D38" t="s">
        <v>13</v>
      </c>
      <c r="E38" t="s">
        <v>43</v>
      </c>
      <c r="F38" s="1">
        <v>42368</v>
      </c>
      <c r="G38">
        <v>0</v>
      </c>
      <c r="H38" s="2">
        <v>12004.16</v>
      </c>
      <c r="I38" t="s">
        <v>15</v>
      </c>
      <c r="J38" t="s">
        <v>20</v>
      </c>
      <c r="K38" t="s">
        <v>59</v>
      </c>
      <c r="L38" s="1">
        <v>42369</v>
      </c>
      <c r="M38" t="str">
        <f t="shared" si="0"/>
        <v>12-2015</v>
      </c>
    </row>
    <row r="39" spans="1:13" x14ac:dyDescent="0.25">
      <c r="A39">
        <v>2015</v>
      </c>
      <c r="B39" t="s">
        <v>11</v>
      </c>
      <c r="C39" t="s">
        <v>12</v>
      </c>
      <c r="D39" t="s">
        <v>13</v>
      </c>
      <c r="E39" t="s">
        <v>43</v>
      </c>
      <c r="F39" s="1">
        <v>42369</v>
      </c>
      <c r="G39">
        <v>0</v>
      </c>
      <c r="H39" s="2">
        <v>7251.64</v>
      </c>
      <c r="I39" t="s">
        <v>24</v>
      </c>
      <c r="J39" t="s">
        <v>44</v>
      </c>
      <c r="L39" s="1">
        <v>42369</v>
      </c>
      <c r="M39" t="str">
        <f t="shared" si="0"/>
        <v>12-2015</v>
      </c>
    </row>
    <row r="40" spans="1:13" x14ac:dyDescent="0.25">
      <c r="A40">
        <v>2015</v>
      </c>
      <c r="B40" t="s">
        <v>11</v>
      </c>
      <c r="C40" t="s">
        <v>12</v>
      </c>
      <c r="D40" t="s">
        <v>13</v>
      </c>
      <c r="E40" t="s">
        <v>60</v>
      </c>
      <c r="F40" s="1">
        <v>42289</v>
      </c>
      <c r="G40">
        <v>0</v>
      </c>
      <c r="H40" s="2">
        <v>17398.55</v>
      </c>
      <c r="I40" t="s">
        <v>15</v>
      </c>
      <c r="J40" t="s">
        <v>61</v>
      </c>
      <c r="K40" t="s">
        <v>63</v>
      </c>
      <c r="L40" s="1">
        <v>42308</v>
      </c>
      <c r="M40" t="str">
        <f t="shared" si="0"/>
        <v>10-2015</v>
      </c>
    </row>
    <row r="41" spans="1:13" x14ac:dyDescent="0.25">
      <c r="A41">
        <v>2015</v>
      </c>
      <c r="B41" t="s">
        <v>11</v>
      </c>
      <c r="C41" t="s">
        <v>12</v>
      </c>
      <c r="D41" t="s">
        <v>13</v>
      </c>
      <c r="E41" t="s">
        <v>60</v>
      </c>
      <c r="F41" s="1">
        <v>42307</v>
      </c>
      <c r="G41">
        <v>0</v>
      </c>
      <c r="H41" s="2">
        <v>17986.990000000002</v>
      </c>
      <c r="J41" t="s">
        <v>62</v>
      </c>
      <c r="K41" t="s">
        <v>19</v>
      </c>
      <c r="L41" s="1">
        <v>42308</v>
      </c>
      <c r="M41" t="str">
        <f t="shared" si="0"/>
        <v>10-2015</v>
      </c>
    </row>
    <row r="42" spans="1:13" x14ac:dyDescent="0.25">
      <c r="A42">
        <v>2015</v>
      </c>
      <c r="B42" t="s">
        <v>11</v>
      </c>
      <c r="C42" t="s">
        <v>12</v>
      </c>
      <c r="D42" t="s">
        <v>13</v>
      </c>
      <c r="E42" t="s">
        <v>60</v>
      </c>
      <c r="F42" s="1">
        <v>42309</v>
      </c>
      <c r="G42">
        <v>1</v>
      </c>
      <c r="H42" s="2">
        <v>-17986.990000000002</v>
      </c>
      <c r="J42" t="s">
        <v>62</v>
      </c>
      <c r="K42" t="s">
        <v>19</v>
      </c>
      <c r="L42" s="1">
        <v>42308</v>
      </c>
      <c r="M42" t="str">
        <f t="shared" si="0"/>
        <v>11-2015</v>
      </c>
    </row>
    <row r="43" spans="1:13" x14ac:dyDescent="0.25">
      <c r="A43">
        <v>2015</v>
      </c>
      <c r="B43" t="s">
        <v>11</v>
      </c>
      <c r="C43" t="s">
        <v>12</v>
      </c>
      <c r="D43" t="s">
        <v>13</v>
      </c>
      <c r="E43" t="s">
        <v>60</v>
      </c>
      <c r="F43" s="1">
        <v>42318</v>
      </c>
      <c r="G43">
        <v>0</v>
      </c>
      <c r="H43" s="2">
        <v>17986.990000000002</v>
      </c>
      <c r="I43" t="s">
        <v>15</v>
      </c>
      <c r="J43" t="s">
        <v>61</v>
      </c>
      <c r="K43" t="s">
        <v>64</v>
      </c>
      <c r="L43" s="1">
        <v>42338</v>
      </c>
      <c r="M43" t="str">
        <f t="shared" si="0"/>
        <v>11-2015</v>
      </c>
    </row>
    <row r="44" spans="1:13" x14ac:dyDescent="0.25">
      <c r="A44">
        <v>2015</v>
      </c>
      <c r="B44" t="s">
        <v>11</v>
      </c>
      <c r="C44" t="s">
        <v>12</v>
      </c>
      <c r="D44" t="s">
        <v>13</v>
      </c>
      <c r="E44" t="s">
        <v>60</v>
      </c>
      <c r="F44" s="1">
        <v>42338</v>
      </c>
      <c r="G44">
        <v>0</v>
      </c>
      <c r="H44" s="2">
        <v>17094.71</v>
      </c>
      <c r="J44" t="s">
        <v>62</v>
      </c>
      <c r="K44" t="s">
        <v>19</v>
      </c>
      <c r="L44" s="1">
        <v>42338</v>
      </c>
      <c r="M44" t="str">
        <f t="shared" si="0"/>
        <v>11-2015</v>
      </c>
    </row>
    <row r="45" spans="1:13" x14ac:dyDescent="0.25">
      <c r="A45">
        <v>2015</v>
      </c>
      <c r="B45" t="s">
        <v>11</v>
      </c>
      <c r="C45" t="s">
        <v>12</v>
      </c>
      <c r="D45" t="s">
        <v>13</v>
      </c>
      <c r="E45" t="s">
        <v>60</v>
      </c>
      <c r="F45" s="1">
        <v>42339</v>
      </c>
      <c r="G45">
        <v>1</v>
      </c>
      <c r="H45" s="2">
        <v>-17094.71</v>
      </c>
      <c r="J45" t="s">
        <v>62</v>
      </c>
      <c r="K45" t="s">
        <v>19</v>
      </c>
      <c r="L45" s="1">
        <v>42338</v>
      </c>
      <c r="M45" t="str">
        <f t="shared" si="0"/>
        <v>12-2015</v>
      </c>
    </row>
    <row r="46" spans="1:13" x14ac:dyDescent="0.25">
      <c r="A46">
        <v>2015</v>
      </c>
      <c r="B46" t="s">
        <v>11</v>
      </c>
      <c r="C46" t="s">
        <v>12</v>
      </c>
      <c r="D46" t="s">
        <v>13</v>
      </c>
      <c r="E46" t="s">
        <v>60</v>
      </c>
      <c r="F46" s="1">
        <v>42354</v>
      </c>
      <c r="G46">
        <v>0</v>
      </c>
      <c r="H46" s="2">
        <v>17094.71</v>
      </c>
      <c r="I46" t="s">
        <v>15</v>
      </c>
      <c r="J46" t="s">
        <v>61</v>
      </c>
      <c r="K46" t="s">
        <v>65</v>
      </c>
      <c r="L46" s="1">
        <v>42369</v>
      </c>
      <c r="M46" t="str">
        <f t="shared" si="0"/>
        <v>12-2015</v>
      </c>
    </row>
    <row r="47" spans="1:13" x14ac:dyDescent="0.25">
      <c r="A47">
        <v>2015</v>
      </c>
      <c r="B47" t="s">
        <v>11</v>
      </c>
      <c r="C47" t="s">
        <v>12</v>
      </c>
      <c r="D47" t="s">
        <v>13</v>
      </c>
      <c r="E47" t="s">
        <v>60</v>
      </c>
      <c r="F47" s="1">
        <v>42369</v>
      </c>
      <c r="G47">
        <v>0</v>
      </c>
      <c r="H47" s="2">
        <v>18218.09</v>
      </c>
      <c r="J47" t="s">
        <v>66</v>
      </c>
      <c r="K47" t="s">
        <v>19</v>
      </c>
      <c r="L47" s="1">
        <v>42369</v>
      </c>
      <c r="M47" t="str">
        <f t="shared" si="0"/>
        <v>12-2015</v>
      </c>
    </row>
    <row r="48" spans="1:13" x14ac:dyDescent="0.25">
      <c r="A48">
        <v>2016</v>
      </c>
      <c r="B48" t="s">
        <v>11</v>
      </c>
      <c r="C48" t="s">
        <v>12</v>
      </c>
      <c r="D48" t="s">
        <v>13</v>
      </c>
      <c r="E48" t="s">
        <v>14</v>
      </c>
      <c r="F48" s="1">
        <v>42370</v>
      </c>
      <c r="G48">
        <v>0</v>
      </c>
      <c r="H48" s="2">
        <v>1432.81</v>
      </c>
      <c r="I48" t="s">
        <v>15</v>
      </c>
      <c r="J48" t="s">
        <v>18</v>
      </c>
      <c r="K48" t="s">
        <v>67</v>
      </c>
      <c r="L48" s="1">
        <v>42400</v>
      </c>
      <c r="M48" t="str">
        <f t="shared" si="0"/>
        <v>1-2016</v>
      </c>
    </row>
    <row r="49" spans="1:13" x14ac:dyDescent="0.25">
      <c r="A49">
        <v>2016</v>
      </c>
      <c r="B49" t="s">
        <v>11</v>
      </c>
      <c r="C49" t="s">
        <v>12</v>
      </c>
      <c r="D49" t="s">
        <v>13</v>
      </c>
      <c r="E49" t="s">
        <v>14</v>
      </c>
      <c r="F49" s="1">
        <v>42387</v>
      </c>
      <c r="G49">
        <v>0</v>
      </c>
      <c r="H49" s="2">
        <v>143.94999999999999</v>
      </c>
      <c r="I49" t="s">
        <v>15</v>
      </c>
      <c r="J49" t="s">
        <v>20</v>
      </c>
      <c r="K49" t="s">
        <v>68</v>
      </c>
      <c r="L49" s="1">
        <v>42400</v>
      </c>
      <c r="M49" t="str">
        <f t="shared" si="0"/>
        <v>1-2016</v>
      </c>
    </row>
    <row r="50" spans="1:13" x14ac:dyDescent="0.25">
      <c r="A50">
        <v>2016</v>
      </c>
      <c r="B50" t="s">
        <v>11</v>
      </c>
      <c r="C50" t="s">
        <v>12</v>
      </c>
      <c r="D50" t="s">
        <v>13</v>
      </c>
      <c r="E50" t="s">
        <v>14</v>
      </c>
      <c r="F50" s="1">
        <v>42398</v>
      </c>
      <c r="G50">
        <v>0</v>
      </c>
      <c r="H50" s="2">
        <v>24</v>
      </c>
      <c r="I50" t="s">
        <v>15</v>
      </c>
      <c r="J50" t="s">
        <v>40</v>
      </c>
      <c r="K50" t="s">
        <v>69</v>
      </c>
      <c r="L50" s="1">
        <v>42400</v>
      </c>
      <c r="M50" t="str">
        <f t="shared" si="0"/>
        <v>1-2016</v>
      </c>
    </row>
    <row r="51" spans="1:13" x14ac:dyDescent="0.25">
      <c r="A51">
        <v>2016</v>
      </c>
      <c r="B51" t="s">
        <v>11</v>
      </c>
      <c r="C51" t="s">
        <v>12</v>
      </c>
      <c r="D51" t="s">
        <v>13</v>
      </c>
      <c r="E51" t="s">
        <v>14</v>
      </c>
      <c r="F51" s="1">
        <v>42400</v>
      </c>
      <c r="G51">
        <v>0</v>
      </c>
      <c r="H51" s="2">
        <v>26919.47</v>
      </c>
      <c r="I51" t="s">
        <v>24</v>
      </c>
      <c r="J51" t="s">
        <v>70</v>
      </c>
      <c r="L51" s="1">
        <v>42400</v>
      </c>
      <c r="M51" t="str">
        <f t="shared" si="0"/>
        <v>1-2016</v>
      </c>
    </row>
    <row r="52" spans="1:13" x14ac:dyDescent="0.25">
      <c r="A52">
        <v>2016</v>
      </c>
      <c r="B52" t="s">
        <v>11</v>
      </c>
      <c r="C52" t="s">
        <v>12</v>
      </c>
      <c r="D52" t="s">
        <v>13</v>
      </c>
      <c r="E52" t="s">
        <v>14</v>
      </c>
      <c r="F52" s="1">
        <v>42400</v>
      </c>
      <c r="G52">
        <v>1</v>
      </c>
      <c r="H52" s="2">
        <v>342.15</v>
      </c>
      <c r="I52" t="s">
        <v>23</v>
      </c>
      <c r="J52" t="s">
        <v>42</v>
      </c>
      <c r="L52" s="1">
        <v>42400</v>
      </c>
      <c r="M52" t="str">
        <f t="shared" si="0"/>
        <v>1-2016</v>
      </c>
    </row>
    <row r="53" spans="1:13" x14ac:dyDescent="0.25">
      <c r="A53">
        <v>2016</v>
      </c>
      <c r="B53" t="s">
        <v>11</v>
      </c>
      <c r="C53" t="s">
        <v>12</v>
      </c>
      <c r="D53" t="s">
        <v>13</v>
      </c>
      <c r="E53" t="s">
        <v>14</v>
      </c>
      <c r="F53" s="1">
        <v>42401</v>
      </c>
      <c r="G53">
        <v>0</v>
      </c>
      <c r="H53" s="2">
        <v>1485.18</v>
      </c>
      <c r="I53" t="s">
        <v>15</v>
      </c>
      <c r="J53" t="s">
        <v>18</v>
      </c>
      <c r="K53" t="s">
        <v>71</v>
      </c>
      <c r="L53" s="1">
        <v>42429</v>
      </c>
      <c r="M53" t="str">
        <f t="shared" si="0"/>
        <v>2-2016</v>
      </c>
    </row>
    <row r="54" spans="1:13" x14ac:dyDescent="0.25">
      <c r="A54">
        <v>2016</v>
      </c>
      <c r="B54" t="s">
        <v>11</v>
      </c>
      <c r="C54" t="s">
        <v>12</v>
      </c>
      <c r="D54" t="s">
        <v>13</v>
      </c>
      <c r="E54" t="s">
        <v>14</v>
      </c>
      <c r="F54" s="1">
        <v>42405</v>
      </c>
      <c r="G54">
        <v>0</v>
      </c>
      <c r="H54" s="2">
        <v>143.94999999999999</v>
      </c>
      <c r="I54" t="s">
        <v>15</v>
      </c>
      <c r="J54" t="s">
        <v>20</v>
      </c>
      <c r="K54" t="s">
        <v>72</v>
      </c>
      <c r="L54" s="1">
        <v>42429</v>
      </c>
      <c r="M54" t="str">
        <f t="shared" si="0"/>
        <v>2-2016</v>
      </c>
    </row>
    <row r="55" spans="1:13" x14ac:dyDescent="0.25">
      <c r="A55">
        <v>2016</v>
      </c>
      <c r="B55" t="s">
        <v>11</v>
      </c>
      <c r="C55" t="s">
        <v>12</v>
      </c>
      <c r="D55" t="s">
        <v>13</v>
      </c>
      <c r="E55" t="s">
        <v>14</v>
      </c>
      <c r="F55" s="1">
        <v>42429</v>
      </c>
      <c r="G55">
        <v>0</v>
      </c>
      <c r="H55" s="2">
        <v>26327.82</v>
      </c>
      <c r="I55" t="s">
        <v>24</v>
      </c>
      <c r="J55" t="s">
        <v>70</v>
      </c>
      <c r="L55" s="1">
        <v>42429</v>
      </c>
      <c r="M55" t="str">
        <f t="shared" si="0"/>
        <v>2-2016</v>
      </c>
    </row>
    <row r="56" spans="1:13" x14ac:dyDescent="0.25">
      <c r="A56">
        <v>2016</v>
      </c>
      <c r="B56" t="s">
        <v>11</v>
      </c>
      <c r="C56" t="s">
        <v>12</v>
      </c>
      <c r="D56" t="s">
        <v>13</v>
      </c>
      <c r="E56" t="s">
        <v>14</v>
      </c>
      <c r="F56" s="1">
        <v>42429</v>
      </c>
      <c r="G56">
        <v>1</v>
      </c>
      <c r="H56" s="2">
        <v>-26.7</v>
      </c>
      <c r="I56" t="s">
        <v>23</v>
      </c>
      <c r="J56" t="s">
        <v>38</v>
      </c>
      <c r="L56" s="1">
        <v>42429</v>
      </c>
      <c r="M56" t="str">
        <f t="shared" si="0"/>
        <v>2-2016</v>
      </c>
    </row>
    <row r="57" spans="1:13" x14ac:dyDescent="0.25">
      <c r="A57">
        <v>2016</v>
      </c>
      <c r="B57" t="s">
        <v>11</v>
      </c>
      <c r="C57" t="s">
        <v>12</v>
      </c>
      <c r="D57" t="s">
        <v>13</v>
      </c>
      <c r="E57" t="s">
        <v>14</v>
      </c>
      <c r="F57" s="1">
        <v>42429</v>
      </c>
      <c r="G57">
        <v>2</v>
      </c>
      <c r="H57" s="2">
        <v>380.22</v>
      </c>
      <c r="I57" t="s">
        <v>23</v>
      </c>
      <c r="J57" t="s">
        <v>42</v>
      </c>
      <c r="L57" s="1">
        <v>42429</v>
      </c>
      <c r="M57" t="str">
        <f t="shared" si="0"/>
        <v>2-2016</v>
      </c>
    </row>
    <row r="58" spans="1:13" x14ac:dyDescent="0.25">
      <c r="A58">
        <v>2016</v>
      </c>
      <c r="B58" t="s">
        <v>11</v>
      </c>
      <c r="C58" t="s">
        <v>12</v>
      </c>
      <c r="D58" t="s">
        <v>13</v>
      </c>
      <c r="E58" t="s">
        <v>14</v>
      </c>
      <c r="F58" s="1">
        <v>42430</v>
      </c>
      <c r="G58">
        <v>0</v>
      </c>
      <c r="H58" s="2">
        <v>1338.17</v>
      </c>
      <c r="I58" t="s">
        <v>15</v>
      </c>
      <c r="J58" t="s">
        <v>18</v>
      </c>
      <c r="K58" t="s">
        <v>73</v>
      </c>
      <c r="L58" s="1">
        <v>42460</v>
      </c>
      <c r="M58" t="str">
        <f t="shared" si="0"/>
        <v>3-2016</v>
      </c>
    </row>
    <row r="59" spans="1:13" x14ac:dyDescent="0.25">
      <c r="A59">
        <v>2016</v>
      </c>
      <c r="B59" t="s">
        <v>11</v>
      </c>
      <c r="C59" t="s">
        <v>12</v>
      </c>
      <c r="D59" t="s">
        <v>13</v>
      </c>
      <c r="E59" t="s">
        <v>14</v>
      </c>
      <c r="F59" s="1">
        <v>42450</v>
      </c>
      <c r="G59">
        <v>0</v>
      </c>
      <c r="H59" s="2">
        <v>-1214.45</v>
      </c>
      <c r="I59" t="s">
        <v>23</v>
      </c>
      <c r="J59" t="s">
        <v>38</v>
      </c>
      <c r="L59" s="1">
        <v>42460</v>
      </c>
      <c r="M59" t="str">
        <f t="shared" si="0"/>
        <v>3-2016</v>
      </c>
    </row>
    <row r="60" spans="1:13" x14ac:dyDescent="0.25">
      <c r="A60">
        <v>2016</v>
      </c>
      <c r="B60" t="s">
        <v>11</v>
      </c>
      <c r="C60" t="s">
        <v>12</v>
      </c>
      <c r="D60" t="s">
        <v>13</v>
      </c>
      <c r="E60" t="s">
        <v>14</v>
      </c>
      <c r="F60" s="1">
        <v>42453</v>
      </c>
      <c r="G60">
        <v>0</v>
      </c>
      <c r="H60" s="2">
        <v>287.89999999999998</v>
      </c>
      <c r="I60" t="s">
        <v>15</v>
      </c>
      <c r="J60" t="s">
        <v>20</v>
      </c>
      <c r="K60" t="s">
        <v>74</v>
      </c>
      <c r="L60" s="1">
        <v>42460</v>
      </c>
      <c r="M60" t="str">
        <f t="shared" si="0"/>
        <v>3-2016</v>
      </c>
    </row>
    <row r="61" spans="1:13" x14ac:dyDescent="0.25">
      <c r="A61">
        <v>2016</v>
      </c>
      <c r="B61" t="s">
        <v>11</v>
      </c>
      <c r="C61" t="s">
        <v>12</v>
      </c>
      <c r="D61" t="s">
        <v>13</v>
      </c>
      <c r="E61" t="s">
        <v>14</v>
      </c>
      <c r="F61" s="1">
        <v>42457</v>
      </c>
      <c r="G61">
        <v>0</v>
      </c>
      <c r="H61" s="2">
        <v>28</v>
      </c>
      <c r="I61" t="s">
        <v>15</v>
      </c>
      <c r="J61" t="s">
        <v>40</v>
      </c>
      <c r="K61" t="s">
        <v>75</v>
      </c>
      <c r="L61" s="1">
        <v>42460</v>
      </c>
      <c r="M61" t="str">
        <f t="shared" si="0"/>
        <v>3-2016</v>
      </c>
    </row>
    <row r="62" spans="1:13" x14ac:dyDescent="0.25">
      <c r="A62">
        <v>2016</v>
      </c>
      <c r="B62" t="s">
        <v>11</v>
      </c>
      <c r="C62" t="s">
        <v>12</v>
      </c>
      <c r="D62" t="s">
        <v>13</v>
      </c>
      <c r="E62" t="s">
        <v>14</v>
      </c>
      <c r="F62" s="1">
        <v>42460</v>
      </c>
      <c r="G62">
        <v>0</v>
      </c>
      <c r="H62" s="2">
        <v>31548.31</v>
      </c>
      <c r="I62" t="s">
        <v>24</v>
      </c>
      <c r="J62" t="s">
        <v>70</v>
      </c>
      <c r="L62" s="1">
        <v>42460</v>
      </c>
      <c r="M62" t="str">
        <f t="shared" si="0"/>
        <v>3-2016</v>
      </c>
    </row>
    <row r="63" spans="1:13" x14ac:dyDescent="0.25">
      <c r="A63">
        <v>2016</v>
      </c>
      <c r="B63" t="s">
        <v>11</v>
      </c>
      <c r="C63" t="s">
        <v>12</v>
      </c>
      <c r="D63" t="s">
        <v>13</v>
      </c>
      <c r="E63" t="s">
        <v>14</v>
      </c>
      <c r="F63" s="1">
        <v>42460</v>
      </c>
      <c r="G63">
        <v>1</v>
      </c>
      <c r="H63" s="2">
        <v>285.10000000000002</v>
      </c>
      <c r="I63" t="s">
        <v>23</v>
      </c>
      <c r="J63" t="s">
        <v>42</v>
      </c>
      <c r="L63" s="1">
        <v>42460</v>
      </c>
      <c r="M63" t="str">
        <f t="shared" si="0"/>
        <v>3-2016</v>
      </c>
    </row>
    <row r="64" spans="1:13" x14ac:dyDescent="0.25">
      <c r="A64">
        <v>2016</v>
      </c>
      <c r="B64" t="s">
        <v>11</v>
      </c>
      <c r="C64" t="s">
        <v>12</v>
      </c>
      <c r="D64" t="s">
        <v>13</v>
      </c>
      <c r="E64" t="s">
        <v>14</v>
      </c>
      <c r="F64" s="1">
        <v>42461</v>
      </c>
      <c r="G64">
        <v>0</v>
      </c>
      <c r="H64" s="2">
        <v>1675.25</v>
      </c>
      <c r="I64" t="s">
        <v>15</v>
      </c>
      <c r="J64" t="s">
        <v>18</v>
      </c>
      <c r="K64" t="s">
        <v>76</v>
      </c>
      <c r="L64" s="1">
        <v>42490</v>
      </c>
      <c r="M64" t="str">
        <f t="shared" si="0"/>
        <v>4-2016</v>
      </c>
    </row>
    <row r="65" spans="1:13" x14ac:dyDescent="0.25">
      <c r="A65">
        <v>2016</v>
      </c>
      <c r="B65" t="s">
        <v>11</v>
      </c>
      <c r="C65" t="s">
        <v>12</v>
      </c>
      <c r="D65" t="s">
        <v>13</v>
      </c>
      <c r="E65" t="s">
        <v>14</v>
      </c>
      <c r="F65" s="1">
        <v>42472</v>
      </c>
      <c r="G65">
        <v>0</v>
      </c>
      <c r="H65" s="2">
        <v>-2699.2</v>
      </c>
      <c r="I65" t="s">
        <v>23</v>
      </c>
      <c r="J65" t="s">
        <v>38</v>
      </c>
      <c r="L65" s="1">
        <v>42490</v>
      </c>
      <c r="M65" t="str">
        <f t="shared" si="0"/>
        <v>4-2016</v>
      </c>
    </row>
    <row r="66" spans="1:13" x14ac:dyDescent="0.25">
      <c r="A66">
        <v>2016</v>
      </c>
      <c r="B66" t="s">
        <v>11</v>
      </c>
      <c r="C66" t="s">
        <v>12</v>
      </c>
      <c r="D66" t="s">
        <v>13</v>
      </c>
      <c r="E66" t="s">
        <v>14</v>
      </c>
      <c r="F66" s="1">
        <v>42473</v>
      </c>
      <c r="G66">
        <v>0</v>
      </c>
      <c r="H66" s="2">
        <v>143.94999999999999</v>
      </c>
      <c r="I66" t="s">
        <v>15</v>
      </c>
      <c r="J66" t="s">
        <v>20</v>
      </c>
      <c r="K66" t="s">
        <v>77</v>
      </c>
      <c r="L66" s="1">
        <v>42490</v>
      </c>
      <c r="M66" t="str">
        <f t="shared" si="0"/>
        <v>4-2016</v>
      </c>
    </row>
    <row r="67" spans="1:13" x14ac:dyDescent="0.25">
      <c r="A67">
        <v>2016</v>
      </c>
      <c r="B67" t="s">
        <v>11</v>
      </c>
      <c r="C67" t="s">
        <v>12</v>
      </c>
      <c r="D67" t="s">
        <v>13</v>
      </c>
      <c r="E67" t="s">
        <v>14</v>
      </c>
      <c r="F67" s="1">
        <v>42490</v>
      </c>
      <c r="G67">
        <v>0</v>
      </c>
      <c r="H67" s="2">
        <v>33648.39</v>
      </c>
      <c r="I67" t="s">
        <v>24</v>
      </c>
      <c r="J67" t="s">
        <v>70</v>
      </c>
      <c r="L67" s="1">
        <v>42490</v>
      </c>
      <c r="M67" t="str">
        <f t="shared" ref="M67:M130" si="1">MONTH(F67)&amp;"-"&amp;YEAR(F67)</f>
        <v>4-2016</v>
      </c>
    </row>
    <row r="68" spans="1:13" x14ac:dyDescent="0.25">
      <c r="A68">
        <v>2016</v>
      </c>
      <c r="B68" t="s">
        <v>11</v>
      </c>
      <c r="C68" t="s">
        <v>12</v>
      </c>
      <c r="D68" t="s">
        <v>13</v>
      </c>
      <c r="E68" t="s">
        <v>14</v>
      </c>
      <c r="F68" s="1">
        <v>42490</v>
      </c>
      <c r="G68">
        <v>1</v>
      </c>
      <c r="H68" s="2">
        <v>209.04</v>
      </c>
      <c r="I68" t="s">
        <v>23</v>
      </c>
      <c r="J68" t="s">
        <v>42</v>
      </c>
      <c r="L68" s="1">
        <v>42490</v>
      </c>
      <c r="M68" t="str">
        <f t="shared" si="1"/>
        <v>4-2016</v>
      </c>
    </row>
    <row r="69" spans="1:13" x14ac:dyDescent="0.25">
      <c r="A69">
        <v>2016</v>
      </c>
      <c r="B69" t="s">
        <v>11</v>
      </c>
      <c r="C69" t="s">
        <v>12</v>
      </c>
      <c r="D69" t="s">
        <v>13</v>
      </c>
      <c r="E69" t="s">
        <v>14</v>
      </c>
      <c r="F69" s="1">
        <v>42491</v>
      </c>
      <c r="G69">
        <v>0</v>
      </c>
      <c r="H69" s="2">
        <v>1578.25</v>
      </c>
      <c r="I69" t="s">
        <v>15</v>
      </c>
      <c r="J69" t="s">
        <v>18</v>
      </c>
      <c r="K69" t="s">
        <v>78</v>
      </c>
      <c r="L69" s="1">
        <v>42521</v>
      </c>
      <c r="M69" t="str">
        <f t="shared" si="1"/>
        <v>5-2016</v>
      </c>
    </row>
    <row r="70" spans="1:13" x14ac:dyDescent="0.25">
      <c r="A70">
        <v>2016</v>
      </c>
      <c r="B70" t="s">
        <v>11</v>
      </c>
      <c r="C70" t="s">
        <v>12</v>
      </c>
      <c r="D70" t="s">
        <v>13</v>
      </c>
      <c r="E70" t="s">
        <v>14</v>
      </c>
      <c r="F70" s="1">
        <v>42502</v>
      </c>
      <c r="G70">
        <v>0</v>
      </c>
      <c r="H70" s="2">
        <v>130.81</v>
      </c>
      <c r="I70" t="s">
        <v>15</v>
      </c>
      <c r="J70" t="s">
        <v>20</v>
      </c>
      <c r="K70" t="s">
        <v>79</v>
      </c>
      <c r="L70" s="1">
        <v>42521</v>
      </c>
      <c r="M70" t="str">
        <f t="shared" si="1"/>
        <v>5-2016</v>
      </c>
    </row>
    <row r="71" spans="1:13" x14ac:dyDescent="0.25">
      <c r="A71">
        <v>2016</v>
      </c>
      <c r="B71" t="s">
        <v>11</v>
      </c>
      <c r="C71" t="s">
        <v>12</v>
      </c>
      <c r="D71" t="s">
        <v>13</v>
      </c>
      <c r="E71" t="s">
        <v>14</v>
      </c>
      <c r="F71" s="1">
        <v>42521</v>
      </c>
      <c r="G71">
        <v>0</v>
      </c>
      <c r="H71" s="2">
        <v>36391.69</v>
      </c>
      <c r="I71" t="s">
        <v>24</v>
      </c>
      <c r="J71" t="s">
        <v>70</v>
      </c>
      <c r="L71" s="1">
        <v>42521</v>
      </c>
      <c r="M71" t="str">
        <f t="shared" si="1"/>
        <v>5-2016</v>
      </c>
    </row>
    <row r="72" spans="1:13" x14ac:dyDescent="0.25">
      <c r="A72">
        <v>2016</v>
      </c>
      <c r="B72" t="s">
        <v>11</v>
      </c>
      <c r="C72" t="s">
        <v>12</v>
      </c>
      <c r="D72" t="s">
        <v>13</v>
      </c>
      <c r="E72" t="s">
        <v>14</v>
      </c>
      <c r="F72" s="1">
        <v>42521</v>
      </c>
      <c r="G72">
        <v>1</v>
      </c>
      <c r="H72" s="2">
        <v>365.59</v>
      </c>
      <c r="I72" t="s">
        <v>23</v>
      </c>
      <c r="J72" t="s">
        <v>42</v>
      </c>
      <c r="L72" s="1">
        <v>42521</v>
      </c>
      <c r="M72" t="str">
        <f t="shared" si="1"/>
        <v>5-2016</v>
      </c>
    </row>
    <row r="73" spans="1:13" x14ac:dyDescent="0.25">
      <c r="A73">
        <v>2016</v>
      </c>
      <c r="B73" t="s">
        <v>11</v>
      </c>
      <c r="C73" t="s">
        <v>12</v>
      </c>
      <c r="D73" t="s">
        <v>13</v>
      </c>
      <c r="E73" t="s">
        <v>14</v>
      </c>
      <c r="F73" s="1">
        <v>42522</v>
      </c>
      <c r="G73">
        <v>0</v>
      </c>
      <c r="H73" s="2">
        <v>1990.68</v>
      </c>
      <c r="I73" t="s">
        <v>15</v>
      </c>
      <c r="J73" t="s">
        <v>18</v>
      </c>
      <c r="K73" t="s">
        <v>80</v>
      </c>
      <c r="L73" s="1">
        <v>42551</v>
      </c>
      <c r="M73" t="str">
        <f t="shared" si="1"/>
        <v>6-2016</v>
      </c>
    </row>
    <row r="74" spans="1:13" x14ac:dyDescent="0.25">
      <c r="A74">
        <v>2016</v>
      </c>
      <c r="B74" t="s">
        <v>11</v>
      </c>
      <c r="C74" t="s">
        <v>12</v>
      </c>
      <c r="D74" t="s">
        <v>13</v>
      </c>
      <c r="E74" t="s">
        <v>14</v>
      </c>
      <c r="F74" s="1">
        <v>42523</v>
      </c>
      <c r="G74">
        <v>0</v>
      </c>
      <c r="H74" s="2">
        <v>130.81</v>
      </c>
      <c r="I74" t="s">
        <v>15</v>
      </c>
      <c r="J74" t="s">
        <v>20</v>
      </c>
      <c r="K74" t="s">
        <v>81</v>
      </c>
      <c r="L74" s="1">
        <v>42551</v>
      </c>
      <c r="M74" t="str">
        <f t="shared" si="1"/>
        <v>6-2016</v>
      </c>
    </row>
    <row r="75" spans="1:13" x14ac:dyDescent="0.25">
      <c r="A75">
        <v>2016</v>
      </c>
      <c r="B75" t="s">
        <v>11</v>
      </c>
      <c r="C75" t="s">
        <v>12</v>
      </c>
      <c r="D75" t="s">
        <v>13</v>
      </c>
      <c r="E75" t="s">
        <v>14</v>
      </c>
      <c r="F75" s="1">
        <v>42551</v>
      </c>
      <c r="G75">
        <v>0</v>
      </c>
      <c r="H75" s="2">
        <v>43493.02</v>
      </c>
      <c r="I75" t="s">
        <v>24</v>
      </c>
      <c r="J75" t="s">
        <v>70</v>
      </c>
      <c r="L75" s="1">
        <v>42551</v>
      </c>
      <c r="M75" t="str">
        <f t="shared" si="1"/>
        <v>6-2016</v>
      </c>
    </row>
    <row r="76" spans="1:13" x14ac:dyDescent="0.25">
      <c r="A76">
        <v>2016</v>
      </c>
      <c r="B76" t="s">
        <v>11</v>
      </c>
      <c r="C76" t="s">
        <v>12</v>
      </c>
      <c r="D76" t="s">
        <v>13</v>
      </c>
      <c r="E76" t="s">
        <v>14</v>
      </c>
      <c r="F76" s="1">
        <v>42551</v>
      </c>
      <c r="G76">
        <v>1</v>
      </c>
      <c r="H76" s="2">
        <v>480.64</v>
      </c>
      <c r="I76" t="s">
        <v>23</v>
      </c>
      <c r="J76" t="s">
        <v>42</v>
      </c>
      <c r="L76" s="1">
        <v>42551</v>
      </c>
      <c r="M76" t="str">
        <f t="shared" si="1"/>
        <v>6-2016</v>
      </c>
    </row>
    <row r="77" spans="1:13" x14ac:dyDescent="0.25">
      <c r="A77">
        <v>2016</v>
      </c>
      <c r="B77" t="s">
        <v>11</v>
      </c>
      <c r="C77" t="s">
        <v>12</v>
      </c>
      <c r="D77" t="s">
        <v>13</v>
      </c>
      <c r="E77" t="s">
        <v>14</v>
      </c>
      <c r="F77" s="1">
        <v>42552</v>
      </c>
      <c r="G77">
        <v>0</v>
      </c>
      <c r="H77" s="2">
        <v>1682.29</v>
      </c>
      <c r="I77" t="s">
        <v>15</v>
      </c>
      <c r="J77" t="s">
        <v>18</v>
      </c>
      <c r="K77" t="s">
        <v>82</v>
      </c>
      <c r="L77" s="1">
        <v>42582</v>
      </c>
      <c r="M77" t="str">
        <f t="shared" si="1"/>
        <v>7-2016</v>
      </c>
    </row>
    <row r="78" spans="1:13" x14ac:dyDescent="0.25">
      <c r="A78">
        <v>2016</v>
      </c>
      <c r="B78" t="s">
        <v>11</v>
      </c>
      <c r="C78" t="s">
        <v>12</v>
      </c>
      <c r="D78" t="s">
        <v>13</v>
      </c>
      <c r="E78" t="s">
        <v>14</v>
      </c>
      <c r="F78" s="1">
        <v>42565</v>
      </c>
      <c r="G78">
        <v>0</v>
      </c>
      <c r="H78" s="2">
        <v>41.45</v>
      </c>
      <c r="I78" t="s">
        <v>15</v>
      </c>
      <c r="J78" t="s">
        <v>83</v>
      </c>
      <c r="K78" t="s">
        <v>84</v>
      </c>
      <c r="L78" s="1">
        <v>42582</v>
      </c>
      <c r="M78" t="str">
        <f t="shared" si="1"/>
        <v>7-2016</v>
      </c>
    </row>
    <row r="79" spans="1:13" x14ac:dyDescent="0.25">
      <c r="A79">
        <v>2016</v>
      </c>
      <c r="B79" t="s">
        <v>11</v>
      </c>
      <c r="C79" t="s">
        <v>12</v>
      </c>
      <c r="D79" t="s">
        <v>13</v>
      </c>
      <c r="E79" t="s">
        <v>14</v>
      </c>
      <c r="F79" s="1">
        <v>42582</v>
      </c>
      <c r="G79">
        <v>0</v>
      </c>
      <c r="H79" s="2">
        <v>37340.559999999998</v>
      </c>
      <c r="I79" t="s">
        <v>24</v>
      </c>
      <c r="J79" t="s">
        <v>70</v>
      </c>
      <c r="L79" s="1">
        <v>42582</v>
      </c>
      <c r="M79" t="str">
        <f t="shared" si="1"/>
        <v>7-2016</v>
      </c>
    </row>
    <row r="80" spans="1:13" x14ac:dyDescent="0.25">
      <c r="A80">
        <v>2016</v>
      </c>
      <c r="B80" t="s">
        <v>11</v>
      </c>
      <c r="C80" t="s">
        <v>12</v>
      </c>
      <c r="D80" t="s">
        <v>13</v>
      </c>
      <c r="E80" t="s">
        <v>14</v>
      </c>
      <c r="F80" s="1">
        <v>42582</v>
      </c>
      <c r="G80">
        <v>1</v>
      </c>
      <c r="H80" s="2">
        <v>302.76</v>
      </c>
      <c r="I80" t="s">
        <v>23</v>
      </c>
      <c r="J80" t="s">
        <v>42</v>
      </c>
      <c r="L80" s="1">
        <v>42582</v>
      </c>
      <c r="M80" t="str">
        <f t="shared" si="1"/>
        <v>7-2016</v>
      </c>
    </row>
    <row r="81" spans="1:13" x14ac:dyDescent="0.25">
      <c r="A81">
        <v>2016</v>
      </c>
      <c r="B81" t="s">
        <v>11</v>
      </c>
      <c r="C81" t="s">
        <v>12</v>
      </c>
      <c r="D81" t="s">
        <v>13</v>
      </c>
      <c r="E81" t="s">
        <v>14</v>
      </c>
      <c r="F81" s="1">
        <v>42583</v>
      </c>
      <c r="G81">
        <v>0</v>
      </c>
      <c r="H81" s="2">
        <v>130.81</v>
      </c>
      <c r="I81" t="s">
        <v>15</v>
      </c>
      <c r="J81" t="s">
        <v>20</v>
      </c>
      <c r="K81" t="s">
        <v>85</v>
      </c>
      <c r="L81" s="1">
        <v>42582</v>
      </c>
      <c r="M81" t="str">
        <f t="shared" si="1"/>
        <v>8-2016</v>
      </c>
    </row>
    <row r="82" spans="1:13" x14ac:dyDescent="0.25">
      <c r="A82">
        <v>2016</v>
      </c>
      <c r="B82" t="s">
        <v>11</v>
      </c>
      <c r="C82" t="s">
        <v>12</v>
      </c>
      <c r="D82" t="s">
        <v>13</v>
      </c>
      <c r="E82" t="s">
        <v>14</v>
      </c>
      <c r="F82" s="1">
        <v>42583</v>
      </c>
      <c r="G82">
        <v>1</v>
      </c>
      <c r="H82" s="2">
        <v>261.62</v>
      </c>
      <c r="I82" t="s">
        <v>15</v>
      </c>
      <c r="J82" t="s">
        <v>20</v>
      </c>
      <c r="K82" t="s">
        <v>86</v>
      </c>
      <c r="L82" s="1">
        <v>42582</v>
      </c>
      <c r="M82" t="str">
        <f t="shared" si="1"/>
        <v>8-2016</v>
      </c>
    </row>
    <row r="83" spans="1:13" x14ac:dyDescent="0.25">
      <c r="A83">
        <v>2016</v>
      </c>
      <c r="B83" t="s">
        <v>11</v>
      </c>
      <c r="C83" t="s">
        <v>12</v>
      </c>
      <c r="D83" t="s">
        <v>13</v>
      </c>
      <c r="E83" t="s">
        <v>14</v>
      </c>
      <c r="F83" s="1">
        <v>42583</v>
      </c>
      <c r="G83">
        <v>2</v>
      </c>
      <c r="H83" s="2">
        <v>1118.54</v>
      </c>
      <c r="I83" t="s">
        <v>15</v>
      </c>
      <c r="J83" t="s">
        <v>18</v>
      </c>
      <c r="K83" t="s">
        <v>87</v>
      </c>
      <c r="L83" s="1">
        <v>42582</v>
      </c>
      <c r="M83" t="str">
        <f t="shared" si="1"/>
        <v>8-2016</v>
      </c>
    </row>
    <row r="84" spans="1:13" x14ac:dyDescent="0.25">
      <c r="A84">
        <v>2016</v>
      </c>
      <c r="B84" t="s">
        <v>11</v>
      </c>
      <c r="C84" t="s">
        <v>12</v>
      </c>
      <c r="D84" t="s">
        <v>13</v>
      </c>
      <c r="E84" t="s">
        <v>14</v>
      </c>
      <c r="F84" s="1">
        <v>42586</v>
      </c>
      <c r="G84">
        <v>0</v>
      </c>
      <c r="H84" s="2">
        <v>261.62</v>
      </c>
      <c r="I84" t="s">
        <v>15</v>
      </c>
      <c r="J84" t="s">
        <v>20</v>
      </c>
      <c r="K84" t="s">
        <v>88</v>
      </c>
      <c r="L84" s="1">
        <v>42582</v>
      </c>
      <c r="M84" t="str">
        <f t="shared" si="1"/>
        <v>8-2016</v>
      </c>
    </row>
    <row r="85" spans="1:13" x14ac:dyDescent="0.25">
      <c r="A85">
        <v>2016</v>
      </c>
      <c r="B85" t="s">
        <v>11</v>
      </c>
      <c r="C85" t="s">
        <v>12</v>
      </c>
      <c r="D85" t="s">
        <v>13</v>
      </c>
      <c r="E85" t="s">
        <v>14</v>
      </c>
      <c r="F85" s="1">
        <v>42593</v>
      </c>
      <c r="G85">
        <v>0</v>
      </c>
      <c r="H85" s="2">
        <v>-36.049999999999997</v>
      </c>
      <c r="I85" t="s">
        <v>23</v>
      </c>
      <c r="J85" t="s">
        <v>38</v>
      </c>
      <c r="L85" s="1">
        <v>42613</v>
      </c>
      <c r="M85" t="str">
        <f t="shared" si="1"/>
        <v>8-2016</v>
      </c>
    </row>
    <row r="86" spans="1:13" x14ac:dyDescent="0.25">
      <c r="A86">
        <v>2016</v>
      </c>
      <c r="B86" t="s">
        <v>11</v>
      </c>
      <c r="C86" t="s">
        <v>12</v>
      </c>
      <c r="D86" t="s">
        <v>13</v>
      </c>
      <c r="E86" t="s">
        <v>14</v>
      </c>
      <c r="F86" s="1">
        <v>42611</v>
      </c>
      <c r="G86">
        <v>0</v>
      </c>
      <c r="H86" s="2">
        <v>261.62</v>
      </c>
      <c r="I86" t="s">
        <v>15</v>
      </c>
      <c r="J86" t="s">
        <v>20</v>
      </c>
      <c r="K86" t="s">
        <v>89</v>
      </c>
      <c r="L86" s="1">
        <v>42613</v>
      </c>
      <c r="M86" t="str">
        <f t="shared" si="1"/>
        <v>8-2016</v>
      </c>
    </row>
    <row r="87" spans="1:13" x14ac:dyDescent="0.25">
      <c r="A87">
        <v>2016</v>
      </c>
      <c r="B87" t="s">
        <v>11</v>
      </c>
      <c r="C87" t="s">
        <v>12</v>
      </c>
      <c r="D87" t="s">
        <v>13</v>
      </c>
      <c r="E87" t="s">
        <v>14</v>
      </c>
      <c r="F87" s="1">
        <v>42612</v>
      </c>
      <c r="G87">
        <v>0</v>
      </c>
      <c r="H87" s="2">
        <v>130.81</v>
      </c>
      <c r="I87" t="s">
        <v>15</v>
      </c>
      <c r="J87" t="s">
        <v>20</v>
      </c>
      <c r="K87" t="s">
        <v>90</v>
      </c>
      <c r="L87" s="1">
        <v>42613</v>
      </c>
      <c r="M87" t="str">
        <f t="shared" si="1"/>
        <v>8-2016</v>
      </c>
    </row>
    <row r="88" spans="1:13" x14ac:dyDescent="0.25">
      <c r="A88">
        <v>2016</v>
      </c>
      <c r="B88" t="s">
        <v>11</v>
      </c>
      <c r="C88" t="s">
        <v>12</v>
      </c>
      <c r="D88" t="s">
        <v>13</v>
      </c>
      <c r="E88" t="s">
        <v>14</v>
      </c>
      <c r="F88" s="1">
        <v>42613</v>
      </c>
      <c r="G88">
        <v>0</v>
      </c>
      <c r="H88" s="2">
        <v>40959.57</v>
      </c>
      <c r="I88" t="s">
        <v>24</v>
      </c>
      <c r="J88" t="s">
        <v>70</v>
      </c>
      <c r="L88" s="1">
        <v>42613</v>
      </c>
      <c r="M88" t="str">
        <f t="shared" si="1"/>
        <v>8-2016</v>
      </c>
    </row>
    <row r="89" spans="1:13" x14ac:dyDescent="0.25">
      <c r="A89">
        <v>2016</v>
      </c>
      <c r="B89" t="s">
        <v>11</v>
      </c>
      <c r="C89" t="s">
        <v>12</v>
      </c>
      <c r="D89" t="s">
        <v>13</v>
      </c>
      <c r="E89" t="s">
        <v>14</v>
      </c>
      <c r="F89" s="1">
        <v>42613</v>
      </c>
      <c r="G89">
        <v>1</v>
      </c>
      <c r="H89" s="2">
        <v>193.81</v>
      </c>
      <c r="I89" t="s">
        <v>23</v>
      </c>
      <c r="J89" t="s">
        <v>42</v>
      </c>
      <c r="L89" s="1">
        <v>42613</v>
      </c>
      <c r="M89" t="str">
        <f t="shared" si="1"/>
        <v>8-2016</v>
      </c>
    </row>
    <row r="90" spans="1:13" x14ac:dyDescent="0.25">
      <c r="A90">
        <v>2016</v>
      </c>
      <c r="B90" t="s">
        <v>11</v>
      </c>
      <c r="C90" t="s">
        <v>12</v>
      </c>
      <c r="D90" t="s">
        <v>13</v>
      </c>
      <c r="E90" t="s">
        <v>14</v>
      </c>
      <c r="F90" s="1">
        <v>42614</v>
      </c>
      <c r="G90">
        <v>0</v>
      </c>
      <c r="H90" s="2">
        <v>1824.54</v>
      </c>
      <c r="I90" t="s">
        <v>15</v>
      </c>
      <c r="J90" t="s">
        <v>18</v>
      </c>
      <c r="K90" t="s">
        <v>91</v>
      </c>
      <c r="L90" s="1">
        <v>42643</v>
      </c>
      <c r="M90" t="str">
        <f t="shared" si="1"/>
        <v>9-2016</v>
      </c>
    </row>
    <row r="91" spans="1:13" x14ac:dyDescent="0.25">
      <c r="A91">
        <v>2016</v>
      </c>
      <c r="B91" t="s">
        <v>11</v>
      </c>
      <c r="C91" t="s">
        <v>12</v>
      </c>
      <c r="D91" t="s">
        <v>13</v>
      </c>
      <c r="E91" t="s">
        <v>14</v>
      </c>
      <c r="F91" s="1">
        <v>42643</v>
      </c>
      <c r="G91">
        <v>0</v>
      </c>
      <c r="H91" s="2">
        <v>37538.9</v>
      </c>
      <c r="I91" t="s">
        <v>24</v>
      </c>
      <c r="J91" t="s">
        <v>70</v>
      </c>
      <c r="L91" s="1">
        <v>42643</v>
      </c>
      <c r="M91" t="str">
        <f t="shared" si="1"/>
        <v>9-2016</v>
      </c>
    </row>
    <row r="92" spans="1:13" x14ac:dyDescent="0.25">
      <c r="A92">
        <v>2016</v>
      </c>
      <c r="B92" t="s">
        <v>11</v>
      </c>
      <c r="C92" t="s">
        <v>12</v>
      </c>
      <c r="D92" t="s">
        <v>13</v>
      </c>
      <c r="E92" t="s">
        <v>14</v>
      </c>
      <c r="F92" s="1">
        <v>42643</v>
      </c>
      <c r="G92">
        <v>1</v>
      </c>
      <c r="H92" s="2">
        <v>0</v>
      </c>
      <c r="I92" t="s">
        <v>92</v>
      </c>
      <c r="J92" t="s">
        <v>42</v>
      </c>
      <c r="L92" s="1">
        <v>42643</v>
      </c>
      <c r="M92" t="str">
        <f t="shared" si="1"/>
        <v>9-2016</v>
      </c>
    </row>
    <row r="93" spans="1:13" x14ac:dyDescent="0.25">
      <c r="A93">
        <v>2016</v>
      </c>
      <c r="B93" t="s">
        <v>11</v>
      </c>
      <c r="C93" t="s">
        <v>12</v>
      </c>
      <c r="D93" t="s">
        <v>13</v>
      </c>
      <c r="E93" t="s">
        <v>14</v>
      </c>
      <c r="F93" s="1">
        <v>42644</v>
      </c>
      <c r="G93">
        <v>0</v>
      </c>
      <c r="H93" s="2">
        <v>4130.8599999999997</v>
      </c>
      <c r="I93" t="s">
        <v>15</v>
      </c>
      <c r="J93" t="s">
        <v>18</v>
      </c>
      <c r="K93" t="s">
        <v>93</v>
      </c>
      <c r="L93" s="1">
        <v>42674</v>
      </c>
      <c r="M93" t="str">
        <f t="shared" si="1"/>
        <v>10-2016</v>
      </c>
    </row>
    <row r="94" spans="1:13" x14ac:dyDescent="0.25">
      <c r="A94">
        <v>2016</v>
      </c>
      <c r="B94" t="s">
        <v>11</v>
      </c>
      <c r="C94" t="s">
        <v>12</v>
      </c>
      <c r="D94" t="s">
        <v>13</v>
      </c>
      <c r="E94" t="s">
        <v>14</v>
      </c>
      <c r="F94" s="1">
        <v>42664</v>
      </c>
      <c r="G94">
        <v>0</v>
      </c>
      <c r="H94" s="2">
        <v>74.7</v>
      </c>
      <c r="I94" t="s">
        <v>15</v>
      </c>
      <c r="J94" t="s">
        <v>40</v>
      </c>
      <c r="K94" t="s">
        <v>94</v>
      </c>
      <c r="L94" s="1">
        <v>42674</v>
      </c>
      <c r="M94" t="str">
        <f t="shared" si="1"/>
        <v>10-2016</v>
      </c>
    </row>
    <row r="95" spans="1:13" x14ac:dyDescent="0.25">
      <c r="A95">
        <v>2016</v>
      </c>
      <c r="B95" t="s">
        <v>11</v>
      </c>
      <c r="C95" t="s">
        <v>12</v>
      </c>
      <c r="D95" t="s">
        <v>13</v>
      </c>
      <c r="E95" t="s">
        <v>14</v>
      </c>
      <c r="F95" s="1">
        <v>42674</v>
      </c>
      <c r="G95">
        <v>0</v>
      </c>
      <c r="H95" s="2">
        <v>36718.550000000003</v>
      </c>
      <c r="I95" t="s">
        <v>24</v>
      </c>
      <c r="J95" t="s">
        <v>70</v>
      </c>
      <c r="L95" s="1">
        <v>42674</v>
      </c>
      <c r="M95" t="str">
        <f t="shared" si="1"/>
        <v>10-2016</v>
      </c>
    </row>
    <row r="96" spans="1:13" x14ac:dyDescent="0.25">
      <c r="A96">
        <v>2016</v>
      </c>
      <c r="B96" t="s">
        <v>11</v>
      </c>
      <c r="C96" t="s">
        <v>12</v>
      </c>
      <c r="D96" t="s">
        <v>13</v>
      </c>
      <c r="E96" t="s">
        <v>14</v>
      </c>
      <c r="F96" s="1">
        <v>42674</v>
      </c>
      <c r="G96">
        <v>1</v>
      </c>
      <c r="H96" s="2">
        <v>-74.7</v>
      </c>
      <c r="I96" t="s">
        <v>92</v>
      </c>
      <c r="J96" t="s">
        <v>42</v>
      </c>
      <c r="L96" s="1">
        <v>42674</v>
      </c>
      <c r="M96" t="str">
        <f t="shared" si="1"/>
        <v>10-2016</v>
      </c>
    </row>
    <row r="97" spans="1:13" x14ac:dyDescent="0.25">
      <c r="A97">
        <v>2016</v>
      </c>
      <c r="B97" t="s">
        <v>11</v>
      </c>
      <c r="C97" t="s">
        <v>12</v>
      </c>
      <c r="D97" t="s">
        <v>13</v>
      </c>
      <c r="E97" t="s">
        <v>14</v>
      </c>
      <c r="F97" s="1">
        <v>42675</v>
      </c>
      <c r="G97">
        <v>0</v>
      </c>
      <c r="H97" s="2">
        <v>4883.83</v>
      </c>
      <c r="I97" t="s">
        <v>15</v>
      </c>
      <c r="J97" t="s">
        <v>18</v>
      </c>
      <c r="K97" t="s">
        <v>95</v>
      </c>
      <c r="L97" s="1">
        <v>42704</v>
      </c>
      <c r="M97" t="str">
        <f t="shared" si="1"/>
        <v>11-2016</v>
      </c>
    </row>
    <row r="98" spans="1:13" x14ac:dyDescent="0.25">
      <c r="A98">
        <v>2016</v>
      </c>
      <c r="B98" t="s">
        <v>11</v>
      </c>
      <c r="C98" t="s">
        <v>12</v>
      </c>
      <c r="D98" t="s">
        <v>13</v>
      </c>
      <c r="E98" t="s">
        <v>14</v>
      </c>
      <c r="F98" s="1">
        <v>42704</v>
      </c>
      <c r="G98">
        <v>0</v>
      </c>
      <c r="H98" s="2">
        <v>38042.36</v>
      </c>
      <c r="I98" t="s">
        <v>24</v>
      </c>
      <c r="J98" t="s">
        <v>70</v>
      </c>
      <c r="L98" s="1">
        <v>42704</v>
      </c>
      <c r="M98" t="str">
        <f t="shared" si="1"/>
        <v>11-2016</v>
      </c>
    </row>
    <row r="99" spans="1:13" x14ac:dyDescent="0.25">
      <c r="A99">
        <v>2016</v>
      </c>
      <c r="B99" t="s">
        <v>11</v>
      </c>
      <c r="C99" t="s">
        <v>12</v>
      </c>
      <c r="D99" t="s">
        <v>13</v>
      </c>
      <c r="E99" t="s">
        <v>14</v>
      </c>
      <c r="F99" s="1">
        <v>42704</v>
      </c>
      <c r="G99">
        <v>1</v>
      </c>
      <c r="H99" s="2">
        <v>0</v>
      </c>
      <c r="I99" t="s">
        <v>92</v>
      </c>
      <c r="J99" t="s">
        <v>42</v>
      </c>
      <c r="L99" s="1">
        <v>42704</v>
      </c>
      <c r="M99" t="str">
        <f t="shared" si="1"/>
        <v>11-2016</v>
      </c>
    </row>
    <row r="100" spans="1:13" x14ac:dyDescent="0.25">
      <c r="A100">
        <v>2016</v>
      </c>
      <c r="B100" t="s">
        <v>11</v>
      </c>
      <c r="C100" t="s">
        <v>12</v>
      </c>
      <c r="D100" t="s">
        <v>13</v>
      </c>
      <c r="E100" t="s">
        <v>14</v>
      </c>
      <c r="F100" s="1">
        <v>42705</v>
      </c>
      <c r="G100">
        <v>0</v>
      </c>
      <c r="H100" s="2">
        <v>2262.54</v>
      </c>
      <c r="I100" t="s">
        <v>15</v>
      </c>
      <c r="J100" t="s">
        <v>18</v>
      </c>
      <c r="K100" t="s">
        <v>96</v>
      </c>
      <c r="L100" s="1">
        <v>42704</v>
      </c>
      <c r="M100" t="str">
        <f t="shared" si="1"/>
        <v>12-2016</v>
      </c>
    </row>
    <row r="101" spans="1:13" x14ac:dyDescent="0.25">
      <c r="A101">
        <v>2016</v>
      </c>
      <c r="B101" t="s">
        <v>11</v>
      </c>
      <c r="C101" t="s">
        <v>12</v>
      </c>
      <c r="D101" t="s">
        <v>13</v>
      </c>
      <c r="E101" t="s">
        <v>14</v>
      </c>
      <c r="F101" s="1">
        <v>42735</v>
      </c>
      <c r="G101">
        <v>0</v>
      </c>
      <c r="H101" s="2">
        <v>36571.730000000003</v>
      </c>
      <c r="I101" t="s">
        <v>24</v>
      </c>
      <c r="J101" t="s">
        <v>70</v>
      </c>
      <c r="L101" s="1">
        <v>42735</v>
      </c>
      <c r="M101" t="str">
        <f t="shared" si="1"/>
        <v>12-2016</v>
      </c>
    </row>
    <row r="102" spans="1:13" x14ac:dyDescent="0.25">
      <c r="A102">
        <v>2016</v>
      </c>
      <c r="B102" t="s">
        <v>11</v>
      </c>
      <c r="C102" t="s">
        <v>12</v>
      </c>
      <c r="D102" t="s">
        <v>13</v>
      </c>
      <c r="E102" t="s">
        <v>14</v>
      </c>
      <c r="F102" s="1">
        <v>42735</v>
      </c>
      <c r="G102">
        <v>1</v>
      </c>
      <c r="H102" s="2">
        <v>1127.4000000000001</v>
      </c>
      <c r="I102" t="s">
        <v>92</v>
      </c>
      <c r="J102" t="s">
        <v>42</v>
      </c>
      <c r="L102" s="1">
        <v>42735</v>
      </c>
      <c r="M102" t="str">
        <f t="shared" si="1"/>
        <v>12-2016</v>
      </c>
    </row>
    <row r="103" spans="1:13" x14ac:dyDescent="0.25">
      <c r="A103">
        <v>2016</v>
      </c>
      <c r="B103" t="s">
        <v>11</v>
      </c>
      <c r="C103" t="s">
        <v>12</v>
      </c>
      <c r="D103" t="s">
        <v>13</v>
      </c>
      <c r="E103" t="s">
        <v>97</v>
      </c>
      <c r="F103" s="1">
        <v>42454</v>
      </c>
      <c r="G103">
        <v>0</v>
      </c>
      <c r="H103" s="2">
        <v>-29569</v>
      </c>
      <c r="I103" t="s">
        <v>21</v>
      </c>
      <c r="J103" t="s">
        <v>98</v>
      </c>
      <c r="L103" s="1">
        <v>42460</v>
      </c>
      <c r="M103" t="str">
        <f t="shared" si="1"/>
        <v>3-2016</v>
      </c>
    </row>
    <row r="104" spans="1:13" x14ac:dyDescent="0.25">
      <c r="A104">
        <v>2016</v>
      </c>
      <c r="B104" t="s">
        <v>11</v>
      </c>
      <c r="C104" t="s">
        <v>12</v>
      </c>
      <c r="D104" t="s">
        <v>13</v>
      </c>
      <c r="E104" t="s">
        <v>97</v>
      </c>
      <c r="F104" s="1">
        <v>42454</v>
      </c>
      <c r="G104">
        <v>1</v>
      </c>
      <c r="H104" s="2">
        <v>-9662</v>
      </c>
      <c r="I104" t="s">
        <v>21</v>
      </c>
      <c r="J104" t="s">
        <v>99</v>
      </c>
      <c r="L104" s="1">
        <v>42460</v>
      </c>
      <c r="M104" t="str">
        <f t="shared" si="1"/>
        <v>3-2016</v>
      </c>
    </row>
    <row r="105" spans="1:13" x14ac:dyDescent="0.25">
      <c r="A105">
        <v>2016</v>
      </c>
      <c r="B105" t="s">
        <v>11</v>
      </c>
      <c r="C105" t="s">
        <v>12</v>
      </c>
      <c r="D105" t="s">
        <v>13</v>
      </c>
      <c r="E105" t="s">
        <v>97</v>
      </c>
      <c r="F105" s="1">
        <v>42667</v>
      </c>
      <c r="G105">
        <v>0</v>
      </c>
      <c r="H105" s="2">
        <v>-32.11</v>
      </c>
      <c r="I105" t="s">
        <v>23</v>
      </c>
      <c r="J105" t="s">
        <v>100</v>
      </c>
      <c r="L105" s="1">
        <v>42674</v>
      </c>
      <c r="M105" t="str">
        <f t="shared" si="1"/>
        <v>10-2016</v>
      </c>
    </row>
    <row r="106" spans="1:13" x14ac:dyDescent="0.25">
      <c r="A106">
        <v>2016</v>
      </c>
      <c r="B106" t="s">
        <v>11</v>
      </c>
      <c r="C106" t="s">
        <v>12</v>
      </c>
      <c r="D106" t="s">
        <v>13</v>
      </c>
      <c r="E106" t="s">
        <v>97</v>
      </c>
      <c r="F106" s="1">
        <v>42702</v>
      </c>
      <c r="G106">
        <v>0</v>
      </c>
      <c r="H106" s="2">
        <v>-2768.67</v>
      </c>
      <c r="I106" t="s">
        <v>23</v>
      </c>
      <c r="J106" t="s">
        <v>101</v>
      </c>
      <c r="L106" s="1">
        <v>42704</v>
      </c>
      <c r="M106" t="str">
        <f t="shared" si="1"/>
        <v>11-2016</v>
      </c>
    </row>
    <row r="107" spans="1:13" x14ac:dyDescent="0.25">
      <c r="A107">
        <v>2016</v>
      </c>
      <c r="B107" t="s">
        <v>11</v>
      </c>
      <c r="C107" t="s">
        <v>12</v>
      </c>
      <c r="D107" t="s">
        <v>13</v>
      </c>
      <c r="E107" t="s">
        <v>97</v>
      </c>
      <c r="F107" s="1">
        <v>42702</v>
      </c>
      <c r="G107">
        <v>1</v>
      </c>
      <c r="H107" s="2">
        <v>-5041.1899999999996</v>
      </c>
      <c r="I107" t="s">
        <v>23</v>
      </c>
      <c r="J107" t="s">
        <v>102</v>
      </c>
      <c r="L107" s="1">
        <v>42704</v>
      </c>
      <c r="M107" t="str">
        <f t="shared" si="1"/>
        <v>11-2016</v>
      </c>
    </row>
    <row r="108" spans="1:13" x14ac:dyDescent="0.25">
      <c r="A108">
        <v>2016</v>
      </c>
      <c r="B108" t="s">
        <v>11</v>
      </c>
      <c r="C108" t="s">
        <v>12</v>
      </c>
      <c r="D108" t="s">
        <v>13</v>
      </c>
      <c r="E108" t="s">
        <v>97</v>
      </c>
      <c r="F108" s="1">
        <v>42710</v>
      </c>
      <c r="G108">
        <v>0</v>
      </c>
      <c r="H108" s="2">
        <v>-3784.32</v>
      </c>
      <c r="I108" t="s">
        <v>23</v>
      </c>
      <c r="J108" t="s">
        <v>103</v>
      </c>
      <c r="L108" s="1">
        <v>42735</v>
      </c>
      <c r="M108" t="str">
        <f t="shared" si="1"/>
        <v>12-2016</v>
      </c>
    </row>
    <row r="109" spans="1:13" x14ac:dyDescent="0.25">
      <c r="A109">
        <v>2016</v>
      </c>
      <c r="B109" t="s">
        <v>11</v>
      </c>
      <c r="C109" t="s">
        <v>12</v>
      </c>
      <c r="D109" t="s">
        <v>13</v>
      </c>
      <c r="E109" t="s">
        <v>43</v>
      </c>
      <c r="F109" s="1">
        <v>42377</v>
      </c>
      <c r="G109">
        <v>0</v>
      </c>
      <c r="H109" s="2">
        <v>1926.29</v>
      </c>
      <c r="I109" t="s">
        <v>15</v>
      </c>
      <c r="J109" t="s">
        <v>20</v>
      </c>
      <c r="K109" t="s">
        <v>104</v>
      </c>
      <c r="L109" s="1">
        <v>42400</v>
      </c>
      <c r="M109" t="str">
        <f t="shared" si="1"/>
        <v>1-2016</v>
      </c>
    </row>
    <row r="110" spans="1:13" x14ac:dyDescent="0.25">
      <c r="A110">
        <v>2016</v>
      </c>
      <c r="B110" t="s">
        <v>11</v>
      </c>
      <c r="C110" t="s">
        <v>12</v>
      </c>
      <c r="D110" t="s">
        <v>13</v>
      </c>
      <c r="E110" t="s">
        <v>43</v>
      </c>
      <c r="F110" s="1">
        <v>42377</v>
      </c>
      <c r="G110">
        <v>1</v>
      </c>
      <c r="H110" s="2">
        <v>17665.580000000002</v>
      </c>
      <c r="I110" t="s">
        <v>15</v>
      </c>
      <c r="J110" t="s">
        <v>20</v>
      </c>
      <c r="K110" t="s">
        <v>105</v>
      </c>
      <c r="L110" s="1">
        <v>42400</v>
      </c>
      <c r="M110" t="str">
        <f t="shared" si="1"/>
        <v>1-2016</v>
      </c>
    </row>
    <row r="111" spans="1:13" x14ac:dyDescent="0.25">
      <c r="A111">
        <v>2016</v>
      </c>
      <c r="B111" t="s">
        <v>11</v>
      </c>
      <c r="C111" t="s">
        <v>12</v>
      </c>
      <c r="D111" t="s">
        <v>13</v>
      </c>
      <c r="E111" t="s">
        <v>43</v>
      </c>
      <c r="F111" s="1">
        <v>42387</v>
      </c>
      <c r="G111">
        <v>0</v>
      </c>
      <c r="H111" s="2">
        <v>16400.16</v>
      </c>
      <c r="I111" t="s">
        <v>15</v>
      </c>
      <c r="J111" t="s">
        <v>20</v>
      </c>
      <c r="K111" t="s">
        <v>106</v>
      </c>
      <c r="L111" s="1">
        <v>42400</v>
      </c>
      <c r="M111" t="str">
        <f t="shared" si="1"/>
        <v>1-2016</v>
      </c>
    </row>
    <row r="112" spans="1:13" x14ac:dyDescent="0.25">
      <c r="A112">
        <v>2016</v>
      </c>
      <c r="B112" t="s">
        <v>11</v>
      </c>
      <c r="C112" t="s">
        <v>12</v>
      </c>
      <c r="D112" t="s">
        <v>13</v>
      </c>
      <c r="E112" t="s">
        <v>43</v>
      </c>
      <c r="F112" s="1">
        <v>42395</v>
      </c>
      <c r="G112">
        <v>0</v>
      </c>
      <c r="H112" s="2">
        <v>16722.11</v>
      </c>
      <c r="I112" t="s">
        <v>15</v>
      </c>
      <c r="J112" t="s">
        <v>20</v>
      </c>
      <c r="K112" t="s">
        <v>107</v>
      </c>
      <c r="L112" s="1">
        <v>42400</v>
      </c>
      <c r="M112" t="str">
        <f t="shared" si="1"/>
        <v>1-2016</v>
      </c>
    </row>
    <row r="113" spans="1:13" x14ac:dyDescent="0.25">
      <c r="A113">
        <v>2016</v>
      </c>
      <c r="B113" t="s">
        <v>11</v>
      </c>
      <c r="C113" t="s">
        <v>12</v>
      </c>
      <c r="D113" t="s">
        <v>13</v>
      </c>
      <c r="E113" t="s">
        <v>43</v>
      </c>
      <c r="F113" s="1">
        <v>42400</v>
      </c>
      <c r="G113">
        <v>0</v>
      </c>
      <c r="H113" s="2">
        <v>12073.87</v>
      </c>
      <c r="I113" t="s">
        <v>24</v>
      </c>
      <c r="J113" t="s">
        <v>108</v>
      </c>
      <c r="L113" s="1">
        <v>42400</v>
      </c>
      <c r="M113" t="str">
        <f t="shared" si="1"/>
        <v>1-2016</v>
      </c>
    </row>
    <row r="114" spans="1:13" x14ac:dyDescent="0.25">
      <c r="A114">
        <v>2016</v>
      </c>
      <c r="B114" t="s">
        <v>11</v>
      </c>
      <c r="C114" t="s">
        <v>12</v>
      </c>
      <c r="D114" t="s">
        <v>13</v>
      </c>
      <c r="E114" t="s">
        <v>43</v>
      </c>
      <c r="F114" s="1">
        <v>42400</v>
      </c>
      <c r="G114">
        <v>1</v>
      </c>
      <c r="H114" s="2">
        <v>17116.189999999999</v>
      </c>
      <c r="J114" t="s">
        <v>109</v>
      </c>
      <c r="K114" t="s">
        <v>19</v>
      </c>
      <c r="L114" s="1">
        <v>42400</v>
      </c>
      <c r="M114" t="str">
        <f t="shared" si="1"/>
        <v>1-2016</v>
      </c>
    </row>
    <row r="115" spans="1:13" x14ac:dyDescent="0.25">
      <c r="A115">
        <v>2016</v>
      </c>
      <c r="B115" t="s">
        <v>11</v>
      </c>
      <c r="C115" t="s">
        <v>12</v>
      </c>
      <c r="D115" t="s">
        <v>13</v>
      </c>
      <c r="E115" t="s">
        <v>43</v>
      </c>
      <c r="F115" s="1">
        <v>42400</v>
      </c>
      <c r="G115">
        <v>2</v>
      </c>
      <c r="H115" s="2">
        <v>-17116.189999999999</v>
      </c>
      <c r="J115" t="s">
        <v>110</v>
      </c>
      <c r="K115" t="s">
        <v>19</v>
      </c>
      <c r="L115" s="1">
        <v>42400</v>
      </c>
      <c r="M115" t="str">
        <f t="shared" si="1"/>
        <v>1-2016</v>
      </c>
    </row>
    <row r="116" spans="1:13" x14ac:dyDescent="0.25">
      <c r="A116">
        <v>2016</v>
      </c>
      <c r="B116" t="s">
        <v>11</v>
      </c>
      <c r="C116" t="s">
        <v>12</v>
      </c>
      <c r="D116" t="s">
        <v>13</v>
      </c>
      <c r="E116" t="s">
        <v>43</v>
      </c>
      <c r="F116" s="1">
        <v>42400</v>
      </c>
      <c r="G116">
        <v>3</v>
      </c>
      <c r="H116" s="2">
        <v>-6802.29</v>
      </c>
      <c r="J116" t="s">
        <v>111</v>
      </c>
      <c r="K116" t="s">
        <v>19</v>
      </c>
      <c r="L116" s="1">
        <v>42400</v>
      </c>
      <c r="M116" t="str">
        <f t="shared" si="1"/>
        <v>1-2016</v>
      </c>
    </row>
    <row r="117" spans="1:13" x14ac:dyDescent="0.25">
      <c r="A117">
        <v>2016</v>
      </c>
      <c r="B117" t="s">
        <v>11</v>
      </c>
      <c r="C117" t="s">
        <v>12</v>
      </c>
      <c r="D117" t="s">
        <v>13</v>
      </c>
      <c r="E117" t="s">
        <v>43</v>
      </c>
      <c r="F117" s="1">
        <v>42401</v>
      </c>
      <c r="G117">
        <v>2</v>
      </c>
      <c r="H117" s="2">
        <v>-17116.189999999999</v>
      </c>
      <c r="J117" t="s">
        <v>109</v>
      </c>
      <c r="K117" t="s">
        <v>19</v>
      </c>
      <c r="L117" s="1">
        <v>42400</v>
      </c>
      <c r="M117" t="str">
        <f t="shared" si="1"/>
        <v>2-2016</v>
      </c>
    </row>
    <row r="118" spans="1:13" x14ac:dyDescent="0.25">
      <c r="A118">
        <v>2016</v>
      </c>
      <c r="B118" t="s">
        <v>11</v>
      </c>
      <c r="C118" t="s">
        <v>12</v>
      </c>
      <c r="D118" t="s">
        <v>13</v>
      </c>
      <c r="E118" t="s">
        <v>43</v>
      </c>
      <c r="F118" s="1">
        <v>42401</v>
      </c>
      <c r="G118">
        <v>3</v>
      </c>
      <c r="H118" s="2">
        <v>17116.189999999999</v>
      </c>
      <c r="J118" t="s">
        <v>110</v>
      </c>
      <c r="K118" t="s">
        <v>19</v>
      </c>
      <c r="L118" s="1">
        <v>42400</v>
      </c>
      <c r="M118" t="str">
        <f t="shared" si="1"/>
        <v>2-2016</v>
      </c>
    </row>
    <row r="119" spans="1:13" x14ac:dyDescent="0.25">
      <c r="A119">
        <v>2016</v>
      </c>
      <c r="B119" t="s">
        <v>11</v>
      </c>
      <c r="C119" t="s">
        <v>12</v>
      </c>
      <c r="D119" t="s">
        <v>13</v>
      </c>
      <c r="E119" t="s">
        <v>43</v>
      </c>
      <c r="F119" s="1">
        <v>42403</v>
      </c>
      <c r="G119">
        <v>0</v>
      </c>
      <c r="H119" s="2">
        <v>17116.189999999999</v>
      </c>
      <c r="I119" t="s">
        <v>15</v>
      </c>
      <c r="J119" t="s">
        <v>20</v>
      </c>
      <c r="K119" t="s">
        <v>112</v>
      </c>
      <c r="L119" s="1">
        <v>42429</v>
      </c>
      <c r="M119" t="str">
        <f t="shared" si="1"/>
        <v>2-2016</v>
      </c>
    </row>
    <row r="120" spans="1:13" x14ac:dyDescent="0.25">
      <c r="A120">
        <v>2016</v>
      </c>
      <c r="B120" t="s">
        <v>11</v>
      </c>
      <c r="C120" t="s">
        <v>12</v>
      </c>
      <c r="D120" t="s">
        <v>13</v>
      </c>
      <c r="E120" t="s">
        <v>43</v>
      </c>
      <c r="F120" s="1">
        <v>42411</v>
      </c>
      <c r="G120">
        <v>0</v>
      </c>
      <c r="H120" s="2">
        <v>17045.62</v>
      </c>
      <c r="I120" t="s">
        <v>15</v>
      </c>
      <c r="J120" t="s">
        <v>20</v>
      </c>
      <c r="K120" t="s">
        <v>113</v>
      </c>
      <c r="L120" s="1">
        <v>42429</v>
      </c>
      <c r="M120" t="str">
        <f t="shared" si="1"/>
        <v>2-2016</v>
      </c>
    </row>
    <row r="121" spans="1:13" x14ac:dyDescent="0.25">
      <c r="A121">
        <v>2016</v>
      </c>
      <c r="B121" t="s">
        <v>11</v>
      </c>
      <c r="C121" t="s">
        <v>12</v>
      </c>
      <c r="D121" t="s">
        <v>13</v>
      </c>
      <c r="E121" t="s">
        <v>43</v>
      </c>
      <c r="F121" s="1">
        <v>42412</v>
      </c>
      <c r="G121">
        <v>0</v>
      </c>
      <c r="H121" s="2">
        <v>3637.39</v>
      </c>
      <c r="I121" t="s">
        <v>15</v>
      </c>
      <c r="J121" t="s">
        <v>20</v>
      </c>
      <c r="K121" t="s">
        <v>114</v>
      </c>
      <c r="L121" s="1">
        <v>42429</v>
      </c>
      <c r="M121" t="str">
        <f t="shared" si="1"/>
        <v>2-2016</v>
      </c>
    </row>
    <row r="122" spans="1:13" x14ac:dyDescent="0.25">
      <c r="A122">
        <v>2016</v>
      </c>
      <c r="B122" t="s">
        <v>11</v>
      </c>
      <c r="C122" t="s">
        <v>12</v>
      </c>
      <c r="D122" t="s">
        <v>13</v>
      </c>
      <c r="E122" t="s">
        <v>43</v>
      </c>
      <c r="F122" s="1">
        <v>42419</v>
      </c>
      <c r="G122">
        <v>0</v>
      </c>
      <c r="H122" s="2">
        <v>17465.349999999999</v>
      </c>
      <c r="I122" t="s">
        <v>15</v>
      </c>
      <c r="J122" t="s">
        <v>20</v>
      </c>
      <c r="K122" t="s">
        <v>115</v>
      </c>
      <c r="L122" s="1">
        <v>42429</v>
      </c>
      <c r="M122" t="str">
        <f t="shared" si="1"/>
        <v>2-2016</v>
      </c>
    </row>
    <row r="123" spans="1:13" x14ac:dyDescent="0.25">
      <c r="A123">
        <v>2016</v>
      </c>
      <c r="B123" t="s">
        <v>11</v>
      </c>
      <c r="C123" t="s">
        <v>12</v>
      </c>
      <c r="D123" t="s">
        <v>13</v>
      </c>
      <c r="E123" t="s">
        <v>43</v>
      </c>
      <c r="F123" s="1">
        <v>42429</v>
      </c>
      <c r="G123">
        <v>0</v>
      </c>
      <c r="H123" s="2">
        <v>17711.73</v>
      </c>
      <c r="I123" t="s">
        <v>15</v>
      </c>
      <c r="J123" t="s">
        <v>20</v>
      </c>
      <c r="K123" t="s">
        <v>116</v>
      </c>
      <c r="L123" s="1">
        <v>42429</v>
      </c>
      <c r="M123" t="str">
        <f t="shared" si="1"/>
        <v>2-2016</v>
      </c>
    </row>
    <row r="124" spans="1:13" x14ac:dyDescent="0.25">
      <c r="A124">
        <v>2016</v>
      </c>
      <c r="B124" t="s">
        <v>11</v>
      </c>
      <c r="C124" t="s">
        <v>12</v>
      </c>
      <c r="D124" t="s">
        <v>13</v>
      </c>
      <c r="E124" t="s">
        <v>43</v>
      </c>
      <c r="F124" s="1">
        <v>42429</v>
      </c>
      <c r="G124">
        <v>1</v>
      </c>
      <c r="H124" s="2">
        <v>-9238.33</v>
      </c>
      <c r="I124" t="s">
        <v>24</v>
      </c>
      <c r="J124" t="s">
        <v>108</v>
      </c>
      <c r="L124" s="1">
        <v>42429</v>
      </c>
      <c r="M124" t="str">
        <f t="shared" si="1"/>
        <v>2-2016</v>
      </c>
    </row>
    <row r="125" spans="1:13" x14ac:dyDescent="0.25">
      <c r="A125">
        <v>2016</v>
      </c>
      <c r="B125" t="s">
        <v>11</v>
      </c>
      <c r="C125" t="s">
        <v>12</v>
      </c>
      <c r="D125" t="s">
        <v>13</v>
      </c>
      <c r="E125" t="s">
        <v>43</v>
      </c>
      <c r="F125" s="1">
        <v>42430</v>
      </c>
      <c r="G125">
        <v>0</v>
      </c>
      <c r="H125" s="2">
        <v>-1656.48</v>
      </c>
      <c r="I125" t="s">
        <v>15</v>
      </c>
      <c r="J125" t="s">
        <v>20</v>
      </c>
      <c r="K125" t="s">
        <v>117</v>
      </c>
      <c r="L125" s="1">
        <v>42460</v>
      </c>
      <c r="M125" t="str">
        <f t="shared" si="1"/>
        <v>3-2016</v>
      </c>
    </row>
    <row r="126" spans="1:13" x14ac:dyDescent="0.25">
      <c r="A126">
        <v>2016</v>
      </c>
      <c r="B126" t="s">
        <v>11</v>
      </c>
      <c r="C126" t="s">
        <v>12</v>
      </c>
      <c r="D126" t="s">
        <v>13</v>
      </c>
      <c r="E126" t="s">
        <v>43</v>
      </c>
      <c r="F126" s="1">
        <v>42430</v>
      </c>
      <c r="G126">
        <v>1</v>
      </c>
      <c r="H126" s="2">
        <v>50</v>
      </c>
      <c r="I126" t="s">
        <v>15</v>
      </c>
      <c r="J126" t="s">
        <v>20</v>
      </c>
      <c r="K126" t="s">
        <v>118</v>
      </c>
      <c r="L126" s="1">
        <v>42460</v>
      </c>
      <c r="M126" t="str">
        <f t="shared" si="1"/>
        <v>3-2016</v>
      </c>
    </row>
    <row r="127" spans="1:13" x14ac:dyDescent="0.25">
      <c r="A127">
        <v>2016</v>
      </c>
      <c r="B127" t="s">
        <v>11</v>
      </c>
      <c r="C127" t="s">
        <v>12</v>
      </c>
      <c r="D127" t="s">
        <v>13</v>
      </c>
      <c r="E127" t="s">
        <v>43</v>
      </c>
      <c r="F127" s="1">
        <v>42437</v>
      </c>
      <c r="G127">
        <v>0</v>
      </c>
      <c r="H127" s="2">
        <v>19088.060000000001</v>
      </c>
      <c r="I127" t="s">
        <v>15</v>
      </c>
      <c r="J127" t="s">
        <v>20</v>
      </c>
      <c r="K127" t="s">
        <v>119</v>
      </c>
      <c r="L127" s="1">
        <v>42460</v>
      </c>
      <c r="M127" t="str">
        <f t="shared" si="1"/>
        <v>3-2016</v>
      </c>
    </row>
    <row r="128" spans="1:13" x14ac:dyDescent="0.25">
      <c r="A128">
        <v>2016</v>
      </c>
      <c r="B128" t="s">
        <v>11</v>
      </c>
      <c r="C128" t="s">
        <v>12</v>
      </c>
      <c r="D128" t="s">
        <v>13</v>
      </c>
      <c r="E128" t="s">
        <v>43</v>
      </c>
      <c r="F128" s="1">
        <v>42445</v>
      </c>
      <c r="G128">
        <v>0</v>
      </c>
      <c r="H128" s="2">
        <v>1181.46</v>
      </c>
      <c r="I128" t="s">
        <v>15</v>
      </c>
      <c r="J128" t="s">
        <v>20</v>
      </c>
      <c r="K128" t="s">
        <v>120</v>
      </c>
      <c r="L128" s="1">
        <v>42460</v>
      </c>
      <c r="M128" t="str">
        <f t="shared" si="1"/>
        <v>3-2016</v>
      </c>
    </row>
    <row r="129" spans="1:13" x14ac:dyDescent="0.25">
      <c r="A129">
        <v>2016</v>
      </c>
      <c r="B129" t="s">
        <v>11</v>
      </c>
      <c r="C129" t="s">
        <v>12</v>
      </c>
      <c r="D129" t="s">
        <v>13</v>
      </c>
      <c r="E129" t="s">
        <v>43</v>
      </c>
      <c r="F129" s="1">
        <v>42445</v>
      </c>
      <c r="G129">
        <v>1</v>
      </c>
      <c r="H129" s="2">
        <v>19049.03</v>
      </c>
      <c r="I129" t="s">
        <v>15</v>
      </c>
      <c r="J129" t="s">
        <v>20</v>
      </c>
      <c r="K129" t="s">
        <v>121</v>
      </c>
      <c r="L129" s="1">
        <v>42460</v>
      </c>
      <c r="M129" t="str">
        <f t="shared" si="1"/>
        <v>3-2016</v>
      </c>
    </row>
    <row r="130" spans="1:13" x14ac:dyDescent="0.25">
      <c r="A130">
        <v>2016</v>
      </c>
      <c r="B130" t="s">
        <v>11</v>
      </c>
      <c r="C130" t="s">
        <v>12</v>
      </c>
      <c r="D130" t="s">
        <v>13</v>
      </c>
      <c r="E130" t="s">
        <v>43</v>
      </c>
      <c r="F130" s="1">
        <v>42453</v>
      </c>
      <c r="G130">
        <v>0</v>
      </c>
      <c r="H130" s="2">
        <v>19137.03</v>
      </c>
      <c r="I130" t="s">
        <v>15</v>
      </c>
      <c r="J130" t="s">
        <v>20</v>
      </c>
      <c r="K130" t="s">
        <v>122</v>
      </c>
      <c r="L130" s="1">
        <v>42460</v>
      </c>
      <c r="M130" t="str">
        <f t="shared" si="1"/>
        <v>3-2016</v>
      </c>
    </row>
    <row r="131" spans="1:13" x14ac:dyDescent="0.25">
      <c r="A131">
        <v>2016</v>
      </c>
      <c r="B131" t="s">
        <v>11</v>
      </c>
      <c r="C131" t="s">
        <v>12</v>
      </c>
      <c r="D131" t="s">
        <v>13</v>
      </c>
      <c r="E131" t="s">
        <v>43</v>
      </c>
      <c r="F131" s="1">
        <v>42460</v>
      </c>
      <c r="G131">
        <v>0</v>
      </c>
      <c r="H131" s="2">
        <v>-1266.6199999999999</v>
      </c>
      <c r="I131" t="s">
        <v>24</v>
      </c>
      <c r="J131" t="s">
        <v>108</v>
      </c>
      <c r="L131" s="1">
        <v>42460</v>
      </c>
      <c r="M131" t="str">
        <f t="shared" ref="M131:M194" si="2">MONTH(F131)&amp;"-"&amp;YEAR(F131)</f>
        <v>3-2016</v>
      </c>
    </row>
    <row r="132" spans="1:13" x14ac:dyDescent="0.25">
      <c r="A132">
        <v>2016</v>
      </c>
      <c r="B132" t="s">
        <v>11</v>
      </c>
      <c r="C132" t="s">
        <v>12</v>
      </c>
      <c r="D132" t="s">
        <v>13</v>
      </c>
      <c r="E132" t="s">
        <v>43</v>
      </c>
      <c r="F132" s="1">
        <v>42460</v>
      </c>
      <c r="G132">
        <v>1</v>
      </c>
      <c r="H132" s="2">
        <v>18695.64</v>
      </c>
      <c r="I132" t="s">
        <v>15</v>
      </c>
      <c r="J132" t="s">
        <v>20</v>
      </c>
      <c r="K132" t="s">
        <v>123</v>
      </c>
      <c r="L132" s="1">
        <v>42460</v>
      </c>
      <c r="M132" t="str">
        <f t="shared" si="2"/>
        <v>3-2016</v>
      </c>
    </row>
    <row r="133" spans="1:13" x14ac:dyDescent="0.25">
      <c r="A133">
        <v>2016</v>
      </c>
      <c r="B133" t="s">
        <v>11</v>
      </c>
      <c r="C133" t="s">
        <v>12</v>
      </c>
      <c r="D133" t="s">
        <v>13</v>
      </c>
      <c r="E133" t="s">
        <v>43</v>
      </c>
      <c r="F133" s="1">
        <v>42468</v>
      </c>
      <c r="G133">
        <v>0</v>
      </c>
      <c r="H133" s="2">
        <v>18737.14</v>
      </c>
      <c r="I133" t="s">
        <v>15</v>
      </c>
      <c r="J133" t="s">
        <v>20</v>
      </c>
      <c r="K133" t="s">
        <v>124</v>
      </c>
      <c r="L133" s="1">
        <v>42490</v>
      </c>
      <c r="M133" t="str">
        <f t="shared" si="2"/>
        <v>4-2016</v>
      </c>
    </row>
    <row r="134" spans="1:13" x14ac:dyDescent="0.25">
      <c r="A134">
        <v>2016</v>
      </c>
      <c r="B134" t="s">
        <v>11</v>
      </c>
      <c r="C134" t="s">
        <v>12</v>
      </c>
      <c r="D134" t="s">
        <v>13</v>
      </c>
      <c r="E134" t="s">
        <v>43</v>
      </c>
      <c r="F134" s="1">
        <v>42475</v>
      </c>
      <c r="G134">
        <v>0</v>
      </c>
      <c r="H134" s="2">
        <v>19584.25</v>
      </c>
      <c r="I134" t="s">
        <v>15</v>
      </c>
      <c r="J134" t="s">
        <v>20</v>
      </c>
      <c r="K134" t="s">
        <v>125</v>
      </c>
      <c r="L134" s="1">
        <v>42490</v>
      </c>
      <c r="M134" t="str">
        <f t="shared" si="2"/>
        <v>4-2016</v>
      </c>
    </row>
    <row r="135" spans="1:13" x14ac:dyDescent="0.25">
      <c r="A135">
        <v>2016</v>
      </c>
      <c r="B135" t="s">
        <v>11</v>
      </c>
      <c r="C135" t="s">
        <v>12</v>
      </c>
      <c r="D135" t="s">
        <v>13</v>
      </c>
      <c r="E135" t="s">
        <v>43</v>
      </c>
      <c r="F135" s="1">
        <v>42482</v>
      </c>
      <c r="G135">
        <v>0</v>
      </c>
      <c r="H135" s="2">
        <v>20379.37</v>
      </c>
      <c r="I135" t="s">
        <v>15</v>
      </c>
      <c r="J135" t="s">
        <v>20</v>
      </c>
      <c r="K135" t="s">
        <v>126</v>
      </c>
      <c r="L135" s="1">
        <v>42490</v>
      </c>
      <c r="M135" t="str">
        <f t="shared" si="2"/>
        <v>4-2016</v>
      </c>
    </row>
    <row r="136" spans="1:13" x14ac:dyDescent="0.25">
      <c r="A136">
        <v>2016</v>
      </c>
      <c r="B136" t="s">
        <v>11</v>
      </c>
      <c r="C136" t="s">
        <v>12</v>
      </c>
      <c r="D136" t="s">
        <v>13</v>
      </c>
      <c r="E136" t="s">
        <v>43</v>
      </c>
      <c r="F136" s="1">
        <v>42489</v>
      </c>
      <c r="G136">
        <v>0</v>
      </c>
      <c r="H136" s="2">
        <v>21517.14</v>
      </c>
      <c r="I136" t="s">
        <v>15</v>
      </c>
      <c r="J136" t="s">
        <v>20</v>
      </c>
      <c r="K136" t="s">
        <v>127</v>
      </c>
      <c r="L136" s="1">
        <v>42490</v>
      </c>
      <c r="M136" t="str">
        <f t="shared" si="2"/>
        <v>4-2016</v>
      </c>
    </row>
    <row r="137" spans="1:13" x14ac:dyDescent="0.25">
      <c r="A137">
        <v>2016</v>
      </c>
      <c r="B137" t="s">
        <v>11</v>
      </c>
      <c r="C137" t="s">
        <v>12</v>
      </c>
      <c r="D137" t="s">
        <v>13</v>
      </c>
      <c r="E137" t="s">
        <v>43</v>
      </c>
      <c r="F137" s="1">
        <v>42490</v>
      </c>
      <c r="G137">
        <v>0</v>
      </c>
      <c r="H137" s="2">
        <v>312.86</v>
      </c>
      <c r="I137" t="s">
        <v>24</v>
      </c>
      <c r="J137" t="s">
        <v>108</v>
      </c>
      <c r="L137" s="1">
        <v>42490</v>
      </c>
      <c r="M137" t="str">
        <f t="shared" si="2"/>
        <v>4-2016</v>
      </c>
    </row>
    <row r="138" spans="1:13" x14ac:dyDescent="0.25">
      <c r="A138">
        <v>2016</v>
      </c>
      <c r="B138" t="s">
        <v>11</v>
      </c>
      <c r="C138" t="s">
        <v>12</v>
      </c>
      <c r="D138" t="s">
        <v>13</v>
      </c>
      <c r="E138" t="s">
        <v>43</v>
      </c>
      <c r="F138" s="1">
        <v>42491</v>
      </c>
      <c r="G138">
        <v>0</v>
      </c>
      <c r="H138" s="2">
        <v>143.94999999999999</v>
      </c>
      <c r="I138" t="s">
        <v>15</v>
      </c>
      <c r="J138" t="s">
        <v>20</v>
      </c>
      <c r="K138" t="s">
        <v>128</v>
      </c>
      <c r="L138" s="1">
        <v>42521</v>
      </c>
      <c r="M138" t="str">
        <f t="shared" si="2"/>
        <v>5-2016</v>
      </c>
    </row>
    <row r="139" spans="1:13" x14ac:dyDescent="0.25">
      <c r="A139">
        <v>2016</v>
      </c>
      <c r="B139" t="s">
        <v>11</v>
      </c>
      <c r="C139" t="s">
        <v>12</v>
      </c>
      <c r="D139" t="s">
        <v>13</v>
      </c>
      <c r="E139" t="s">
        <v>43</v>
      </c>
      <c r="F139" s="1">
        <v>42496</v>
      </c>
      <c r="G139">
        <v>0</v>
      </c>
      <c r="H139" s="2">
        <v>21319.96</v>
      </c>
      <c r="I139" t="s">
        <v>15</v>
      </c>
      <c r="J139" t="s">
        <v>20</v>
      </c>
      <c r="K139" t="s">
        <v>129</v>
      </c>
      <c r="L139" s="1">
        <v>42521</v>
      </c>
      <c r="M139" t="str">
        <f t="shared" si="2"/>
        <v>5-2016</v>
      </c>
    </row>
    <row r="140" spans="1:13" x14ac:dyDescent="0.25">
      <c r="A140">
        <v>2016</v>
      </c>
      <c r="B140" t="s">
        <v>11</v>
      </c>
      <c r="C140" t="s">
        <v>12</v>
      </c>
      <c r="D140" t="s">
        <v>13</v>
      </c>
      <c r="E140" t="s">
        <v>43</v>
      </c>
      <c r="F140" s="1">
        <v>42506</v>
      </c>
      <c r="G140">
        <v>0</v>
      </c>
      <c r="H140" s="2">
        <v>22498.080000000002</v>
      </c>
      <c r="I140" t="s">
        <v>15</v>
      </c>
      <c r="J140" t="s">
        <v>20</v>
      </c>
      <c r="K140" t="s">
        <v>130</v>
      </c>
      <c r="L140" s="1">
        <v>42521</v>
      </c>
      <c r="M140" t="str">
        <f t="shared" si="2"/>
        <v>5-2016</v>
      </c>
    </row>
    <row r="141" spans="1:13" x14ac:dyDescent="0.25">
      <c r="A141">
        <v>2016</v>
      </c>
      <c r="B141" t="s">
        <v>11</v>
      </c>
      <c r="C141" t="s">
        <v>12</v>
      </c>
      <c r="D141" t="s">
        <v>13</v>
      </c>
      <c r="E141" t="s">
        <v>43</v>
      </c>
      <c r="F141" s="1">
        <v>42513</v>
      </c>
      <c r="G141">
        <v>0</v>
      </c>
      <c r="H141" s="2">
        <v>23297.68</v>
      </c>
      <c r="I141" t="s">
        <v>15</v>
      </c>
      <c r="J141" t="s">
        <v>20</v>
      </c>
      <c r="K141" t="s">
        <v>131</v>
      </c>
      <c r="L141" s="1">
        <v>42521</v>
      </c>
      <c r="M141" t="str">
        <f t="shared" si="2"/>
        <v>5-2016</v>
      </c>
    </row>
    <row r="142" spans="1:13" x14ac:dyDescent="0.25">
      <c r="A142">
        <v>2016</v>
      </c>
      <c r="B142" t="s">
        <v>11</v>
      </c>
      <c r="C142" t="s">
        <v>12</v>
      </c>
      <c r="D142" t="s">
        <v>13</v>
      </c>
      <c r="E142" t="s">
        <v>43</v>
      </c>
      <c r="F142" s="1">
        <v>42518</v>
      </c>
      <c r="G142">
        <v>0</v>
      </c>
      <c r="H142" s="2">
        <v>23818.28</v>
      </c>
      <c r="I142" t="s">
        <v>15</v>
      </c>
      <c r="J142" t="s">
        <v>20</v>
      </c>
      <c r="K142" t="s">
        <v>132</v>
      </c>
      <c r="L142" s="1">
        <v>42521</v>
      </c>
      <c r="M142" t="str">
        <f t="shared" si="2"/>
        <v>5-2016</v>
      </c>
    </row>
    <row r="143" spans="1:13" x14ac:dyDescent="0.25">
      <c r="A143">
        <v>2016</v>
      </c>
      <c r="B143" t="s">
        <v>11</v>
      </c>
      <c r="C143" t="s">
        <v>12</v>
      </c>
      <c r="D143" t="s">
        <v>13</v>
      </c>
      <c r="E143" t="s">
        <v>43</v>
      </c>
      <c r="F143" s="1">
        <v>42521</v>
      </c>
      <c r="G143">
        <v>0</v>
      </c>
      <c r="H143" s="2">
        <v>1295.24</v>
      </c>
      <c r="I143" t="s">
        <v>24</v>
      </c>
      <c r="J143" t="s">
        <v>108</v>
      </c>
      <c r="L143" s="1">
        <v>42521</v>
      </c>
      <c r="M143" t="str">
        <f t="shared" si="2"/>
        <v>5-2016</v>
      </c>
    </row>
    <row r="144" spans="1:13" x14ac:dyDescent="0.25">
      <c r="A144">
        <v>2016</v>
      </c>
      <c r="B144" t="s">
        <v>11</v>
      </c>
      <c r="C144" t="s">
        <v>12</v>
      </c>
      <c r="D144" t="s">
        <v>13</v>
      </c>
      <c r="E144" t="s">
        <v>43</v>
      </c>
      <c r="F144" s="1">
        <v>42527</v>
      </c>
      <c r="G144">
        <v>0</v>
      </c>
      <c r="H144" s="2">
        <v>23810.04</v>
      </c>
      <c r="I144" t="s">
        <v>15</v>
      </c>
      <c r="J144" t="s">
        <v>20</v>
      </c>
      <c r="K144" t="s">
        <v>133</v>
      </c>
      <c r="L144" s="1">
        <v>42551</v>
      </c>
      <c r="M144" t="str">
        <f t="shared" si="2"/>
        <v>6-2016</v>
      </c>
    </row>
    <row r="145" spans="1:13" x14ac:dyDescent="0.25">
      <c r="A145">
        <v>2016</v>
      </c>
      <c r="B145" t="s">
        <v>11</v>
      </c>
      <c r="C145" t="s">
        <v>12</v>
      </c>
      <c r="D145" t="s">
        <v>13</v>
      </c>
      <c r="E145" t="s">
        <v>43</v>
      </c>
      <c r="F145" s="1">
        <v>42534</v>
      </c>
      <c r="G145">
        <v>0</v>
      </c>
      <c r="H145" s="2">
        <v>24144.3</v>
      </c>
      <c r="I145" t="s">
        <v>15</v>
      </c>
      <c r="J145" t="s">
        <v>20</v>
      </c>
      <c r="K145" t="s">
        <v>134</v>
      </c>
      <c r="L145" s="1">
        <v>42551</v>
      </c>
      <c r="M145" t="str">
        <f t="shared" si="2"/>
        <v>6-2016</v>
      </c>
    </row>
    <row r="146" spans="1:13" x14ac:dyDescent="0.25">
      <c r="A146">
        <v>2016</v>
      </c>
      <c r="B146" t="s">
        <v>11</v>
      </c>
      <c r="C146" t="s">
        <v>12</v>
      </c>
      <c r="D146" t="s">
        <v>13</v>
      </c>
      <c r="E146" t="s">
        <v>43</v>
      </c>
      <c r="F146" s="1">
        <v>42541</v>
      </c>
      <c r="G146">
        <v>0</v>
      </c>
      <c r="H146" s="2">
        <v>23582.36</v>
      </c>
      <c r="I146" t="s">
        <v>15</v>
      </c>
      <c r="J146" t="s">
        <v>20</v>
      </c>
      <c r="K146" t="s">
        <v>135</v>
      </c>
      <c r="L146" s="1">
        <v>42551</v>
      </c>
      <c r="M146" t="str">
        <f t="shared" si="2"/>
        <v>6-2016</v>
      </c>
    </row>
    <row r="147" spans="1:13" x14ac:dyDescent="0.25">
      <c r="A147">
        <v>2016</v>
      </c>
      <c r="B147" t="s">
        <v>11</v>
      </c>
      <c r="C147" t="s">
        <v>12</v>
      </c>
      <c r="D147" t="s">
        <v>13</v>
      </c>
      <c r="E147" t="s">
        <v>43</v>
      </c>
      <c r="F147" s="1">
        <v>42548</v>
      </c>
      <c r="G147">
        <v>0</v>
      </c>
      <c r="H147" s="2">
        <v>22773.1</v>
      </c>
      <c r="I147" t="s">
        <v>15</v>
      </c>
      <c r="J147" t="s">
        <v>20</v>
      </c>
      <c r="K147" t="s">
        <v>136</v>
      </c>
      <c r="L147" s="1">
        <v>42551</v>
      </c>
      <c r="M147" t="str">
        <f t="shared" si="2"/>
        <v>6-2016</v>
      </c>
    </row>
    <row r="148" spans="1:13" x14ac:dyDescent="0.25">
      <c r="A148">
        <v>2016</v>
      </c>
      <c r="B148" t="s">
        <v>11</v>
      </c>
      <c r="C148" t="s">
        <v>12</v>
      </c>
      <c r="D148" t="s">
        <v>13</v>
      </c>
      <c r="E148" t="s">
        <v>43</v>
      </c>
      <c r="F148" s="1">
        <v>42551</v>
      </c>
      <c r="G148">
        <v>0</v>
      </c>
      <c r="H148" s="2">
        <v>6552.71</v>
      </c>
      <c r="I148" t="s">
        <v>24</v>
      </c>
      <c r="J148" t="s">
        <v>108</v>
      </c>
      <c r="L148" s="1">
        <v>42551</v>
      </c>
      <c r="M148" t="str">
        <f t="shared" si="2"/>
        <v>6-2016</v>
      </c>
    </row>
    <row r="149" spans="1:13" x14ac:dyDescent="0.25">
      <c r="A149">
        <v>2016</v>
      </c>
      <c r="B149" t="s">
        <v>11</v>
      </c>
      <c r="C149" t="s">
        <v>12</v>
      </c>
      <c r="D149" t="s">
        <v>13</v>
      </c>
      <c r="E149" t="s">
        <v>43</v>
      </c>
      <c r="F149" s="1">
        <v>42554</v>
      </c>
      <c r="G149">
        <v>0</v>
      </c>
      <c r="H149" s="2">
        <v>23335.040000000001</v>
      </c>
      <c r="I149" t="s">
        <v>15</v>
      </c>
      <c r="J149" t="s">
        <v>20</v>
      </c>
      <c r="K149" t="s">
        <v>137</v>
      </c>
      <c r="L149" s="1">
        <v>42582</v>
      </c>
      <c r="M149" t="str">
        <f t="shared" si="2"/>
        <v>7-2016</v>
      </c>
    </row>
    <row r="150" spans="1:13" x14ac:dyDescent="0.25">
      <c r="A150">
        <v>2016</v>
      </c>
      <c r="B150" t="s">
        <v>11</v>
      </c>
      <c r="C150" t="s">
        <v>12</v>
      </c>
      <c r="D150" t="s">
        <v>13</v>
      </c>
      <c r="E150" t="s">
        <v>43</v>
      </c>
      <c r="F150" s="1">
        <v>42564</v>
      </c>
      <c r="G150">
        <v>0</v>
      </c>
      <c r="H150" s="2">
        <v>23285.57</v>
      </c>
      <c r="I150" t="s">
        <v>15</v>
      </c>
      <c r="J150" t="s">
        <v>20</v>
      </c>
      <c r="K150" t="s">
        <v>138</v>
      </c>
      <c r="L150" s="1">
        <v>42582</v>
      </c>
      <c r="M150" t="str">
        <f t="shared" si="2"/>
        <v>7-2016</v>
      </c>
    </row>
    <row r="151" spans="1:13" x14ac:dyDescent="0.25">
      <c r="A151">
        <v>2016</v>
      </c>
      <c r="B151" t="s">
        <v>11</v>
      </c>
      <c r="C151" t="s">
        <v>12</v>
      </c>
      <c r="D151" t="s">
        <v>13</v>
      </c>
      <c r="E151" t="s">
        <v>43</v>
      </c>
      <c r="F151" s="1">
        <v>42571</v>
      </c>
      <c r="G151">
        <v>0</v>
      </c>
      <c r="H151" s="2">
        <v>22112.39</v>
      </c>
      <c r="I151" t="s">
        <v>15</v>
      </c>
      <c r="J151" t="s">
        <v>20</v>
      </c>
      <c r="K151" t="s">
        <v>139</v>
      </c>
      <c r="L151" s="1">
        <v>42582</v>
      </c>
      <c r="M151" t="str">
        <f t="shared" si="2"/>
        <v>7-2016</v>
      </c>
    </row>
    <row r="152" spans="1:13" x14ac:dyDescent="0.25">
      <c r="A152">
        <v>2016</v>
      </c>
      <c r="B152" t="s">
        <v>11</v>
      </c>
      <c r="C152" t="s">
        <v>12</v>
      </c>
      <c r="D152" t="s">
        <v>13</v>
      </c>
      <c r="E152" t="s">
        <v>43</v>
      </c>
      <c r="F152" s="1">
        <v>42578</v>
      </c>
      <c r="G152">
        <v>0</v>
      </c>
      <c r="H152" s="2">
        <v>21499.759999999998</v>
      </c>
      <c r="I152" t="s">
        <v>15</v>
      </c>
      <c r="J152" t="s">
        <v>20</v>
      </c>
      <c r="K152" t="s">
        <v>140</v>
      </c>
      <c r="L152" s="1">
        <v>42582</v>
      </c>
      <c r="M152" t="str">
        <f t="shared" si="2"/>
        <v>7-2016</v>
      </c>
    </row>
    <row r="153" spans="1:13" x14ac:dyDescent="0.25">
      <c r="A153">
        <v>2016</v>
      </c>
      <c r="B153" t="s">
        <v>11</v>
      </c>
      <c r="C153" t="s">
        <v>12</v>
      </c>
      <c r="D153" t="s">
        <v>13</v>
      </c>
      <c r="E153" t="s">
        <v>43</v>
      </c>
      <c r="F153" s="1">
        <v>42582</v>
      </c>
      <c r="G153">
        <v>0</v>
      </c>
      <c r="H153" s="2">
        <v>708.83</v>
      </c>
      <c r="I153" t="s">
        <v>24</v>
      </c>
      <c r="J153" t="s">
        <v>108</v>
      </c>
      <c r="L153" s="1">
        <v>42582</v>
      </c>
      <c r="M153" t="str">
        <f t="shared" si="2"/>
        <v>7-2016</v>
      </c>
    </row>
    <row r="154" spans="1:13" x14ac:dyDescent="0.25">
      <c r="A154">
        <v>2016</v>
      </c>
      <c r="B154" t="s">
        <v>11</v>
      </c>
      <c r="C154" t="s">
        <v>12</v>
      </c>
      <c r="D154" t="s">
        <v>13</v>
      </c>
      <c r="E154" t="s">
        <v>43</v>
      </c>
      <c r="F154" s="1">
        <v>42585</v>
      </c>
      <c r="G154">
        <v>0</v>
      </c>
      <c r="H154" s="2">
        <v>21122.98</v>
      </c>
      <c r="I154" t="s">
        <v>15</v>
      </c>
      <c r="J154" t="s">
        <v>20</v>
      </c>
      <c r="K154" t="s">
        <v>141</v>
      </c>
      <c r="L154" s="1">
        <v>42582</v>
      </c>
      <c r="M154" t="str">
        <f t="shared" si="2"/>
        <v>8-2016</v>
      </c>
    </row>
    <row r="155" spans="1:13" x14ac:dyDescent="0.25">
      <c r="A155">
        <v>2016</v>
      </c>
      <c r="B155" t="s">
        <v>11</v>
      </c>
      <c r="C155" t="s">
        <v>12</v>
      </c>
      <c r="D155" t="s">
        <v>13</v>
      </c>
      <c r="E155" t="s">
        <v>43</v>
      </c>
      <c r="F155" s="1">
        <v>42587</v>
      </c>
      <c r="G155">
        <v>0</v>
      </c>
      <c r="H155" s="2">
        <v>465.89</v>
      </c>
      <c r="I155" t="s">
        <v>15</v>
      </c>
      <c r="J155" t="s">
        <v>20</v>
      </c>
      <c r="K155" t="s">
        <v>142</v>
      </c>
      <c r="L155" s="1">
        <v>42613</v>
      </c>
      <c r="M155" t="str">
        <f t="shared" si="2"/>
        <v>8-2016</v>
      </c>
    </row>
    <row r="156" spans="1:13" x14ac:dyDescent="0.25">
      <c r="A156">
        <v>2016</v>
      </c>
      <c r="B156" t="s">
        <v>11</v>
      </c>
      <c r="C156" t="s">
        <v>12</v>
      </c>
      <c r="D156" t="s">
        <v>13</v>
      </c>
      <c r="E156" t="s">
        <v>43</v>
      </c>
      <c r="F156" s="1">
        <v>42587</v>
      </c>
      <c r="G156">
        <v>1</v>
      </c>
      <c r="H156" s="2">
        <v>-465.89</v>
      </c>
      <c r="I156" t="s">
        <v>15</v>
      </c>
      <c r="J156" t="s">
        <v>20</v>
      </c>
      <c r="K156" t="s">
        <v>142</v>
      </c>
      <c r="L156" s="1">
        <v>42613</v>
      </c>
      <c r="M156" t="str">
        <f t="shared" si="2"/>
        <v>8-2016</v>
      </c>
    </row>
    <row r="157" spans="1:13" x14ac:dyDescent="0.25">
      <c r="A157">
        <v>2016</v>
      </c>
      <c r="B157" t="s">
        <v>11</v>
      </c>
      <c r="C157" t="s">
        <v>12</v>
      </c>
      <c r="D157" t="s">
        <v>13</v>
      </c>
      <c r="E157" t="s">
        <v>43</v>
      </c>
      <c r="F157" s="1">
        <v>42591</v>
      </c>
      <c r="G157">
        <v>0</v>
      </c>
      <c r="H157" s="2">
        <v>21672.49</v>
      </c>
      <c r="I157" t="s">
        <v>15</v>
      </c>
      <c r="J157" t="s">
        <v>20</v>
      </c>
      <c r="K157" t="s">
        <v>143</v>
      </c>
      <c r="L157" s="1">
        <v>42582</v>
      </c>
      <c r="M157" t="str">
        <f t="shared" si="2"/>
        <v>8-2016</v>
      </c>
    </row>
    <row r="158" spans="1:13" x14ac:dyDescent="0.25">
      <c r="A158">
        <v>2016</v>
      </c>
      <c r="B158" t="s">
        <v>11</v>
      </c>
      <c r="C158" t="s">
        <v>12</v>
      </c>
      <c r="D158" t="s">
        <v>13</v>
      </c>
      <c r="E158" t="s">
        <v>43</v>
      </c>
      <c r="F158" s="1">
        <v>42600</v>
      </c>
      <c r="G158">
        <v>0</v>
      </c>
      <c r="H158" s="2">
        <v>23086.13</v>
      </c>
      <c r="I158" t="s">
        <v>15</v>
      </c>
      <c r="J158" t="s">
        <v>20</v>
      </c>
      <c r="K158" t="s">
        <v>144</v>
      </c>
      <c r="L158" s="1">
        <v>42613</v>
      </c>
      <c r="M158" t="str">
        <f t="shared" si="2"/>
        <v>8-2016</v>
      </c>
    </row>
    <row r="159" spans="1:13" x14ac:dyDescent="0.25">
      <c r="A159">
        <v>2016</v>
      </c>
      <c r="B159" t="s">
        <v>11</v>
      </c>
      <c r="C159" t="s">
        <v>12</v>
      </c>
      <c r="D159" t="s">
        <v>13</v>
      </c>
      <c r="E159" t="s">
        <v>43</v>
      </c>
      <c r="F159" s="1">
        <v>42607</v>
      </c>
      <c r="G159">
        <v>0</v>
      </c>
      <c r="H159" s="2">
        <v>24093.47</v>
      </c>
      <c r="I159" t="s">
        <v>15</v>
      </c>
      <c r="J159" t="s">
        <v>20</v>
      </c>
      <c r="K159" t="s">
        <v>145</v>
      </c>
      <c r="L159" s="1">
        <v>42613</v>
      </c>
      <c r="M159" t="str">
        <f t="shared" si="2"/>
        <v>8-2016</v>
      </c>
    </row>
    <row r="160" spans="1:13" x14ac:dyDescent="0.25">
      <c r="A160">
        <v>2016</v>
      </c>
      <c r="B160" t="s">
        <v>11</v>
      </c>
      <c r="C160" t="s">
        <v>12</v>
      </c>
      <c r="D160" t="s">
        <v>13</v>
      </c>
      <c r="E160" t="s">
        <v>43</v>
      </c>
      <c r="F160" s="1">
        <v>42613</v>
      </c>
      <c r="G160">
        <v>0</v>
      </c>
      <c r="H160" s="2">
        <v>9792.15</v>
      </c>
      <c r="I160" t="s">
        <v>24</v>
      </c>
      <c r="J160" t="s">
        <v>108</v>
      </c>
      <c r="L160" s="1">
        <v>42613</v>
      </c>
      <c r="M160" t="str">
        <f t="shared" si="2"/>
        <v>8-2016</v>
      </c>
    </row>
    <row r="161" spans="1:13" x14ac:dyDescent="0.25">
      <c r="A161">
        <v>2016</v>
      </c>
      <c r="B161" t="s">
        <v>11</v>
      </c>
      <c r="C161" t="s">
        <v>12</v>
      </c>
      <c r="D161" t="s">
        <v>13</v>
      </c>
      <c r="E161" t="s">
        <v>43</v>
      </c>
      <c r="F161" s="1">
        <v>42614</v>
      </c>
      <c r="G161">
        <v>0</v>
      </c>
      <c r="H161" s="2">
        <v>23816.27</v>
      </c>
      <c r="I161" t="s">
        <v>15</v>
      </c>
      <c r="J161" t="s">
        <v>20</v>
      </c>
      <c r="K161" t="s">
        <v>146</v>
      </c>
      <c r="L161" s="1">
        <v>42643</v>
      </c>
      <c r="M161" t="str">
        <f t="shared" si="2"/>
        <v>9-2016</v>
      </c>
    </row>
    <row r="162" spans="1:13" x14ac:dyDescent="0.25">
      <c r="A162">
        <v>2016</v>
      </c>
      <c r="B162" t="s">
        <v>11</v>
      </c>
      <c r="C162" t="s">
        <v>12</v>
      </c>
      <c r="D162" t="s">
        <v>13</v>
      </c>
      <c r="E162" t="s">
        <v>43</v>
      </c>
      <c r="F162" s="1">
        <v>42621</v>
      </c>
      <c r="G162">
        <v>0</v>
      </c>
      <c r="H162" s="2">
        <v>23056.26</v>
      </c>
      <c r="I162" t="s">
        <v>15</v>
      </c>
      <c r="J162" t="s">
        <v>20</v>
      </c>
      <c r="K162" t="s">
        <v>147</v>
      </c>
      <c r="L162" s="1">
        <v>42643</v>
      </c>
      <c r="M162" t="str">
        <f t="shared" si="2"/>
        <v>9-2016</v>
      </c>
    </row>
    <row r="163" spans="1:13" x14ac:dyDescent="0.25">
      <c r="A163">
        <v>2016</v>
      </c>
      <c r="B163" t="s">
        <v>11</v>
      </c>
      <c r="C163" t="s">
        <v>12</v>
      </c>
      <c r="D163" t="s">
        <v>13</v>
      </c>
      <c r="E163" t="s">
        <v>43</v>
      </c>
      <c r="F163" s="1">
        <v>42628</v>
      </c>
      <c r="G163">
        <v>0</v>
      </c>
      <c r="H163" s="2">
        <v>21969.01</v>
      </c>
      <c r="I163" t="s">
        <v>15</v>
      </c>
      <c r="J163" t="s">
        <v>20</v>
      </c>
      <c r="K163" t="s">
        <v>148</v>
      </c>
      <c r="L163" s="1">
        <v>42643</v>
      </c>
      <c r="M163" t="str">
        <f t="shared" si="2"/>
        <v>9-2016</v>
      </c>
    </row>
    <row r="164" spans="1:13" x14ac:dyDescent="0.25">
      <c r="A164">
        <v>2016</v>
      </c>
      <c r="B164" t="s">
        <v>11</v>
      </c>
      <c r="C164" t="s">
        <v>12</v>
      </c>
      <c r="D164" t="s">
        <v>13</v>
      </c>
      <c r="E164" t="s">
        <v>43</v>
      </c>
      <c r="F164" s="1">
        <v>42635</v>
      </c>
      <c r="G164">
        <v>0</v>
      </c>
      <c r="H164" s="2">
        <v>22164.080000000002</v>
      </c>
      <c r="I164" t="s">
        <v>15</v>
      </c>
      <c r="J164" t="s">
        <v>20</v>
      </c>
      <c r="K164" t="s">
        <v>149</v>
      </c>
      <c r="L164" s="1">
        <v>42643</v>
      </c>
      <c r="M164" t="str">
        <f t="shared" si="2"/>
        <v>9-2016</v>
      </c>
    </row>
    <row r="165" spans="1:13" x14ac:dyDescent="0.25">
      <c r="A165">
        <v>2016</v>
      </c>
      <c r="B165" t="s">
        <v>11</v>
      </c>
      <c r="C165" t="s">
        <v>12</v>
      </c>
      <c r="D165" t="s">
        <v>13</v>
      </c>
      <c r="E165" t="s">
        <v>43</v>
      </c>
      <c r="F165" s="1">
        <v>42642</v>
      </c>
      <c r="G165">
        <v>0</v>
      </c>
      <c r="H165" s="2">
        <v>22679.07</v>
      </c>
      <c r="I165" t="s">
        <v>15</v>
      </c>
      <c r="J165" t="s">
        <v>20</v>
      </c>
      <c r="K165" t="s">
        <v>150</v>
      </c>
      <c r="L165" s="1">
        <v>42643</v>
      </c>
      <c r="M165" t="str">
        <f t="shared" si="2"/>
        <v>9-2016</v>
      </c>
    </row>
    <row r="166" spans="1:13" x14ac:dyDescent="0.25">
      <c r="A166">
        <v>2016</v>
      </c>
      <c r="B166" t="s">
        <v>11</v>
      </c>
      <c r="C166" t="s">
        <v>12</v>
      </c>
      <c r="D166" t="s">
        <v>13</v>
      </c>
      <c r="E166" t="s">
        <v>43</v>
      </c>
      <c r="F166" s="1">
        <v>42643</v>
      </c>
      <c r="G166">
        <v>0</v>
      </c>
      <c r="H166" s="2">
        <v>-20393.88</v>
      </c>
      <c r="I166" t="s">
        <v>24</v>
      </c>
      <c r="J166" t="s">
        <v>108</v>
      </c>
      <c r="L166" s="1">
        <v>42643</v>
      </c>
      <c r="M166" t="str">
        <f t="shared" si="2"/>
        <v>9-2016</v>
      </c>
    </row>
    <row r="167" spans="1:13" x14ac:dyDescent="0.25">
      <c r="A167">
        <v>2016</v>
      </c>
      <c r="B167" t="s">
        <v>11</v>
      </c>
      <c r="C167" t="s">
        <v>12</v>
      </c>
      <c r="D167" t="s">
        <v>13</v>
      </c>
      <c r="E167" t="s">
        <v>43</v>
      </c>
      <c r="F167" s="1">
        <v>42650</v>
      </c>
      <c r="G167">
        <v>0</v>
      </c>
      <c r="H167" s="2">
        <v>23575.13</v>
      </c>
      <c r="I167" t="s">
        <v>15</v>
      </c>
      <c r="J167" t="s">
        <v>20</v>
      </c>
      <c r="K167" t="s">
        <v>151</v>
      </c>
      <c r="L167" s="1">
        <v>42674</v>
      </c>
      <c r="M167" t="str">
        <f t="shared" si="2"/>
        <v>10-2016</v>
      </c>
    </row>
    <row r="168" spans="1:13" x14ac:dyDescent="0.25">
      <c r="A168">
        <v>2016</v>
      </c>
      <c r="B168" t="s">
        <v>11</v>
      </c>
      <c r="C168" t="s">
        <v>12</v>
      </c>
      <c r="D168" t="s">
        <v>13</v>
      </c>
      <c r="E168" t="s">
        <v>43</v>
      </c>
      <c r="F168" s="1">
        <v>42657</v>
      </c>
      <c r="G168">
        <v>0</v>
      </c>
      <c r="H168" s="2">
        <v>23648.16</v>
      </c>
      <c r="I168" t="s">
        <v>15</v>
      </c>
      <c r="J168" t="s">
        <v>20</v>
      </c>
      <c r="K168" t="s">
        <v>152</v>
      </c>
      <c r="L168" s="1">
        <v>42674</v>
      </c>
      <c r="M168" t="str">
        <f t="shared" si="2"/>
        <v>10-2016</v>
      </c>
    </row>
    <row r="169" spans="1:13" x14ac:dyDescent="0.25">
      <c r="A169">
        <v>2016</v>
      </c>
      <c r="B169" t="s">
        <v>11</v>
      </c>
      <c r="C169" t="s">
        <v>12</v>
      </c>
      <c r="D169" t="s">
        <v>13</v>
      </c>
      <c r="E169" t="s">
        <v>43</v>
      </c>
      <c r="F169" s="1">
        <v>42660</v>
      </c>
      <c r="G169">
        <v>0</v>
      </c>
      <c r="H169" s="2">
        <v>637.32000000000005</v>
      </c>
      <c r="I169" t="s">
        <v>15</v>
      </c>
      <c r="J169" t="s">
        <v>20</v>
      </c>
      <c r="K169" t="s">
        <v>153</v>
      </c>
      <c r="L169" s="1">
        <v>42674</v>
      </c>
      <c r="M169" t="str">
        <f t="shared" si="2"/>
        <v>10-2016</v>
      </c>
    </row>
    <row r="170" spans="1:13" x14ac:dyDescent="0.25">
      <c r="A170">
        <v>2016</v>
      </c>
      <c r="B170" t="s">
        <v>11</v>
      </c>
      <c r="C170" t="s">
        <v>12</v>
      </c>
      <c r="D170" t="s">
        <v>13</v>
      </c>
      <c r="E170" t="s">
        <v>43</v>
      </c>
      <c r="F170" s="1">
        <v>42664</v>
      </c>
      <c r="G170">
        <v>0</v>
      </c>
      <c r="H170" s="2">
        <v>23554.080000000002</v>
      </c>
      <c r="I170" t="s">
        <v>15</v>
      </c>
      <c r="J170" t="s">
        <v>20</v>
      </c>
      <c r="K170" t="s">
        <v>154</v>
      </c>
      <c r="L170" s="1">
        <v>42674</v>
      </c>
      <c r="M170" t="str">
        <f t="shared" si="2"/>
        <v>10-2016</v>
      </c>
    </row>
    <row r="171" spans="1:13" x14ac:dyDescent="0.25">
      <c r="A171">
        <v>2016</v>
      </c>
      <c r="B171" t="s">
        <v>11</v>
      </c>
      <c r="C171" t="s">
        <v>12</v>
      </c>
      <c r="D171" t="s">
        <v>13</v>
      </c>
      <c r="E171" t="s">
        <v>43</v>
      </c>
      <c r="F171" s="1">
        <v>42667</v>
      </c>
      <c r="G171">
        <v>0</v>
      </c>
      <c r="H171" s="2">
        <v>1367.36</v>
      </c>
      <c r="I171" t="s">
        <v>15</v>
      </c>
      <c r="J171" t="s">
        <v>20</v>
      </c>
      <c r="K171" t="s">
        <v>155</v>
      </c>
      <c r="L171" s="1">
        <v>42674</v>
      </c>
      <c r="M171" t="str">
        <f t="shared" si="2"/>
        <v>10-2016</v>
      </c>
    </row>
    <row r="172" spans="1:13" x14ac:dyDescent="0.25">
      <c r="A172">
        <v>2016</v>
      </c>
      <c r="B172" t="s">
        <v>11</v>
      </c>
      <c r="C172" t="s">
        <v>12</v>
      </c>
      <c r="D172" t="s">
        <v>13</v>
      </c>
      <c r="E172" t="s">
        <v>43</v>
      </c>
      <c r="F172" s="1">
        <v>42671</v>
      </c>
      <c r="G172">
        <v>0</v>
      </c>
      <c r="H172" s="2">
        <v>24379.86</v>
      </c>
      <c r="I172" t="s">
        <v>15</v>
      </c>
      <c r="J172" t="s">
        <v>20</v>
      </c>
      <c r="K172" t="s">
        <v>156</v>
      </c>
      <c r="L172" s="1">
        <v>42674</v>
      </c>
      <c r="M172" t="str">
        <f t="shared" si="2"/>
        <v>10-2016</v>
      </c>
    </row>
    <row r="173" spans="1:13" x14ac:dyDescent="0.25">
      <c r="A173">
        <v>2016</v>
      </c>
      <c r="B173" t="s">
        <v>11</v>
      </c>
      <c r="C173" t="s">
        <v>12</v>
      </c>
      <c r="D173" t="s">
        <v>13</v>
      </c>
      <c r="E173" t="s">
        <v>43</v>
      </c>
      <c r="F173" s="1">
        <v>42674</v>
      </c>
      <c r="G173">
        <v>0</v>
      </c>
      <c r="H173" s="2">
        <v>1748.6</v>
      </c>
      <c r="I173" t="s">
        <v>24</v>
      </c>
      <c r="J173" t="s">
        <v>108</v>
      </c>
      <c r="L173" s="1">
        <v>42674</v>
      </c>
      <c r="M173" t="str">
        <f t="shared" si="2"/>
        <v>10-2016</v>
      </c>
    </row>
    <row r="174" spans="1:13" x14ac:dyDescent="0.25">
      <c r="A174">
        <v>2016</v>
      </c>
      <c r="B174" t="s">
        <v>11</v>
      </c>
      <c r="C174" t="s">
        <v>12</v>
      </c>
      <c r="D174" t="s">
        <v>13</v>
      </c>
      <c r="E174" t="s">
        <v>43</v>
      </c>
      <c r="F174" s="1">
        <v>42678</v>
      </c>
      <c r="G174">
        <v>0</v>
      </c>
      <c r="H174" s="2">
        <v>23585.040000000001</v>
      </c>
      <c r="I174" t="s">
        <v>15</v>
      </c>
      <c r="J174" t="s">
        <v>20</v>
      </c>
      <c r="K174" t="s">
        <v>157</v>
      </c>
      <c r="L174" s="1">
        <v>42704</v>
      </c>
      <c r="M174" t="str">
        <f t="shared" si="2"/>
        <v>11-2016</v>
      </c>
    </row>
    <row r="175" spans="1:13" x14ac:dyDescent="0.25">
      <c r="A175">
        <v>2016</v>
      </c>
      <c r="B175" t="s">
        <v>11</v>
      </c>
      <c r="C175" t="s">
        <v>12</v>
      </c>
      <c r="D175" t="s">
        <v>13</v>
      </c>
      <c r="E175" t="s">
        <v>43</v>
      </c>
      <c r="F175" s="1">
        <v>42685</v>
      </c>
      <c r="G175">
        <v>0</v>
      </c>
      <c r="H175" s="2">
        <v>22923.87</v>
      </c>
      <c r="I175" t="s">
        <v>15</v>
      </c>
      <c r="J175" t="s">
        <v>20</v>
      </c>
      <c r="K175" t="s">
        <v>158</v>
      </c>
      <c r="L175" s="1">
        <v>42704</v>
      </c>
      <c r="M175" t="str">
        <f t="shared" si="2"/>
        <v>11-2016</v>
      </c>
    </row>
    <row r="176" spans="1:13" x14ac:dyDescent="0.25">
      <c r="A176">
        <v>2016</v>
      </c>
      <c r="B176" t="s">
        <v>11</v>
      </c>
      <c r="C176" t="s">
        <v>12</v>
      </c>
      <c r="D176" t="s">
        <v>13</v>
      </c>
      <c r="E176" t="s">
        <v>43</v>
      </c>
      <c r="F176" s="1">
        <v>42704</v>
      </c>
      <c r="G176">
        <v>0</v>
      </c>
      <c r="H176" s="2">
        <v>5207.68</v>
      </c>
      <c r="I176" t="s">
        <v>24</v>
      </c>
      <c r="J176" t="s">
        <v>108</v>
      </c>
      <c r="L176" s="1">
        <v>42704</v>
      </c>
      <c r="M176" t="str">
        <f t="shared" si="2"/>
        <v>11-2016</v>
      </c>
    </row>
    <row r="177" spans="1:13" x14ac:dyDescent="0.25">
      <c r="A177">
        <v>2016</v>
      </c>
      <c r="B177" t="s">
        <v>11</v>
      </c>
      <c r="C177" t="s">
        <v>12</v>
      </c>
      <c r="D177" t="s">
        <v>13</v>
      </c>
      <c r="E177" t="s">
        <v>43</v>
      </c>
      <c r="F177" s="1">
        <v>42704</v>
      </c>
      <c r="G177">
        <v>1</v>
      </c>
      <c r="H177" s="2">
        <v>45838.1</v>
      </c>
      <c r="J177" t="s">
        <v>159</v>
      </c>
      <c r="K177" t="s">
        <v>19</v>
      </c>
      <c r="L177" s="1">
        <v>42704</v>
      </c>
      <c r="M177" t="str">
        <f t="shared" si="2"/>
        <v>11-2016</v>
      </c>
    </row>
    <row r="178" spans="1:13" x14ac:dyDescent="0.25">
      <c r="A178">
        <v>2016</v>
      </c>
      <c r="B178" t="s">
        <v>11</v>
      </c>
      <c r="C178" t="s">
        <v>12</v>
      </c>
      <c r="D178" t="s">
        <v>13</v>
      </c>
      <c r="E178" t="s">
        <v>43</v>
      </c>
      <c r="F178" s="1">
        <v>42705</v>
      </c>
      <c r="G178">
        <v>2</v>
      </c>
      <c r="H178" s="2">
        <v>-45838.1</v>
      </c>
      <c r="J178" t="s">
        <v>159</v>
      </c>
      <c r="K178" t="s">
        <v>19</v>
      </c>
      <c r="L178" s="1">
        <v>42704</v>
      </c>
      <c r="M178" t="str">
        <f t="shared" si="2"/>
        <v>12-2016</v>
      </c>
    </row>
    <row r="179" spans="1:13" x14ac:dyDescent="0.25">
      <c r="A179">
        <v>2016</v>
      </c>
      <c r="B179" t="s">
        <v>11</v>
      </c>
      <c r="C179" t="s">
        <v>12</v>
      </c>
      <c r="D179" t="s">
        <v>13</v>
      </c>
      <c r="E179" t="s">
        <v>43</v>
      </c>
      <c r="F179" s="1">
        <v>42709</v>
      </c>
      <c r="G179">
        <v>0</v>
      </c>
      <c r="H179" s="2">
        <v>22919.05</v>
      </c>
      <c r="I179" t="s">
        <v>15</v>
      </c>
      <c r="J179" t="s">
        <v>20</v>
      </c>
      <c r="K179" t="s">
        <v>160</v>
      </c>
      <c r="L179" s="1">
        <v>42735</v>
      </c>
      <c r="M179" t="str">
        <f t="shared" si="2"/>
        <v>12-2016</v>
      </c>
    </row>
    <row r="180" spans="1:13" x14ac:dyDescent="0.25">
      <c r="A180">
        <v>2016</v>
      </c>
      <c r="B180" t="s">
        <v>11</v>
      </c>
      <c r="C180" t="s">
        <v>12</v>
      </c>
      <c r="D180" t="s">
        <v>13</v>
      </c>
      <c r="E180" t="s">
        <v>43</v>
      </c>
      <c r="F180" s="1">
        <v>42718</v>
      </c>
      <c r="G180">
        <v>0</v>
      </c>
      <c r="H180" s="2">
        <v>24184.03</v>
      </c>
      <c r="I180" t="s">
        <v>15</v>
      </c>
      <c r="J180" t="s">
        <v>20</v>
      </c>
      <c r="K180" t="s">
        <v>161</v>
      </c>
      <c r="L180" s="1">
        <v>42704</v>
      </c>
      <c r="M180" t="str">
        <f t="shared" si="2"/>
        <v>12-2016</v>
      </c>
    </row>
    <row r="181" spans="1:13" x14ac:dyDescent="0.25">
      <c r="A181">
        <v>2016</v>
      </c>
      <c r="B181" t="s">
        <v>11</v>
      </c>
      <c r="C181" t="s">
        <v>12</v>
      </c>
      <c r="D181" t="s">
        <v>13</v>
      </c>
      <c r="E181" t="s">
        <v>43</v>
      </c>
      <c r="F181" s="1">
        <v>42718</v>
      </c>
      <c r="G181">
        <v>1</v>
      </c>
      <c r="H181" s="2">
        <v>23812.81</v>
      </c>
      <c r="I181" t="s">
        <v>15</v>
      </c>
      <c r="J181" t="s">
        <v>20</v>
      </c>
      <c r="K181" t="s">
        <v>162</v>
      </c>
      <c r="L181" s="1">
        <v>42704</v>
      </c>
      <c r="M181" t="str">
        <f t="shared" si="2"/>
        <v>12-2016</v>
      </c>
    </row>
    <row r="182" spans="1:13" x14ac:dyDescent="0.25">
      <c r="A182">
        <v>2016</v>
      </c>
      <c r="B182" t="s">
        <v>11</v>
      </c>
      <c r="C182" t="s">
        <v>12</v>
      </c>
      <c r="D182" t="s">
        <v>13</v>
      </c>
      <c r="E182" t="s">
        <v>43</v>
      </c>
      <c r="F182" s="1">
        <v>42733</v>
      </c>
      <c r="G182">
        <v>0</v>
      </c>
      <c r="H182" s="2">
        <v>25221.35</v>
      </c>
      <c r="I182" t="s">
        <v>15</v>
      </c>
      <c r="J182" t="s">
        <v>20</v>
      </c>
      <c r="K182" t="s">
        <v>163</v>
      </c>
      <c r="L182" s="1">
        <v>42735</v>
      </c>
      <c r="M182" t="str">
        <f t="shared" si="2"/>
        <v>12-2016</v>
      </c>
    </row>
    <row r="183" spans="1:13" x14ac:dyDescent="0.25">
      <c r="A183">
        <v>2016</v>
      </c>
      <c r="B183" t="s">
        <v>11</v>
      </c>
      <c r="C183" t="s">
        <v>12</v>
      </c>
      <c r="D183" t="s">
        <v>13</v>
      </c>
      <c r="E183" t="s">
        <v>43</v>
      </c>
      <c r="F183" s="1">
        <v>42735</v>
      </c>
      <c r="G183">
        <v>0</v>
      </c>
      <c r="H183" s="2">
        <v>-4115.9799999999996</v>
      </c>
      <c r="I183" t="s">
        <v>24</v>
      </c>
      <c r="J183" t="s">
        <v>108</v>
      </c>
      <c r="L183" s="1">
        <v>42735</v>
      </c>
      <c r="M183" t="str">
        <f t="shared" si="2"/>
        <v>12-2016</v>
      </c>
    </row>
    <row r="184" spans="1:13" x14ac:dyDescent="0.25">
      <c r="A184">
        <v>2016</v>
      </c>
      <c r="B184" t="s">
        <v>11</v>
      </c>
      <c r="C184" t="s">
        <v>12</v>
      </c>
      <c r="D184" t="s">
        <v>13</v>
      </c>
      <c r="E184" t="s">
        <v>43</v>
      </c>
      <c r="F184" s="1">
        <v>42735</v>
      </c>
      <c r="G184">
        <v>1</v>
      </c>
      <c r="H184" s="2">
        <v>-662.34</v>
      </c>
      <c r="J184" t="s">
        <v>164</v>
      </c>
      <c r="K184" t="s">
        <v>19</v>
      </c>
      <c r="L184" s="1">
        <v>42735</v>
      </c>
      <c r="M184" t="str">
        <f t="shared" si="2"/>
        <v>12-2016</v>
      </c>
    </row>
    <row r="185" spans="1:13" x14ac:dyDescent="0.25">
      <c r="A185">
        <v>2016</v>
      </c>
      <c r="B185" t="s">
        <v>11</v>
      </c>
      <c r="C185" t="s">
        <v>12</v>
      </c>
      <c r="D185" t="s">
        <v>13</v>
      </c>
      <c r="E185" t="s">
        <v>60</v>
      </c>
      <c r="F185" s="1">
        <v>42370</v>
      </c>
      <c r="G185">
        <v>1</v>
      </c>
      <c r="H185" s="2">
        <v>-18218.09</v>
      </c>
      <c r="J185" t="s">
        <v>66</v>
      </c>
      <c r="K185" t="s">
        <v>19</v>
      </c>
      <c r="L185" s="1">
        <v>42369</v>
      </c>
      <c r="M185" t="str">
        <f t="shared" si="2"/>
        <v>1-2016</v>
      </c>
    </row>
    <row r="186" spans="1:13" x14ac:dyDescent="0.25">
      <c r="A186">
        <v>2016</v>
      </c>
      <c r="B186" t="s">
        <v>11</v>
      </c>
      <c r="C186" t="s">
        <v>12</v>
      </c>
      <c r="D186" t="s">
        <v>13</v>
      </c>
      <c r="E186" t="s">
        <v>60</v>
      </c>
      <c r="F186" s="1">
        <v>42381</v>
      </c>
      <c r="G186">
        <v>0</v>
      </c>
      <c r="H186" s="2">
        <v>18218.09</v>
      </c>
      <c r="I186" t="s">
        <v>15</v>
      </c>
      <c r="J186" t="s">
        <v>61</v>
      </c>
      <c r="K186" t="s">
        <v>165</v>
      </c>
      <c r="L186" s="1">
        <v>42400</v>
      </c>
      <c r="M186" t="str">
        <f t="shared" si="2"/>
        <v>1-2016</v>
      </c>
    </row>
    <row r="187" spans="1:13" x14ac:dyDescent="0.25">
      <c r="A187">
        <v>2016</v>
      </c>
      <c r="B187" t="s">
        <v>11</v>
      </c>
      <c r="C187" t="s">
        <v>12</v>
      </c>
      <c r="D187" t="s">
        <v>13</v>
      </c>
      <c r="E187" t="s">
        <v>60</v>
      </c>
      <c r="F187" s="1">
        <v>42381</v>
      </c>
      <c r="G187">
        <v>1</v>
      </c>
      <c r="H187" s="2">
        <v>-18218.09</v>
      </c>
      <c r="I187" t="s">
        <v>15</v>
      </c>
      <c r="J187" t="s">
        <v>61</v>
      </c>
      <c r="K187" t="s">
        <v>165</v>
      </c>
      <c r="L187" s="1">
        <v>42400</v>
      </c>
      <c r="M187" t="str">
        <f t="shared" si="2"/>
        <v>1-2016</v>
      </c>
    </row>
    <row r="188" spans="1:13" x14ac:dyDescent="0.25">
      <c r="A188">
        <v>2016</v>
      </c>
      <c r="B188" t="s">
        <v>11</v>
      </c>
      <c r="C188" t="s">
        <v>12</v>
      </c>
      <c r="D188" t="s">
        <v>13</v>
      </c>
      <c r="E188" t="s">
        <v>60</v>
      </c>
      <c r="F188" s="1">
        <v>42381</v>
      </c>
      <c r="G188">
        <v>2</v>
      </c>
      <c r="H188" s="2">
        <v>18218.09</v>
      </c>
      <c r="I188" t="s">
        <v>15</v>
      </c>
      <c r="J188" t="s">
        <v>61</v>
      </c>
      <c r="K188" t="s">
        <v>166</v>
      </c>
      <c r="L188" s="1">
        <v>42400</v>
      </c>
      <c r="M188" t="str">
        <f t="shared" si="2"/>
        <v>1-2016</v>
      </c>
    </row>
    <row r="189" spans="1:13" x14ac:dyDescent="0.25">
      <c r="A189">
        <v>2016</v>
      </c>
      <c r="B189" t="s">
        <v>11</v>
      </c>
      <c r="C189" t="s">
        <v>12</v>
      </c>
      <c r="D189" t="s">
        <v>13</v>
      </c>
      <c r="E189" t="s">
        <v>60</v>
      </c>
      <c r="F189" s="1">
        <v>42400</v>
      </c>
      <c r="G189">
        <v>0</v>
      </c>
      <c r="H189" s="2">
        <v>17383.580000000002</v>
      </c>
      <c r="J189" t="s">
        <v>167</v>
      </c>
      <c r="K189" t="s">
        <v>19</v>
      </c>
      <c r="L189" s="1">
        <v>42400</v>
      </c>
      <c r="M189" t="str">
        <f t="shared" si="2"/>
        <v>1-2016</v>
      </c>
    </row>
    <row r="190" spans="1:13" x14ac:dyDescent="0.25">
      <c r="A190">
        <v>2016</v>
      </c>
      <c r="B190" t="s">
        <v>11</v>
      </c>
      <c r="C190" t="s">
        <v>12</v>
      </c>
      <c r="D190" t="s">
        <v>13</v>
      </c>
      <c r="E190" t="s">
        <v>60</v>
      </c>
      <c r="F190" s="1">
        <v>42401</v>
      </c>
      <c r="G190">
        <v>1</v>
      </c>
      <c r="H190" s="2">
        <v>-17383.580000000002</v>
      </c>
      <c r="J190" t="s">
        <v>167</v>
      </c>
      <c r="K190" t="s">
        <v>19</v>
      </c>
      <c r="L190" s="1">
        <v>42400</v>
      </c>
      <c r="M190" t="str">
        <f t="shared" si="2"/>
        <v>2-2016</v>
      </c>
    </row>
    <row r="191" spans="1:13" x14ac:dyDescent="0.25">
      <c r="A191">
        <v>2016</v>
      </c>
      <c r="B191" t="s">
        <v>11</v>
      </c>
      <c r="C191" t="s">
        <v>12</v>
      </c>
      <c r="D191" t="s">
        <v>13</v>
      </c>
      <c r="E191" t="s">
        <v>60</v>
      </c>
      <c r="F191" s="1">
        <v>42409</v>
      </c>
      <c r="G191">
        <v>0</v>
      </c>
      <c r="H191" s="2">
        <v>17383.580000000002</v>
      </c>
      <c r="I191" t="s">
        <v>15</v>
      </c>
      <c r="J191" t="s">
        <v>61</v>
      </c>
      <c r="K191" t="s">
        <v>168</v>
      </c>
      <c r="L191" s="1">
        <v>42429</v>
      </c>
      <c r="M191" t="str">
        <f t="shared" si="2"/>
        <v>2-2016</v>
      </c>
    </row>
    <row r="192" spans="1:13" x14ac:dyDescent="0.25">
      <c r="A192">
        <v>2016</v>
      </c>
      <c r="B192" t="s">
        <v>11</v>
      </c>
      <c r="C192" t="s">
        <v>12</v>
      </c>
      <c r="D192" t="s">
        <v>13</v>
      </c>
      <c r="E192" t="s">
        <v>60</v>
      </c>
      <c r="F192" s="1">
        <v>42429</v>
      </c>
      <c r="G192">
        <v>0</v>
      </c>
      <c r="H192" s="2">
        <v>17000</v>
      </c>
      <c r="I192" t="s">
        <v>169</v>
      </c>
      <c r="J192" t="s">
        <v>170</v>
      </c>
      <c r="L192" s="1">
        <v>42429</v>
      </c>
      <c r="M192" t="str">
        <f t="shared" si="2"/>
        <v>2-2016</v>
      </c>
    </row>
    <row r="193" spans="1:13" x14ac:dyDescent="0.25">
      <c r="A193">
        <v>2016</v>
      </c>
      <c r="B193" t="s">
        <v>11</v>
      </c>
      <c r="C193" t="s">
        <v>12</v>
      </c>
      <c r="D193" t="s">
        <v>13</v>
      </c>
      <c r="E193" t="s">
        <v>60</v>
      </c>
      <c r="F193" s="1">
        <v>42429</v>
      </c>
      <c r="G193">
        <v>1</v>
      </c>
      <c r="H193" s="2">
        <v>3000</v>
      </c>
      <c r="I193" t="s">
        <v>169</v>
      </c>
      <c r="J193" t="s">
        <v>170</v>
      </c>
      <c r="L193" s="1">
        <v>42429</v>
      </c>
      <c r="M193" t="str">
        <f t="shared" si="2"/>
        <v>2-2016</v>
      </c>
    </row>
    <row r="194" spans="1:13" x14ac:dyDescent="0.25">
      <c r="A194">
        <v>2016</v>
      </c>
      <c r="B194" t="s">
        <v>11</v>
      </c>
      <c r="C194" t="s">
        <v>12</v>
      </c>
      <c r="D194" t="s">
        <v>13</v>
      </c>
      <c r="E194" t="s">
        <v>60</v>
      </c>
      <c r="F194" s="1">
        <v>42430</v>
      </c>
      <c r="G194">
        <v>0</v>
      </c>
      <c r="H194" s="2">
        <v>-17000</v>
      </c>
      <c r="I194" t="s">
        <v>169</v>
      </c>
      <c r="J194" t="s">
        <v>170</v>
      </c>
      <c r="L194" s="1">
        <v>42429</v>
      </c>
      <c r="M194" t="str">
        <f t="shared" si="2"/>
        <v>3-2016</v>
      </c>
    </row>
    <row r="195" spans="1:13" x14ac:dyDescent="0.25">
      <c r="A195">
        <v>2016</v>
      </c>
      <c r="B195" t="s">
        <v>11</v>
      </c>
      <c r="C195" t="s">
        <v>12</v>
      </c>
      <c r="D195" t="s">
        <v>13</v>
      </c>
      <c r="E195" t="s">
        <v>60</v>
      </c>
      <c r="F195" s="1">
        <v>42430</v>
      </c>
      <c r="G195">
        <v>1</v>
      </c>
      <c r="H195" s="2">
        <v>-3000</v>
      </c>
      <c r="I195" t="s">
        <v>169</v>
      </c>
      <c r="J195" t="s">
        <v>170</v>
      </c>
      <c r="L195" s="1">
        <v>42429</v>
      </c>
      <c r="M195" t="str">
        <f t="shared" ref="M195:M224" si="3">MONTH(F195)&amp;"-"&amp;YEAR(F195)</f>
        <v>3-2016</v>
      </c>
    </row>
    <row r="196" spans="1:13" x14ac:dyDescent="0.25">
      <c r="A196">
        <v>2016</v>
      </c>
      <c r="B196" t="s">
        <v>11</v>
      </c>
      <c r="C196" t="s">
        <v>12</v>
      </c>
      <c r="D196" t="s">
        <v>13</v>
      </c>
      <c r="E196" t="s">
        <v>60</v>
      </c>
      <c r="F196" s="1">
        <v>42438</v>
      </c>
      <c r="G196">
        <v>0</v>
      </c>
      <c r="H196" s="2">
        <v>20077.560000000001</v>
      </c>
      <c r="I196" t="s">
        <v>15</v>
      </c>
      <c r="J196" t="s">
        <v>61</v>
      </c>
      <c r="K196" t="s">
        <v>171</v>
      </c>
      <c r="L196" s="1">
        <v>42460</v>
      </c>
      <c r="M196" t="str">
        <f t="shared" si="3"/>
        <v>3-2016</v>
      </c>
    </row>
    <row r="197" spans="1:13" x14ac:dyDescent="0.25">
      <c r="A197">
        <v>2016</v>
      </c>
      <c r="B197" t="s">
        <v>11</v>
      </c>
      <c r="C197" t="s">
        <v>12</v>
      </c>
      <c r="D197" t="s">
        <v>13</v>
      </c>
      <c r="E197" t="s">
        <v>60</v>
      </c>
      <c r="F197" s="1">
        <v>42460</v>
      </c>
      <c r="G197">
        <v>0</v>
      </c>
      <c r="H197" s="2">
        <v>20000</v>
      </c>
      <c r="I197" t="s">
        <v>169</v>
      </c>
      <c r="J197" t="s">
        <v>170</v>
      </c>
      <c r="L197" s="1">
        <v>42460</v>
      </c>
      <c r="M197" t="str">
        <f t="shared" si="3"/>
        <v>3-2016</v>
      </c>
    </row>
    <row r="198" spans="1:13" x14ac:dyDescent="0.25">
      <c r="A198">
        <v>2016</v>
      </c>
      <c r="B198" t="s">
        <v>11</v>
      </c>
      <c r="C198" t="s">
        <v>12</v>
      </c>
      <c r="D198" t="s">
        <v>13</v>
      </c>
      <c r="E198" t="s">
        <v>60</v>
      </c>
      <c r="F198" s="1">
        <v>42461</v>
      </c>
      <c r="G198">
        <v>0</v>
      </c>
      <c r="H198" s="2">
        <v>-20000</v>
      </c>
      <c r="I198" t="s">
        <v>169</v>
      </c>
      <c r="J198" t="s">
        <v>170</v>
      </c>
      <c r="L198" s="1">
        <v>42460</v>
      </c>
      <c r="M198" t="str">
        <f t="shared" si="3"/>
        <v>4-2016</v>
      </c>
    </row>
    <row r="199" spans="1:13" x14ac:dyDescent="0.25">
      <c r="A199">
        <v>2016</v>
      </c>
      <c r="B199" t="s">
        <v>11</v>
      </c>
      <c r="C199" t="s">
        <v>12</v>
      </c>
      <c r="D199" t="s">
        <v>13</v>
      </c>
      <c r="E199" t="s">
        <v>60</v>
      </c>
      <c r="F199" s="1">
        <v>42472</v>
      </c>
      <c r="G199">
        <v>0</v>
      </c>
      <c r="H199" s="2">
        <v>23188.799999999999</v>
      </c>
      <c r="I199" t="s">
        <v>15</v>
      </c>
      <c r="J199" t="s">
        <v>61</v>
      </c>
      <c r="K199" t="s">
        <v>172</v>
      </c>
      <c r="L199" s="1">
        <v>42490</v>
      </c>
      <c r="M199" t="str">
        <f t="shared" si="3"/>
        <v>4-2016</v>
      </c>
    </row>
    <row r="200" spans="1:13" x14ac:dyDescent="0.25">
      <c r="A200">
        <v>2016</v>
      </c>
      <c r="B200" t="s">
        <v>11</v>
      </c>
      <c r="C200" t="s">
        <v>12</v>
      </c>
      <c r="D200" t="s">
        <v>13</v>
      </c>
      <c r="E200" t="s">
        <v>60</v>
      </c>
      <c r="F200" s="1">
        <v>42490</v>
      </c>
      <c r="G200">
        <v>0</v>
      </c>
      <c r="H200" s="2">
        <v>21000</v>
      </c>
      <c r="I200" t="s">
        <v>169</v>
      </c>
      <c r="J200" t="s">
        <v>170</v>
      </c>
      <c r="L200" s="1">
        <v>42490</v>
      </c>
      <c r="M200" t="str">
        <f t="shared" si="3"/>
        <v>4-2016</v>
      </c>
    </row>
    <row r="201" spans="1:13" x14ac:dyDescent="0.25">
      <c r="A201">
        <v>2016</v>
      </c>
      <c r="B201" t="s">
        <v>11</v>
      </c>
      <c r="C201" t="s">
        <v>12</v>
      </c>
      <c r="D201" t="s">
        <v>13</v>
      </c>
      <c r="E201" t="s">
        <v>60</v>
      </c>
      <c r="F201" s="1">
        <v>42491</v>
      </c>
      <c r="G201">
        <v>0</v>
      </c>
      <c r="H201" s="2">
        <v>-21000</v>
      </c>
      <c r="I201" t="s">
        <v>169</v>
      </c>
      <c r="J201" t="s">
        <v>170</v>
      </c>
      <c r="L201" s="1">
        <v>42490</v>
      </c>
      <c r="M201" t="str">
        <f t="shared" si="3"/>
        <v>5-2016</v>
      </c>
    </row>
    <row r="202" spans="1:13" x14ac:dyDescent="0.25">
      <c r="A202">
        <v>2016</v>
      </c>
      <c r="B202" t="s">
        <v>11</v>
      </c>
      <c r="C202" t="s">
        <v>12</v>
      </c>
      <c r="D202" t="s">
        <v>13</v>
      </c>
      <c r="E202" t="s">
        <v>60</v>
      </c>
      <c r="F202" s="1">
        <v>42502</v>
      </c>
      <c r="G202">
        <v>0</v>
      </c>
      <c r="H202" s="2">
        <v>22745.87</v>
      </c>
      <c r="I202" t="s">
        <v>15</v>
      </c>
      <c r="J202" t="s">
        <v>61</v>
      </c>
      <c r="K202" t="s">
        <v>173</v>
      </c>
      <c r="L202" s="1">
        <v>42521</v>
      </c>
      <c r="M202" t="str">
        <f t="shared" si="3"/>
        <v>5-2016</v>
      </c>
    </row>
    <row r="203" spans="1:13" x14ac:dyDescent="0.25">
      <c r="A203">
        <v>2016</v>
      </c>
      <c r="B203" t="s">
        <v>11</v>
      </c>
      <c r="C203" t="s">
        <v>12</v>
      </c>
      <c r="D203" t="s">
        <v>13</v>
      </c>
      <c r="E203" t="s">
        <v>60</v>
      </c>
      <c r="F203" s="1">
        <v>42521</v>
      </c>
      <c r="G203">
        <v>0</v>
      </c>
      <c r="H203" s="2">
        <v>22722.33</v>
      </c>
      <c r="I203" t="s">
        <v>169</v>
      </c>
      <c r="J203" t="s">
        <v>170</v>
      </c>
      <c r="L203" s="1">
        <v>42521</v>
      </c>
      <c r="M203" t="str">
        <f t="shared" si="3"/>
        <v>5-2016</v>
      </c>
    </row>
    <row r="204" spans="1:13" x14ac:dyDescent="0.25">
      <c r="A204">
        <v>2016</v>
      </c>
      <c r="B204" t="s">
        <v>11</v>
      </c>
      <c r="C204" t="s">
        <v>12</v>
      </c>
      <c r="D204" t="s">
        <v>13</v>
      </c>
      <c r="E204" t="s">
        <v>60</v>
      </c>
      <c r="F204" s="1">
        <v>42522</v>
      </c>
      <c r="G204">
        <v>0</v>
      </c>
      <c r="H204" s="2">
        <v>-22722.33</v>
      </c>
      <c r="I204" t="s">
        <v>169</v>
      </c>
      <c r="J204" t="s">
        <v>170</v>
      </c>
      <c r="L204" s="1">
        <v>42521</v>
      </c>
      <c r="M204" t="str">
        <f t="shared" si="3"/>
        <v>6-2016</v>
      </c>
    </row>
    <row r="205" spans="1:13" x14ac:dyDescent="0.25">
      <c r="A205">
        <v>2016</v>
      </c>
      <c r="B205" t="s">
        <v>11</v>
      </c>
      <c r="C205" t="s">
        <v>12</v>
      </c>
      <c r="D205" t="s">
        <v>13</v>
      </c>
      <c r="E205" t="s">
        <v>60</v>
      </c>
      <c r="F205" s="1">
        <v>42533</v>
      </c>
      <c r="G205">
        <v>0</v>
      </c>
      <c r="H205" s="2">
        <v>22722.33</v>
      </c>
      <c r="I205" t="s">
        <v>15</v>
      </c>
      <c r="J205" t="s">
        <v>61</v>
      </c>
      <c r="K205" t="s">
        <v>174</v>
      </c>
      <c r="L205" s="1">
        <v>42551</v>
      </c>
      <c r="M205" t="str">
        <f t="shared" si="3"/>
        <v>6-2016</v>
      </c>
    </row>
    <row r="206" spans="1:13" x14ac:dyDescent="0.25">
      <c r="A206">
        <v>2016</v>
      </c>
      <c r="B206" t="s">
        <v>11</v>
      </c>
      <c r="C206" t="s">
        <v>12</v>
      </c>
      <c r="D206" t="s">
        <v>13</v>
      </c>
      <c r="E206" t="s">
        <v>60</v>
      </c>
      <c r="F206" s="1">
        <v>42551</v>
      </c>
      <c r="G206">
        <v>0</v>
      </c>
      <c r="H206" s="2">
        <v>25213.34</v>
      </c>
      <c r="I206" t="s">
        <v>169</v>
      </c>
      <c r="J206" t="s">
        <v>175</v>
      </c>
      <c r="L206" s="1">
        <v>42551</v>
      </c>
      <c r="M206" t="str">
        <f t="shared" si="3"/>
        <v>6-2016</v>
      </c>
    </row>
    <row r="207" spans="1:13" x14ac:dyDescent="0.25">
      <c r="A207">
        <v>2016</v>
      </c>
      <c r="B207" t="s">
        <v>11</v>
      </c>
      <c r="C207" t="s">
        <v>12</v>
      </c>
      <c r="D207" t="s">
        <v>13</v>
      </c>
      <c r="E207" t="s">
        <v>60</v>
      </c>
      <c r="F207" s="1">
        <v>42552</v>
      </c>
      <c r="G207">
        <v>0</v>
      </c>
      <c r="H207" s="2">
        <v>-25213.34</v>
      </c>
      <c r="I207" t="s">
        <v>169</v>
      </c>
      <c r="J207" t="s">
        <v>175</v>
      </c>
      <c r="L207" s="1">
        <v>42551</v>
      </c>
      <c r="M207" t="str">
        <f t="shared" si="3"/>
        <v>7-2016</v>
      </c>
    </row>
    <row r="208" spans="1:13" x14ac:dyDescent="0.25">
      <c r="A208">
        <v>2016</v>
      </c>
      <c r="B208" t="s">
        <v>11</v>
      </c>
      <c r="C208" t="s">
        <v>12</v>
      </c>
      <c r="D208" t="s">
        <v>13</v>
      </c>
      <c r="E208" t="s">
        <v>60</v>
      </c>
      <c r="F208" s="1">
        <v>42566</v>
      </c>
      <c r="G208">
        <v>0</v>
      </c>
      <c r="H208" s="2">
        <v>25213.34</v>
      </c>
      <c r="I208" t="s">
        <v>15</v>
      </c>
      <c r="J208" t="s">
        <v>61</v>
      </c>
      <c r="K208" t="s">
        <v>176</v>
      </c>
      <c r="L208" s="1">
        <v>42582</v>
      </c>
      <c r="M208" t="str">
        <f t="shared" si="3"/>
        <v>7-2016</v>
      </c>
    </row>
    <row r="209" spans="1:13" x14ac:dyDescent="0.25">
      <c r="A209">
        <v>2016</v>
      </c>
      <c r="B209" t="s">
        <v>11</v>
      </c>
      <c r="C209" t="s">
        <v>12</v>
      </c>
      <c r="D209" t="s">
        <v>13</v>
      </c>
      <c r="E209" t="s">
        <v>60</v>
      </c>
      <c r="F209" s="1">
        <v>42582</v>
      </c>
      <c r="G209">
        <v>0</v>
      </c>
      <c r="H209" s="2">
        <v>25344.54</v>
      </c>
      <c r="I209" t="s">
        <v>169</v>
      </c>
      <c r="J209" t="s">
        <v>175</v>
      </c>
      <c r="L209" s="1">
        <v>42582</v>
      </c>
      <c r="M209" t="str">
        <f t="shared" si="3"/>
        <v>7-2016</v>
      </c>
    </row>
    <row r="210" spans="1:13" x14ac:dyDescent="0.25">
      <c r="A210">
        <v>2016</v>
      </c>
      <c r="B210" t="s">
        <v>11</v>
      </c>
      <c r="C210" t="s">
        <v>12</v>
      </c>
      <c r="D210" t="s">
        <v>13</v>
      </c>
      <c r="E210" t="s">
        <v>60</v>
      </c>
      <c r="F210" s="1">
        <v>42583</v>
      </c>
      <c r="G210">
        <v>0</v>
      </c>
      <c r="H210" s="2">
        <v>-25344.54</v>
      </c>
      <c r="I210" t="s">
        <v>169</v>
      </c>
      <c r="J210" t="s">
        <v>175</v>
      </c>
      <c r="L210" s="1">
        <v>42582</v>
      </c>
      <c r="M210" t="str">
        <f t="shared" si="3"/>
        <v>8-2016</v>
      </c>
    </row>
    <row r="211" spans="1:13" x14ac:dyDescent="0.25">
      <c r="A211">
        <v>2016</v>
      </c>
      <c r="B211" t="s">
        <v>11</v>
      </c>
      <c r="C211" t="s">
        <v>12</v>
      </c>
      <c r="D211" t="s">
        <v>13</v>
      </c>
      <c r="E211" t="s">
        <v>60</v>
      </c>
      <c r="F211" s="1">
        <v>42592</v>
      </c>
      <c r="G211">
        <v>0</v>
      </c>
      <c r="H211" s="2">
        <v>25344.54</v>
      </c>
      <c r="I211" t="s">
        <v>15</v>
      </c>
      <c r="J211" t="s">
        <v>61</v>
      </c>
      <c r="K211" t="s">
        <v>177</v>
      </c>
      <c r="L211" s="1">
        <v>42582</v>
      </c>
      <c r="M211" t="str">
        <f t="shared" si="3"/>
        <v>8-2016</v>
      </c>
    </row>
    <row r="212" spans="1:13" x14ac:dyDescent="0.25">
      <c r="A212">
        <v>2016</v>
      </c>
      <c r="B212" t="s">
        <v>11</v>
      </c>
      <c r="C212" t="s">
        <v>12</v>
      </c>
      <c r="D212" t="s">
        <v>13</v>
      </c>
      <c r="E212" t="s">
        <v>60</v>
      </c>
      <c r="F212" s="1">
        <v>42613</v>
      </c>
      <c r="G212">
        <v>0</v>
      </c>
      <c r="H212" s="2">
        <v>27896.48</v>
      </c>
      <c r="I212" t="s">
        <v>169</v>
      </c>
      <c r="J212" t="s">
        <v>175</v>
      </c>
      <c r="L212" s="1">
        <v>42643</v>
      </c>
      <c r="M212" t="str">
        <f t="shared" si="3"/>
        <v>8-2016</v>
      </c>
    </row>
    <row r="213" spans="1:13" x14ac:dyDescent="0.25">
      <c r="A213">
        <v>2016</v>
      </c>
      <c r="B213" t="s">
        <v>11</v>
      </c>
      <c r="C213" t="s">
        <v>12</v>
      </c>
      <c r="D213" t="s">
        <v>13</v>
      </c>
      <c r="E213" t="s">
        <v>60</v>
      </c>
      <c r="F213" s="1">
        <v>42614</v>
      </c>
      <c r="G213">
        <v>0</v>
      </c>
      <c r="H213" s="2">
        <v>-27896.48</v>
      </c>
      <c r="I213" t="s">
        <v>169</v>
      </c>
      <c r="J213" t="s">
        <v>175</v>
      </c>
      <c r="L213" s="1">
        <v>42643</v>
      </c>
      <c r="M213" t="str">
        <f t="shared" si="3"/>
        <v>9-2016</v>
      </c>
    </row>
    <row r="214" spans="1:13" x14ac:dyDescent="0.25">
      <c r="A214">
        <v>2016</v>
      </c>
      <c r="B214" t="s">
        <v>11</v>
      </c>
      <c r="C214" t="s">
        <v>12</v>
      </c>
      <c r="D214" t="s">
        <v>13</v>
      </c>
      <c r="E214" t="s">
        <v>60</v>
      </c>
      <c r="F214" s="1">
        <v>42628</v>
      </c>
      <c r="G214">
        <v>0</v>
      </c>
      <c r="H214" s="2">
        <v>27896.48</v>
      </c>
      <c r="I214" t="s">
        <v>15</v>
      </c>
      <c r="J214" t="s">
        <v>61</v>
      </c>
      <c r="K214" t="s">
        <v>178</v>
      </c>
      <c r="L214" s="1">
        <v>42643</v>
      </c>
      <c r="M214" t="str">
        <f t="shared" si="3"/>
        <v>9-2016</v>
      </c>
    </row>
    <row r="215" spans="1:13" x14ac:dyDescent="0.25">
      <c r="A215">
        <v>2016</v>
      </c>
      <c r="B215" t="s">
        <v>11</v>
      </c>
      <c r="C215" t="s">
        <v>12</v>
      </c>
      <c r="D215" t="s">
        <v>13</v>
      </c>
      <c r="E215" t="s">
        <v>60</v>
      </c>
      <c r="F215" s="1">
        <v>42643</v>
      </c>
      <c r="G215">
        <v>0</v>
      </c>
      <c r="H215" s="2">
        <v>26928.51</v>
      </c>
      <c r="I215" t="s">
        <v>169</v>
      </c>
      <c r="J215" t="s">
        <v>175</v>
      </c>
      <c r="L215" s="1">
        <v>42643</v>
      </c>
      <c r="M215" t="str">
        <f t="shared" si="3"/>
        <v>9-2016</v>
      </c>
    </row>
    <row r="216" spans="1:13" x14ac:dyDescent="0.25">
      <c r="A216">
        <v>2016</v>
      </c>
      <c r="B216" t="s">
        <v>11</v>
      </c>
      <c r="C216" t="s">
        <v>12</v>
      </c>
      <c r="D216" t="s">
        <v>13</v>
      </c>
      <c r="E216" t="s">
        <v>60</v>
      </c>
      <c r="F216" s="1">
        <v>42644</v>
      </c>
      <c r="G216">
        <v>0</v>
      </c>
      <c r="H216" s="2">
        <v>-26928.51</v>
      </c>
      <c r="I216" t="s">
        <v>169</v>
      </c>
      <c r="J216" t="s">
        <v>175</v>
      </c>
      <c r="L216" s="1">
        <v>42643</v>
      </c>
      <c r="M216" t="str">
        <f t="shared" si="3"/>
        <v>10-2016</v>
      </c>
    </row>
    <row r="217" spans="1:13" x14ac:dyDescent="0.25">
      <c r="A217">
        <v>2016</v>
      </c>
      <c r="B217" t="s">
        <v>11</v>
      </c>
      <c r="C217" t="s">
        <v>12</v>
      </c>
      <c r="D217" t="s">
        <v>13</v>
      </c>
      <c r="E217" t="s">
        <v>60</v>
      </c>
      <c r="F217" s="1">
        <v>42658</v>
      </c>
      <c r="G217">
        <v>0</v>
      </c>
      <c r="H217" s="2">
        <v>26928.51</v>
      </c>
      <c r="I217" t="s">
        <v>15</v>
      </c>
      <c r="J217" t="s">
        <v>61</v>
      </c>
      <c r="K217" t="s">
        <v>179</v>
      </c>
      <c r="L217" s="1">
        <v>42674</v>
      </c>
      <c r="M217" t="str">
        <f t="shared" si="3"/>
        <v>10-2016</v>
      </c>
    </row>
    <row r="218" spans="1:13" x14ac:dyDescent="0.25">
      <c r="A218">
        <v>2016</v>
      </c>
      <c r="B218" t="s">
        <v>11</v>
      </c>
      <c r="C218" t="s">
        <v>12</v>
      </c>
      <c r="D218" t="s">
        <v>13</v>
      </c>
      <c r="E218" t="s">
        <v>60</v>
      </c>
      <c r="F218" s="1">
        <v>42674</v>
      </c>
      <c r="G218">
        <v>0</v>
      </c>
      <c r="H218" s="2">
        <v>25347.83</v>
      </c>
      <c r="I218" t="s">
        <v>169</v>
      </c>
      <c r="J218" t="s">
        <v>175</v>
      </c>
      <c r="L218" s="1">
        <v>42674</v>
      </c>
      <c r="M218" t="str">
        <f t="shared" si="3"/>
        <v>10-2016</v>
      </c>
    </row>
    <row r="219" spans="1:13" x14ac:dyDescent="0.25">
      <c r="A219">
        <v>2016</v>
      </c>
      <c r="B219" t="s">
        <v>11</v>
      </c>
      <c r="C219" t="s">
        <v>12</v>
      </c>
      <c r="D219" t="s">
        <v>13</v>
      </c>
      <c r="E219" t="s">
        <v>60</v>
      </c>
      <c r="F219" s="1">
        <v>42675</v>
      </c>
      <c r="G219">
        <v>0</v>
      </c>
      <c r="H219" s="2">
        <v>-25347.83</v>
      </c>
      <c r="I219" t="s">
        <v>169</v>
      </c>
      <c r="J219" t="s">
        <v>175</v>
      </c>
      <c r="L219" s="1">
        <v>42674</v>
      </c>
      <c r="M219" t="str">
        <f t="shared" si="3"/>
        <v>11-2016</v>
      </c>
    </row>
    <row r="220" spans="1:13" x14ac:dyDescent="0.25">
      <c r="A220">
        <v>2016</v>
      </c>
      <c r="B220" t="s">
        <v>11</v>
      </c>
      <c r="C220" t="s">
        <v>12</v>
      </c>
      <c r="D220" t="s">
        <v>13</v>
      </c>
      <c r="E220" t="s">
        <v>60</v>
      </c>
      <c r="F220" s="1">
        <v>42697</v>
      </c>
      <c r="G220">
        <v>0</v>
      </c>
      <c r="H220" s="2">
        <v>25347.83</v>
      </c>
      <c r="I220" t="s">
        <v>15</v>
      </c>
      <c r="J220" t="s">
        <v>61</v>
      </c>
      <c r="K220" t="s">
        <v>180</v>
      </c>
      <c r="L220" s="1">
        <v>42704</v>
      </c>
      <c r="M220" t="str">
        <f t="shared" si="3"/>
        <v>11-2016</v>
      </c>
    </row>
    <row r="221" spans="1:13" x14ac:dyDescent="0.25">
      <c r="A221">
        <v>2016</v>
      </c>
      <c r="B221" t="s">
        <v>11</v>
      </c>
      <c r="C221" t="s">
        <v>12</v>
      </c>
      <c r="D221" t="s">
        <v>13</v>
      </c>
      <c r="E221" t="s">
        <v>60</v>
      </c>
      <c r="F221" s="1">
        <v>42704</v>
      </c>
      <c r="G221">
        <v>0</v>
      </c>
      <c r="H221" s="2">
        <v>23750.25</v>
      </c>
      <c r="I221" t="s">
        <v>169</v>
      </c>
      <c r="J221" t="s">
        <v>175</v>
      </c>
      <c r="L221" s="1">
        <v>42704</v>
      </c>
      <c r="M221" t="str">
        <f t="shared" si="3"/>
        <v>11-2016</v>
      </c>
    </row>
    <row r="222" spans="1:13" x14ac:dyDescent="0.25">
      <c r="A222">
        <v>2016</v>
      </c>
      <c r="B222" t="s">
        <v>11</v>
      </c>
      <c r="C222" t="s">
        <v>12</v>
      </c>
      <c r="D222" t="s">
        <v>13</v>
      </c>
      <c r="E222" t="s">
        <v>60</v>
      </c>
      <c r="F222" s="1">
        <v>42705</v>
      </c>
      <c r="G222">
        <v>0</v>
      </c>
      <c r="H222" s="2">
        <v>-23750.25</v>
      </c>
      <c r="I222" t="s">
        <v>169</v>
      </c>
      <c r="J222" t="s">
        <v>175</v>
      </c>
      <c r="L222" s="1">
        <v>42704</v>
      </c>
      <c r="M222" t="str">
        <f t="shared" si="3"/>
        <v>12-2016</v>
      </c>
    </row>
    <row r="223" spans="1:13" x14ac:dyDescent="0.25">
      <c r="A223">
        <v>2016</v>
      </c>
      <c r="B223" t="s">
        <v>11</v>
      </c>
      <c r="C223" t="s">
        <v>12</v>
      </c>
      <c r="D223" t="s">
        <v>13</v>
      </c>
      <c r="E223" t="s">
        <v>60</v>
      </c>
      <c r="F223" s="1">
        <v>42719</v>
      </c>
      <c r="G223">
        <v>0</v>
      </c>
      <c r="H223" s="2">
        <v>23750.25</v>
      </c>
      <c r="I223" t="s">
        <v>15</v>
      </c>
      <c r="J223" t="s">
        <v>61</v>
      </c>
      <c r="K223" t="s">
        <v>181</v>
      </c>
      <c r="L223" s="1">
        <v>42704</v>
      </c>
      <c r="M223" t="str">
        <f t="shared" si="3"/>
        <v>12-2016</v>
      </c>
    </row>
    <row r="224" spans="1:13" x14ac:dyDescent="0.25">
      <c r="A224">
        <v>2016</v>
      </c>
      <c r="B224" t="s">
        <v>11</v>
      </c>
      <c r="C224" t="s">
        <v>12</v>
      </c>
      <c r="D224" t="s">
        <v>13</v>
      </c>
      <c r="E224" t="s">
        <v>60</v>
      </c>
      <c r="F224" s="1">
        <v>42735</v>
      </c>
      <c r="G224">
        <v>0</v>
      </c>
      <c r="H224" s="2">
        <v>30653.66</v>
      </c>
      <c r="I224" t="s">
        <v>169</v>
      </c>
      <c r="J224" t="s">
        <v>175</v>
      </c>
      <c r="L224" s="1">
        <v>42735</v>
      </c>
      <c r="M224" t="str">
        <f t="shared" si="3"/>
        <v>12-2016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3"/>
  <sheetViews>
    <sheetView workbookViewId="0">
      <selection sqref="A1:XFD1048576"/>
    </sheetView>
  </sheetViews>
  <sheetFormatPr defaultRowHeight="15" x14ac:dyDescent="0.25"/>
  <cols>
    <col min="1" max="1" width="10.5703125" bestFit="1" customWidth="1"/>
    <col min="2" max="3" width="15.140625" bestFit="1" customWidth="1"/>
    <col min="4" max="4" width="16.7109375" bestFit="1" customWidth="1"/>
    <col min="5" max="5" width="15.42578125" bestFit="1" customWidth="1"/>
    <col min="6" max="6" width="14.85546875" bestFit="1" customWidth="1"/>
    <col min="7" max="7" width="9.7109375" bestFit="1" customWidth="1"/>
    <col min="8" max="8" width="11.5703125" style="2" bestFit="1" customWidth="1"/>
    <col min="9" max="9" width="11.5703125" style="2" customWidth="1"/>
    <col min="10" max="10" width="11.5703125" style="43" customWidth="1"/>
    <col min="11" max="11" width="11.5703125" style="9" customWidth="1"/>
    <col min="12" max="16" width="11.5703125" style="10" customWidth="1"/>
    <col min="17" max="17" width="12.5703125" bestFit="1" customWidth="1"/>
    <col min="18" max="18" width="29" bestFit="1" customWidth="1"/>
    <col min="19" max="19" width="9.7109375" customWidth="1"/>
    <col min="20" max="20" width="14.85546875" customWidth="1"/>
    <col min="21" max="21" width="30" bestFit="1" customWidth="1"/>
  </cols>
  <sheetData>
    <row r="1" spans="1:21" ht="30" x14ac:dyDescent="0.25">
      <c r="K1" s="3"/>
      <c r="L1" s="12"/>
      <c r="M1" s="13" t="s">
        <v>3934</v>
      </c>
      <c r="N1" s="14" t="s">
        <v>3935</v>
      </c>
      <c r="P1" s="23"/>
    </row>
    <row r="2" spans="1:21" x14ac:dyDescent="0.25">
      <c r="K2" s="3" t="s">
        <v>3932</v>
      </c>
      <c r="L2" s="15">
        <v>0.184</v>
      </c>
      <c r="M2" s="16">
        <v>0.44500000000000001</v>
      </c>
      <c r="N2" s="17">
        <v>0.49399999999999999</v>
      </c>
      <c r="P2" s="24"/>
    </row>
    <row r="3" spans="1:21" x14ac:dyDescent="0.25">
      <c r="K3" s="3" t="s">
        <v>3933</v>
      </c>
      <c r="L3" s="15">
        <v>0.24399999999999999</v>
      </c>
      <c r="M3" s="16">
        <v>0.44500000000000001</v>
      </c>
      <c r="N3" s="17">
        <v>0.49399999999999999</v>
      </c>
      <c r="P3" s="24"/>
    </row>
    <row r="4" spans="1:21" x14ac:dyDescent="0.25">
      <c r="K4" s="3" t="s">
        <v>3942</v>
      </c>
      <c r="L4" s="15">
        <v>0.24399999999999999</v>
      </c>
      <c r="M4" s="16">
        <v>0.375</v>
      </c>
      <c r="N4" s="17"/>
      <c r="P4" s="24"/>
    </row>
    <row r="5" spans="1:21" x14ac:dyDescent="0.25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s="2" t="s">
        <v>3949</v>
      </c>
      <c r="I5" s="2" t="s">
        <v>3947</v>
      </c>
      <c r="J5" s="43" t="s">
        <v>3946</v>
      </c>
      <c r="K5" s="9" t="s">
        <v>3948</v>
      </c>
      <c r="L5" s="8" t="s">
        <v>183</v>
      </c>
      <c r="M5" s="9" t="s">
        <v>184</v>
      </c>
      <c r="N5" s="9" t="s">
        <v>3950</v>
      </c>
      <c r="O5" s="10" t="s">
        <v>3944</v>
      </c>
      <c r="P5" s="10" t="s">
        <v>3945</v>
      </c>
      <c r="Q5" t="s">
        <v>8</v>
      </c>
      <c r="R5" t="s">
        <v>9</v>
      </c>
      <c r="S5" t="s">
        <v>10</v>
      </c>
      <c r="T5" t="s">
        <v>182</v>
      </c>
      <c r="U5" t="s">
        <v>3936</v>
      </c>
    </row>
    <row r="6" spans="1:21" x14ac:dyDescent="0.25">
      <c r="A6">
        <v>2015</v>
      </c>
      <c r="B6" t="s">
        <v>11</v>
      </c>
      <c r="C6" t="s">
        <v>12</v>
      </c>
      <c r="D6" t="s">
        <v>13</v>
      </c>
      <c r="E6" t="s">
        <v>14</v>
      </c>
      <c r="F6" s="1">
        <v>42278</v>
      </c>
      <c r="G6">
        <v>0</v>
      </c>
      <c r="H6" s="2">
        <v>936.46</v>
      </c>
      <c r="I6" s="44"/>
      <c r="J6" s="44">
        <v>328.42</v>
      </c>
      <c r="K6" s="5"/>
      <c r="L6" s="4">
        <f>328.42*L2</f>
        <v>60.429279999999999</v>
      </c>
      <c r="M6" s="5">
        <f>328.42*M2</f>
        <v>146.14690000000002</v>
      </c>
      <c r="N6" s="5">
        <f t="shared" ref="N6:N69" si="0">+K6+L6+M6</f>
        <v>206.57618000000002</v>
      </c>
      <c r="O6" s="6">
        <f t="shared" ref="O6:O69" si="1">+K6-H6</f>
        <v>-936.46</v>
      </c>
      <c r="P6" s="6">
        <v>13600</v>
      </c>
      <c r="Q6" t="s">
        <v>15</v>
      </c>
      <c r="R6" t="s">
        <v>18</v>
      </c>
      <c r="S6" t="s">
        <v>26</v>
      </c>
      <c r="T6" s="1">
        <v>42308</v>
      </c>
      <c r="U6" s="4"/>
    </row>
    <row r="7" spans="1:21" x14ac:dyDescent="0.25">
      <c r="A7">
        <v>2015</v>
      </c>
      <c r="B7" t="s">
        <v>11</v>
      </c>
      <c r="C7" t="s">
        <v>12</v>
      </c>
      <c r="D7" t="s">
        <v>13</v>
      </c>
      <c r="E7" t="s">
        <v>14</v>
      </c>
      <c r="F7" s="1">
        <v>42278</v>
      </c>
      <c r="G7">
        <v>1</v>
      </c>
      <c r="H7" s="2">
        <v>47.77</v>
      </c>
      <c r="I7" s="44"/>
      <c r="J7" s="44"/>
      <c r="K7" s="5"/>
      <c r="L7" s="4"/>
      <c r="M7" s="5"/>
      <c r="N7" s="5">
        <f t="shared" si="0"/>
        <v>0</v>
      </c>
      <c r="O7" s="6">
        <f t="shared" si="1"/>
        <v>-47.77</v>
      </c>
      <c r="P7" s="6">
        <v>13564</v>
      </c>
      <c r="Q7" t="s">
        <v>15</v>
      </c>
      <c r="R7" t="s">
        <v>17</v>
      </c>
      <c r="S7" t="s">
        <v>27</v>
      </c>
      <c r="T7" s="1">
        <v>42308</v>
      </c>
      <c r="U7" s="4" t="s">
        <v>3937</v>
      </c>
    </row>
    <row r="8" spans="1:21" s="19" customFormat="1" x14ac:dyDescent="0.25">
      <c r="A8" s="19">
        <v>2015</v>
      </c>
      <c r="B8" s="19" t="s">
        <v>11</v>
      </c>
      <c r="C8" s="19" t="s">
        <v>12</v>
      </c>
      <c r="D8" s="19" t="s">
        <v>13</v>
      </c>
      <c r="E8" s="19" t="s">
        <v>14</v>
      </c>
      <c r="F8" s="20">
        <v>42284</v>
      </c>
      <c r="G8" s="19">
        <v>0</v>
      </c>
      <c r="H8" s="18">
        <v>52.74</v>
      </c>
      <c r="I8" s="44"/>
      <c r="J8" s="44"/>
      <c r="K8" s="5"/>
      <c r="L8" s="4"/>
      <c r="M8" s="5"/>
      <c r="N8" s="5">
        <f t="shared" si="0"/>
        <v>0</v>
      </c>
      <c r="O8" s="6">
        <f t="shared" si="1"/>
        <v>-52.74</v>
      </c>
      <c r="P8" s="6"/>
      <c r="Q8" s="19" t="s">
        <v>15</v>
      </c>
      <c r="R8" s="19" t="s">
        <v>16</v>
      </c>
      <c r="S8" s="19" t="s">
        <v>28</v>
      </c>
      <c r="T8" s="20">
        <v>42308</v>
      </c>
      <c r="U8" s="4" t="s">
        <v>3939</v>
      </c>
    </row>
    <row r="9" spans="1:21" x14ac:dyDescent="0.25">
      <c r="A9">
        <v>2015</v>
      </c>
      <c r="B9" t="s">
        <v>11</v>
      </c>
      <c r="C9" t="s">
        <v>12</v>
      </c>
      <c r="D9" t="s">
        <v>13</v>
      </c>
      <c r="E9" t="s">
        <v>14</v>
      </c>
      <c r="F9" s="1">
        <v>42305</v>
      </c>
      <c r="G9">
        <v>0</v>
      </c>
      <c r="H9" s="2">
        <v>154.69999999999999</v>
      </c>
      <c r="I9" s="44"/>
      <c r="J9" s="44"/>
      <c r="K9" s="5"/>
      <c r="L9" s="4"/>
      <c r="M9" s="5"/>
      <c r="N9" s="5">
        <f t="shared" si="0"/>
        <v>0</v>
      </c>
      <c r="O9" s="6">
        <f t="shared" si="1"/>
        <v>-154.69999999999999</v>
      </c>
      <c r="P9" s="6">
        <v>13754</v>
      </c>
      <c r="Q9" t="s">
        <v>15</v>
      </c>
      <c r="R9" t="s">
        <v>20</v>
      </c>
      <c r="S9" t="s">
        <v>29</v>
      </c>
      <c r="T9" s="1">
        <v>42308</v>
      </c>
      <c r="U9" s="4" t="s">
        <v>3930</v>
      </c>
    </row>
    <row r="10" spans="1:21" x14ac:dyDescent="0.25">
      <c r="A10">
        <v>2015</v>
      </c>
      <c r="B10" t="s">
        <v>11</v>
      </c>
      <c r="C10" t="s">
        <v>12</v>
      </c>
      <c r="D10" t="s">
        <v>13</v>
      </c>
      <c r="E10" t="s">
        <v>14</v>
      </c>
      <c r="F10" s="1">
        <v>42307</v>
      </c>
      <c r="G10">
        <v>0</v>
      </c>
      <c r="H10" s="2">
        <v>41603.08</v>
      </c>
      <c r="I10" s="44"/>
      <c r="J10" s="44"/>
      <c r="K10" s="5"/>
      <c r="L10" s="4"/>
      <c r="M10" s="5"/>
      <c r="N10" s="5">
        <f t="shared" si="0"/>
        <v>0</v>
      </c>
      <c r="O10" s="6">
        <f t="shared" si="1"/>
        <v>-41603.08</v>
      </c>
      <c r="P10" s="6"/>
      <c r="Q10" t="s">
        <v>24</v>
      </c>
      <c r="R10" t="s">
        <v>25</v>
      </c>
      <c r="T10" s="1">
        <v>42308</v>
      </c>
      <c r="U10" s="4"/>
    </row>
    <row r="11" spans="1:21" x14ac:dyDescent="0.25">
      <c r="A11">
        <v>2015</v>
      </c>
      <c r="B11" t="s">
        <v>11</v>
      </c>
      <c r="C11" t="s">
        <v>12</v>
      </c>
      <c r="D11" t="s">
        <v>13</v>
      </c>
      <c r="E11" t="s">
        <v>14</v>
      </c>
      <c r="F11" s="1">
        <v>42308</v>
      </c>
      <c r="G11">
        <v>0</v>
      </c>
      <c r="H11" s="18">
        <v>371.77</v>
      </c>
      <c r="I11" s="44"/>
      <c r="J11" s="44"/>
      <c r="K11" s="5"/>
      <c r="L11" s="4"/>
      <c r="M11" s="5"/>
      <c r="N11" s="5">
        <f t="shared" si="0"/>
        <v>0</v>
      </c>
      <c r="O11" s="6">
        <f t="shared" si="1"/>
        <v>-371.77</v>
      </c>
      <c r="P11" s="6"/>
      <c r="Q11" t="s">
        <v>23</v>
      </c>
      <c r="R11" t="s">
        <v>22</v>
      </c>
      <c r="T11" s="1">
        <v>42308</v>
      </c>
      <c r="U11" s="4"/>
    </row>
    <row r="12" spans="1:21" x14ac:dyDescent="0.25">
      <c r="A12">
        <v>2015</v>
      </c>
      <c r="B12" t="s">
        <v>11</v>
      </c>
      <c r="C12" t="s">
        <v>12</v>
      </c>
      <c r="D12" t="s">
        <v>13</v>
      </c>
      <c r="E12" t="s">
        <v>14</v>
      </c>
      <c r="F12" s="1">
        <v>42309</v>
      </c>
      <c r="G12">
        <v>0</v>
      </c>
      <c r="H12" s="2">
        <v>1339.87</v>
      </c>
      <c r="I12" s="44"/>
      <c r="J12" s="44">
        <v>532.19000000000005</v>
      </c>
      <c r="K12" s="5"/>
      <c r="L12" s="4">
        <f>532.19*L2</f>
        <v>97.922960000000003</v>
      </c>
      <c r="M12" s="5">
        <f>532.19*M2</f>
        <v>236.82455000000002</v>
      </c>
      <c r="N12" s="5">
        <f t="shared" si="0"/>
        <v>334.74751000000003</v>
      </c>
      <c r="O12" s="6">
        <f t="shared" si="1"/>
        <v>-1339.87</v>
      </c>
      <c r="P12" s="6">
        <v>13775</v>
      </c>
      <c r="Q12" t="s">
        <v>15</v>
      </c>
      <c r="R12" t="s">
        <v>18</v>
      </c>
      <c r="S12" t="s">
        <v>30</v>
      </c>
      <c r="T12" s="1">
        <v>42338</v>
      </c>
      <c r="U12" s="4"/>
    </row>
    <row r="13" spans="1:21" x14ac:dyDescent="0.25">
      <c r="A13">
        <v>2015</v>
      </c>
      <c r="B13" t="s">
        <v>11</v>
      </c>
      <c r="C13" t="s">
        <v>12</v>
      </c>
      <c r="D13" t="s">
        <v>13</v>
      </c>
      <c r="E13" t="s">
        <v>14</v>
      </c>
      <c r="F13" s="1">
        <v>42309</v>
      </c>
      <c r="G13">
        <v>1</v>
      </c>
      <c r="H13" s="2">
        <v>309.39999999999998</v>
      </c>
      <c r="I13" s="44"/>
      <c r="J13" s="44"/>
      <c r="K13" s="5"/>
      <c r="L13" s="4"/>
      <c r="M13" s="5"/>
      <c r="N13" s="5">
        <f t="shared" si="0"/>
        <v>0</v>
      </c>
      <c r="O13" s="6">
        <f t="shared" si="1"/>
        <v>-309.39999999999998</v>
      </c>
      <c r="P13" s="6">
        <v>13947</v>
      </c>
      <c r="Q13" t="s">
        <v>15</v>
      </c>
      <c r="R13" t="s">
        <v>20</v>
      </c>
      <c r="S13" t="s">
        <v>31</v>
      </c>
      <c r="T13" s="1">
        <v>42338</v>
      </c>
      <c r="U13" s="4" t="s">
        <v>3930</v>
      </c>
    </row>
    <row r="14" spans="1:21" x14ac:dyDescent="0.25">
      <c r="A14">
        <v>2015</v>
      </c>
      <c r="B14" t="s">
        <v>11</v>
      </c>
      <c r="C14" t="s">
        <v>12</v>
      </c>
      <c r="D14" t="s">
        <v>13</v>
      </c>
      <c r="E14" t="s">
        <v>14</v>
      </c>
      <c r="F14" s="1">
        <v>42318</v>
      </c>
      <c r="G14">
        <v>0</v>
      </c>
      <c r="H14" s="2">
        <v>65.16</v>
      </c>
      <c r="I14" s="44"/>
      <c r="J14" s="44"/>
      <c r="K14" s="5"/>
      <c r="L14" s="4"/>
      <c r="M14" s="5"/>
      <c r="N14" s="5">
        <f t="shared" si="0"/>
        <v>0</v>
      </c>
      <c r="O14" s="6">
        <f t="shared" si="1"/>
        <v>-65.16</v>
      </c>
      <c r="P14" s="6"/>
      <c r="Q14" t="s">
        <v>15</v>
      </c>
      <c r="R14" t="s">
        <v>32</v>
      </c>
      <c r="S14" t="s">
        <v>33</v>
      </c>
      <c r="T14" s="1">
        <v>42338</v>
      </c>
      <c r="U14" s="4"/>
    </row>
    <row r="15" spans="1:21" x14ac:dyDescent="0.25">
      <c r="A15">
        <v>2015</v>
      </c>
      <c r="B15" t="s">
        <v>11</v>
      </c>
      <c r="C15" t="s">
        <v>12</v>
      </c>
      <c r="D15" t="s">
        <v>13</v>
      </c>
      <c r="E15" t="s">
        <v>14</v>
      </c>
      <c r="F15" s="1">
        <v>42326</v>
      </c>
      <c r="G15">
        <v>0</v>
      </c>
      <c r="H15" s="2">
        <v>-33.81</v>
      </c>
      <c r="I15" s="44"/>
      <c r="J15" s="44"/>
      <c r="K15" s="5"/>
      <c r="L15" s="4"/>
      <c r="M15" s="5"/>
      <c r="N15" s="5">
        <f t="shared" si="0"/>
        <v>0</v>
      </c>
      <c r="O15" s="6">
        <f t="shared" si="1"/>
        <v>33.81</v>
      </c>
      <c r="P15" s="6"/>
      <c r="Q15" t="s">
        <v>15</v>
      </c>
      <c r="R15" t="s">
        <v>34</v>
      </c>
      <c r="S15" t="s">
        <v>35</v>
      </c>
      <c r="T15" s="1">
        <v>42338</v>
      </c>
      <c r="U15" s="4"/>
    </row>
    <row r="16" spans="1:21" x14ac:dyDescent="0.25">
      <c r="A16">
        <v>2015</v>
      </c>
      <c r="B16" t="s">
        <v>11</v>
      </c>
      <c r="C16" t="s">
        <v>12</v>
      </c>
      <c r="D16" t="s">
        <v>13</v>
      </c>
      <c r="E16" t="s">
        <v>14</v>
      </c>
      <c r="F16" s="1">
        <v>42338</v>
      </c>
      <c r="G16">
        <v>0</v>
      </c>
      <c r="H16" s="2">
        <v>37781.69</v>
      </c>
      <c r="I16" s="44"/>
      <c r="J16" s="44"/>
      <c r="K16" s="5"/>
      <c r="L16" s="4"/>
      <c r="M16" s="5"/>
      <c r="N16" s="5">
        <f t="shared" si="0"/>
        <v>0</v>
      </c>
      <c r="O16" s="6">
        <f t="shared" si="1"/>
        <v>-37781.69</v>
      </c>
      <c r="P16" s="6"/>
      <c r="Q16" t="s">
        <v>24</v>
      </c>
      <c r="R16" t="s">
        <v>25</v>
      </c>
      <c r="T16" s="1">
        <v>42338</v>
      </c>
      <c r="U16" s="4"/>
    </row>
    <row r="17" spans="1:21" x14ac:dyDescent="0.25">
      <c r="A17">
        <v>2015</v>
      </c>
      <c r="B17" t="s">
        <v>11</v>
      </c>
      <c r="C17" t="s">
        <v>12</v>
      </c>
      <c r="D17" t="s">
        <v>13</v>
      </c>
      <c r="E17" t="s">
        <v>14</v>
      </c>
      <c r="F17" s="1">
        <v>42338</v>
      </c>
      <c r="G17">
        <v>1</v>
      </c>
      <c r="H17" s="18">
        <v>220.31</v>
      </c>
      <c r="I17" s="44"/>
      <c r="J17" s="44"/>
      <c r="K17" s="5"/>
      <c r="L17" s="4"/>
      <c r="M17" s="5"/>
      <c r="N17" s="5">
        <f t="shared" si="0"/>
        <v>0</v>
      </c>
      <c r="O17" s="6">
        <f t="shared" si="1"/>
        <v>-220.31</v>
      </c>
      <c r="P17" s="6"/>
      <c r="Q17" t="s">
        <v>23</v>
      </c>
      <c r="R17" t="s">
        <v>22</v>
      </c>
      <c r="T17" s="1">
        <v>42338</v>
      </c>
      <c r="U17" s="4"/>
    </row>
    <row r="18" spans="1:21" x14ac:dyDescent="0.25">
      <c r="A18">
        <v>2015</v>
      </c>
      <c r="B18" t="s">
        <v>11</v>
      </c>
      <c r="C18" t="s">
        <v>12</v>
      </c>
      <c r="D18" t="s">
        <v>13</v>
      </c>
      <c r="E18" t="s">
        <v>14</v>
      </c>
      <c r="F18" s="1">
        <v>42353</v>
      </c>
      <c r="G18">
        <v>0</v>
      </c>
      <c r="H18" s="2">
        <v>1352.68</v>
      </c>
      <c r="I18" s="44"/>
      <c r="J18" s="44">
        <v>537.91999999999996</v>
      </c>
      <c r="K18" s="5"/>
      <c r="L18" s="4">
        <f>537.92*L2</f>
        <v>98.977279999999993</v>
      </c>
      <c r="M18" s="5">
        <f>537.92*M2</f>
        <v>239.37439999999998</v>
      </c>
      <c r="N18" s="5">
        <f t="shared" si="0"/>
        <v>338.35167999999999</v>
      </c>
      <c r="O18" s="6">
        <f t="shared" si="1"/>
        <v>-1352.68</v>
      </c>
      <c r="P18" s="6">
        <v>14046</v>
      </c>
      <c r="Q18" t="s">
        <v>15</v>
      </c>
      <c r="R18" t="s">
        <v>18</v>
      </c>
      <c r="S18" t="s">
        <v>36</v>
      </c>
      <c r="T18" s="1">
        <v>42369</v>
      </c>
      <c r="U18" s="4"/>
    </row>
    <row r="19" spans="1:21" x14ac:dyDescent="0.25">
      <c r="A19">
        <v>2015</v>
      </c>
      <c r="B19" t="s">
        <v>11</v>
      </c>
      <c r="C19" t="s">
        <v>12</v>
      </c>
      <c r="D19" t="s">
        <v>13</v>
      </c>
      <c r="E19" t="s">
        <v>14</v>
      </c>
      <c r="F19" s="1">
        <v>42353</v>
      </c>
      <c r="G19">
        <v>1</v>
      </c>
      <c r="H19" s="2">
        <v>309.39999999999998</v>
      </c>
      <c r="I19" s="44"/>
      <c r="J19" s="44"/>
      <c r="K19" s="5"/>
      <c r="L19" s="4"/>
      <c r="M19" s="5"/>
      <c r="N19" s="5">
        <f t="shared" si="0"/>
        <v>0</v>
      </c>
      <c r="O19" s="6">
        <f t="shared" si="1"/>
        <v>-309.39999999999998</v>
      </c>
      <c r="P19" s="6">
        <v>14021</v>
      </c>
      <c r="Q19" t="s">
        <v>15</v>
      </c>
      <c r="R19" t="s">
        <v>20</v>
      </c>
      <c r="S19" t="s">
        <v>37</v>
      </c>
      <c r="T19" s="1">
        <v>42369</v>
      </c>
      <c r="U19" s="4" t="s">
        <v>3928</v>
      </c>
    </row>
    <row r="20" spans="1:21" x14ac:dyDescent="0.25">
      <c r="A20">
        <v>2015</v>
      </c>
      <c r="B20" t="s">
        <v>11</v>
      </c>
      <c r="C20" t="s">
        <v>12</v>
      </c>
      <c r="D20" t="s">
        <v>13</v>
      </c>
      <c r="E20" t="s">
        <v>14</v>
      </c>
      <c r="F20" s="1">
        <v>42359</v>
      </c>
      <c r="G20">
        <v>0</v>
      </c>
      <c r="H20" s="18">
        <v>-44.95</v>
      </c>
      <c r="I20" s="44"/>
      <c r="J20" s="44"/>
      <c r="K20" s="5"/>
      <c r="L20" s="4"/>
      <c r="M20" s="5"/>
      <c r="N20" s="5">
        <f t="shared" si="0"/>
        <v>0</v>
      </c>
      <c r="O20" s="6">
        <f t="shared" si="1"/>
        <v>44.95</v>
      </c>
      <c r="P20" s="6"/>
      <c r="Q20" t="s">
        <v>23</v>
      </c>
      <c r="R20" t="s">
        <v>38</v>
      </c>
      <c r="T20" s="1">
        <v>42369</v>
      </c>
      <c r="U20" s="4"/>
    </row>
    <row r="21" spans="1:21" x14ac:dyDescent="0.25">
      <c r="A21">
        <v>2015</v>
      </c>
      <c r="B21" t="s">
        <v>11</v>
      </c>
      <c r="C21" t="s">
        <v>12</v>
      </c>
      <c r="D21" t="s">
        <v>13</v>
      </c>
      <c r="E21" t="s">
        <v>14</v>
      </c>
      <c r="F21" s="1">
        <v>42361</v>
      </c>
      <c r="G21">
        <v>0</v>
      </c>
      <c r="H21" s="2">
        <v>154.69999999999999</v>
      </c>
      <c r="I21" s="44"/>
      <c r="J21" s="44"/>
      <c r="K21" s="5"/>
      <c r="L21" s="4"/>
      <c r="M21" s="5"/>
      <c r="N21" s="5">
        <f t="shared" si="0"/>
        <v>0</v>
      </c>
      <c r="O21" s="6">
        <f t="shared" si="1"/>
        <v>-154.69999999999999</v>
      </c>
      <c r="P21" s="6">
        <v>14101</v>
      </c>
      <c r="Q21" t="s">
        <v>15</v>
      </c>
      <c r="R21" t="s">
        <v>20</v>
      </c>
      <c r="S21" t="s">
        <v>39</v>
      </c>
      <c r="T21" s="1">
        <v>42369</v>
      </c>
      <c r="U21" s="4" t="s">
        <v>3928</v>
      </c>
    </row>
    <row r="22" spans="1:21" x14ac:dyDescent="0.25">
      <c r="A22">
        <v>2015</v>
      </c>
      <c r="B22" t="s">
        <v>11</v>
      </c>
      <c r="C22" t="s">
        <v>12</v>
      </c>
      <c r="D22" t="s">
        <v>13</v>
      </c>
      <c r="E22" t="s">
        <v>14</v>
      </c>
      <c r="F22" s="1">
        <v>42369</v>
      </c>
      <c r="G22">
        <v>0</v>
      </c>
      <c r="H22" s="2">
        <v>25</v>
      </c>
      <c r="I22" s="44"/>
      <c r="J22" s="44"/>
      <c r="K22" s="5"/>
      <c r="L22" s="4"/>
      <c r="M22" s="5"/>
      <c r="N22" s="5">
        <f t="shared" si="0"/>
        <v>0</v>
      </c>
      <c r="O22" s="6">
        <f t="shared" si="1"/>
        <v>-25</v>
      </c>
      <c r="P22" s="6">
        <v>14125</v>
      </c>
      <c r="Q22" t="s">
        <v>15</v>
      </c>
      <c r="R22" t="s">
        <v>40</v>
      </c>
      <c r="S22" t="s">
        <v>41</v>
      </c>
      <c r="T22" s="1">
        <v>42369</v>
      </c>
      <c r="U22" s="4" t="s">
        <v>3938</v>
      </c>
    </row>
    <row r="23" spans="1:21" x14ac:dyDescent="0.25">
      <c r="A23">
        <v>2015</v>
      </c>
      <c r="B23" t="s">
        <v>11</v>
      </c>
      <c r="C23" t="s">
        <v>12</v>
      </c>
      <c r="D23" t="s">
        <v>13</v>
      </c>
      <c r="E23" t="s">
        <v>14</v>
      </c>
      <c r="F23" s="1">
        <v>42369</v>
      </c>
      <c r="G23">
        <v>1</v>
      </c>
      <c r="H23" s="2">
        <v>35169.42</v>
      </c>
      <c r="I23" s="44"/>
      <c r="J23" s="44"/>
      <c r="K23" s="5"/>
      <c r="L23" s="4"/>
      <c r="M23" s="5"/>
      <c r="N23" s="5">
        <f t="shared" si="0"/>
        <v>0</v>
      </c>
      <c r="O23" s="6">
        <f t="shared" si="1"/>
        <v>-35169.42</v>
      </c>
      <c r="P23" s="6"/>
      <c r="Q23" t="s">
        <v>24</v>
      </c>
      <c r="R23" t="s">
        <v>25</v>
      </c>
      <c r="T23" s="1">
        <v>42369</v>
      </c>
      <c r="U23" s="4"/>
    </row>
    <row r="24" spans="1:21" x14ac:dyDescent="0.25">
      <c r="A24">
        <v>2015</v>
      </c>
      <c r="B24" t="s">
        <v>11</v>
      </c>
      <c r="C24" t="s">
        <v>12</v>
      </c>
      <c r="D24" t="s">
        <v>13</v>
      </c>
      <c r="E24" t="s">
        <v>14</v>
      </c>
      <c r="F24" s="1">
        <v>42369</v>
      </c>
      <c r="G24">
        <v>2</v>
      </c>
      <c r="H24" s="18">
        <v>360.28</v>
      </c>
      <c r="I24" s="44"/>
      <c r="J24" s="44"/>
      <c r="K24" s="5"/>
      <c r="L24" s="4"/>
      <c r="M24" s="5"/>
      <c r="N24" s="5">
        <f t="shared" si="0"/>
        <v>0</v>
      </c>
      <c r="O24" s="6">
        <f t="shared" si="1"/>
        <v>-360.28</v>
      </c>
      <c r="P24" s="6"/>
      <c r="Q24" t="s">
        <v>23</v>
      </c>
      <c r="R24" t="s">
        <v>42</v>
      </c>
      <c r="T24" s="1">
        <v>42369</v>
      </c>
      <c r="U24" s="4"/>
    </row>
    <row r="25" spans="1:21" x14ac:dyDescent="0.25">
      <c r="A25">
        <v>2015</v>
      </c>
      <c r="B25" t="s">
        <v>11</v>
      </c>
      <c r="C25" t="s">
        <v>12</v>
      </c>
      <c r="D25" t="s">
        <v>13</v>
      </c>
      <c r="E25" t="s">
        <v>43</v>
      </c>
      <c r="F25" s="1">
        <v>42283</v>
      </c>
      <c r="G25">
        <v>0</v>
      </c>
      <c r="H25" s="2">
        <v>23138.76</v>
      </c>
      <c r="I25" s="44"/>
      <c r="J25" s="44"/>
      <c r="K25" s="5"/>
      <c r="L25" s="4">
        <v>2318.4899999999998</v>
      </c>
      <c r="M25" s="5">
        <v>4228.3900000000003</v>
      </c>
      <c r="N25" s="5">
        <f>+K25+L25+M25</f>
        <v>6546.88</v>
      </c>
      <c r="O25" s="6">
        <f t="shared" si="1"/>
        <v>-23138.76</v>
      </c>
      <c r="P25" s="6">
        <v>13578</v>
      </c>
      <c r="Q25" t="s">
        <v>15</v>
      </c>
      <c r="R25" t="s">
        <v>20</v>
      </c>
      <c r="S25" t="s">
        <v>45</v>
      </c>
      <c r="T25" s="1">
        <v>42308</v>
      </c>
      <c r="U25" s="4"/>
    </row>
    <row r="26" spans="1:21" x14ac:dyDescent="0.25">
      <c r="A26">
        <v>2015</v>
      </c>
      <c r="B26" t="s">
        <v>11</v>
      </c>
      <c r="C26" t="s">
        <v>12</v>
      </c>
      <c r="D26" t="s">
        <v>13</v>
      </c>
      <c r="E26" t="s">
        <v>43</v>
      </c>
      <c r="F26" s="1">
        <v>42291</v>
      </c>
      <c r="G26">
        <v>0</v>
      </c>
      <c r="H26" s="2">
        <v>22825.87</v>
      </c>
      <c r="I26" s="44"/>
      <c r="J26" s="44"/>
      <c r="K26" s="5"/>
      <c r="L26" s="4">
        <v>2318.2399999999998</v>
      </c>
      <c r="M26" s="5">
        <v>4227.95</v>
      </c>
      <c r="N26" s="5">
        <f t="shared" si="0"/>
        <v>6546.19</v>
      </c>
      <c r="O26" s="6">
        <f t="shared" si="1"/>
        <v>-22825.87</v>
      </c>
      <c r="P26" s="6">
        <v>13663</v>
      </c>
      <c r="Q26" t="s">
        <v>15</v>
      </c>
      <c r="R26" t="s">
        <v>20</v>
      </c>
      <c r="S26" t="s">
        <v>46</v>
      </c>
      <c r="T26" s="1">
        <v>42308</v>
      </c>
      <c r="U26" s="4"/>
    </row>
    <row r="27" spans="1:21" x14ac:dyDescent="0.25">
      <c r="A27">
        <v>2015</v>
      </c>
      <c r="B27" t="s">
        <v>11</v>
      </c>
      <c r="C27" t="s">
        <v>12</v>
      </c>
      <c r="D27" t="s">
        <v>13</v>
      </c>
      <c r="E27" t="s">
        <v>43</v>
      </c>
      <c r="F27" s="1">
        <v>42299</v>
      </c>
      <c r="G27">
        <v>0</v>
      </c>
      <c r="H27" s="2">
        <v>22402.61</v>
      </c>
      <c r="I27" s="44"/>
      <c r="J27" s="44"/>
      <c r="K27" s="5"/>
      <c r="L27" s="4">
        <v>2318.2399999999998</v>
      </c>
      <c r="M27" s="5">
        <v>4227.95</v>
      </c>
      <c r="N27" s="5">
        <f t="shared" si="0"/>
        <v>6546.19</v>
      </c>
      <c r="O27" s="6">
        <f t="shared" si="1"/>
        <v>-22402.61</v>
      </c>
      <c r="P27" s="6">
        <v>13663</v>
      </c>
      <c r="Q27" t="s">
        <v>15</v>
      </c>
      <c r="R27" t="s">
        <v>20</v>
      </c>
      <c r="S27" t="s">
        <v>47</v>
      </c>
      <c r="T27" s="1">
        <v>42308</v>
      </c>
      <c r="U27" s="4"/>
    </row>
    <row r="28" spans="1:21" x14ac:dyDescent="0.25">
      <c r="A28">
        <v>2015</v>
      </c>
      <c r="B28" t="s">
        <v>11</v>
      </c>
      <c r="C28" t="s">
        <v>12</v>
      </c>
      <c r="D28" t="s">
        <v>13</v>
      </c>
      <c r="E28" t="s">
        <v>43</v>
      </c>
      <c r="F28" s="1">
        <v>42306</v>
      </c>
      <c r="G28">
        <v>0</v>
      </c>
      <c r="H28" s="2">
        <v>23011.57</v>
      </c>
      <c r="I28" s="44"/>
      <c r="J28" s="44"/>
      <c r="K28" s="5"/>
      <c r="L28" s="4">
        <v>2318</v>
      </c>
      <c r="M28" s="5">
        <v>4227.5</v>
      </c>
      <c r="N28" s="5">
        <f t="shared" si="0"/>
        <v>6545.5</v>
      </c>
      <c r="O28" s="6">
        <f t="shared" si="1"/>
        <v>-23011.57</v>
      </c>
      <c r="P28" s="6">
        <v>13754</v>
      </c>
      <c r="Q28" t="s">
        <v>15</v>
      </c>
      <c r="R28" t="s">
        <v>20</v>
      </c>
      <c r="S28" t="s">
        <v>48</v>
      </c>
      <c r="T28" s="1">
        <v>42308</v>
      </c>
      <c r="U28" s="4"/>
    </row>
    <row r="29" spans="1:21" x14ac:dyDescent="0.25">
      <c r="A29">
        <v>2015</v>
      </c>
      <c r="B29" t="s">
        <v>11</v>
      </c>
      <c r="C29" t="s">
        <v>12</v>
      </c>
      <c r="D29" t="s">
        <v>13</v>
      </c>
      <c r="E29" t="s">
        <v>43</v>
      </c>
      <c r="F29" s="1">
        <v>42307</v>
      </c>
      <c r="G29">
        <v>0</v>
      </c>
      <c r="H29" s="2">
        <v>965.71</v>
      </c>
      <c r="I29" s="44"/>
      <c r="J29" s="44"/>
      <c r="K29" s="5"/>
      <c r="L29" s="4"/>
      <c r="M29" s="5"/>
      <c r="N29" s="5">
        <f t="shared" si="0"/>
        <v>0</v>
      </c>
      <c r="O29" s="6">
        <f t="shared" si="1"/>
        <v>-965.71</v>
      </c>
      <c r="P29" s="6"/>
      <c r="Q29" t="s">
        <v>24</v>
      </c>
      <c r="R29" t="s">
        <v>44</v>
      </c>
      <c r="T29" s="1">
        <v>42308</v>
      </c>
      <c r="U29" s="4"/>
    </row>
    <row r="30" spans="1:21" x14ac:dyDescent="0.25">
      <c r="A30">
        <v>2015</v>
      </c>
      <c r="B30" t="s">
        <v>11</v>
      </c>
      <c r="C30" t="s">
        <v>12</v>
      </c>
      <c r="D30" t="s">
        <v>13</v>
      </c>
      <c r="E30" t="s">
        <v>43</v>
      </c>
      <c r="F30" s="1">
        <v>42309</v>
      </c>
      <c r="G30">
        <v>0</v>
      </c>
      <c r="H30" s="2">
        <v>10</v>
      </c>
      <c r="I30" s="44"/>
      <c r="J30" s="44"/>
      <c r="K30" s="5"/>
      <c r="L30" s="4"/>
      <c r="M30" s="5"/>
      <c r="N30" s="5">
        <f t="shared" si="0"/>
        <v>0</v>
      </c>
      <c r="O30" s="6">
        <f t="shared" si="1"/>
        <v>-10</v>
      </c>
      <c r="P30" s="6">
        <v>13947</v>
      </c>
      <c r="Q30" t="s">
        <v>15</v>
      </c>
      <c r="R30" t="s">
        <v>20</v>
      </c>
      <c r="S30" t="s">
        <v>49</v>
      </c>
      <c r="T30" s="1">
        <v>42338</v>
      </c>
      <c r="U30" s="4" t="s">
        <v>3930</v>
      </c>
    </row>
    <row r="31" spans="1:21" x14ac:dyDescent="0.25">
      <c r="A31">
        <v>2015</v>
      </c>
      <c r="B31" t="s">
        <v>11</v>
      </c>
      <c r="C31" t="s">
        <v>12</v>
      </c>
      <c r="D31" t="s">
        <v>13</v>
      </c>
      <c r="E31" t="s">
        <v>43</v>
      </c>
      <c r="F31" s="1">
        <v>42313</v>
      </c>
      <c r="G31">
        <v>0</v>
      </c>
      <c r="H31" s="2">
        <v>23444.67</v>
      </c>
      <c r="I31" s="44"/>
      <c r="J31" s="44"/>
      <c r="K31" s="5"/>
      <c r="L31" s="4">
        <v>2318.98</v>
      </c>
      <c r="M31" s="5">
        <v>4229.28</v>
      </c>
      <c r="N31" s="5">
        <f t="shared" si="0"/>
        <v>6548.26</v>
      </c>
      <c r="O31" s="6">
        <f t="shared" si="1"/>
        <v>-23444.67</v>
      </c>
      <c r="P31" s="6">
        <v>13754</v>
      </c>
      <c r="Q31" t="s">
        <v>15</v>
      </c>
      <c r="R31" t="s">
        <v>20</v>
      </c>
      <c r="S31" t="s">
        <v>50</v>
      </c>
      <c r="T31" s="1">
        <v>42338</v>
      </c>
      <c r="U31" s="4"/>
    </row>
    <row r="32" spans="1:21" x14ac:dyDescent="0.25">
      <c r="A32">
        <v>2015</v>
      </c>
      <c r="B32" t="s">
        <v>11</v>
      </c>
      <c r="C32" t="s">
        <v>12</v>
      </c>
      <c r="D32" t="s">
        <v>13</v>
      </c>
      <c r="E32" t="s">
        <v>43</v>
      </c>
      <c r="F32" s="1">
        <v>42321</v>
      </c>
      <c r="G32">
        <v>0</v>
      </c>
      <c r="H32" s="2">
        <v>21842.85</v>
      </c>
      <c r="I32" s="44"/>
      <c r="J32" s="44"/>
      <c r="K32" s="5"/>
      <c r="L32" s="4">
        <v>2318.73</v>
      </c>
      <c r="M32" s="5">
        <v>4228.84</v>
      </c>
      <c r="N32" s="5">
        <f t="shared" si="0"/>
        <v>6547.57</v>
      </c>
      <c r="O32" s="6">
        <f t="shared" si="1"/>
        <v>-21842.85</v>
      </c>
      <c r="P32" s="6">
        <v>13836</v>
      </c>
      <c r="Q32" t="s">
        <v>15</v>
      </c>
      <c r="R32" t="s">
        <v>20</v>
      </c>
      <c r="S32" t="s">
        <v>51</v>
      </c>
      <c r="T32" s="1">
        <v>42338</v>
      </c>
      <c r="U32" s="4"/>
    </row>
    <row r="33" spans="1:21" x14ac:dyDescent="0.25">
      <c r="A33">
        <v>2015</v>
      </c>
      <c r="B33" t="s">
        <v>11</v>
      </c>
      <c r="C33" t="s">
        <v>12</v>
      </c>
      <c r="D33" t="s">
        <v>13</v>
      </c>
      <c r="E33" t="s">
        <v>43</v>
      </c>
      <c r="F33" s="1">
        <v>42324</v>
      </c>
      <c r="G33">
        <v>0</v>
      </c>
      <c r="H33" s="2">
        <v>-646.91</v>
      </c>
      <c r="I33" s="44"/>
      <c r="J33" s="44"/>
      <c r="K33" s="5"/>
      <c r="L33" s="4"/>
      <c r="M33" s="5"/>
      <c r="N33" s="5">
        <f t="shared" si="0"/>
        <v>0</v>
      </c>
      <c r="O33" s="6">
        <f t="shared" si="1"/>
        <v>646.91</v>
      </c>
      <c r="P33" s="6">
        <v>13947</v>
      </c>
      <c r="Q33" t="s">
        <v>15</v>
      </c>
      <c r="R33" t="s">
        <v>20</v>
      </c>
      <c r="S33" t="s">
        <v>52</v>
      </c>
      <c r="T33" s="1">
        <v>42338</v>
      </c>
      <c r="U33" s="4" t="s">
        <v>3930</v>
      </c>
    </row>
    <row r="34" spans="1:21" x14ac:dyDescent="0.25">
      <c r="A34">
        <v>2015</v>
      </c>
      <c r="B34" t="s">
        <v>11</v>
      </c>
      <c r="C34" t="s">
        <v>12</v>
      </c>
      <c r="D34" t="s">
        <v>13</v>
      </c>
      <c r="E34" t="s">
        <v>43</v>
      </c>
      <c r="F34" s="1">
        <v>42324</v>
      </c>
      <c r="G34">
        <v>1</v>
      </c>
      <c r="H34" s="2">
        <v>3255.42</v>
      </c>
      <c r="I34" s="44"/>
      <c r="J34" s="44"/>
      <c r="K34" s="5"/>
      <c r="L34" s="4"/>
      <c r="M34" s="5"/>
      <c r="N34" s="5">
        <f t="shared" si="0"/>
        <v>0</v>
      </c>
      <c r="O34" s="6">
        <f t="shared" si="1"/>
        <v>-3255.42</v>
      </c>
      <c r="P34" s="6">
        <v>13947</v>
      </c>
      <c r="Q34" t="s">
        <v>15</v>
      </c>
      <c r="R34" t="s">
        <v>20</v>
      </c>
      <c r="S34" t="s">
        <v>53</v>
      </c>
      <c r="T34" s="1">
        <v>42338</v>
      </c>
      <c r="U34" s="4" t="s">
        <v>3928</v>
      </c>
    </row>
    <row r="35" spans="1:21" x14ac:dyDescent="0.25">
      <c r="A35">
        <v>2015</v>
      </c>
      <c r="B35" t="s">
        <v>11</v>
      </c>
      <c r="C35" t="s">
        <v>12</v>
      </c>
      <c r="D35" t="s">
        <v>13</v>
      </c>
      <c r="E35" t="s">
        <v>43</v>
      </c>
      <c r="F35" s="1">
        <v>42328</v>
      </c>
      <c r="G35">
        <v>0</v>
      </c>
      <c r="H35" s="2">
        <v>20840.63</v>
      </c>
      <c r="I35" s="44"/>
      <c r="J35" s="44"/>
      <c r="K35" s="5"/>
      <c r="L35" s="4">
        <v>2319.2199999999998</v>
      </c>
      <c r="M35" s="5">
        <v>4229.7299999999996</v>
      </c>
      <c r="N35" s="5">
        <f t="shared" si="0"/>
        <v>6548.9499999999989</v>
      </c>
      <c r="O35" s="6">
        <f t="shared" si="1"/>
        <v>-20840.63</v>
      </c>
      <c r="P35" s="6">
        <v>13947</v>
      </c>
      <c r="Q35" t="s">
        <v>15</v>
      </c>
      <c r="R35" t="s">
        <v>20</v>
      </c>
      <c r="S35" t="s">
        <v>54</v>
      </c>
      <c r="T35" s="1">
        <v>42338</v>
      </c>
      <c r="U35" s="4"/>
    </row>
    <row r="36" spans="1:21" x14ac:dyDescent="0.25">
      <c r="A36">
        <v>2015</v>
      </c>
      <c r="B36" t="s">
        <v>11</v>
      </c>
      <c r="C36" t="s">
        <v>12</v>
      </c>
      <c r="D36" t="s">
        <v>13</v>
      </c>
      <c r="E36" t="s">
        <v>43</v>
      </c>
      <c r="F36" s="1">
        <v>42338</v>
      </c>
      <c r="G36">
        <v>0</v>
      </c>
      <c r="H36" s="2">
        <v>-5108.4399999999996</v>
      </c>
      <c r="I36" s="44"/>
      <c r="J36" s="44"/>
      <c r="K36" s="5"/>
      <c r="L36" s="4"/>
      <c r="M36" s="5"/>
      <c r="N36" s="5">
        <f t="shared" si="0"/>
        <v>0</v>
      </c>
      <c r="O36" s="6">
        <f t="shared" si="1"/>
        <v>5108.4399999999996</v>
      </c>
      <c r="P36" s="6"/>
      <c r="Q36" t="s">
        <v>24</v>
      </c>
      <c r="R36" t="s">
        <v>44</v>
      </c>
      <c r="T36" s="1">
        <v>42338</v>
      </c>
      <c r="U36" s="4"/>
    </row>
    <row r="37" spans="1:21" x14ac:dyDescent="0.25">
      <c r="A37">
        <v>2015</v>
      </c>
      <c r="B37" t="s">
        <v>11</v>
      </c>
      <c r="C37" t="s">
        <v>12</v>
      </c>
      <c r="D37" t="s">
        <v>13</v>
      </c>
      <c r="E37" t="s">
        <v>43</v>
      </c>
      <c r="F37" s="1">
        <v>42338</v>
      </c>
      <c r="G37">
        <v>1</v>
      </c>
      <c r="H37" s="2">
        <v>20876.330000000002</v>
      </c>
      <c r="I37" s="44"/>
      <c r="J37" s="44"/>
      <c r="K37" s="5"/>
      <c r="L37" s="4">
        <v>2318.4899999999998</v>
      </c>
      <c r="M37" s="5">
        <v>4228.3900000000003</v>
      </c>
      <c r="N37" s="5">
        <f t="shared" si="0"/>
        <v>6546.88</v>
      </c>
      <c r="O37" s="6">
        <f t="shared" si="1"/>
        <v>-20876.330000000002</v>
      </c>
      <c r="P37" s="6">
        <v>13947</v>
      </c>
      <c r="Q37" t="s">
        <v>15</v>
      </c>
      <c r="R37" t="s">
        <v>20</v>
      </c>
      <c r="S37" t="s">
        <v>55</v>
      </c>
      <c r="T37" s="1">
        <v>42338</v>
      </c>
      <c r="U37" s="4"/>
    </row>
    <row r="38" spans="1:21" x14ac:dyDescent="0.25">
      <c r="A38">
        <v>2015</v>
      </c>
      <c r="B38" t="s">
        <v>11</v>
      </c>
      <c r="C38" t="s">
        <v>12</v>
      </c>
      <c r="D38" t="s">
        <v>13</v>
      </c>
      <c r="E38" t="s">
        <v>43</v>
      </c>
      <c r="F38" s="1">
        <v>42354</v>
      </c>
      <c r="G38">
        <v>0</v>
      </c>
      <c r="H38" s="2">
        <v>18882.46</v>
      </c>
      <c r="I38" s="44"/>
      <c r="J38" s="44"/>
      <c r="K38" s="5"/>
      <c r="L38" s="4">
        <v>2318.73</v>
      </c>
      <c r="M38" s="5">
        <v>4228.84</v>
      </c>
      <c r="N38" s="5">
        <f t="shared" si="0"/>
        <v>6547.57</v>
      </c>
      <c r="O38" s="6">
        <f t="shared" si="1"/>
        <v>-18882.46</v>
      </c>
      <c r="P38" s="6">
        <v>14021</v>
      </c>
      <c r="Q38" t="s">
        <v>15</v>
      </c>
      <c r="R38" t="s">
        <v>20</v>
      </c>
      <c r="S38" t="s">
        <v>56</v>
      </c>
      <c r="T38" s="1">
        <v>42369</v>
      </c>
      <c r="U38" s="4"/>
    </row>
    <row r="39" spans="1:21" x14ac:dyDescent="0.25">
      <c r="A39">
        <v>2015</v>
      </c>
      <c r="B39" t="s">
        <v>11</v>
      </c>
      <c r="C39" t="s">
        <v>12</v>
      </c>
      <c r="D39" t="s">
        <v>13</v>
      </c>
      <c r="E39" t="s">
        <v>43</v>
      </c>
      <c r="F39" s="1">
        <v>42354</v>
      </c>
      <c r="G39">
        <v>1</v>
      </c>
      <c r="H39" s="2">
        <v>20266.79</v>
      </c>
      <c r="I39" s="44"/>
      <c r="J39" s="44"/>
      <c r="K39" s="5"/>
      <c r="L39" s="4">
        <v>2319.46</v>
      </c>
      <c r="M39" s="5">
        <v>4230.17</v>
      </c>
      <c r="N39" s="5">
        <f t="shared" si="0"/>
        <v>6549.63</v>
      </c>
      <c r="O39" s="6">
        <f t="shared" si="1"/>
        <v>-20266.79</v>
      </c>
      <c r="P39" s="6">
        <v>14021</v>
      </c>
      <c r="Q39" t="s">
        <v>15</v>
      </c>
      <c r="R39" t="s">
        <v>20</v>
      </c>
      <c r="S39" t="s">
        <v>57</v>
      </c>
      <c r="T39" s="1">
        <v>42369</v>
      </c>
      <c r="U39" s="4"/>
    </row>
    <row r="40" spans="1:21" x14ac:dyDescent="0.25">
      <c r="A40">
        <v>2015</v>
      </c>
      <c r="B40" t="s">
        <v>11</v>
      </c>
      <c r="C40" t="s">
        <v>12</v>
      </c>
      <c r="D40" t="s">
        <v>13</v>
      </c>
      <c r="E40" t="s">
        <v>43</v>
      </c>
      <c r="F40" s="1">
        <v>42361</v>
      </c>
      <c r="G40">
        <v>0</v>
      </c>
      <c r="H40" s="2">
        <v>18553.97</v>
      </c>
      <c r="I40" s="44"/>
      <c r="J40" s="44"/>
      <c r="K40" s="5"/>
      <c r="L40" s="4">
        <v>2319.2199999999998</v>
      </c>
      <c r="M40" s="5">
        <v>4229.7299999999996</v>
      </c>
      <c r="N40" s="5">
        <f t="shared" si="0"/>
        <v>6548.9499999999989</v>
      </c>
      <c r="O40" s="6">
        <f t="shared" si="1"/>
        <v>-18553.97</v>
      </c>
      <c r="P40" s="6">
        <v>14101</v>
      </c>
      <c r="Q40" t="s">
        <v>15</v>
      </c>
      <c r="R40" t="s">
        <v>20</v>
      </c>
      <c r="S40" t="s">
        <v>58</v>
      </c>
      <c r="T40" s="1">
        <v>42369</v>
      </c>
      <c r="U40" s="4"/>
    </row>
    <row r="41" spans="1:21" x14ac:dyDescent="0.25">
      <c r="A41">
        <v>2015</v>
      </c>
      <c r="B41" t="s">
        <v>11</v>
      </c>
      <c r="C41" t="s">
        <v>12</v>
      </c>
      <c r="D41" t="s">
        <v>13</v>
      </c>
      <c r="E41" t="s">
        <v>43</v>
      </c>
      <c r="F41" s="1">
        <v>42368</v>
      </c>
      <c r="G41">
        <v>0</v>
      </c>
      <c r="H41" s="2">
        <v>12004.16</v>
      </c>
      <c r="I41" s="44"/>
      <c r="J41" s="44"/>
      <c r="K41" s="5"/>
      <c r="L41" s="4">
        <v>1464.24</v>
      </c>
      <c r="M41" s="5">
        <v>2670.45</v>
      </c>
      <c r="N41" s="5">
        <f t="shared" si="0"/>
        <v>4134.6899999999996</v>
      </c>
      <c r="O41" s="6">
        <f t="shared" si="1"/>
        <v>-12004.16</v>
      </c>
      <c r="P41" s="6">
        <v>14101</v>
      </c>
      <c r="Q41" t="s">
        <v>15</v>
      </c>
      <c r="R41" t="s">
        <v>20</v>
      </c>
      <c r="S41" t="s">
        <v>59</v>
      </c>
      <c r="T41" s="1">
        <v>42369</v>
      </c>
      <c r="U41" s="4"/>
    </row>
    <row r="42" spans="1:21" x14ac:dyDescent="0.25">
      <c r="A42">
        <v>2015</v>
      </c>
      <c r="B42" t="s">
        <v>11</v>
      </c>
      <c r="C42" t="s">
        <v>12</v>
      </c>
      <c r="D42" t="s">
        <v>13</v>
      </c>
      <c r="E42" t="s">
        <v>43</v>
      </c>
      <c r="F42" s="1">
        <v>42369</v>
      </c>
      <c r="G42">
        <v>0</v>
      </c>
      <c r="H42" s="2">
        <v>7251.64</v>
      </c>
      <c r="I42" s="44"/>
      <c r="J42" s="44"/>
      <c r="K42" s="5"/>
      <c r="L42" s="4"/>
      <c r="M42" s="5"/>
      <c r="N42" s="5">
        <f t="shared" si="0"/>
        <v>0</v>
      </c>
      <c r="O42" s="6">
        <f t="shared" si="1"/>
        <v>-7251.64</v>
      </c>
      <c r="P42" s="6"/>
      <c r="Q42" t="s">
        <v>24</v>
      </c>
      <c r="R42" t="s">
        <v>44</v>
      </c>
      <c r="T42" s="1">
        <v>42369</v>
      </c>
      <c r="U42" s="4"/>
    </row>
    <row r="43" spans="1:21" x14ac:dyDescent="0.25">
      <c r="A43">
        <v>2015</v>
      </c>
      <c r="B43" t="s">
        <v>11</v>
      </c>
      <c r="C43" t="s">
        <v>12</v>
      </c>
      <c r="D43" t="s">
        <v>13</v>
      </c>
      <c r="E43" t="s">
        <v>60</v>
      </c>
      <c r="F43" s="1">
        <v>42289</v>
      </c>
      <c r="G43">
        <v>0</v>
      </c>
      <c r="H43" s="2">
        <v>17398.55</v>
      </c>
      <c r="I43" s="44"/>
      <c r="J43" s="44"/>
      <c r="K43" s="5"/>
      <c r="L43" s="4"/>
      <c r="M43" s="5"/>
      <c r="N43" s="5">
        <f t="shared" si="0"/>
        <v>0</v>
      </c>
      <c r="O43" s="6">
        <f t="shared" si="1"/>
        <v>-17398.55</v>
      </c>
      <c r="P43" s="6">
        <v>13593</v>
      </c>
      <c r="Q43" t="s">
        <v>15</v>
      </c>
      <c r="R43" t="s">
        <v>61</v>
      </c>
      <c r="S43" t="s">
        <v>63</v>
      </c>
      <c r="T43" s="1">
        <v>42308</v>
      </c>
      <c r="U43" s="4"/>
    </row>
    <row r="44" spans="1:21" x14ac:dyDescent="0.25">
      <c r="A44">
        <v>2015</v>
      </c>
      <c r="B44" t="s">
        <v>11</v>
      </c>
      <c r="C44" t="s">
        <v>12</v>
      </c>
      <c r="D44" t="s">
        <v>13</v>
      </c>
      <c r="E44" t="s">
        <v>60</v>
      </c>
      <c r="F44" s="1">
        <v>42307</v>
      </c>
      <c r="G44">
        <v>0</v>
      </c>
      <c r="H44" s="2">
        <v>17986.990000000002</v>
      </c>
      <c r="I44" s="44"/>
      <c r="J44" s="44"/>
      <c r="K44" s="5"/>
      <c r="L44" s="4"/>
      <c r="M44" s="5"/>
      <c r="N44" s="5">
        <f t="shared" si="0"/>
        <v>0</v>
      </c>
      <c r="O44" s="6">
        <f t="shared" si="1"/>
        <v>-17986.990000000002</v>
      </c>
      <c r="P44" s="6"/>
      <c r="R44" t="s">
        <v>62</v>
      </c>
      <c r="S44" t="s">
        <v>19</v>
      </c>
      <c r="T44" s="1">
        <v>42308</v>
      </c>
      <c r="U44" s="4"/>
    </row>
    <row r="45" spans="1:21" x14ac:dyDescent="0.25">
      <c r="A45">
        <v>2015</v>
      </c>
      <c r="B45" t="s">
        <v>11</v>
      </c>
      <c r="C45" t="s">
        <v>12</v>
      </c>
      <c r="D45" t="s">
        <v>13</v>
      </c>
      <c r="E45" t="s">
        <v>60</v>
      </c>
      <c r="F45" s="1">
        <v>42309</v>
      </c>
      <c r="G45">
        <v>1</v>
      </c>
      <c r="H45" s="2">
        <v>-17986.990000000002</v>
      </c>
      <c r="I45" s="44"/>
      <c r="J45" s="44"/>
      <c r="K45" s="5"/>
      <c r="L45" s="4"/>
      <c r="M45" s="5"/>
      <c r="N45" s="5">
        <f t="shared" si="0"/>
        <v>0</v>
      </c>
      <c r="O45" s="6">
        <f t="shared" si="1"/>
        <v>17986.990000000002</v>
      </c>
      <c r="P45" s="6"/>
      <c r="R45" t="s">
        <v>62</v>
      </c>
      <c r="S45" t="s">
        <v>19</v>
      </c>
      <c r="T45" s="1">
        <v>42308</v>
      </c>
      <c r="U45" s="4"/>
    </row>
    <row r="46" spans="1:21" x14ac:dyDescent="0.25">
      <c r="A46">
        <v>2015</v>
      </c>
      <c r="B46" t="s">
        <v>11</v>
      </c>
      <c r="C46" t="s">
        <v>12</v>
      </c>
      <c r="D46" t="s">
        <v>13</v>
      </c>
      <c r="E46" t="s">
        <v>60</v>
      </c>
      <c r="F46" s="1">
        <v>42318</v>
      </c>
      <c r="G46">
        <v>0</v>
      </c>
      <c r="H46" s="2">
        <v>17986.990000000002</v>
      </c>
      <c r="I46" s="44"/>
      <c r="J46" s="44"/>
      <c r="K46" s="5"/>
      <c r="L46" s="4"/>
      <c r="M46" s="5"/>
      <c r="N46" s="5">
        <f t="shared" si="0"/>
        <v>0</v>
      </c>
      <c r="O46" s="6">
        <f t="shared" si="1"/>
        <v>-17986.990000000002</v>
      </c>
      <c r="P46" s="6">
        <v>13769</v>
      </c>
      <c r="Q46" t="s">
        <v>15</v>
      </c>
      <c r="R46" t="s">
        <v>61</v>
      </c>
      <c r="S46" t="s">
        <v>64</v>
      </c>
      <c r="T46" s="1">
        <v>42338</v>
      </c>
      <c r="U46" s="4"/>
    </row>
    <row r="47" spans="1:21" x14ac:dyDescent="0.25">
      <c r="A47">
        <v>2015</v>
      </c>
      <c r="B47" t="s">
        <v>11</v>
      </c>
      <c r="C47" t="s">
        <v>12</v>
      </c>
      <c r="D47" t="s">
        <v>13</v>
      </c>
      <c r="E47" t="s">
        <v>60</v>
      </c>
      <c r="F47" s="1">
        <v>42338</v>
      </c>
      <c r="G47">
        <v>0</v>
      </c>
      <c r="H47" s="2">
        <v>17094.71</v>
      </c>
      <c r="I47" s="44"/>
      <c r="J47" s="44"/>
      <c r="K47" s="5"/>
      <c r="L47" s="4"/>
      <c r="M47" s="5"/>
      <c r="N47" s="5">
        <f t="shared" si="0"/>
        <v>0</v>
      </c>
      <c r="O47" s="6">
        <f t="shared" si="1"/>
        <v>-17094.71</v>
      </c>
      <c r="P47" s="6"/>
      <c r="R47" t="s">
        <v>62</v>
      </c>
      <c r="S47" t="s">
        <v>19</v>
      </c>
      <c r="T47" s="1">
        <v>42338</v>
      </c>
      <c r="U47" s="4"/>
    </row>
    <row r="48" spans="1:21" x14ac:dyDescent="0.25">
      <c r="A48">
        <v>2015</v>
      </c>
      <c r="B48" t="s">
        <v>11</v>
      </c>
      <c r="C48" t="s">
        <v>12</v>
      </c>
      <c r="D48" t="s">
        <v>13</v>
      </c>
      <c r="E48" t="s">
        <v>60</v>
      </c>
      <c r="F48" s="1">
        <v>42339</v>
      </c>
      <c r="G48">
        <v>1</v>
      </c>
      <c r="H48" s="2">
        <v>-17094.71</v>
      </c>
      <c r="I48" s="44"/>
      <c r="J48" s="44"/>
      <c r="K48" s="5"/>
      <c r="L48" s="4"/>
      <c r="M48" s="5"/>
      <c r="N48" s="5">
        <f t="shared" si="0"/>
        <v>0</v>
      </c>
      <c r="O48" s="6">
        <f t="shared" si="1"/>
        <v>17094.71</v>
      </c>
      <c r="P48" s="6"/>
      <c r="R48" t="s">
        <v>62</v>
      </c>
      <c r="S48" t="s">
        <v>19</v>
      </c>
      <c r="T48" s="1">
        <v>42338</v>
      </c>
      <c r="U48" s="4"/>
    </row>
    <row r="49" spans="1:21" x14ac:dyDescent="0.25">
      <c r="A49">
        <v>2015</v>
      </c>
      <c r="B49" t="s">
        <v>11</v>
      </c>
      <c r="C49" t="s">
        <v>12</v>
      </c>
      <c r="D49" t="s">
        <v>13</v>
      </c>
      <c r="E49" t="s">
        <v>60</v>
      </c>
      <c r="F49" s="1">
        <v>42354</v>
      </c>
      <c r="G49">
        <v>0</v>
      </c>
      <c r="H49" s="2">
        <v>17094.71</v>
      </c>
      <c r="I49" s="44"/>
      <c r="J49" s="44"/>
      <c r="K49" s="5"/>
      <c r="L49" s="4"/>
      <c r="M49" s="5"/>
      <c r="N49" s="5">
        <f t="shared" si="0"/>
        <v>0</v>
      </c>
      <c r="O49" s="6">
        <f t="shared" si="1"/>
        <v>-17094.71</v>
      </c>
      <c r="P49" s="6">
        <v>14040</v>
      </c>
      <c r="Q49" t="s">
        <v>15</v>
      </c>
      <c r="R49" t="s">
        <v>61</v>
      </c>
      <c r="S49" t="s">
        <v>65</v>
      </c>
      <c r="T49" s="1">
        <v>42369</v>
      </c>
      <c r="U49" s="4"/>
    </row>
    <row r="50" spans="1:21" x14ac:dyDescent="0.25">
      <c r="A50">
        <v>2015</v>
      </c>
      <c r="B50" t="s">
        <v>11</v>
      </c>
      <c r="C50" t="s">
        <v>12</v>
      </c>
      <c r="D50" t="s">
        <v>13</v>
      </c>
      <c r="E50" t="s">
        <v>60</v>
      </c>
      <c r="F50" s="1">
        <v>42369</v>
      </c>
      <c r="G50">
        <v>0</v>
      </c>
      <c r="H50" s="2">
        <v>18218.09</v>
      </c>
      <c r="I50" s="44"/>
      <c r="J50" s="44"/>
      <c r="K50" s="5"/>
      <c r="L50" s="4"/>
      <c r="M50" s="5"/>
      <c r="N50" s="5">
        <f t="shared" si="0"/>
        <v>0</v>
      </c>
      <c r="O50" s="6">
        <f t="shared" si="1"/>
        <v>-18218.09</v>
      </c>
      <c r="P50" s="6"/>
      <c r="R50" t="s">
        <v>66</v>
      </c>
      <c r="S50" t="s">
        <v>19</v>
      </c>
      <c r="T50" s="1">
        <v>42369</v>
      </c>
      <c r="U50" s="4"/>
    </row>
    <row r="51" spans="1:21" x14ac:dyDescent="0.25">
      <c r="A51">
        <v>2016</v>
      </c>
      <c r="B51" t="s">
        <v>11</v>
      </c>
      <c r="C51" t="s">
        <v>12</v>
      </c>
      <c r="D51" t="s">
        <v>13</v>
      </c>
      <c r="E51" t="s">
        <v>14</v>
      </c>
      <c r="F51" s="1">
        <v>42370</v>
      </c>
      <c r="G51">
        <v>0</v>
      </c>
      <c r="H51" s="2">
        <v>1432.81</v>
      </c>
      <c r="I51" s="44"/>
      <c r="J51" s="44">
        <v>575.45000000000005</v>
      </c>
      <c r="K51" s="5"/>
      <c r="L51" s="4">
        <f>575.45*L2</f>
        <v>105.8828</v>
      </c>
      <c r="M51" s="5">
        <f>575.45*M2</f>
        <v>256.07525000000004</v>
      </c>
      <c r="N51" s="5">
        <f t="shared" si="0"/>
        <v>361.95805000000007</v>
      </c>
      <c r="O51" s="6">
        <f t="shared" si="1"/>
        <v>-1432.81</v>
      </c>
      <c r="P51" s="6">
        <v>14221</v>
      </c>
      <c r="Q51" t="s">
        <v>15</v>
      </c>
      <c r="R51" t="s">
        <v>18</v>
      </c>
      <c r="S51" t="s">
        <v>67</v>
      </c>
      <c r="T51" s="1">
        <v>42400</v>
      </c>
      <c r="U51" s="4"/>
    </row>
    <row r="52" spans="1:21" x14ac:dyDescent="0.25">
      <c r="A52">
        <v>2016</v>
      </c>
      <c r="B52" t="s">
        <v>11</v>
      </c>
      <c r="C52" t="s">
        <v>12</v>
      </c>
      <c r="D52" t="s">
        <v>13</v>
      </c>
      <c r="E52" t="s">
        <v>14</v>
      </c>
      <c r="F52" s="1">
        <v>42387</v>
      </c>
      <c r="G52">
        <v>0</v>
      </c>
      <c r="H52" s="2">
        <v>143.94999999999999</v>
      </c>
      <c r="I52" s="44"/>
      <c r="J52" s="44"/>
      <c r="K52" s="5"/>
      <c r="L52" s="4"/>
      <c r="M52" s="5"/>
      <c r="N52" s="5">
        <f t="shared" si="0"/>
        <v>0</v>
      </c>
      <c r="O52" s="6">
        <f t="shared" si="1"/>
        <v>-143.94999999999999</v>
      </c>
      <c r="P52" s="6">
        <v>14434</v>
      </c>
      <c r="Q52" t="s">
        <v>15</v>
      </c>
      <c r="R52" t="s">
        <v>20</v>
      </c>
      <c r="S52" t="s">
        <v>68</v>
      </c>
      <c r="T52" s="1">
        <v>42400</v>
      </c>
      <c r="U52" s="4" t="s">
        <v>3928</v>
      </c>
    </row>
    <row r="53" spans="1:21" x14ac:dyDescent="0.25">
      <c r="A53">
        <v>2016</v>
      </c>
      <c r="B53" t="s">
        <v>11</v>
      </c>
      <c r="C53" t="s">
        <v>12</v>
      </c>
      <c r="D53" t="s">
        <v>13</v>
      </c>
      <c r="E53" t="s">
        <v>14</v>
      </c>
      <c r="F53" s="1">
        <v>42398</v>
      </c>
      <c r="G53">
        <v>0</v>
      </c>
      <c r="H53" s="2">
        <v>24</v>
      </c>
      <c r="I53" s="44"/>
      <c r="J53" s="44">
        <v>10.913</v>
      </c>
      <c r="K53" s="5"/>
      <c r="L53" s="4">
        <f>10.913*L2</f>
        <v>2.0079920000000002</v>
      </c>
      <c r="M53" s="5">
        <f>10.913*M2</f>
        <v>4.8562850000000006</v>
      </c>
      <c r="N53" s="5">
        <f t="shared" si="0"/>
        <v>6.8642770000000013</v>
      </c>
      <c r="O53" s="6">
        <f t="shared" si="1"/>
        <v>-24</v>
      </c>
      <c r="P53" s="6">
        <v>14459</v>
      </c>
      <c r="Q53" t="s">
        <v>15</v>
      </c>
      <c r="R53" t="s">
        <v>40</v>
      </c>
      <c r="S53" t="s">
        <v>69</v>
      </c>
      <c r="T53" s="1">
        <v>42400</v>
      </c>
      <c r="U53" s="4"/>
    </row>
    <row r="54" spans="1:21" x14ac:dyDescent="0.25">
      <c r="A54">
        <v>2016</v>
      </c>
      <c r="B54" t="s">
        <v>11</v>
      </c>
      <c r="C54" t="s">
        <v>12</v>
      </c>
      <c r="D54" t="s">
        <v>13</v>
      </c>
      <c r="E54" t="s">
        <v>14</v>
      </c>
      <c r="F54" s="1">
        <v>42400</v>
      </c>
      <c r="G54">
        <v>0</v>
      </c>
      <c r="H54" s="2">
        <v>26919.47</v>
      </c>
      <c r="I54" s="50">
        <f>+K54/J54</f>
        <v>1.9371929462047039</v>
      </c>
      <c r="J54" s="47">
        <f t="shared" ref="J54" si="2">5156.774+8739.348</f>
        <v>13896.121999999999</v>
      </c>
      <c r="K54" s="48">
        <f t="shared" ref="K54" si="3">+L54+M54+11519.46+6798.31</f>
        <v>26919.469518000002</v>
      </c>
      <c r="L54" s="12">
        <f>$J54*L4</f>
        <v>3390.6537679999997</v>
      </c>
      <c r="M54" s="12">
        <f>$J54*M4</f>
        <v>5211.0457499999993</v>
      </c>
      <c r="N54" s="12">
        <f t="shared" si="0"/>
        <v>35521.169035999999</v>
      </c>
      <c r="O54" s="49">
        <f t="shared" si="1"/>
        <v>-4.8199999946518801E-4</v>
      </c>
      <c r="P54" s="49" t="s">
        <v>3943</v>
      </c>
      <c r="Q54" t="s">
        <v>24</v>
      </c>
      <c r="R54" t="s">
        <v>70</v>
      </c>
      <c r="T54" s="1">
        <v>42400</v>
      </c>
      <c r="U54" s="4"/>
    </row>
    <row r="55" spans="1:21" x14ac:dyDescent="0.25">
      <c r="A55">
        <v>2016</v>
      </c>
      <c r="B55" t="s">
        <v>11</v>
      </c>
      <c r="C55" t="s">
        <v>12</v>
      </c>
      <c r="D55" t="s">
        <v>13</v>
      </c>
      <c r="E55" t="s">
        <v>14</v>
      </c>
      <c r="F55" s="1">
        <v>42400</v>
      </c>
      <c r="G55">
        <v>1</v>
      </c>
      <c r="H55" s="18">
        <v>342.15</v>
      </c>
      <c r="I55" s="44"/>
      <c r="J55" s="44"/>
      <c r="K55" s="5"/>
      <c r="L55" s="4"/>
      <c r="M55" s="5"/>
      <c r="N55" s="5">
        <f t="shared" si="0"/>
        <v>0</v>
      </c>
      <c r="O55" s="6">
        <f t="shared" si="1"/>
        <v>-342.15</v>
      </c>
      <c r="P55" s="6"/>
      <c r="Q55" t="s">
        <v>23</v>
      </c>
      <c r="R55" t="s">
        <v>42</v>
      </c>
      <c r="T55" s="1">
        <v>42400</v>
      </c>
      <c r="U55" s="4"/>
    </row>
    <row r="56" spans="1:21" x14ac:dyDescent="0.25">
      <c r="A56">
        <v>2016</v>
      </c>
      <c r="B56" t="s">
        <v>11</v>
      </c>
      <c r="C56" t="s">
        <v>12</v>
      </c>
      <c r="D56" t="s">
        <v>13</v>
      </c>
      <c r="E56" t="s">
        <v>14</v>
      </c>
      <c r="F56" s="1">
        <v>42401</v>
      </c>
      <c r="G56">
        <v>0</v>
      </c>
      <c r="H56" s="2">
        <v>1485.18</v>
      </c>
      <c r="I56" s="44"/>
      <c r="J56" s="44">
        <v>630.29999999999995</v>
      </c>
      <c r="K56" s="5"/>
      <c r="L56" s="4">
        <f>630.3*L2</f>
        <v>115.97519999999999</v>
      </c>
      <c r="M56" s="5">
        <f>630.3*M2</f>
        <v>280.48349999999999</v>
      </c>
      <c r="N56" s="5">
        <f t="shared" si="0"/>
        <v>396.45869999999996</v>
      </c>
      <c r="O56" s="6">
        <f t="shared" si="1"/>
        <v>-1485.18</v>
      </c>
      <c r="P56" s="6">
        <v>14526</v>
      </c>
      <c r="Q56" t="s">
        <v>15</v>
      </c>
      <c r="R56" t="s">
        <v>18</v>
      </c>
      <c r="S56" t="s">
        <v>71</v>
      </c>
      <c r="T56" s="1">
        <v>42429</v>
      </c>
      <c r="U56" s="4"/>
    </row>
    <row r="57" spans="1:21" x14ac:dyDescent="0.25">
      <c r="A57">
        <v>2016</v>
      </c>
      <c r="B57" t="s">
        <v>11</v>
      </c>
      <c r="C57" t="s">
        <v>12</v>
      </c>
      <c r="D57" t="s">
        <v>13</v>
      </c>
      <c r="E57" t="s">
        <v>14</v>
      </c>
      <c r="F57" s="1">
        <v>42405</v>
      </c>
      <c r="G57">
        <v>0</v>
      </c>
      <c r="H57" s="2">
        <v>143.94999999999999</v>
      </c>
      <c r="I57" s="44"/>
      <c r="J57" s="44"/>
      <c r="K57" s="5"/>
      <c r="L57" s="4"/>
      <c r="M57" s="5"/>
      <c r="N57" s="5">
        <f t="shared" si="0"/>
        <v>0</v>
      </c>
      <c r="O57" s="6">
        <f t="shared" si="1"/>
        <v>-143.94999999999999</v>
      </c>
      <c r="P57" s="6">
        <v>14498</v>
      </c>
      <c r="Q57" t="s">
        <v>15</v>
      </c>
      <c r="R57" t="s">
        <v>20</v>
      </c>
      <c r="S57" t="s">
        <v>72</v>
      </c>
      <c r="T57" s="1">
        <v>42429</v>
      </c>
      <c r="U57" s="4" t="s">
        <v>3930</v>
      </c>
    </row>
    <row r="58" spans="1:21" x14ac:dyDescent="0.25">
      <c r="A58">
        <v>2016</v>
      </c>
      <c r="B58" t="s">
        <v>11</v>
      </c>
      <c r="C58" t="s">
        <v>12</v>
      </c>
      <c r="D58" t="s">
        <v>13</v>
      </c>
      <c r="E58" t="s">
        <v>14</v>
      </c>
      <c r="F58" s="1">
        <v>42429</v>
      </c>
      <c r="G58">
        <v>0</v>
      </c>
      <c r="H58" s="2">
        <v>26327.82</v>
      </c>
      <c r="I58" s="44"/>
      <c r="J58" s="44"/>
      <c r="K58" s="5"/>
      <c r="L58" s="4"/>
      <c r="M58" s="5"/>
      <c r="N58" s="5">
        <f t="shared" si="0"/>
        <v>0</v>
      </c>
      <c r="O58" s="22">
        <f t="shared" si="1"/>
        <v>-26327.82</v>
      </c>
      <c r="P58" s="22" t="s">
        <v>3943</v>
      </c>
      <c r="Q58" t="s">
        <v>24</v>
      </c>
      <c r="R58" t="s">
        <v>70</v>
      </c>
      <c r="T58" s="1">
        <v>42429</v>
      </c>
      <c r="U58" s="4"/>
    </row>
    <row r="59" spans="1:21" x14ac:dyDescent="0.25">
      <c r="A59">
        <v>2016</v>
      </c>
      <c r="B59" t="s">
        <v>11</v>
      </c>
      <c r="C59" t="s">
        <v>12</v>
      </c>
      <c r="D59" t="s">
        <v>13</v>
      </c>
      <c r="E59" t="s">
        <v>14</v>
      </c>
      <c r="F59" s="1">
        <v>42429</v>
      </c>
      <c r="G59">
        <v>1</v>
      </c>
      <c r="H59" s="18">
        <v>-26.7</v>
      </c>
      <c r="I59" s="44"/>
      <c r="J59" s="44"/>
      <c r="K59" s="5"/>
      <c r="L59" s="4"/>
      <c r="M59" s="5"/>
      <c r="N59" s="5">
        <f t="shared" si="0"/>
        <v>0</v>
      </c>
      <c r="O59" s="6">
        <f t="shared" si="1"/>
        <v>26.7</v>
      </c>
      <c r="P59" s="6"/>
      <c r="Q59" t="s">
        <v>23</v>
      </c>
      <c r="R59" t="s">
        <v>38</v>
      </c>
      <c r="T59" s="1">
        <v>42429</v>
      </c>
      <c r="U59" s="4"/>
    </row>
    <row r="60" spans="1:21" x14ac:dyDescent="0.25">
      <c r="A60">
        <v>2016</v>
      </c>
      <c r="B60" t="s">
        <v>11</v>
      </c>
      <c r="C60" t="s">
        <v>12</v>
      </c>
      <c r="D60" t="s">
        <v>13</v>
      </c>
      <c r="E60" t="s">
        <v>14</v>
      </c>
      <c r="F60" s="1">
        <v>42429</v>
      </c>
      <c r="G60">
        <v>2</v>
      </c>
      <c r="H60" s="18">
        <v>380.22</v>
      </c>
      <c r="I60" s="44"/>
      <c r="J60" s="44"/>
      <c r="K60" s="5"/>
      <c r="L60" s="4"/>
      <c r="M60" s="5"/>
      <c r="N60" s="5">
        <f t="shared" si="0"/>
        <v>0</v>
      </c>
      <c r="O60" s="6">
        <f t="shared" si="1"/>
        <v>-380.22</v>
      </c>
      <c r="P60" s="6"/>
      <c r="Q60" t="s">
        <v>23</v>
      </c>
      <c r="R60" t="s">
        <v>42</v>
      </c>
      <c r="T60" s="1">
        <v>42429</v>
      </c>
      <c r="U60" s="4"/>
    </row>
    <row r="61" spans="1:21" x14ac:dyDescent="0.25">
      <c r="A61">
        <v>2016</v>
      </c>
      <c r="B61" t="s">
        <v>11</v>
      </c>
      <c r="C61" t="s">
        <v>12</v>
      </c>
      <c r="D61" t="s">
        <v>13</v>
      </c>
      <c r="E61" t="s">
        <v>14</v>
      </c>
      <c r="F61" s="1">
        <v>42430</v>
      </c>
      <c r="G61">
        <v>0</v>
      </c>
      <c r="H61" s="2">
        <v>1338.17</v>
      </c>
      <c r="I61" s="44"/>
      <c r="J61" s="44">
        <v>626.74</v>
      </c>
      <c r="K61" s="5"/>
      <c r="L61" s="4">
        <f>626.74*L2</f>
        <v>115.32016</v>
      </c>
      <c r="M61" s="5">
        <f>626.74*M2</f>
        <v>278.89929999999998</v>
      </c>
      <c r="N61" s="5">
        <f t="shared" si="0"/>
        <v>394.21945999999997</v>
      </c>
      <c r="O61" s="6">
        <f t="shared" si="1"/>
        <v>-1338.17</v>
      </c>
      <c r="P61" s="6">
        <v>14738</v>
      </c>
      <c r="Q61" t="s">
        <v>15</v>
      </c>
      <c r="R61" t="s">
        <v>18</v>
      </c>
      <c r="S61" t="s">
        <v>73</v>
      </c>
      <c r="T61" s="1">
        <v>42460</v>
      </c>
      <c r="U61" s="4"/>
    </row>
    <row r="62" spans="1:21" x14ac:dyDescent="0.25">
      <c r="A62">
        <v>2016</v>
      </c>
      <c r="B62" t="s">
        <v>11</v>
      </c>
      <c r="C62" t="s">
        <v>12</v>
      </c>
      <c r="D62" t="s">
        <v>13</v>
      </c>
      <c r="E62" t="s">
        <v>14</v>
      </c>
      <c r="F62" s="1">
        <v>42450</v>
      </c>
      <c r="G62">
        <v>0</v>
      </c>
      <c r="H62" s="18">
        <v>-1214.45</v>
      </c>
      <c r="I62" s="44"/>
      <c r="J62" s="44"/>
      <c r="K62" s="5"/>
      <c r="L62" s="4"/>
      <c r="M62" s="5"/>
      <c r="N62" s="5">
        <f t="shared" si="0"/>
        <v>0</v>
      </c>
      <c r="O62" s="6">
        <f t="shared" si="1"/>
        <v>1214.45</v>
      </c>
      <c r="P62" s="6"/>
      <c r="Q62" t="s">
        <v>23</v>
      </c>
      <c r="R62" t="s">
        <v>38</v>
      </c>
      <c r="T62" s="1">
        <v>42460</v>
      </c>
      <c r="U62" s="4"/>
    </row>
    <row r="63" spans="1:21" x14ac:dyDescent="0.25">
      <c r="A63">
        <v>2016</v>
      </c>
      <c r="B63" t="s">
        <v>11</v>
      </c>
      <c r="C63" t="s">
        <v>12</v>
      </c>
      <c r="D63" t="s">
        <v>13</v>
      </c>
      <c r="E63" t="s">
        <v>14</v>
      </c>
      <c r="F63" s="1">
        <v>42453</v>
      </c>
      <c r="G63">
        <v>0</v>
      </c>
      <c r="H63" s="2">
        <v>287.89999999999998</v>
      </c>
      <c r="I63" s="44"/>
      <c r="J63" s="44"/>
      <c r="K63" s="5"/>
      <c r="L63" s="4"/>
      <c r="M63" s="5"/>
      <c r="N63" s="5">
        <f t="shared" si="0"/>
        <v>0</v>
      </c>
      <c r="O63" s="6">
        <f t="shared" si="1"/>
        <v>-287.89999999999998</v>
      </c>
      <c r="P63" s="6">
        <v>14792</v>
      </c>
      <c r="Q63" t="s">
        <v>15</v>
      </c>
      <c r="R63" t="s">
        <v>20</v>
      </c>
      <c r="S63" t="s">
        <v>74</v>
      </c>
      <c r="T63" s="1">
        <v>42460</v>
      </c>
      <c r="U63" s="4" t="s">
        <v>3928</v>
      </c>
    </row>
    <row r="64" spans="1:21" x14ac:dyDescent="0.25">
      <c r="A64">
        <v>2016</v>
      </c>
      <c r="B64" t="s">
        <v>11</v>
      </c>
      <c r="C64" t="s">
        <v>12</v>
      </c>
      <c r="D64" t="s">
        <v>13</v>
      </c>
      <c r="E64" t="s">
        <v>14</v>
      </c>
      <c r="F64" s="1">
        <v>42457</v>
      </c>
      <c r="G64">
        <v>0</v>
      </c>
      <c r="H64" s="2">
        <v>28</v>
      </c>
      <c r="I64" s="44"/>
      <c r="J64" s="44">
        <v>14</v>
      </c>
      <c r="K64" s="5"/>
      <c r="L64" s="4">
        <f>14*L2</f>
        <v>2.5760000000000001</v>
      </c>
      <c r="M64" s="5">
        <f>14*M2</f>
        <v>6.23</v>
      </c>
      <c r="N64" s="5">
        <f t="shared" si="0"/>
        <v>8.8060000000000009</v>
      </c>
      <c r="O64" s="6">
        <f t="shared" si="1"/>
        <v>-28</v>
      </c>
      <c r="P64" s="6">
        <v>14817</v>
      </c>
      <c r="Q64" t="s">
        <v>15</v>
      </c>
      <c r="R64" t="s">
        <v>40</v>
      </c>
      <c r="S64" t="s">
        <v>75</v>
      </c>
      <c r="T64" s="1">
        <v>42460</v>
      </c>
      <c r="U64" s="4"/>
    </row>
    <row r="65" spans="1:21" x14ac:dyDescent="0.25">
      <c r="A65">
        <v>2016</v>
      </c>
      <c r="B65" t="s">
        <v>11</v>
      </c>
      <c r="C65" t="s">
        <v>12</v>
      </c>
      <c r="D65" t="s">
        <v>13</v>
      </c>
      <c r="E65" t="s">
        <v>14</v>
      </c>
      <c r="F65" s="1">
        <v>42460</v>
      </c>
      <c r="G65">
        <v>0</v>
      </c>
      <c r="H65" s="2">
        <v>31548.31</v>
      </c>
      <c r="I65" s="44"/>
      <c r="J65" s="44"/>
      <c r="K65" s="5"/>
      <c r="L65" s="4"/>
      <c r="M65" s="5"/>
      <c r="N65" s="5">
        <f t="shared" si="0"/>
        <v>0</v>
      </c>
      <c r="O65" s="22">
        <f t="shared" si="1"/>
        <v>-31548.31</v>
      </c>
      <c r="P65" s="22" t="s">
        <v>3943</v>
      </c>
      <c r="Q65" t="s">
        <v>24</v>
      </c>
      <c r="R65" t="s">
        <v>70</v>
      </c>
      <c r="T65" s="1">
        <v>42460</v>
      </c>
      <c r="U65" s="4"/>
    </row>
    <row r="66" spans="1:21" x14ac:dyDescent="0.25">
      <c r="A66">
        <v>2016</v>
      </c>
      <c r="B66" t="s">
        <v>11</v>
      </c>
      <c r="C66" t="s">
        <v>12</v>
      </c>
      <c r="D66" t="s">
        <v>13</v>
      </c>
      <c r="E66" t="s">
        <v>14</v>
      </c>
      <c r="F66" s="1">
        <v>42460</v>
      </c>
      <c r="G66">
        <v>1</v>
      </c>
      <c r="H66" s="18">
        <v>285.10000000000002</v>
      </c>
      <c r="I66" s="44"/>
      <c r="J66" s="44"/>
      <c r="K66" s="5"/>
      <c r="L66" s="4"/>
      <c r="M66" s="5"/>
      <c r="N66" s="5">
        <f t="shared" si="0"/>
        <v>0</v>
      </c>
      <c r="O66" s="6">
        <f t="shared" si="1"/>
        <v>-285.10000000000002</v>
      </c>
      <c r="P66" s="6"/>
      <c r="Q66" t="s">
        <v>23</v>
      </c>
      <c r="R66" t="s">
        <v>42</v>
      </c>
      <c r="T66" s="1">
        <v>42460</v>
      </c>
      <c r="U66" s="4"/>
    </row>
    <row r="67" spans="1:21" x14ac:dyDescent="0.25">
      <c r="A67">
        <v>2016</v>
      </c>
      <c r="B67" t="s">
        <v>11</v>
      </c>
      <c r="C67" t="s">
        <v>12</v>
      </c>
      <c r="D67" t="s">
        <v>13</v>
      </c>
      <c r="E67" t="s">
        <v>14</v>
      </c>
      <c r="F67" s="1">
        <v>42461</v>
      </c>
      <c r="G67">
        <v>0</v>
      </c>
      <c r="H67" s="2">
        <v>1675.25</v>
      </c>
      <c r="I67" s="44"/>
      <c r="J67" s="44">
        <v>795.68</v>
      </c>
      <c r="K67" s="5"/>
      <c r="L67" s="4">
        <f>795.68*L2</f>
        <v>146.40511999999998</v>
      </c>
      <c r="M67" s="5">
        <f>795.68*M2</f>
        <v>354.07759999999996</v>
      </c>
      <c r="N67" s="5">
        <f t="shared" si="0"/>
        <v>500.48271999999997</v>
      </c>
      <c r="O67" s="6">
        <f t="shared" si="1"/>
        <v>-1675.25</v>
      </c>
      <c r="P67" s="6">
        <v>14902</v>
      </c>
      <c r="Q67" t="s">
        <v>15</v>
      </c>
      <c r="R67" t="s">
        <v>18</v>
      </c>
      <c r="S67" t="s">
        <v>76</v>
      </c>
      <c r="T67" s="1">
        <v>42490</v>
      </c>
      <c r="U67" s="4"/>
    </row>
    <row r="68" spans="1:21" x14ac:dyDescent="0.25">
      <c r="A68">
        <v>2016</v>
      </c>
      <c r="B68" t="s">
        <v>11</v>
      </c>
      <c r="C68" t="s">
        <v>12</v>
      </c>
      <c r="D68" t="s">
        <v>13</v>
      </c>
      <c r="E68" t="s">
        <v>14</v>
      </c>
      <c r="F68" s="1">
        <v>42472</v>
      </c>
      <c r="G68">
        <v>0</v>
      </c>
      <c r="H68" s="18">
        <v>-2699.2</v>
      </c>
      <c r="I68" s="44"/>
      <c r="J68" s="44"/>
      <c r="K68" s="5"/>
      <c r="L68" s="4"/>
      <c r="M68" s="5"/>
      <c r="N68" s="5">
        <f t="shared" si="0"/>
        <v>0</v>
      </c>
      <c r="O68" s="6">
        <f t="shared" si="1"/>
        <v>2699.2</v>
      </c>
      <c r="P68" s="6"/>
      <c r="Q68" t="s">
        <v>23</v>
      </c>
      <c r="R68" t="s">
        <v>38</v>
      </c>
      <c r="T68" s="1">
        <v>42490</v>
      </c>
      <c r="U68" s="4"/>
    </row>
    <row r="69" spans="1:21" x14ac:dyDescent="0.25">
      <c r="A69">
        <v>2016</v>
      </c>
      <c r="B69" t="s">
        <v>11</v>
      </c>
      <c r="C69" t="s">
        <v>12</v>
      </c>
      <c r="D69" t="s">
        <v>13</v>
      </c>
      <c r="E69" t="s">
        <v>14</v>
      </c>
      <c r="F69" s="1">
        <v>42473</v>
      </c>
      <c r="G69">
        <v>0</v>
      </c>
      <c r="H69" s="2">
        <v>143.94999999999999</v>
      </c>
      <c r="I69" s="44"/>
      <c r="J69" s="44"/>
      <c r="K69" s="5"/>
      <c r="L69" s="4"/>
      <c r="M69" s="5"/>
      <c r="N69" s="5">
        <f t="shared" si="0"/>
        <v>0</v>
      </c>
      <c r="O69" s="6">
        <f t="shared" si="1"/>
        <v>-143.94999999999999</v>
      </c>
      <c r="P69" s="6">
        <v>14958</v>
      </c>
      <c r="Q69" t="s">
        <v>15</v>
      </c>
      <c r="R69" t="s">
        <v>20</v>
      </c>
      <c r="S69" t="s">
        <v>77</v>
      </c>
      <c r="T69" s="1">
        <v>42490</v>
      </c>
      <c r="U69" s="4" t="s">
        <v>3928</v>
      </c>
    </row>
    <row r="70" spans="1:21" x14ac:dyDescent="0.25">
      <c r="A70">
        <v>2016</v>
      </c>
      <c r="B70" t="s">
        <v>11</v>
      </c>
      <c r="C70" t="s">
        <v>12</v>
      </c>
      <c r="D70" t="s">
        <v>13</v>
      </c>
      <c r="E70" t="s">
        <v>14</v>
      </c>
      <c r="F70" s="1">
        <v>42490</v>
      </c>
      <c r="G70">
        <v>0</v>
      </c>
      <c r="H70" s="2">
        <v>33648.39</v>
      </c>
      <c r="I70" s="44"/>
      <c r="J70" s="44"/>
      <c r="K70" s="5"/>
      <c r="L70" s="4"/>
      <c r="M70" s="5"/>
      <c r="N70" s="5">
        <f t="shared" ref="N70:N133" si="4">+K70+L70+M70</f>
        <v>0</v>
      </c>
      <c r="O70" s="22">
        <f t="shared" ref="O70:O133" si="5">+K70-H70</f>
        <v>-33648.39</v>
      </c>
      <c r="P70" s="22" t="s">
        <v>3943</v>
      </c>
      <c r="Q70" t="s">
        <v>24</v>
      </c>
      <c r="R70" t="s">
        <v>70</v>
      </c>
      <c r="T70" s="1">
        <v>42490</v>
      </c>
      <c r="U70" s="4"/>
    </row>
    <row r="71" spans="1:21" x14ac:dyDescent="0.25">
      <c r="A71">
        <v>2016</v>
      </c>
      <c r="B71" t="s">
        <v>11</v>
      </c>
      <c r="C71" t="s">
        <v>12</v>
      </c>
      <c r="D71" t="s">
        <v>13</v>
      </c>
      <c r="E71" t="s">
        <v>14</v>
      </c>
      <c r="F71" s="1">
        <v>42490</v>
      </c>
      <c r="G71">
        <v>1</v>
      </c>
      <c r="H71" s="18">
        <v>209.04</v>
      </c>
      <c r="I71" s="44"/>
      <c r="J71" s="44"/>
      <c r="K71" s="5"/>
      <c r="L71" s="4"/>
      <c r="M71" s="5"/>
      <c r="N71" s="5">
        <f t="shared" si="4"/>
        <v>0</v>
      </c>
      <c r="O71" s="6">
        <f t="shared" si="5"/>
        <v>-209.04</v>
      </c>
      <c r="P71" s="6"/>
      <c r="Q71" t="s">
        <v>23</v>
      </c>
      <c r="R71" t="s">
        <v>42</v>
      </c>
      <c r="T71" s="1">
        <v>42490</v>
      </c>
      <c r="U71" s="4"/>
    </row>
    <row r="72" spans="1:21" x14ac:dyDescent="0.25">
      <c r="A72">
        <v>2016</v>
      </c>
      <c r="B72" t="s">
        <v>11</v>
      </c>
      <c r="C72" t="s">
        <v>12</v>
      </c>
      <c r="D72" t="s">
        <v>13</v>
      </c>
      <c r="E72" t="s">
        <v>14</v>
      </c>
      <c r="F72" s="1">
        <v>42491</v>
      </c>
      <c r="G72">
        <v>0</v>
      </c>
      <c r="H72" s="2">
        <v>1578.25</v>
      </c>
      <c r="I72" s="44"/>
      <c r="J72" s="44">
        <v>687.08</v>
      </c>
      <c r="K72" s="5"/>
      <c r="L72" s="4">
        <f>687.08*L2</f>
        <v>126.42272000000001</v>
      </c>
      <c r="M72" s="5">
        <f>687.08*M2</f>
        <v>305.75060000000002</v>
      </c>
      <c r="N72" s="5">
        <f t="shared" si="4"/>
        <v>432.17332000000005</v>
      </c>
      <c r="O72" s="6">
        <f t="shared" si="5"/>
        <v>-1578.25</v>
      </c>
      <c r="P72" s="6">
        <v>15034</v>
      </c>
      <c r="Q72" t="s">
        <v>15</v>
      </c>
      <c r="R72" t="s">
        <v>18</v>
      </c>
      <c r="S72" t="s">
        <v>78</v>
      </c>
      <c r="T72" s="1">
        <v>42521</v>
      </c>
      <c r="U72" s="4"/>
    </row>
    <row r="73" spans="1:21" x14ac:dyDescent="0.25">
      <c r="A73">
        <v>2016</v>
      </c>
      <c r="B73" t="s">
        <v>11</v>
      </c>
      <c r="C73" t="s">
        <v>12</v>
      </c>
      <c r="D73" t="s">
        <v>13</v>
      </c>
      <c r="E73" t="s">
        <v>14</v>
      </c>
      <c r="F73" s="1">
        <v>42502</v>
      </c>
      <c r="G73">
        <v>0</v>
      </c>
      <c r="H73" s="2">
        <v>130.81</v>
      </c>
      <c r="I73" s="44"/>
      <c r="J73" s="44"/>
      <c r="K73" s="5"/>
      <c r="L73" s="4"/>
      <c r="M73" s="5"/>
      <c r="N73" s="5">
        <f t="shared" si="4"/>
        <v>0</v>
      </c>
      <c r="O73" s="6">
        <f t="shared" si="5"/>
        <v>-130.81</v>
      </c>
      <c r="P73" s="6">
        <v>15082</v>
      </c>
      <c r="Q73" t="s">
        <v>15</v>
      </c>
      <c r="R73" t="s">
        <v>20</v>
      </c>
      <c r="S73" t="s">
        <v>79</v>
      </c>
      <c r="T73" s="1">
        <v>42521</v>
      </c>
      <c r="U73" s="4" t="s">
        <v>3928</v>
      </c>
    </row>
    <row r="74" spans="1:21" x14ac:dyDescent="0.25">
      <c r="A74">
        <v>2016</v>
      </c>
      <c r="B74" t="s">
        <v>11</v>
      </c>
      <c r="C74" t="s">
        <v>12</v>
      </c>
      <c r="D74" t="s">
        <v>13</v>
      </c>
      <c r="E74" t="s">
        <v>14</v>
      </c>
      <c r="F74" s="1">
        <v>42521</v>
      </c>
      <c r="G74">
        <v>0</v>
      </c>
      <c r="H74" s="2">
        <v>36391.69</v>
      </c>
      <c r="I74" s="44"/>
      <c r="J74" s="44"/>
      <c r="K74" s="5"/>
      <c r="L74" s="4"/>
      <c r="M74" s="5"/>
      <c r="N74" s="5">
        <f t="shared" si="4"/>
        <v>0</v>
      </c>
      <c r="O74" s="22">
        <f t="shared" si="5"/>
        <v>-36391.69</v>
      </c>
      <c r="P74" s="22" t="s">
        <v>3943</v>
      </c>
      <c r="Q74" t="s">
        <v>24</v>
      </c>
      <c r="R74" t="s">
        <v>70</v>
      </c>
      <c r="T74" s="1">
        <v>42521</v>
      </c>
      <c r="U74" s="4"/>
    </row>
    <row r="75" spans="1:21" x14ac:dyDescent="0.25">
      <c r="A75">
        <v>2016</v>
      </c>
      <c r="B75" t="s">
        <v>11</v>
      </c>
      <c r="C75" t="s">
        <v>12</v>
      </c>
      <c r="D75" t="s">
        <v>13</v>
      </c>
      <c r="E75" t="s">
        <v>14</v>
      </c>
      <c r="F75" s="1">
        <v>42521</v>
      </c>
      <c r="G75">
        <v>1</v>
      </c>
      <c r="H75" s="18">
        <v>365.59</v>
      </c>
      <c r="I75" s="44"/>
      <c r="J75" s="44"/>
      <c r="K75" s="5"/>
      <c r="L75" s="4"/>
      <c r="M75" s="5"/>
      <c r="N75" s="5">
        <f t="shared" si="4"/>
        <v>0</v>
      </c>
      <c r="O75" s="6">
        <f t="shared" si="5"/>
        <v>-365.59</v>
      </c>
      <c r="P75" s="6"/>
      <c r="Q75" t="s">
        <v>23</v>
      </c>
      <c r="R75" t="s">
        <v>42</v>
      </c>
      <c r="T75" s="1">
        <v>42521</v>
      </c>
      <c r="U75" s="4"/>
    </row>
    <row r="76" spans="1:21" x14ac:dyDescent="0.25">
      <c r="A76">
        <v>2016</v>
      </c>
      <c r="B76" t="s">
        <v>11</v>
      </c>
      <c r="C76" t="s">
        <v>12</v>
      </c>
      <c r="D76" t="s">
        <v>13</v>
      </c>
      <c r="E76" t="s">
        <v>14</v>
      </c>
      <c r="F76" s="1">
        <v>42522</v>
      </c>
      <c r="G76">
        <v>0</v>
      </c>
      <c r="H76" s="2">
        <v>1990.68</v>
      </c>
      <c r="I76" s="44"/>
      <c r="J76" s="44">
        <v>812.26</v>
      </c>
      <c r="K76" s="5"/>
      <c r="L76" s="4">
        <f>812.26*L2</f>
        <v>149.45583999999999</v>
      </c>
      <c r="M76" s="5">
        <f>812.26*M2</f>
        <v>361.45569999999998</v>
      </c>
      <c r="N76" s="5">
        <f t="shared" si="4"/>
        <v>510.91153999999995</v>
      </c>
      <c r="O76" s="6">
        <f t="shared" si="5"/>
        <v>-1990.68</v>
      </c>
      <c r="P76" s="6">
        <v>15368</v>
      </c>
      <c r="Q76" t="s">
        <v>15</v>
      </c>
      <c r="R76" t="s">
        <v>18</v>
      </c>
      <c r="S76" t="s">
        <v>80</v>
      </c>
      <c r="T76" s="1">
        <v>42551</v>
      </c>
      <c r="U76" s="4"/>
    </row>
    <row r="77" spans="1:21" x14ac:dyDescent="0.25">
      <c r="A77">
        <v>2016</v>
      </c>
      <c r="B77" t="s">
        <v>11</v>
      </c>
      <c r="C77" t="s">
        <v>12</v>
      </c>
      <c r="D77" t="s">
        <v>13</v>
      </c>
      <c r="E77" t="s">
        <v>14</v>
      </c>
      <c r="F77" s="1">
        <v>42523</v>
      </c>
      <c r="G77">
        <v>0</v>
      </c>
      <c r="H77" s="2">
        <v>130.81</v>
      </c>
      <c r="I77" s="44"/>
      <c r="J77" s="44"/>
      <c r="K77" s="5"/>
      <c r="L77" s="4"/>
      <c r="M77" s="5"/>
      <c r="N77" s="5">
        <f t="shared" si="4"/>
        <v>0</v>
      </c>
      <c r="O77" s="6">
        <f t="shared" si="5"/>
        <v>-130.81</v>
      </c>
      <c r="P77" s="6">
        <v>15338</v>
      </c>
      <c r="Q77" t="s">
        <v>15</v>
      </c>
      <c r="R77" t="s">
        <v>20</v>
      </c>
      <c r="S77" t="s">
        <v>81</v>
      </c>
      <c r="T77" s="1">
        <v>42551</v>
      </c>
      <c r="U77" s="4" t="s">
        <v>3928</v>
      </c>
    </row>
    <row r="78" spans="1:21" x14ac:dyDescent="0.25">
      <c r="A78">
        <v>2016</v>
      </c>
      <c r="B78" t="s">
        <v>11</v>
      </c>
      <c r="C78" t="s">
        <v>12</v>
      </c>
      <c r="D78" t="s">
        <v>13</v>
      </c>
      <c r="E78" t="s">
        <v>14</v>
      </c>
      <c r="F78" s="1">
        <v>42551</v>
      </c>
      <c r="G78">
        <v>0</v>
      </c>
      <c r="H78" s="2">
        <v>43493.02</v>
      </c>
      <c r="I78" s="44"/>
      <c r="J78" s="44"/>
      <c r="K78" s="5"/>
      <c r="L78" s="4"/>
      <c r="M78" s="5"/>
      <c r="N78" s="5">
        <f t="shared" si="4"/>
        <v>0</v>
      </c>
      <c r="O78" s="22">
        <f t="shared" si="5"/>
        <v>-43493.02</v>
      </c>
      <c r="P78" s="22" t="s">
        <v>3943</v>
      </c>
      <c r="Q78" t="s">
        <v>24</v>
      </c>
      <c r="R78" t="s">
        <v>70</v>
      </c>
      <c r="T78" s="1">
        <v>42551</v>
      </c>
      <c r="U78" s="4"/>
    </row>
    <row r="79" spans="1:21" x14ac:dyDescent="0.25">
      <c r="A79">
        <v>2016</v>
      </c>
      <c r="B79" t="s">
        <v>11</v>
      </c>
      <c r="C79" t="s">
        <v>12</v>
      </c>
      <c r="D79" t="s">
        <v>13</v>
      </c>
      <c r="E79" t="s">
        <v>14</v>
      </c>
      <c r="F79" s="1">
        <v>42551</v>
      </c>
      <c r="G79">
        <v>1</v>
      </c>
      <c r="H79" s="18">
        <v>480.64</v>
      </c>
      <c r="I79" s="44"/>
      <c r="J79" s="44"/>
      <c r="K79" s="5"/>
      <c r="L79" s="4"/>
      <c r="M79" s="5"/>
      <c r="N79" s="5">
        <f t="shared" si="4"/>
        <v>0</v>
      </c>
      <c r="O79" s="6">
        <f t="shared" si="5"/>
        <v>-480.64</v>
      </c>
      <c r="P79" s="6"/>
      <c r="Q79" t="s">
        <v>23</v>
      </c>
      <c r="R79" t="s">
        <v>42</v>
      </c>
      <c r="T79" s="1">
        <v>42551</v>
      </c>
      <c r="U79" s="4"/>
    </row>
    <row r="80" spans="1:21" x14ac:dyDescent="0.25">
      <c r="A80">
        <v>2016</v>
      </c>
      <c r="B80" t="s">
        <v>11</v>
      </c>
      <c r="C80" t="s">
        <v>12</v>
      </c>
      <c r="D80" t="s">
        <v>13</v>
      </c>
      <c r="E80" t="s">
        <v>14</v>
      </c>
      <c r="F80" s="1">
        <v>42552</v>
      </c>
      <c r="G80">
        <v>0</v>
      </c>
      <c r="H80" s="2">
        <v>1682.29</v>
      </c>
      <c r="I80" s="44"/>
      <c r="J80" s="44">
        <v>607.79</v>
      </c>
      <c r="K80" s="5"/>
      <c r="L80" s="4">
        <f>607.79*L2</f>
        <v>111.83335999999998</v>
      </c>
      <c r="M80" s="5">
        <f>607.79*M2</f>
        <v>270.46654999999998</v>
      </c>
      <c r="N80" s="5">
        <f t="shared" si="4"/>
        <v>382.29990999999995</v>
      </c>
      <c r="O80" s="6">
        <f t="shared" si="5"/>
        <v>-1682.29</v>
      </c>
      <c r="P80" s="6">
        <v>15551</v>
      </c>
      <c r="Q80" t="s">
        <v>15</v>
      </c>
      <c r="R80" t="s">
        <v>18</v>
      </c>
      <c r="S80" t="s">
        <v>82</v>
      </c>
      <c r="T80" s="1">
        <v>42582</v>
      </c>
      <c r="U80" s="4"/>
    </row>
    <row r="81" spans="1:21" x14ac:dyDescent="0.25">
      <c r="A81">
        <v>2016</v>
      </c>
      <c r="B81" t="s">
        <v>11</v>
      </c>
      <c r="C81" t="s">
        <v>12</v>
      </c>
      <c r="D81" t="s">
        <v>13</v>
      </c>
      <c r="E81" t="s">
        <v>14</v>
      </c>
      <c r="F81" s="1">
        <v>42565</v>
      </c>
      <c r="G81">
        <v>0</v>
      </c>
      <c r="H81" s="2">
        <v>41.45</v>
      </c>
      <c r="I81" s="44"/>
      <c r="J81" s="44"/>
      <c r="K81" s="5"/>
      <c r="L81" s="4"/>
      <c r="M81" s="5"/>
      <c r="N81" s="5">
        <f t="shared" si="4"/>
        <v>0</v>
      </c>
      <c r="O81" s="6">
        <f t="shared" si="5"/>
        <v>-41.45</v>
      </c>
      <c r="P81" s="6"/>
      <c r="Q81" t="s">
        <v>15</v>
      </c>
      <c r="R81" t="s">
        <v>83</v>
      </c>
      <c r="S81" t="s">
        <v>84</v>
      </c>
      <c r="T81" s="1">
        <v>42582</v>
      </c>
      <c r="U81" s="4" t="s">
        <v>3937</v>
      </c>
    </row>
    <row r="82" spans="1:21" x14ac:dyDescent="0.25">
      <c r="A82">
        <v>2016</v>
      </c>
      <c r="B82" t="s">
        <v>11</v>
      </c>
      <c r="C82" t="s">
        <v>12</v>
      </c>
      <c r="D82" t="s">
        <v>13</v>
      </c>
      <c r="E82" t="s">
        <v>14</v>
      </c>
      <c r="F82" s="1">
        <v>42582</v>
      </c>
      <c r="G82">
        <v>0</v>
      </c>
      <c r="H82" s="2">
        <v>37340.559999999998</v>
      </c>
      <c r="I82" s="44"/>
      <c r="J82" s="44"/>
      <c r="K82" s="5"/>
      <c r="L82" s="4"/>
      <c r="M82" s="5"/>
      <c r="N82" s="5">
        <f t="shared" si="4"/>
        <v>0</v>
      </c>
      <c r="O82" s="22">
        <f t="shared" si="5"/>
        <v>-37340.559999999998</v>
      </c>
      <c r="P82" s="22" t="s">
        <v>3943</v>
      </c>
      <c r="Q82" t="s">
        <v>24</v>
      </c>
      <c r="R82" t="s">
        <v>70</v>
      </c>
      <c r="T82" s="1">
        <v>42582</v>
      </c>
      <c r="U82" s="4"/>
    </row>
    <row r="83" spans="1:21" x14ac:dyDescent="0.25">
      <c r="A83">
        <v>2016</v>
      </c>
      <c r="B83" t="s">
        <v>11</v>
      </c>
      <c r="C83" t="s">
        <v>12</v>
      </c>
      <c r="D83" t="s">
        <v>13</v>
      </c>
      <c r="E83" t="s">
        <v>14</v>
      </c>
      <c r="F83" s="1">
        <v>42582</v>
      </c>
      <c r="G83">
        <v>1</v>
      </c>
      <c r="H83" s="18">
        <v>302.76</v>
      </c>
      <c r="I83" s="44"/>
      <c r="J83" s="44"/>
      <c r="K83" s="5"/>
      <c r="L83" s="4"/>
      <c r="M83" s="5"/>
      <c r="N83" s="5">
        <f t="shared" si="4"/>
        <v>0</v>
      </c>
      <c r="O83" s="6">
        <f t="shared" si="5"/>
        <v>-302.76</v>
      </c>
      <c r="P83" s="6"/>
      <c r="Q83" t="s">
        <v>23</v>
      </c>
      <c r="R83" t="s">
        <v>42</v>
      </c>
      <c r="T83" s="1">
        <v>42582</v>
      </c>
      <c r="U83" s="4"/>
    </row>
    <row r="84" spans="1:21" x14ac:dyDescent="0.25">
      <c r="A84">
        <v>2016</v>
      </c>
      <c r="B84" t="s">
        <v>11</v>
      </c>
      <c r="C84" t="s">
        <v>12</v>
      </c>
      <c r="D84" t="s">
        <v>13</v>
      </c>
      <c r="E84" t="s">
        <v>14</v>
      </c>
      <c r="F84" s="1">
        <v>42583</v>
      </c>
      <c r="G84">
        <v>0</v>
      </c>
      <c r="H84" s="2">
        <v>130.81</v>
      </c>
      <c r="I84" s="44"/>
      <c r="J84" s="44"/>
      <c r="K84" s="5"/>
      <c r="L84" s="4"/>
      <c r="M84" s="5"/>
      <c r="N84" s="5">
        <f t="shared" si="4"/>
        <v>0</v>
      </c>
      <c r="O84" s="6">
        <f t="shared" si="5"/>
        <v>-130.81</v>
      </c>
      <c r="P84" s="6">
        <v>15690</v>
      </c>
      <c r="Q84" t="s">
        <v>15</v>
      </c>
      <c r="R84" t="s">
        <v>20</v>
      </c>
      <c r="S84" t="s">
        <v>85</v>
      </c>
      <c r="T84" s="1">
        <v>42582</v>
      </c>
      <c r="U84" s="4" t="s">
        <v>3928</v>
      </c>
    </row>
    <row r="85" spans="1:21" x14ac:dyDescent="0.25">
      <c r="A85">
        <v>2016</v>
      </c>
      <c r="B85" t="s">
        <v>11</v>
      </c>
      <c r="C85" t="s">
        <v>12</v>
      </c>
      <c r="D85" t="s">
        <v>13</v>
      </c>
      <c r="E85" t="s">
        <v>14</v>
      </c>
      <c r="F85" s="1">
        <v>42583</v>
      </c>
      <c r="G85">
        <v>1</v>
      </c>
      <c r="H85" s="2">
        <v>261.62</v>
      </c>
      <c r="I85" s="44"/>
      <c r="J85" s="44"/>
      <c r="K85" s="5"/>
      <c r="L85" s="4"/>
      <c r="M85" s="5"/>
      <c r="N85" s="5">
        <f t="shared" si="4"/>
        <v>0</v>
      </c>
      <c r="O85" s="6">
        <f t="shared" si="5"/>
        <v>-261.62</v>
      </c>
      <c r="P85" s="6">
        <v>15690</v>
      </c>
      <c r="Q85" t="s">
        <v>15</v>
      </c>
      <c r="R85" t="s">
        <v>20</v>
      </c>
      <c r="S85" t="s">
        <v>86</v>
      </c>
      <c r="T85" s="1">
        <v>42582</v>
      </c>
      <c r="U85" s="4" t="s">
        <v>3928</v>
      </c>
    </row>
    <row r="86" spans="1:21" x14ac:dyDescent="0.25">
      <c r="A86">
        <v>2016</v>
      </c>
      <c r="B86" t="s">
        <v>11</v>
      </c>
      <c r="C86" t="s">
        <v>12</v>
      </c>
      <c r="D86" t="s">
        <v>13</v>
      </c>
      <c r="E86" t="s">
        <v>14</v>
      </c>
      <c r="F86" s="1">
        <v>42583</v>
      </c>
      <c r="G86">
        <v>2</v>
      </c>
      <c r="H86" s="2">
        <v>1118.54</v>
      </c>
      <c r="I86" s="44"/>
      <c r="J86" s="44">
        <v>393.42</v>
      </c>
      <c r="K86" s="5"/>
      <c r="L86" s="4">
        <f>393.42*L2</f>
        <v>72.389279999999999</v>
      </c>
      <c r="M86" s="48">
        <f>393.42*N2</f>
        <v>194.34948</v>
      </c>
      <c r="N86" s="5">
        <f t="shared" si="4"/>
        <v>266.73876000000001</v>
      </c>
      <c r="O86" s="6">
        <f t="shared" si="5"/>
        <v>-1118.54</v>
      </c>
      <c r="P86" s="6">
        <v>15712</v>
      </c>
      <c r="Q86" t="s">
        <v>15</v>
      </c>
      <c r="R86" t="s">
        <v>18</v>
      </c>
      <c r="S86" t="s">
        <v>87</v>
      </c>
      <c r="T86" s="1">
        <v>42582</v>
      </c>
      <c r="U86" s="4"/>
    </row>
    <row r="87" spans="1:21" x14ac:dyDescent="0.25">
      <c r="A87">
        <v>2016</v>
      </c>
      <c r="B87" t="s">
        <v>11</v>
      </c>
      <c r="C87" t="s">
        <v>12</v>
      </c>
      <c r="D87" t="s">
        <v>13</v>
      </c>
      <c r="E87" t="s">
        <v>14</v>
      </c>
      <c r="F87" s="1">
        <v>42586</v>
      </c>
      <c r="G87">
        <v>0</v>
      </c>
      <c r="H87" s="2">
        <v>261.62</v>
      </c>
      <c r="I87" s="44"/>
      <c r="J87" s="44"/>
      <c r="K87" s="5"/>
      <c r="L87" s="4"/>
      <c r="M87" s="5"/>
      <c r="N87" s="5">
        <f t="shared" si="4"/>
        <v>0</v>
      </c>
      <c r="O87" s="6">
        <f t="shared" si="5"/>
        <v>-261.62</v>
      </c>
      <c r="P87" s="6">
        <v>15690</v>
      </c>
      <c r="Q87" t="s">
        <v>15</v>
      </c>
      <c r="R87" t="s">
        <v>20</v>
      </c>
      <c r="S87" t="s">
        <v>88</v>
      </c>
      <c r="T87" s="1">
        <v>42582</v>
      </c>
      <c r="U87" s="4" t="s">
        <v>3930</v>
      </c>
    </row>
    <row r="88" spans="1:21" x14ac:dyDescent="0.25">
      <c r="A88">
        <v>2016</v>
      </c>
      <c r="B88" t="s">
        <v>11</v>
      </c>
      <c r="C88" t="s">
        <v>12</v>
      </c>
      <c r="D88" t="s">
        <v>13</v>
      </c>
      <c r="E88" t="s">
        <v>14</v>
      </c>
      <c r="F88" s="1">
        <v>42593</v>
      </c>
      <c r="G88">
        <v>0</v>
      </c>
      <c r="H88" s="18">
        <v>-36.049999999999997</v>
      </c>
      <c r="I88" s="44"/>
      <c r="J88" s="44"/>
      <c r="K88" s="5"/>
      <c r="L88" s="4"/>
      <c r="M88" s="5"/>
      <c r="N88" s="5">
        <f t="shared" si="4"/>
        <v>0</v>
      </c>
      <c r="O88" s="6">
        <f t="shared" si="5"/>
        <v>36.049999999999997</v>
      </c>
      <c r="P88" s="6"/>
      <c r="Q88" t="s">
        <v>23</v>
      </c>
      <c r="R88" t="s">
        <v>38</v>
      </c>
      <c r="T88" s="1">
        <v>42613</v>
      </c>
      <c r="U88" s="4"/>
    </row>
    <row r="89" spans="1:21" x14ac:dyDescent="0.25">
      <c r="A89">
        <v>2016</v>
      </c>
      <c r="B89" t="s">
        <v>11</v>
      </c>
      <c r="C89" t="s">
        <v>12</v>
      </c>
      <c r="D89" t="s">
        <v>13</v>
      </c>
      <c r="E89" t="s">
        <v>14</v>
      </c>
      <c r="F89" s="1">
        <v>42611</v>
      </c>
      <c r="G89">
        <v>0</v>
      </c>
      <c r="H89" s="2">
        <v>261.62</v>
      </c>
      <c r="I89" s="44"/>
      <c r="J89" s="44"/>
      <c r="K89" s="5"/>
      <c r="L89" s="4"/>
      <c r="M89" s="5"/>
      <c r="N89" s="5">
        <f t="shared" si="4"/>
        <v>0</v>
      </c>
      <c r="O89" s="6">
        <f t="shared" si="5"/>
        <v>-261.62</v>
      </c>
      <c r="P89" s="6">
        <v>15843</v>
      </c>
      <c r="Q89" t="s">
        <v>15</v>
      </c>
      <c r="R89" t="s">
        <v>20</v>
      </c>
      <c r="S89" t="s">
        <v>89</v>
      </c>
      <c r="T89" s="1">
        <v>42613</v>
      </c>
      <c r="U89" s="4" t="s">
        <v>3929</v>
      </c>
    </row>
    <row r="90" spans="1:21" x14ac:dyDescent="0.25">
      <c r="A90">
        <v>2016</v>
      </c>
      <c r="B90" t="s">
        <v>11</v>
      </c>
      <c r="C90" t="s">
        <v>12</v>
      </c>
      <c r="D90" t="s">
        <v>13</v>
      </c>
      <c r="E90" t="s">
        <v>14</v>
      </c>
      <c r="F90" s="1">
        <v>42612</v>
      </c>
      <c r="G90">
        <v>0</v>
      </c>
      <c r="H90" s="2">
        <v>130.81</v>
      </c>
      <c r="I90" s="44"/>
      <c r="J90" s="44"/>
      <c r="K90" s="5"/>
      <c r="L90" s="4"/>
      <c r="M90" s="5"/>
      <c r="N90" s="5">
        <f t="shared" si="4"/>
        <v>0</v>
      </c>
      <c r="O90" s="6">
        <f t="shared" si="5"/>
        <v>-130.81</v>
      </c>
      <c r="P90" s="6">
        <v>15843</v>
      </c>
      <c r="Q90" t="s">
        <v>15</v>
      </c>
      <c r="R90" t="s">
        <v>20</v>
      </c>
      <c r="S90" t="s">
        <v>90</v>
      </c>
      <c r="T90" s="1">
        <v>42613</v>
      </c>
      <c r="U90" s="4" t="s">
        <v>3930</v>
      </c>
    </row>
    <row r="91" spans="1:21" x14ac:dyDescent="0.25">
      <c r="A91">
        <v>2016</v>
      </c>
      <c r="B91" t="s">
        <v>11</v>
      </c>
      <c r="C91" t="s">
        <v>12</v>
      </c>
      <c r="D91" t="s">
        <v>13</v>
      </c>
      <c r="E91" t="s">
        <v>14</v>
      </c>
      <c r="F91" s="1">
        <v>42613</v>
      </c>
      <c r="G91">
        <v>0</v>
      </c>
      <c r="H91" s="2">
        <v>40959.57</v>
      </c>
      <c r="I91" s="44"/>
      <c r="J91" s="44"/>
      <c r="K91" s="5"/>
      <c r="L91" s="4"/>
      <c r="M91" s="5"/>
      <c r="N91" s="5">
        <f t="shared" si="4"/>
        <v>0</v>
      </c>
      <c r="O91" s="22">
        <f t="shared" si="5"/>
        <v>-40959.57</v>
      </c>
      <c r="P91" s="22" t="s">
        <v>3943</v>
      </c>
      <c r="Q91" t="s">
        <v>24</v>
      </c>
      <c r="R91" t="s">
        <v>70</v>
      </c>
      <c r="T91" s="1">
        <v>42613</v>
      </c>
      <c r="U91" s="4"/>
    </row>
    <row r="92" spans="1:21" x14ac:dyDescent="0.25">
      <c r="A92">
        <v>2016</v>
      </c>
      <c r="B92" t="s">
        <v>11</v>
      </c>
      <c r="C92" t="s">
        <v>12</v>
      </c>
      <c r="D92" t="s">
        <v>13</v>
      </c>
      <c r="E92" t="s">
        <v>14</v>
      </c>
      <c r="F92" s="1">
        <v>42613</v>
      </c>
      <c r="G92">
        <v>1</v>
      </c>
      <c r="H92" s="18">
        <v>193.81</v>
      </c>
      <c r="I92" s="44"/>
      <c r="J92" s="44"/>
      <c r="K92" s="5"/>
      <c r="L92" s="4"/>
      <c r="M92" s="5"/>
      <c r="N92" s="5">
        <f t="shared" si="4"/>
        <v>0</v>
      </c>
      <c r="O92" s="6">
        <f t="shared" si="5"/>
        <v>-193.81</v>
      </c>
      <c r="P92" s="6"/>
      <c r="Q92" t="s">
        <v>23</v>
      </c>
      <c r="R92" t="s">
        <v>42</v>
      </c>
      <c r="T92" s="1">
        <v>42613</v>
      </c>
      <c r="U92" s="4"/>
    </row>
    <row r="93" spans="1:21" x14ac:dyDescent="0.25">
      <c r="A93">
        <v>2016</v>
      </c>
      <c r="B93" t="s">
        <v>11</v>
      </c>
      <c r="C93" t="s">
        <v>12</v>
      </c>
      <c r="D93" t="s">
        <v>13</v>
      </c>
      <c r="E93" t="s">
        <v>14</v>
      </c>
      <c r="F93" s="1">
        <v>42614</v>
      </c>
      <c r="G93">
        <v>0</v>
      </c>
      <c r="H93" s="2">
        <v>1824.54</v>
      </c>
      <c r="I93" s="44"/>
      <c r="J93" s="44">
        <v>663.34</v>
      </c>
      <c r="K93" s="5"/>
      <c r="L93" s="4">
        <f>663.34*L2</f>
        <v>122.05456000000001</v>
      </c>
      <c r="M93" s="48">
        <f>663.34*N2</f>
        <v>327.68995999999999</v>
      </c>
      <c r="N93" s="5">
        <f t="shared" si="4"/>
        <v>449.74451999999997</v>
      </c>
      <c r="O93" s="6">
        <f t="shared" si="5"/>
        <v>-1824.54</v>
      </c>
      <c r="P93" s="6">
        <v>16061</v>
      </c>
      <c r="Q93" t="s">
        <v>15</v>
      </c>
      <c r="R93" t="s">
        <v>18</v>
      </c>
      <c r="S93" t="s">
        <v>91</v>
      </c>
      <c r="T93" s="1">
        <v>42643</v>
      </c>
      <c r="U93" s="4"/>
    </row>
    <row r="94" spans="1:21" x14ac:dyDescent="0.25">
      <c r="A94">
        <v>2016</v>
      </c>
      <c r="B94" t="s">
        <v>11</v>
      </c>
      <c r="C94" t="s">
        <v>12</v>
      </c>
      <c r="D94" t="s">
        <v>13</v>
      </c>
      <c r="E94" t="s">
        <v>14</v>
      </c>
      <c r="F94" s="1">
        <v>42643</v>
      </c>
      <c r="G94">
        <v>0</v>
      </c>
      <c r="H94" s="2">
        <v>37538.9</v>
      </c>
      <c r="I94" s="44"/>
      <c r="J94" s="44"/>
      <c r="K94" s="5"/>
      <c r="L94" s="4"/>
      <c r="M94" s="5"/>
      <c r="N94" s="5">
        <f t="shared" si="4"/>
        <v>0</v>
      </c>
      <c r="O94" s="22">
        <f t="shared" si="5"/>
        <v>-37538.9</v>
      </c>
      <c r="P94" s="22" t="s">
        <v>3943</v>
      </c>
      <c r="Q94" t="s">
        <v>24</v>
      </c>
      <c r="R94" t="s">
        <v>70</v>
      </c>
      <c r="T94" s="1">
        <v>42643</v>
      </c>
      <c r="U94" s="4"/>
    </row>
    <row r="95" spans="1:21" x14ac:dyDescent="0.25">
      <c r="A95">
        <v>2016</v>
      </c>
      <c r="B95" t="s">
        <v>11</v>
      </c>
      <c r="C95" t="s">
        <v>12</v>
      </c>
      <c r="D95" t="s">
        <v>13</v>
      </c>
      <c r="E95" t="s">
        <v>14</v>
      </c>
      <c r="F95" s="1">
        <v>42643</v>
      </c>
      <c r="G95">
        <v>1</v>
      </c>
      <c r="H95" s="2">
        <v>0</v>
      </c>
      <c r="I95" s="44"/>
      <c r="J95" s="44"/>
      <c r="K95" s="5"/>
      <c r="L95" s="4"/>
      <c r="M95" s="5"/>
      <c r="N95" s="5">
        <f t="shared" si="4"/>
        <v>0</v>
      </c>
      <c r="O95" s="6">
        <f t="shared" si="5"/>
        <v>0</v>
      </c>
      <c r="P95" s="6"/>
      <c r="Q95" t="s">
        <v>92</v>
      </c>
      <c r="R95" t="s">
        <v>42</v>
      </c>
      <c r="T95" s="1">
        <v>42643</v>
      </c>
      <c r="U95" s="4"/>
    </row>
    <row r="96" spans="1:21" x14ac:dyDescent="0.25">
      <c r="A96">
        <v>2016</v>
      </c>
      <c r="B96" t="s">
        <v>11</v>
      </c>
      <c r="C96" t="s">
        <v>12</v>
      </c>
      <c r="D96" t="s">
        <v>13</v>
      </c>
      <c r="E96" t="s">
        <v>14</v>
      </c>
      <c r="F96" s="1">
        <v>42644</v>
      </c>
      <c r="G96">
        <v>0</v>
      </c>
      <c r="H96" s="2">
        <v>4130.8599999999997</v>
      </c>
      <c r="I96" s="44"/>
      <c r="J96" s="44">
        <v>816.75</v>
      </c>
      <c r="K96" s="5"/>
      <c r="L96" s="4">
        <f>816.75*L2</f>
        <v>150.28200000000001</v>
      </c>
      <c r="M96" s="48">
        <f>816.75*N2</f>
        <v>403.47449999999998</v>
      </c>
      <c r="N96" s="5">
        <f t="shared" si="4"/>
        <v>553.75649999999996</v>
      </c>
      <c r="O96" s="6">
        <f t="shared" si="5"/>
        <v>-4130.8599999999997</v>
      </c>
      <c r="P96" s="6">
        <v>16418</v>
      </c>
      <c r="Q96" t="s">
        <v>15</v>
      </c>
      <c r="R96" t="s">
        <v>18</v>
      </c>
      <c r="S96" t="s">
        <v>93</v>
      </c>
      <c r="T96" s="1">
        <v>42674</v>
      </c>
      <c r="U96" s="4"/>
    </row>
    <row r="97" spans="1:21" x14ac:dyDescent="0.25">
      <c r="A97">
        <v>2016</v>
      </c>
      <c r="B97" t="s">
        <v>11</v>
      </c>
      <c r="C97" t="s">
        <v>12</v>
      </c>
      <c r="D97" t="s">
        <v>13</v>
      </c>
      <c r="E97" t="s">
        <v>14</v>
      </c>
      <c r="F97" s="1">
        <v>42664</v>
      </c>
      <c r="G97">
        <v>0</v>
      </c>
      <c r="H97" s="2">
        <v>74.7</v>
      </c>
      <c r="I97" s="44"/>
      <c r="J97" s="44">
        <v>29.366</v>
      </c>
      <c r="K97" s="5"/>
      <c r="L97" s="4">
        <f>29.366*L2</f>
        <v>5.4033439999999997</v>
      </c>
      <c r="M97" s="5">
        <f>29.366*M2</f>
        <v>13.067869999999999</v>
      </c>
      <c r="N97" s="5">
        <f t="shared" si="4"/>
        <v>18.471214</v>
      </c>
      <c r="O97" s="6">
        <f t="shared" si="5"/>
        <v>-74.7</v>
      </c>
      <c r="P97" s="6">
        <v>16426</v>
      </c>
      <c r="Q97" t="s">
        <v>15</v>
      </c>
      <c r="R97" t="s">
        <v>40</v>
      </c>
      <c r="S97" t="s">
        <v>94</v>
      </c>
      <c r="T97" s="1">
        <v>42674</v>
      </c>
      <c r="U97" s="4"/>
    </row>
    <row r="98" spans="1:21" x14ac:dyDescent="0.25">
      <c r="A98">
        <v>2016</v>
      </c>
      <c r="B98" t="s">
        <v>11</v>
      </c>
      <c r="C98" t="s">
        <v>12</v>
      </c>
      <c r="D98" t="s">
        <v>13</v>
      </c>
      <c r="E98" t="s">
        <v>14</v>
      </c>
      <c r="F98" s="1">
        <v>42674</v>
      </c>
      <c r="G98">
        <v>0</v>
      </c>
      <c r="H98" s="2">
        <v>36718.550000000003</v>
      </c>
      <c r="I98" s="44"/>
      <c r="J98" s="44"/>
      <c r="K98" s="5"/>
      <c r="L98" s="4"/>
      <c r="M98" s="5"/>
      <c r="N98" s="5">
        <f t="shared" si="4"/>
        <v>0</v>
      </c>
      <c r="O98" s="22">
        <f t="shared" si="5"/>
        <v>-36718.550000000003</v>
      </c>
      <c r="P98" s="22" t="s">
        <v>3943</v>
      </c>
      <c r="Q98" t="s">
        <v>24</v>
      </c>
      <c r="R98" t="s">
        <v>70</v>
      </c>
      <c r="T98" s="1">
        <v>42674</v>
      </c>
      <c r="U98" s="4"/>
    </row>
    <row r="99" spans="1:21" x14ac:dyDescent="0.25">
      <c r="A99">
        <v>2016</v>
      </c>
      <c r="B99" t="s">
        <v>11</v>
      </c>
      <c r="C99" t="s">
        <v>12</v>
      </c>
      <c r="D99" t="s">
        <v>13</v>
      </c>
      <c r="E99" t="s">
        <v>14</v>
      </c>
      <c r="F99" s="1">
        <v>42674</v>
      </c>
      <c r="G99">
        <v>1</v>
      </c>
      <c r="H99" s="18">
        <v>-74.7</v>
      </c>
      <c r="I99" s="44"/>
      <c r="J99" s="44"/>
      <c r="K99" s="5"/>
      <c r="L99" s="4"/>
      <c r="M99" s="5"/>
      <c r="N99" s="5">
        <f t="shared" si="4"/>
        <v>0</v>
      </c>
      <c r="O99" s="6">
        <f t="shared" si="5"/>
        <v>74.7</v>
      </c>
      <c r="P99" s="6"/>
      <c r="Q99" t="s">
        <v>92</v>
      </c>
      <c r="R99" t="s">
        <v>42</v>
      </c>
      <c r="T99" s="1">
        <v>42674</v>
      </c>
      <c r="U99" s="4"/>
    </row>
    <row r="100" spans="1:21" x14ac:dyDescent="0.25">
      <c r="A100">
        <v>2016</v>
      </c>
      <c r="B100" t="s">
        <v>11</v>
      </c>
      <c r="C100" t="s">
        <v>12</v>
      </c>
      <c r="D100" t="s">
        <v>13</v>
      </c>
      <c r="E100" t="s">
        <v>14</v>
      </c>
      <c r="F100" s="1">
        <v>42675</v>
      </c>
      <c r="G100">
        <v>0</v>
      </c>
      <c r="H100" s="2">
        <v>4883.83</v>
      </c>
      <c r="I100" s="44"/>
      <c r="J100" s="44">
        <v>895.4</v>
      </c>
      <c r="K100" s="5"/>
      <c r="L100" s="4">
        <f>895.4*L2</f>
        <v>164.75360000000001</v>
      </c>
      <c r="M100" s="48">
        <f>895.4*N2</f>
        <v>442.32759999999996</v>
      </c>
      <c r="N100" s="5">
        <f t="shared" si="4"/>
        <v>607.08119999999997</v>
      </c>
      <c r="O100" s="6">
        <f t="shared" si="5"/>
        <v>-4883.83</v>
      </c>
      <c r="P100" s="6">
        <v>16556</v>
      </c>
      <c r="Q100" t="s">
        <v>15</v>
      </c>
      <c r="R100" t="s">
        <v>18</v>
      </c>
      <c r="S100" t="s">
        <v>95</v>
      </c>
      <c r="T100" s="1">
        <v>42704</v>
      </c>
      <c r="U100" s="4"/>
    </row>
    <row r="101" spans="1:21" x14ac:dyDescent="0.25">
      <c r="A101">
        <v>2016</v>
      </c>
      <c r="B101" t="s">
        <v>11</v>
      </c>
      <c r="C101" t="s">
        <v>12</v>
      </c>
      <c r="D101" t="s">
        <v>13</v>
      </c>
      <c r="E101" t="s">
        <v>14</v>
      </c>
      <c r="F101" s="1">
        <v>42704</v>
      </c>
      <c r="G101">
        <v>0</v>
      </c>
      <c r="H101" s="2">
        <v>38042.36</v>
      </c>
      <c r="I101" s="44"/>
      <c r="J101" s="44"/>
      <c r="K101" s="5"/>
      <c r="L101" s="4"/>
      <c r="M101" s="5"/>
      <c r="N101" s="5">
        <f t="shared" si="4"/>
        <v>0</v>
      </c>
      <c r="O101" s="22">
        <f t="shared" si="5"/>
        <v>-38042.36</v>
      </c>
      <c r="P101" s="22" t="s">
        <v>3943</v>
      </c>
      <c r="Q101" t="s">
        <v>24</v>
      </c>
      <c r="R101" t="s">
        <v>70</v>
      </c>
      <c r="T101" s="1">
        <v>42704</v>
      </c>
      <c r="U101" s="4"/>
    </row>
    <row r="102" spans="1:21" x14ac:dyDescent="0.25">
      <c r="A102">
        <v>2016</v>
      </c>
      <c r="B102" t="s">
        <v>11</v>
      </c>
      <c r="C102" t="s">
        <v>12</v>
      </c>
      <c r="D102" t="s">
        <v>13</v>
      </c>
      <c r="E102" t="s">
        <v>14</v>
      </c>
      <c r="F102" s="1">
        <v>42704</v>
      </c>
      <c r="G102">
        <v>1</v>
      </c>
      <c r="H102" s="2">
        <v>0</v>
      </c>
      <c r="I102" s="44"/>
      <c r="J102" s="44"/>
      <c r="K102" s="5"/>
      <c r="L102" s="4"/>
      <c r="M102" s="5"/>
      <c r="N102" s="5">
        <f t="shared" si="4"/>
        <v>0</v>
      </c>
      <c r="O102" s="6">
        <f t="shared" si="5"/>
        <v>0</v>
      </c>
      <c r="P102" s="6"/>
      <c r="Q102" t="s">
        <v>92</v>
      </c>
      <c r="R102" t="s">
        <v>42</v>
      </c>
      <c r="T102" s="1">
        <v>42704</v>
      </c>
      <c r="U102" s="4"/>
    </row>
    <row r="103" spans="1:21" x14ac:dyDescent="0.25">
      <c r="A103">
        <v>2016</v>
      </c>
      <c r="B103" t="s">
        <v>11</v>
      </c>
      <c r="C103" t="s">
        <v>12</v>
      </c>
      <c r="D103" t="s">
        <v>13</v>
      </c>
      <c r="E103" t="s">
        <v>14</v>
      </c>
      <c r="F103" s="1">
        <v>42705</v>
      </c>
      <c r="G103">
        <v>0</v>
      </c>
      <c r="H103" s="2">
        <v>2262.54</v>
      </c>
      <c r="I103" s="44"/>
      <c r="J103" s="44">
        <v>818.92</v>
      </c>
      <c r="K103" s="5"/>
      <c r="L103" s="4">
        <f>818.92*L2</f>
        <v>150.68127999999999</v>
      </c>
      <c r="M103" s="48">
        <f>818.92*N2</f>
        <v>404.54647999999997</v>
      </c>
      <c r="N103" s="5">
        <f t="shared" si="4"/>
        <v>555.22775999999999</v>
      </c>
      <c r="O103" s="6">
        <f t="shared" si="5"/>
        <v>-2262.54</v>
      </c>
      <c r="P103" s="6">
        <v>16743</v>
      </c>
      <c r="Q103" t="s">
        <v>15</v>
      </c>
      <c r="R103" t="s">
        <v>18</v>
      </c>
      <c r="S103" t="s">
        <v>96</v>
      </c>
      <c r="T103" s="1">
        <v>42704</v>
      </c>
      <c r="U103" s="4"/>
    </row>
    <row r="104" spans="1:21" x14ac:dyDescent="0.25">
      <c r="A104">
        <v>2016</v>
      </c>
      <c r="B104" t="s">
        <v>11</v>
      </c>
      <c r="C104" t="s">
        <v>12</v>
      </c>
      <c r="D104" t="s">
        <v>13</v>
      </c>
      <c r="E104" t="s">
        <v>14</v>
      </c>
      <c r="F104" s="1">
        <v>42735</v>
      </c>
      <c r="G104">
        <v>0</v>
      </c>
      <c r="H104" s="2">
        <v>36571.730000000003</v>
      </c>
      <c r="I104" s="44"/>
      <c r="J104" s="44"/>
      <c r="K104" s="5"/>
      <c r="L104" s="4"/>
      <c r="M104" s="5"/>
      <c r="N104" s="5">
        <f t="shared" si="4"/>
        <v>0</v>
      </c>
      <c r="O104" s="22">
        <f t="shared" si="5"/>
        <v>-36571.730000000003</v>
      </c>
      <c r="P104" s="22" t="s">
        <v>3943</v>
      </c>
      <c r="Q104" t="s">
        <v>24</v>
      </c>
      <c r="R104" t="s">
        <v>70</v>
      </c>
      <c r="T104" s="1">
        <v>42735</v>
      </c>
      <c r="U104" s="4"/>
    </row>
    <row r="105" spans="1:21" x14ac:dyDescent="0.25">
      <c r="A105">
        <v>2016</v>
      </c>
      <c r="B105" t="s">
        <v>11</v>
      </c>
      <c r="C105" t="s">
        <v>12</v>
      </c>
      <c r="D105" t="s">
        <v>13</v>
      </c>
      <c r="E105" t="s">
        <v>14</v>
      </c>
      <c r="F105" s="1">
        <v>42735</v>
      </c>
      <c r="G105">
        <v>1</v>
      </c>
      <c r="H105" s="18">
        <v>1127.4000000000001</v>
      </c>
      <c r="I105" s="44"/>
      <c r="J105" s="44"/>
      <c r="K105" s="5"/>
      <c r="L105" s="4"/>
      <c r="M105" s="5"/>
      <c r="N105" s="5">
        <f t="shared" si="4"/>
        <v>0</v>
      </c>
      <c r="O105" s="6">
        <f t="shared" si="5"/>
        <v>-1127.4000000000001</v>
      </c>
      <c r="P105" s="6"/>
      <c r="Q105" t="s">
        <v>92</v>
      </c>
      <c r="R105" t="s">
        <v>42</v>
      </c>
      <c r="T105" s="1">
        <v>42735</v>
      </c>
      <c r="U105" s="4"/>
    </row>
    <row r="106" spans="1:21" x14ac:dyDescent="0.25">
      <c r="A106">
        <v>2016</v>
      </c>
      <c r="B106" t="s">
        <v>11</v>
      </c>
      <c r="C106" t="s">
        <v>12</v>
      </c>
      <c r="D106" t="s">
        <v>13</v>
      </c>
      <c r="E106" t="s">
        <v>97</v>
      </c>
      <c r="F106" s="1">
        <v>42454</v>
      </c>
      <c r="G106">
        <v>0</v>
      </c>
      <c r="H106" s="2">
        <v>-29569</v>
      </c>
      <c r="I106" s="44"/>
      <c r="J106" s="44"/>
      <c r="K106" s="5"/>
      <c r="L106" s="4"/>
      <c r="M106" s="5"/>
      <c r="N106" s="5">
        <f t="shared" si="4"/>
        <v>0</v>
      </c>
      <c r="O106" s="6">
        <f t="shared" si="5"/>
        <v>29569</v>
      </c>
      <c r="P106" s="6"/>
      <c r="Q106" t="s">
        <v>21</v>
      </c>
      <c r="R106" t="s">
        <v>98</v>
      </c>
      <c r="T106" s="1">
        <v>42460</v>
      </c>
      <c r="U106" s="4"/>
    </row>
    <row r="107" spans="1:21" x14ac:dyDescent="0.25">
      <c r="A107">
        <v>2016</v>
      </c>
      <c r="B107" t="s">
        <v>11</v>
      </c>
      <c r="C107" t="s">
        <v>12</v>
      </c>
      <c r="D107" t="s">
        <v>13</v>
      </c>
      <c r="E107" t="s">
        <v>97</v>
      </c>
      <c r="F107" s="1">
        <v>42454</v>
      </c>
      <c r="G107">
        <v>1</v>
      </c>
      <c r="H107" s="2">
        <v>-9662</v>
      </c>
      <c r="I107" s="44"/>
      <c r="J107" s="44"/>
      <c r="K107" s="5"/>
      <c r="L107" s="4"/>
      <c r="M107" s="5"/>
      <c r="N107" s="5">
        <f t="shared" si="4"/>
        <v>0</v>
      </c>
      <c r="O107" s="6">
        <f t="shared" si="5"/>
        <v>9662</v>
      </c>
      <c r="P107" s="6"/>
      <c r="Q107" t="s">
        <v>21</v>
      </c>
      <c r="R107" t="s">
        <v>99</v>
      </c>
      <c r="T107" s="1">
        <v>42460</v>
      </c>
      <c r="U107" s="4"/>
    </row>
    <row r="108" spans="1:21" x14ac:dyDescent="0.25">
      <c r="A108">
        <v>2016</v>
      </c>
      <c r="B108" t="s">
        <v>11</v>
      </c>
      <c r="C108" t="s">
        <v>12</v>
      </c>
      <c r="D108" t="s">
        <v>13</v>
      </c>
      <c r="E108" t="s">
        <v>97</v>
      </c>
      <c r="F108" s="1">
        <v>42667</v>
      </c>
      <c r="G108">
        <v>0</v>
      </c>
      <c r="H108" s="18">
        <v>-32.11</v>
      </c>
      <c r="I108" s="44"/>
      <c r="J108" s="44"/>
      <c r="K108" s="5"/>
      <c r="L108" s="4"/>
      <c r="M108" s="5"/>
      <c r="N108" s="5">
        <f t="shared" si="4"/>
        <v>0</v>
      </c>
      <c r="O108" s="6">
        <f t="shared" si="5"/>
        <v>32.11</v>
      </c>
      <c r="P108" s="6"/>
      <c r="Q108" t="s">
        <v>23</v>
      </c>
      <c r="R108" t="s">
        <v>100</v>
      </c>
      <c r="T108" s="1">
        <v>42674</v>
      </c>
      <c r="U108" s="4"/>
    </row>
    <row r="109" spans="1:21" x14ac:dyDescent="0.25">
      <c r="A109">
        <v>2016</v>
      </c>
      <c r="B109" t="s">
        <v>11</v>
      </c>
      <c r="C109" t="s">
        <v>12</v>
      </c>
      <c r="D109" t="s">
        <v>13</v>
      </c>
      <c r="E109" t="s">
        <v>97</v>
      </c>
      <c r="F109" s="1">
        <v>42702</v>
      </c>
      <c r="G109">
        <v>0</v>
      </c>
      <c r="H109" s="18">
        <v>-2768.67</v>
      </c>
      <c r="I109" s="44"/>
      <c r="J109" s="44"/>
      <c r="K109" s="5"/>
      <c r="L109" s="4">
        <f>48228*L3</f>
        <v>11767.632</v>
      </c>
      <c r="M109" s="5">
        <f>48228*M3</f>
        <v>21461.46</v>
      </c>
      <c r="N109" s="5">
        <f>+K109+L109+M109</f>
        <v>33229.091999999997</v>
      </c>
      <c r="O109" s="6">
        <f>+K109-H109</f>
        <v>2768.67</v>
      </c>
      <c r="P109" s="6"/>
      <c r="Q109" t="s">
        <v>23</v>
      </c>
      <c r="R109" t="s">
        <v>101</v>
      </c>
      <c r="T109" s="1">
        <v>42704</v>
      </c>
      <c r="U109" s="4"/>
    </row>
    <row r="110" spans="1:21" x14ac:dyDescent="0.25">
      <c r="A110">
        <v>2016</v>
      </c>
      <c r="B110" t="s">
        <v>11</v>
      </c>
      <c r="C110" t="s">
        <v>12</v>
      </c>
      <c r="D110" t="s">
        <v>13</v>
      </c>
      <c r="E110" t="s">
        <v>97</v>
      </c>
      <c r="F110" s="1">
        <v>42702</v>
      </c>
      <c r="G110">
        <v>1</v>
      </c>
      <c r="H110" s="18">
        <v>-5041.1899999999996</v>
      </c>
      <c r="I110" s="44"/>
      <c r="J110" s="44"/>
      <c r="K110" s="5"/>
      <c r="L110" s="4">
        <f>90343*L3</f>
        <v>22043.691999999999</v>
      </c>
      <c r="M110" s="5">
        <f>90343*M3</f>
        <v>40202.635000000002</v>
      </c>
      <c r="N110" s="5">
        <f t="shared" si="4"/>
        <v>62246.327000000005</v>
      </c>
      <c r="O110" s="6">
        <f t="shared" si="5"/>
        <v>5041.1899999999996</v>
      </c>
      <c r="P110" s="6" t="s">
        <v>3941</v>
      </c>
      <c r="Q110" t="s">
        <v>23</v>
      </c>
      <c r="R110" t="s">
        <v>102</v>
      </c>
      <c r="T110" s="1">
        <v>42704</v>
      </c>
      <c r="U110" s="4"/>
    </row>
    <row r="111" spans="1:21" x14ac:dyDescent="0.25">
      <c r="A111">
        <v>2016</v>
      </c>
      <c r="B111" t="s">
        <v>11</v>
      </c>
      <c r="C111" t="s">
        <v>12</v>
      </c>
      <c r="D111" t="s">
        <v>13</v>
      </c>
      <c r="E111" t="s">
        <v>97</v>
      </c>
      <c r="F111" s="1">
        <v>42710</v>
      </c>
      <c r="G111">
        <v>0</v>
      </c>
      <c r="H111" s="18">
        <v>-3784.32</v>
      </c>
      <c r="I111" s="44"/>
      <c r="J111" s="44"/>
      <c r="K111" s="5"/>
      <c r="L111" s="4">
        <f>50752*L3</f>
        <v>12383.487999999999</v>
      </c>
      <c r="M111" s="5">
        <f>50752*N3</f>
        <v>25071.488000000001</v>
      </c>
      <c r="N111" s="5">
        <f t="shared" si="4"/>
        <v>37454.976000000002</v>
      </c>
      <c r="O111" s="6">
        <f t="shared" si="5"/>
        <v>3784.32</v>
      </c>
      <c r="P111" s="6" t="s">
        <v>3940</v>
      </c>
      <c r="Q111" t="s">
        <v>23</v>
      </c>
      <c r="R111" t="s">
        <v>103</v>
      </c>
      <c r="T111" s="1">
        <v>42735</v>
      </c>
      <c r="U111" s="4"/>
    </row>
    <row r="112" spans="1:21" x14ac:dyDescent="0.25">
      <c r="A112">
        <v>2016</v>
      </c>
      <c r="B112" t="s">
        <v>11</v>
      </c>
      <c r="C112" t="s">
        <v>12</v>
      </c>
      <c r="D112" t="s">
        <v>13</v>
      </c>
      <c r="E112" t="s">
        <v>43</v>
      </c>
      <c r="F112" s="1">
        <v>42377</v>
      </c>
      <c r="G112">
        <v>0</v>
      </c>
      <c r="H112" s="2">
        <v>1926.29</v>
      </c>
      <c r="I112" s="44"/>
      <c r="J112" s="44"/>
      <c r="K112" s="5"/>
      <c r="L112" s="4"/>
      <c r="M112" s="5"/>
      <c r="N112" s="5">
        <f t="shared" si="4"/>
        <v>0</v>
      </c>
      <c r="O112" s="6">
        <f t="shared" si="5"/>
        <v>-1926.29</v>
      </c>
      <c r="P112" s="6">
        <v>14190</v>
      </c>
      <c r="Q112" t="s">
        <v>15</v>
      </c>
      <c r="R112" t="s">
        <v>20</v>
      </c>
      <c r="S112" t="s">
        <v>104</v>
      </c>
      <c r="T112" s="1">
        <v>42400</v>
      </c>
      <c r="U112" s="4" t="s">
        <v>3928</v>
      </c>
    </row>
    <row r="113" spans="1:21" x14ac:dyDescent="0.25">
      <c r="A113">
        <v>2016</v>
      </c>
      <c r="B113" t="s">
        <v>11</v>
      </c>
      <c r="C113" t="s">
        <v>12</v>
      </c>
      <c r="D113" t="s">
        <v>13</v>
      </c>
      <c r="E113" t="s">
        <v>43</v>
      </c>
      <c r="F113" s="1">
        <v>42377</v>
      </c>
      <c r="G113">
        <v>1</v>
      </c>
      <c r="H113" s="2">
        <v>17665.580000000002</v>
      </c>
      <c r="I113" s="44"/>
      <c r="J113" s="44"/>
      <c r="K113" s="5"/>
      <c r="L113" s="4">
        <v>2319.9499999999998</v>
      </c>
      <c r="M113" s="5">
        <v>4231.0600000000004</v>
      </c>
      <c r="N113" s="5">
        <f t="shared" si="4"/>
        <v>6551.01</v>
      </c>
      <c r="O113" s="6">
        <f t="shared" si="5"/>
        <v>-17665.580000000002</v>
      </c>
      <c r="P113" s="6">
        <v>14190</v>
      </c>
      <c r="Q113" t="s">
        <v>15</v>
      </c>
      <c r="R113" t="s">
        <v>20</v>
      </c>
      <c r="S113" t="s">
        <v>105</v>
      </c>
      <c r="T113" s="1">
        <v>42400</v>
      </c>
      <c r="U113" s="4"/>
    </row>
    <row r="114" spans="1:21" x14ac:dyDescent="0.25">
      <c r="A114">
        <v>2016</v>
      </c>
      <c r="B114" t="s">
        <v>11</v>
      </c>
      <c r="C114" t="s">
        <v>12</v>
      </c>
      <c r="D114" t="s">
        <v>13</v>
      </c>
      <c r="E114" t="s">
        <v>43</v>
      </c>
      <c r="F114" s="1">
        <v>42387</v>
      </c>
      <c r="G114">
        <v>0</v>
      </c>
      <c r="H114" s="2">
        <v>16400.16</v>
      </c>
      <c r="I114" s="44"/>
      <c r="J114" s="44"/>
      <c r="K114" s="5"/>
      <c r="L114" s="4">
        <v>2317.5100000000002</v>
      </c>
      <c r="M114" s="5">
        <v>4226.6099999999997</v>
      </c>
      <c r="N114" s="5">
        <f t="shared" si="4"/>
        <v>6544.12</v>
      </c>
      <c r="O114" s="6">
        <f t="shared" si="5"/>
        <v>-16400.16</v>
      </c>
      <c r="P114" s="6">
        <v>14434</v>
      </c>
      <c r="Q114" t="s">
        <v>15</v>
      </c>
      <c r="R114" t="s">
        <v>20</v>
      </c>
      <c r="S114" t="s">
        <v>106</v>
      </c>
      <c r="T114" s="1">
        <v>42400</v>
      </c>
      <c r="U114" s="4"/>
    </row>
    <row r="115" spans="1:21" x14ac:dyDescent="0.25">
      <c r="A115">
        <v>2016</v>
      </c>
      <c r="B115" t="s">
        <v>11</v>
      </c>
      <c r="C115" t="s">
        <v>12</v>
      </c>
      <c r="D115" t="s">
        <v>13</v>
      </c>
      <c r="E115" t="s">
        <v>43</v>
      </c>
      <c r="F115" s="1">
        <v>42395</v>
      </c>
      <c r="G115">
        <v>0</v>
      </c>
      <c r="H115" s="2">
        <v>16722.11</v>
      </c>
      <c r="I115" s="44"/>
      <c r="J115" s="44"/>
      <c r="K115" s="5"/>
      <c r="L115" s="4">
        <v>2319.9499999999998</v>
      </c>
      <c r="M115" s="5">
        <v>4231.0600000000004</v>
      </c>
      <c r="N115" s="5">
        <f t="shared" si="4"/>
        <v>6551.01</v>
      </c>
      <c r="O115" s="6">
        <f t="shared" si="5"/>
        <v>-16722.11</v>
      </c>
      <c r="P115" s="6">
        <v>14434</v>
      </c>
      <c r="Q115" t="s">
        <v>15</v>
      </c>
      <c r="R115" t="s">
        <v>20</v>
      </c>
      <c r="S115" t="s">
        <v>107</v>
      </c>
      <c r="T115" s="1">
        <v>42400</v>
      </c>
      <c r="U115" s="4"/>
    </row>
    <row r="116" spans="1:21" x14ac:dyDescent="0.25">
      <c r="A116">
        <v>2016</v>
      </c>
      <c r="B116" t="s">
        <v>11</v>
      </c>
      <c r="C116" t="s">
        <v>12</v>
      </c>
      <c r="D116" t="s">
        <v>13</v>
      </c>
      <c r="E116" t="s">
        <v>43</v>
      </c>
      <c r="F116" s="1">
        <v>42400</v>
      </c>
      <c r="G116">
        <v>0</v>
      </c>
      <c r="H116" s="2">
        <v>12073.87</v>
      </c>
      <c r="I116" s="44"/>
      <c r="J116" s="44"/>
      <c r="K116" s="5"/>
      <c r="L116" s="4"/>
      <c r="M116" s="5"/>
      <c r="N116" s="5">
        <f t="shared" si="4"/>
        <v>0</v>
      </c>
      <c r="O116" s="6">
        <f t="shared" si="5"/>
        <v>-12073.87</v>
      </c>
      <c r="P116" s="6"/>
      <c r="Q116" t="s">
        <v>24</v>
      </c>
      <c r="R116" t="s">
        <v>108</v>
      </c>
      <c r="T116" s="1">
        <v>42400</v>
      </c>
      <c r="U116" s="4"/>
    </row>
    <row r="117" spans="1:21" x14ac:dyDescent="0.25">
      <c r="A117">
        <v>2016</v>
      </c>
      <c r="B117" t="s">
        <v>11</v>
      </c>
      <c r="C117" t="s">
        <v>12</v>
      </c>
      <c r="D117" t="s">
        <v>13</v>
      </c>
      <c r="E117" t="s">
        <v>43</v>
      </c>
      <c r="F117" s="1">
        <v>42400</v>
      </c>
      <c r="G117">
        <v>1</v>
      </c>
      <c r="H117" s="2">
        <v>17116.189999999999</v>
      </c>
      <c r="I117" s="44"/>
      <c r="J117" s="44"/>
      <c r="K117" s="5"/>
      <c r="L117" s="4"/>
      <c r="M117" s="5"/>
      <c r="N117" s="5">
        <f t="shared" si="4"/>
        <v>0</v>
      </c>
      <c r="O117" s="6">
        <f t="shared" si="5"/>
        <v>-17116.189999999999</v>
      </c>
      <c r="P117" s="6"/>
      <c r="R117" t="s">
        <v>109</v>
      </c>
      <c r="S117" t="s">
        <v>19</v>
      </c>
      <c r="T117" s="1">
        <v>42400</v>
      </c>
      <c r="U117" s="4"/>
    </row>
    <row r="118" spans="1:21" x14ac:dyDescent="0.25">
      <c r="A118">
        <v>2016</v>
      </c>
      <c r="B118" t="s">
        <v>11</v>
      </c>
      <c r="C118" t="s">
        <v>12</v>
      </c>
      <c r="D118" t="s">
        <v>13</v>
      </c>
      <c r="E118" t="s">
        <v>43</v>
      </c>
      <c r="F118" s="1">
        <v>42400</v>
      </c>
      <c r="G118">
        <v>2</v>
      </c>
      <c r="H118" s="2">
        <v>-17116.189999999999</v>
      </c>
      <c r="I118" s="44"/>
      <c r="J118" s="44"/>
      <c r="K118" s="5"/>
      <c r="L118" s="4"/>
      <c r="M118" s="5"/>
      <c r="N118" s="5">
        <f t="shared" si="4"/>
        <v>0</v>
      </c>
      <c r="O118" s="6">
        <f t="shared" si="5"/>
        <v>17116.189999999999</v>
      </c>
      <c r="P118" s="6"/>
      <c r="R118" t="s">
        <v>110</v>
      </c>
      <c r="S118" t="s">
        <v>19</v>
      </c>
      <c r="T118" s="1">
        <v>42400</v>
      </c>
      <c r="U118" s="4"/>
    </row>
    <row r="119" spans="1:21" x14ac:dyDescent="0.25">
      <c r="A119">
        <v>2016</v>
      </c>
      <c r="B119" t="s">
        <v>11</v>
      </c>
      <c r="C119" t="s">
        <v>12</v>
      </c>
      <c r="D119" t="s">
        <v>13</v>
      </c>
      <c r="E119" t="s">
        <v>43</v>
      </c>
      <c r="F119" s="1">
        <v>42400</v>
      </c>
      <c r="G119">
        <v>3</v>
      </c>
      <c r="H119" s="2">
        <v>-6802.29</v>
      </c>
      <c r="I119" s="44"/>
      <c r="J119" s="44"/>
      <c r="K119" s="5"/>
      <c r="L119" s="4"/>
      <c r="M119" s="5"/>
      <c r="N119" s="5">
        <f t="shared" si="4"/>
        <v>0</v>
      </c>
      <c r="O119" s="6">
        <f t="shared" si="5"/>
        <v>6802.29</v>
      </c>
      <c r="P119" s="6"/>
      <c r="R119" t="s">
        <v>111</v>
      </c>
      <c r="S119" t="s">
        <v>19</v>
      </c>
      <c r="T119" s="1">
        <v>42400</v>
      </c>
      <c r="U119" s="4"/>
    </row>
    <row r="120" spans="1:21" x14ac:dyDescent="0.25">
      <c r="A120">
        <v>2016</v>
      </c>
      <c r="B120" t="s">
        <v>11</v>
      </c>
      <c r="C120" t="s">
        <v>12</v>
      </c>
      <c r="D120" t="s">
        <v>13</v>
      </c>
      <c r="E120" t="s">
        <v>43</v>
      </c>
      <c r="F120" s="1">
        <v>42401</v>
      </c>
      <c r="G120">
        <v>2</v>
      </c>
      <c r="H120" s="2">
        <v>-17116.189999999999</v>
      </c>
      <c r="I120" s="44"/>
      <c r="J120" s="44"/>
      <c r="K120" s="5"/>
      <c r="L120" s="4"/>
      <c r="M120" s="5"/>
      <c r="N120" s="5">
        <f t="shared" si="4"/>
        <v>0</v>
      </c>
      <c r="O120" s="6">
        <f t="shared" si="5"/>
        <v>17116.189999999999</v>
      </c>
      <c r="P120" s="6"/>
      <c r="R120" t="s">
        <v>109</v>
      </c>
      <c r="S120" t="s">
        <v>19</v>
      </c>
      <c r="T120" s="1">
        <v>42400</v>
      </c>
      <c r="U120" s="4"/>
    </row>
    <row r="121" spans="1:21" x14ac:dyDescent="0.25">
      <c r="A121">
        <v>2016</v>
      </c>
      <c r="B121" t="s">
        <v>11</v>
      </c>
      <c r="C121" t="s">
        <v>12</v>
      </c>
      <c r="D121" t="s">
        <v>13</v>
      </c>
      <c r="E121" t="s">
        <v>43</v>
      </c>
      <c r="F121" s="1">
        <v>42401</v>
      </c>
      <c r="G121">
        <v>3</v>
      </c>
      <c r="H121" s="2">
        <v>17116.189999999999</v>
      </c>
      <c r="I121" s="44"/>
      <c r="J121" s="44"/>
      <c r="K121" s="5"/>
      <c r="L121" s="4"/>
      <c r="M121" s="5"/>
      <c r="N121" s="5">
        <f t="shared" si="4"/>
        <v>0</v>
      </c>
      <c r="O121" s="6">
        <f t="shared" si="5"/>
        <v>-17116.189999999999</v>
      </c>
      <c r="P121" s="6"/>
      <c r="R121" t="s">
        <v>110</v>
      </c>
      <c r="S121" t="s">
        <v>19</v>
      </c>
      <c r="T121" s="1">
        <v>42400</v>
      </c>
      <c r="U121" s="4"/>
    </row>
    <row r="122" spans="1:21" x14ac:dyDescent="0.25">
      <c r="A122">
        <v>2016</v>
      </c>
      <c r="B122" t="s">
        <v>11</v>
      </c>
      <c r="C122" t="s">
        <v>12</v>
      </c>
      <c r="D122" t="s">
        <v>13</v>
      </c>
      <c r="E122" t="s">
        <v>43</v>
      </c>
      <c r="F122" s="1">
        <v>42403</v>
      </c>
      <c r="G122">
        <v>0</v>
      </c>
      <c r="H122" s="2">
        <v>17116.189999999999</v>
      </c>
      <c r="I122" s="44"/>
      <c r="J122" s="44"/>
      <c r="K122" s="5"/>
      <c r="L122" s="4">
        <v>2318.98</v>
      </c>
      <c r="M122" s="5">
        <v>4229.28</v>
      </c>
      <c r="N122" s="5">
        <f t="shared" si="4"/>
        <v>6548.26</v>
      </c>
      <c r="O122" s="6">
        <f t="shared" si="5"/>
        <v>-17116.189999999999</v>
      </c>
      <c r="P122" s="6">
        <v>14498</v>
      </c>
      <c r="Q122" t="s">
        <v>15</v>
      </c>
      <c r="R122" t="s">
        <v>20</v>
      </c>
      <c r="S122" t="s">
        <v>112</v>
      </c>
      <c r="T122" s="1">
        <v>42429</v>
      </c>
      <c r="U122" s="4"/>
    </row>
    <row r="123" spans="1:21" x14ac:dyDescent="0.25">
      <c r="A123">
        <v>2016</v>
      </c>
      <c r="B123" t="s">
        <v>11</v>
      </c>
      <c r="C123" t="s">
        <v>12</v>
      </c>
      <c r="D123" t="s">
        <v>13</v>
      </c>
      <c r="E123" t="s">
        <v>43</v>
      </c>
      <c r="F123" s="1">
        <v>42411</v>
      </c>
      <c r="G123">
        <v>0</v>
      </c>
      <c r="H123" s="2">
        <v>17045.62</v>
      </c>
      <c r="I123" s="44"/>
      <c r="J123" s="44"/>
      <c r="K123" s="5"/>
      <c r="L123" s="4">
        <v>2318.98</v>
      </c>
      <c r="M123" s="5">
        <v>4229.28</v>
      </c>
      <c r="N123" s="5">
        <f t="shared" si="4"/>
        <v>6548.26</v>
      </c>
      <c r="O123" s="6">
        <f t="shared" si="5"/>
        <v>-17045.62</v>
      </c>
      <c r="P123" s="6">
        <v>14498</v>
      </c>
      <c r="Q123" t="s">
        <v>15</v>
      </c>
      <c r="R123" t="s">
        <v>20</v>
      </c>
      <c r="S123" t="s">
        <v>113</v>
      </c>
      <c r="T123" s="1">
        <v>42429</v>
      </c>
      <c r="U123" s="4"/>
    </row>
    <row r="124" spans="1:21" x14ac:dyDescent="0.25">
      <c r="A124">
        <v>2016</v>
      </c>
      <c r="B124" t="s">
        <v>11</v>
      </c>
      <c r="C124" t="s">
        <v>12</v>
      </c>
      <c r="D124" t="s">
        <v>13</v>
      </c>
      <c r="E124" t="s">
        <v>43</v>
      </c>
      <c r="F124" s="1">
        <v>42412</v>
      </c>
      <c r="G124">
        <v>0</v>
      </c>
      <c r="H124" s="2">
        <v>3637.39</v>
      </c>
      <c r="I124" s="44"/>
      <c r="J124" s="44"/>
      <c r="K124" s="5"/>
      <c r="L124" s="4"/>
      <c r="M124" s="5"/>
      <c r="N124" s="5">
        <f t="shared" si="4"/>
        <v>0</v>
      </c>
      <c r="O124" s="6">
        <f t="shared" si="5"/>
        <v>-3637.39</v>
      </c>
      <c r="P124" s="6">
        <v>14651</v>
      </c>
      <c r="Q124" t="s">
        <v>15</v>
      </c>
      <c r="R124" t="s">
        <v>20</v>
      </c>
      <c r="S124" t="s">
        <v>114</v>
      </c>
      <c r="T124" s="1">
        <v>42429</v>
      </c>
      <c r="U124" s="4" t="s">
        <v>3928</v>
      </c>
    </row>
    <row r="125" spans="1:21" x14ac:dyDescent="0.25">
      <c r="A125">
        <v>2016</v>
      </c>
      <c r="B125" t="s">
        <v>11</v>
      </c>
      <c r="C125" t="s">
        <v>12</v>
      </c>
      <c r="D125" t="s">
        <v>13</v>
      </c>
      <c r="E125" t="s">
        <v>43</v>
      </c>
      <c r="F125" s="1">
        <v>42419</v>
      </c>
      <c r="G125">
        <v>0</v>
      </c>
      <c r="H125" s="2">
        <v>17465.349999999999</v>
      </c>
      <c r="I125" s="44"/>
      <c r="J125" s="44"/>
      <c r="K125" s="5"/>
      <c r="L125" s="4">
        <v>2318.4899999999998</v>
      </c>
      <c r="M125" s="5">
        <v>4228.3900000000003</v>
      </c>
      <c r="N125" s="5">
        <f t="shared" si="4"/>
        <v>6546.88</v>
      </c>
      <c r="O125" s="6">
        <f t="shared" si="5"/>
        <v>-17465.349999999999</v>
      </c>
      <c r="P125" s="6">
        <v>14651</v>
      </c>
      <c r="Q125" t="s">
        <v>15</v>
      </c>
      <c r="R125" t="s">
        <v>20</v>
      </c>
      <c r="S125" t="s">
        <v>115</v>
      </c>
      <c r="T125" s="1">
        <v>42429</v>
      </c>
      <c r="U125" s="4"/>
    </row>
    <row r="126" spans="1:21" x14ac:dyDescent="0.25">
      <c r="A126">
        <v>2016</v>
      </c>
      <c r="B126" t="s">
        <v>11</v>
      </c>
      <c r="C126" t="s">
        <v>12</v>
      </c>
      <c r="D126" t="s">
        <v>13</v>
      </c>
      <c r="E126" t="s">
        <v>43</v>
      </c>
      <c r="F126" s="1">
        <v>42429</v>
      </c>
      <c r="G126">
        <v>0</v>
      </c>
      <c r="H126" s="2">
        <v>17711.73</v>
      </c>
      <c r="I126" s="44"/>
      <c r="J126" s="44"/>
      <c r="K126" s="5"/>
      <c r="L126" s="4">
        <v>2318.4899999999998</v>
      </c>
      <c r="M126" s="5">
        <v>4228.3900000000003</v>
      </c>
      <c r="N126" s="5">
        <f t="shared" si="4"/>
        <v>6546.88</v>
      </c>
      <c r="O126" s="6">
        <f t="shared" si="5"/>
        <v>-17711.73</v>
      </c>
      <c r="P126" s="6">
        <v>14651</v>
      </c>
      <c r="Q126" t="s">
        <v>15</v>
      </c>
      <c r="R126" t="s">
        <v>20</v>
      </c>
      <c r="S126" t="s">
        <v>116</v>
      </c>
      <c r="T126" s="1">
        <v>42429</v>
      </c>
      <c r="U126" s="4"/>
    </row>
    <row r="127" spans="1:21" x14ac:dyDescent="0.25">
      <c r="A127">
        <v>2016</v>
      </c>
      <c r="B127" t="s">
        <v>11</v>
      </c>
      <c r="C127" t="s">
        <v>12</v>
      </c>
      <c r="D127" t="s">
        <v>13</v>
      </c>
      <c r="E127" t="s">
        <v>43</v>
      </c>
      <c r="F127" s="1">
        <v>42429</v>
      </c>
      <c r="G127">
        <v>1</v>
      </c>
      <c r="H127" s="2">
        <v>-9238.33</v>
      </c>
      <c r="I127" s="44"/>
      <c r="J127" s="44"/>
      <c r="K127" s="5"/>
      <c r="L127" s="4"/>
      <c r="M127" s="5"/>
      <c r="N127" s="5">
        <f t="shared" si="4"/>
        <v>0</v>
      </c>
      <c r="O127" s="6">
        <f t="shared" si="5"/>
        <v>9238.33</v>
      </c>
      <c r="P127" s="6"/>
      <c r="Q127" t="s">
        <v>24</v>
      </c>
      <c r="R127" t="s">
        <v>108</v>
      </c>
      <c r="T127" s="1">
        <v>42429</v>
      </c>
      <c r="U127" s="4"/>
    </row>
    <row r="128" spans="1:21" x14ac:dyDescent="0.25">
      <c r="A128">
        <v>2016</v>
      </c>
      <c r="B128" t="s">
        <v>11</v>
      </c>
      <c r="C128" t="s">
        <v>12</v>
      </c>
      <c r="D128" t="s">
        <v>13</v>
      </c>
      <c r="E128" t="s">
        <v>43</v>
      </c>
      <c r="F128" s="1">
        <v>42430</v>
      </c>
      <c r="G128">
        <v>0</v>
      </c>
      <c r="H128" s="2">
        <v>-1656.48</v>
      </c>
      <c r="I128" s="44"/>
      <c r="J128" s="44"/>
      <c r="K128" s="5"/>
      <c r="L128" s="4"/>
      <c r="M128" s="5"/>
      <c r="N128" s="5">
        <f t="shared" si="4"/>
        <v>0</v>
      </c>
      <c r="O128" s="6">
        <f t="shared" si="5"/>
        <v>1656.48</v>
      </c>
      <c r="P128" s="6">
        <v>14707</v>
      </c>
      <c r="Q128" t="s">
        <v>15</v>
      </c>
      <c r="R128" t="s">
        <v>20</v>
      </c>
      <c r="S128" t="s">
        <v>117</v>
      </c>
      <c r="T128" s="1">
        <v>42460</v>
      </c>
      <c r="U128" s="4" t="s">
        <v>3928</v>
      </c>
    </row>
    <row r="129" spans="1:21" x14ac:dyDescent="0.25">
      <c r="A129">
        <v>2016</v>
      </c>
      <c r="B129" t="s">
        <v>11</v>
      </c>
      <c r="C129" t="s">
        <v>12</v>
      </c>
      <c r="D129" t="s">
        <v>13</v>
      </c>
      <c r="E129" t="s">
        <v>43</v>
      </c>
      <c r="F129" s="1">
        <v>42430</v>
      </c>
      <c r="G129">
        <v>1</v>
      </c>
      <c r="H129" s="2">
        <v>50</v>
      </c>
      <c r="I129" s="45"/>
      <c r="J129" s="45"/>
      <c r="K129" s="5"/>
      <c r="L129" s="7"/>
      <c r="M129" s="5"/>
      <c r="N129" s="5">
        <f t="shared" si="4"/>
        <v>0</v>
      </c>
      <c r="O129" s="6">
        <f t="shared" si="5"/>
        <v>-50</v>
      </c>
      <c r="P129" s="6">
        <v>14792</v>
      </c>
      <c r="Q129" t="s">
        <v>15</v>
      </c>
      <c r="R129" t="s">
        <v>20</v>
      </c>
      <c r="S129" t="s">
        <v>118</v>
      </c>
      <c r="T129" s="1">
        <v>42460</v>
      </c>
      <c r="U129" s="7"/>
    </row>
    <row r="130" spans="1:21" x14ac:dyDescent="0.25">
      <c r="A130">
        <v>2016</v>
      </c>
      <c r="B130" t="s">
        <v>11</v>
      </c>
      <c r="C130" t="s">
        <v>12</v>
      </c>
      <c r="D130" t="s">
        <v>13</v>
      </c>
      <c r="E130" t="s">
        <v>43</v>
      </c>
      <c r="F130" s="1">
        <v>42437</v>
      </c>
      <c r="G130">
        <v>0</v>
      </c>
      <c r="H130" s="2">
        <v>19088.060000000001</v>
      </c>
      <c r="I130" s="44"/>
      <c r="J130" s="44"/>
      <c r="K130" s="5"/>
      <c r="L130" s="4">
        <v>2318.4899999999998</v>
      </c>
      <c r="M130" s="5">
        <v>4228.3900000000003</v>
      </c>
      <c r="N130" s="5">
        <f t="shared" si="4"/>
        <v>6546.88</v>
      </c>
      <c r="O130" s="6">
        <f t="shared" si="5"/>
        <v>-19088.060000000001</v>
      </c>
      <c r="P130" s="6">
        <v>14707</v>
      </c>
      <c r="Q130" t="s">
        <v>15</v>
      </c>
      <c r="R130" t="s">
        <v>20</v>
      </c>
      <c r="S130" t="s">
        <v>119</v>
      </c>
      <c r="T130" s="1">
        <v>42460</v>
      </c>
      <c r="U130" s="4"/>
    </row>
    <row r="131" spans="1:21" x14ac:dyDescent="0.25">
      <c r="A131">
        <v>2016</v>
      </c>
      <c r="B131" t="s">
        <v>11</v>
      </c>
      <c r="C131" t="s">
        <v>12</v>
      </c>
      <c r="D131" t="s">
        <v>13</v>
      </c>
      <c r="E131" t="s">
        <v>43</v>
      </c>
      <c r="F131" s="1">
        <v>42445</v>
      </c>
      <c r="G131">
        <v>0</v>
      </c>
      <c r="H131" s="2">
        <v>1181.46</v>
      </c>
      <c r="I131" s="44"/>
      <c r="J131" s="44"/>
      <c r="K131" s="5"/>
      <c r="L131" s="4"/>
      <c r="M131" s="5"/>
      <c r="N131" s="5">
        <f t="shared" si="4"/>
        <v>0</v>
      </c>
      <c r="O131" s="6">
        <f t="shared" si="5"/>
        <v>-1181.46</v>
      </c>
      <c r="P131" s="6">
        <v>14792</v>
      </c>
      <c r="Q131" t="s">
        <v>15</v>
      </c>
      <c r="R131" t="s">
        <v>20</v>
      </c>
      <c r="S131" t="s">
        <v>120</v>
      </c>
      <c r="T131" s="1">
        <v>42460</v>
      </c>
      <c r="U131" s="4" t="s">
        <v>3931</v>
      </c>
    </row>
    <row r="132" spans="1:21" x14ac:dyDescent="0.25">
      <c r="A132">
        <v>2016</v>
      </c>
      <c r="B132" t="s">
        <v>11</v>
      </c>
      <c r="C132" t="s">
        <v>12</v>
      </c>
      <c r="D132" t="s">
        <v>13</v>
      </c>
      <c r="E132" t="s">
        <v>43</v>
      </c>
      <c r="F132" s="1">
        <v>42445</v>
      </c>
      <c r="G132">
        <v>1</v>
      </c>
      <c r="H132" s="2">
        <v>19049.03</v>
      </c>
      <c r="I132" s="44"/>
      <c r="J132" s="44"/>
      <c r="K132" s="5"/>
      <c r="L132" s="4">
        <v>2319.46</v>
      </c>
      <c r="M132" s="5">
        <v>4230.17</v>
      </c>
      <c r="N132" s="5">
        <f t="shared" si="4"/>
        <v>6549.63</v>
      </c>
      <c r="O132" s="6">
        <f t="shared" si="5"/>
        <v>-19049.03</v>
      </c>
      <c r="P132" s="6">
        <v>14792</v>
      </c>
      <c r="Q132" t="s">
        <v>15</v>
      </c>
      <c r="R132" t="s">
        <v>20</v>
      </c>
      <c r="S132" t="s">
        <v>121</v>
      </c>
      <c r="T132" s="1">
        <v>42460</v>
      </c>
      <c r="U132" s="4"/>
    </row>
    <row r="133" spans="1:21" x14ac:dyDescent="0.25">
      <c r="A133">
        <v>2016</v>
      </c>
      <c r="B133" t="s">
        <v>11</v>
      </c>
      <c r="C133" t="s">
        <v>12</v>
      </c>
      <c r="D133" t="s">
        <v>13</v>
      </c>
      <c r="E133" t="s">
        <v>43</v>
      </c>
      <c r="F133" s="1">
        <v>42453</v>
      </c>
      <c r="G133">
        <v>0</v>
      </c>
      <c r="H133" s="2">
        <v>19137.03</v>
      </c>
      <c r="I133" s="44"/>
      <c r="J133" s="44"/>
      <c r="K133" s="5"/>
      <c r="L133" s="4">
        <v>2318.4899999999998</v>
      </c>
      <c r="M133" s="5">
        <v>4228.3900000000003</v>
      </c>
      <c r="N133" s="5">
        <f t="shared" si="4"/>
        <v>6546.88</v>
      </c>
      <c r="O133" s="6">
        <f t="shared" si="5"/>
        <v>-19137.03</v>
      </c>
      <c r="P133" s="6">
        <v>14792</v>
      </c>
      <c r="Q133" t="s">
        <v>15</v>
      </c>
      <c r="R133" t="s">
        <v>20</v>
      </c>
      <c r="S133" t="s">
        <v>122</v>
      </c>
      <c r="T133" s="1">
        <v>42460</v>
      </c>
      <c r="U133" s="4"/>
    </row>
    <row r="134" spans="1:21" x14ac:dyDescent="0.25">
      <c r="A134">
        <v>2016</v>
      </c>
      <c r="B134" t="s">
        <v>11</v>
      </c>
      <c r="C134" t="s">
        <v>12</v>
      </c>
      <c r="D134" t="s">
        <v>13</v>
      </c>
      <c r="E134" t="s">
        <v>43</v>
      </c>
      <c r="F134" s="1">
        <v>42460</v>
      </c>
      <c r="G134">
        <v>0</v>
      </c>
      <c r="H134" s="2">
        <v>-1266.6199999999999</v>
      </c>
      <c r="I134" s="44"/>
      <c r="J134" s="44"/>
      <c r="K134" s="5"/>
      <c r="L134" s="4"/>
      <c r="M134" s="5"/>
      <c r="N134" s="5">
        <f t="shared" ref="N134:N197" si="6">+K134+L134+M134</f>
        <v>0</v>
      </c>
      <c r="O134" s="6">
        <f t="shared" ref="O134:O197" si="7">+K134-H134</f>
        <v>1266.6199999999999</v>
      </c>
      <c r="P134" s="6"/>
      <c r="Q134" t="s">
        <v>24</v>
      </c>
      <c r="R134" t="s">
        <v>108</v>
      </c>
      <c r="T134" s="1">
        <v>42460</v>
      </c>
      <c r="U134" s="4"/>
    </row>
    <row r="135" spans="1:21" x14ac:dyDescent="0.25">
      <c r="A135">
        <v>2016</v>
      </c>
      <c r="B135" t="s">
        <v>11</v>
      </c>
      <c r="C135" t="s">
        <v>12</v>
      </c>
      <c r="D135" t="s">
        <v>13</v>
      </c>
      <c r="E135" t="s">
        <v>43</v>
      </c>
      <c r="F135" s="1">
        <v>42460</v>
      </c>
      <c r="G135">
        <v>1</v>
      </c>
      <c r="H135" s="2">
        <v>18695.64</v>
      </c>
      <c r="I135" s="44"/>
      <c r="J135" s="44"/>
      <c r="K135" s="5"/>
      <c r="L135" s="4">
        <v>2319.46</v>
      </c>
      <c r="M135" s="5">
        <v>4230.17</v>
      </c>
      <c r="N135" s="5">
        <f t="shared" si="6"/>
        <v>6549.63</v>
      </c>
      <c r="O135" s="6">
        <f t="shared" si="7"/>
        <v>-18695.64</v>
      </c>
      <c r="P135" s="6">
        <v>14875</v>
      </c>
      <c r="Q135" t="s">
        <v>15</v>
      </c>
      <c r="R135" t="s">
        <v>20</v>
      </c>
      <c r="S135" t="s">
        <v>123</v>
      </c>
      <c r="T135" s="1">
        <v>42460</v>
      </c>
      <c r="U135" s="4"/>
    </row>
    <row r="136" spans="1:21" x14ac:dyDescent="0.25">
      <c r="A136">
        <v>2016</v>
      </c>
      <c r="B136" t="s">
        <v>11</v>
      </c>
      <c r="C136" t="s">
        <v>12</v>
      </c>
      <c r="D136" t="s">
        <v>13</v>
      </c>
      <c r="E136" t="s">
        <v>43</v>
      </c>
      <c r="F136" s="1">
        <v>42468</v>
      </c>
      <c r="G136">
        <v>0</v>
      </c>
      <c r="H136" s="2">
        <v>18737.14</v>
      </c>
      <c r="I136" s="44"/>
      <c r="J136" s="44"/>
      <c r="K136" s="5"/>
      <c r="L136" s="4">
        <v>2318.98</v>
      </c>
      <c r="M136" s="5">
        <v>4229.28</v>
      </c>
      <c r="N136" s="5">
        <f t="shared" si="6"/>
        <v>6548.26</v>
      </c>
      <c r="O136" s="6">
        <f t="shared" si="7"/>
        <v>-18737.14</v>
      </c>
      <c r="P136" s="6">
        <v>14875</v>
      </c>
      <c r="Q136" t="s">
        <v>15</v>
      </c>
      <c r="R136" t="s">
        <v>20</v>
      </c>
      <c r="S136" t="s">
        <v>124</v>
      </c>
      <c r="T136" s="1">
        <v>42490</v>
      </c>
      <c r="U136" s="4"/>
    </row>
    <row r="137" spans="1:21" x14ac:dyDescent="0.25">
      <c r="A137">
        <v>2016</v>
      </c>
      <c r="B137" t="s">
        <v>11</v>
      </c>
      <c r="C137" t="s">
        <v>12</v>
      </c>
      <c r="D137" t="s">
        <v>13</v>
      </c>
      <c r="E137" t="s">
        <v>43</v>
      </c>
      <c r="F137" s="1">
        <v>42475</v>
      </c>
      <c r="G137">
        <v>0</v>
      </c>
      <c r="H137" s="2">
        <v>19584.25</v>
      </c>
      <c r="I137" s="44"/>
      <c r="J137" s="44"/>
      <c r="K137" s="5"/>
      <c r="L137" s="4">
        <v>2318</v>
      </c>
      <c r="M137" s="5">
        <v>4227.5</v>
      </c>
      <c r="N137" s="5">
        <f t="shared" si="6"/>
        <v>6545.5</v>
      </c>
      <c r="O137" s="6">
        <f t="shared" si="7"/>
        <v>-19584.25</v>
      </c>
      <c r="P137" s="6">
        <v>14958</v>
      </c>
      <c r="Q137" t="s">
        <v>15</v>
      </c>
      <c r="R137" t="s">
        <v>20</v>
      </c>
      <c r="S137" t="s">
        <v>125</v>
      </c>
      <c r="T137" s="1">
        <v>42490</v>
      </c>
      <c r="U137" s="4"/>
    </row>
    <row r="138" spans="1:21" x14ac:dyDescent="0.25">
      <c r="A138">
        <v>2016</v>
      </c>
      <c r="B138" t="s">
        <v>11</v>
      </c>
      <c r="C138" t="s">
        <v>12</v>
      </c>
      <c r="D138" t="s">
        <v>13</v>
      </c>
      <c r="E138" t="s">
        <v>43</v>
      </c>
      <c r="F138" s="1">
        <v>42482</v>
      </c>
      <c r="G138">
        <v>0</v>
      </c>
      <c r="H138" s="2">
        <v>20379.37</v>
      </c>
      <c r="I138" s="44"/>
      <c r="J138" s="44"/>
      <c r="K138" s="5"/>
      <c r="L138" s="4">
        <v>2318.2399999999998</v>
      </c>
      <c r="M138" s="5">
        <v>4227.95</v>
      </c>
      <c r="N138" s="5">
        <f t="shared" si="6"/>
        <v>6546.19</v>
      </c>
      <c r="O138" s="6">
        <f t="shared" si="7"/>
        <v>-20379.37</v>
      </c>
      <c r="P138" s="6">
        <v>14958</v>
      </c>
      <c r="Q138" t="s">
        <v>15</v>
      </c>
      <c r="R138" t="s">
        <v>20</v>
      </c>
      <c r="S138" t="s">
        <v>126</v>
      </c>
      <c r="T138" s="1">
        <v>42490</v>
      </c>
      <c r="U138" s="4"/>
    </row>
    <row r="139" spans="1:21" x14ac:dyDescent="0.25">
      <c r="A139">
        <v>2016</v>
      </c>
      <c r="B139" t="s">
        <v>11</v>
      </c>
      <c r="C139" t="s">
        <v>12</v>
      </c>
      <c r="D139" t="s">
        <v>13</v>
      </c>
      <c r="E139" t="s">
        <v>43</v>
      </c>
      <c r="F139" s="1">
        <v>42489</v>
      </c>
      <c r="G139">
        <v>0</v>
      </c>
      <c r="H139" s="2">
        <v>21517.14</v>
      </c>
      <c r="I139" s="44"/>
      <c r="J139" s="44"/>
      <c r="K139" s="5"/>
      <c r="L139" s="4">
        <v>2319.2199999999998</v>
      </c>
      <c r="M139" s="5">
        <v>4229.7299999999996</v>
      </c>
      <c r="N139" s="5">
        <f t="shared" si="6"/>
        <v>6548.9499999999989</v>
      </c>
      <c r="O139" s="6">
        <f t="shared" si="7"/>
        <v>-21517.14</v>
      </c>
      <c r="P139" s="6">
        <v>15012</v>
      </c>
      <c r="Q139" t="s">
        <v>15</v>
      </c>
      <c r="R139" t="s">
        <v>20</v>
      </c>
      <c r="S139" t="s">
        <v>127</v>
      </c>
      <c r="T139" s="1">
        <v>42490</v>
      </c>
      <c r="U139" s="4"/>
    </row>
    <row r="140" spans="1:21" x14ac:dyDescent="0.25">
      <c r="A140">
        <v>2016</v>
      </c>
      <c r="B140" t="s">
        <v>11</v>
      </c>
      <c r="C140" t="s">
        <v>12</v>
      </c>
      <c r="D140" t="s">
        <v>13</v>
      </c>
      <c r="E140" t="s">
        <v>43</v>
      </c>
      <c r="F140" s="1">
        <v>42490</v>
      </c>
      <c r="G140">
        <v>0</v>
      </c>
      <c r="H140" s="2">
        <v>312.86</v>
      </c>
      <c r="I140" s="44"/>
      <c r="J140" s="44"/>
      <c r="K140" s="5"/>
      <c r="L140" s="4"/>
      <c r="M140" s="5"/>
      <c r="N140" s="5">
        <f t="shared" si="6"/>
        <v>0</v>
      </c>
      <c r="O140" s="6">
        <f t="shared" si="7"/>
        <v>-312.86</v>
      </c>
      <c r="P140" s="6"/>
      <c r="Q140" t="s">
        <v>24</v>
      </c>
      <c r="R140" t="s">
        <v>108</v>
      </c>
      <c r="T140" s="1">
        <v>42490</v>
      </c>
      <c r="U140" s="4"/>
    </row>
    <row r="141" spans="1:21" x14ac:dyDescent="0.25">
      <c r="A141">
        <v>2016</v>
      </c>
      <c r="B141" t="s">
        <v>11</v>
      </c>
      <c r="C141" t="s">
        <v>12</v>
      </c>
      <c r="D141" t="s">
        <v>13</v>
      </c>
      <c r="E141" t="s">
        <v>43</v>
      </c>
      <c r="F141" s="1">
        <v>42491</v>
      </c>
      <c r="G141">
        <v>0</v>
      </c>
      <c r="H141" s="2">
        <v>143.94999999999999</v>
      </c>
      <c r="I141" s="44"/>
      <c r="J141" s="44"/>
      <c r="K141" s="5"/>
      <c r="L141" s="4"/>
      <c r="M141" s="5"/>
      <c r="N141" s="5">
        <f t="shared" si="6"/>
        <v>0</v>
      </c>
      <c r="O141" s="6">
        <f t="shared" si="7"/>
        <v>-143.94999999999999</v>
      </c>
      <c r="P141" s="6">
        <v>15012</v>
      </c>
      <c r="Q141" t="s">
        <v>15</v>
      </c>
      <c r="R141" t="s">
        <v>20</v>
      </c>
      <c r="S141" t="s">
        <v>128</v>
      </c>
      <c r="T141" s="1">
        <v>42521</v>
      </c>
      <c r="U141" s="4" t="s">
        <v>3930</v>
      </c>
    </row>
    <row r="142" spans="1:21" x14ac:dyDescent="0.25">
      <c r="A142">
        <v>2016</v>
      </c>
      <c r="B142" t="s">
        <v>11</v>
      </c>
      <c r="C142" t="s">
        <v>12</v>
      </c>
      <c r="D142" t="s">
        <v>13</v>
      </c>
      <c r="E142" t="s">
        <v>43</v>
      </c>
      <c r="F142" s="1">
        <v>42496</v>
      </c>
      <c r="G142">
        <v>0</v>
      </c>
      <c r="H142" s="2">
        <v>21319.96</v>
      </c>
      <c r="I142" s="44"/>
      <c r="J142" s="44"/>
      <c r="K142" s="5"/>
      <c r="L142" s="4">
        <v>2318.2399999999998</v>
      </c>
      <c r="M142" s="5">
        <v>4227.95</v>
      </c>
      <c r="N142" s="5">
        <f t="shared" si="6"/>
        <v>6546.19</v>
      </c>
      <c r="O142" s="6">
        <f t="shared" si="7"/>
        <v>-21319.96</v>
      </c>
      <c r="P142" s="6">
        <v>15012</v>
      </c>
      <c r="Q142" t="s">
        <v>15</v>
      </c>
      <c r="R142" t="s">
        <v>20</v>
      </c>
      <c r="S142" t="s">
        <v>129</v>
      </c>
      <c r="T142" s="1">
        <v>42521</v>
      </c>
      <c r="U142" s="4"/>
    </row>
    <row r="143" spans="1:21" x14ac:dyDescent="0.25">
      <c r="A143">
        <v>2016</v>
      </c>
      <c r="B143" t="s">
        <v>11</v>
      </c>
      <c r="C143" t="s">
        <v>12</v>
      </c>
      <c r="D143" t="s">
        <v>13</v>
      </c>
      <c r="E143" t="s">
        <v>43</v>
      </c>
      <c r="F143" s="1">
        <v>42506</v>
      </c>
      <c r="G143">
        <v>0</v>
      </c>
      <c r="H143" s="2">
        <v>22498.080000000002</v>
      </c>
      <c r="I143" s="44"/>
      <c r="J143" s="44"/>
      <c r="K143" s="5"/>
      <c r="L143" s="4">
        <v>2318.4899999999998</v>
      </c>
      <c r="M143" s="5">
        <v>4228.3900000000003</v>
      </c>
      <c r="N143" s="5">
        <f t="shared" si="6"/>
        <v>6546.88</v>
      </c>
      <c r="O143" s="6">
        <f t="shared" si="7"/>
        <v>-22498.080000000002</v>
      </c>
      <c r="P143" s="6">
        <v>15082</v>
      </c>
      <c r="Q143" t="s">
        <v>15</v>
      </c>
      <c r="R143" t="s">
        <v>20</v>
      </c>
      <c r="S143" t="s">
        <v>130</v>
      </c>
      <c r="T143" s="1">
        <v>42521</v>
      </c>
      <c r="U143" s="4"/>
    </row>
    <row r="144" spans="1:21" x14ac:dyDescent="0.25">
      <c r="A144">
        <v>2016</v>
      </c>
      <c r="B144" t="s">
        <v>11</v>
      </c>
      <c r="C144" t="s">
        <v>12</v>
      </c>
      <c r="D144" t="s">
        <v>13</v>
      </c>
      <c r="E144" t="s">
        <v>43</v>
      </c>
      <c r="F144" s="1">
        <v>42513</v>
      </c>
      <c r="G144">
        <v>0</v>
      </c>
      <c r="H144" s="2">
        <v>23297.68</v>
      </c>
      <c r="I144" s="44"/>
      <c r="J144" s="44"/>
      <c r="K144" s="5"/>
      <c r="L144" s="4">
        <v>2318.4899999999998</v>
      </c>
      <c r="M144" s="5">
        <v>4228.3900000000003</v>
      </c>
      <c r="N144" s="5">
        <f t="shared" si="6"/>
        <v>6546.88</v>
      </c>
      <c r="O144" s="6">
        <f t="shared" si="7"/>
        <v>-23297.68</v>
      </c>
      <c r="P144" s="6">
        <v>15151</v>
      </c>
      <c r="Q144" t="s">
        <v>15</v>
      </c>
      <c r="R144" t="s">
        <v>20</v>
      </c>
      <c r="S144" t="s">
        <v>131</v>
      </c>
      <c r="T144" s="1">
        <v>42521</v>
      </c>
      <c r="U144" s="4"/>
    </row>
    <row r="145" spans="1:21" x14ac:dyDescent="0.25">
      <c r="A145">
        <v>2016</v>
      </c>
      <c r="B145" t="s">
        <v>11</v>
      </c>
      <c r="C145" t="s">
        <v>12</v>
      </c>
      <c r="D145" t="s">
        <v>13</v>
      </c>
      <c r="E145" t="s">
        <v>43</v>
      </c>
      <c r="F145" s="1">
        <v>42518</v>
      </c>
      <c r="G145">
        <v>0</v>
      </c>
      <c r="H145" s="2">
        <v>23818.28</v>
      </c>
      <c r="I145" s="44"/>
      <c r="J145" s="44"/>
      <c r="K145" s="5"/>
      <c r="L145" s="4">
        <v>2318.73</v>
      </c>
      <c r="M145" s="5">
        <v>4228.84</v>
      </c>
      <c r="N145" s="5">
        <f t="shared" si="6"/>
        <v>6547.57</v>
      </c>
      <c r="O145" s="6">
        <f t="shared" si="7"/>
        <v>-23818.28</v>
      </c>
      <c r="P145" s="6">
        <v>15151</v>
      </c>
      <c r="Q145" t="s">
        <v>15</v>
      </c>
      <c r="R145" t="s">
        <v>20</v>
      </c>
      <c r="S145" t="s">
        <v>132</v>
      </c>
      <c r="T145" s="1">
        <v>42521</v>
      </c>
      <c r="U145" s="4"/>
    </row>
    <row r="146" spans="1:21" x14ac:dyDescent="0.25">
      <c r="A146">
        <v>2016</v>
      </c>
      <c r="B146" t="s">
        <v>11</v>
      </c>
      <c r="C146" t="s">
        <v>12</v>
      </c>
      <c r="D146" t="s">
        <v>13</v>
      </c>
      <c r="E146" t="s">
        <v>43</v>
      </c>
      <c r="F146" s="1">
        <v>42521</v>
      </c>
      <c r="G146">
        <v>0</v>
      </c>
      <c r="H146" s="2">
        <v>1295.24</v>
      </c>
      <c r="I146" s="44"/>
      <c r="J146" s="44"/>
      <c r="K146" s="5"/>
      <c r="L146" s="4"/>
      <c r="M146" s="5"/>
      <c r="N146" s="5">
        <f t="shared" si="6"/>
        <v>0</v>
      </c>
      <c r="O146" s="6">
        <f t="shared" si="7"/>
        <v>-1295.24</v>
      </c>
      <c r="P146" s="6"/>
      <c r="Q146" t="s">
        <v>24</v>
      </c>
      <c r="R146" t="s">
        <v>108</v>
      </c>
      <c r="T146" s="1">
        <v>42521</v>
      </c>
      <c r="U146" s="4"/>
    </row>
    <row r="147" spans="1:21" x14ac:dyDescent="0.25">
      <c r="A147">
        <v>2016</v>
      </c>
      <c r="B147" t="s">
        <v>11</v>
      </c>
      <c r="C147" t="s">
        <v>12</v>
      </c>
      <c r="D147" t="s">
        <v>13</v>
      </c>
      <c r="E147" t="s">
        <v>43</v>
      </c>
      <c r="F147" s="1">
        <v>42527</v>
      </c>
      <c r="G147">
        <v>0</v>
      </c>
      <c r="H147" s="2">
        <v>23810.04</v>
      </c>
      <c r="I147" s="44"/>
      <c r="J147" s="44"/>
      <c r="K147" s="5"/>
      <c r="L147" s="4">
        <v>2318</v>
      </c>
      <c r="M147" s="5">
        <v>4227.5</v>
      </c>
      <c r="N147" s="5">
        <f t="shared" si="6"/>
        <v>6545.5</v>
      </c>
      <c r="O147" s="6">
        <f t="shared" si="7"/>
        <v>-23810.04</v>
      </c>
      <c r="P147" s="6">
        <v>15151</v>
      </c>
      <c r="Q147" t="s">
        <v>15</v>
      </c>
      <c r="R147" t="s">
        <v>20</v>
      </c>
      <c r="S147" t="s">
        <v>133</v>
      </c>
      <c r="T147" s="1">
        <v>42551</v>
      </c>
      <c r="U147" s="4"/>
    </row>
    <row r="148" spans="1:21" x14ac:dyDescent="0.25">
      <c r="A148">
        <v>2016</v>
      </c>
      <c r="B148" t="s">
        <v>11</v>
      </c>
      <c r="C148" t="s">
        <v>12</v>
      </c>
      <c r="D148" t="s">
        <v>13</v>
      </c>
      <c r="E148" t="s">
        <v>43</v>
      </c>
      <c r="F148" s="1">
        <v>42534</v>
      </c>
      <c r="G148">
        <v>0</v>
      </c>
      <c r="H148" s="2">
        <v>24144.3</v>
      </c>
      <c r="I148" s="44"/>
      <c r="J148" s="44"/>
      <c r="K148" s="5"/>
      <c r="L148" s="4">
        <v>2318.4899999999998</v>
      </c>
      <c r="M148" s="5">
        <v>4228.3900000000003</v>
      </c>
      <c r="N148" s="5">
        <f t="shared" si="6"/>
        <v>6546.88</v>
      </c>
      <c r="O148" s="6">
        <f t="shared" si="7"/>
        <v>-24144.3</v>
      </c>
      <c r="P148" s="6">
        <v>15338</v>
      </c>
      <c r="Q148" t="s">
        <v>15</v>
      </c>
      <c r="R148" t="s">
        <v>20</v>
      </c>
      <c r="S148" t="s">
        <v>134</v>
      </c>
      <c r="T148" s="1">
        <v>42551</v>
      </c>
      <c r="U148" s="4"/>
    </row>
    <row r="149" spans="1:21" x14ac:dyDescent="0.25">
      <c r="A149">
        <v>2016</v>
      </c>
      <c r="B149" t="s">
        <v>11</v>
      </c>
      <c r="C149" t="s">
        <v>12</v>
      </c>
      <c r="D149" t="s">
        <v>13</v>
      </c>
      <c r="E149" t="s">
        <v>43</v>
      </c>
      <c r="F149" s="1">
        <v>42541</v>
      </c>
      <c r="G149">
        <v>0</v>
      </c>
      <c r="H149" s="2">
        <v>23582.36</v>
      </c>
      <c r="I149" s="44"/>
      <c r="J149" s="44"/>
      <c r="K149" s="5"/>
      <c r="L149" s="4">
        <v>2318.73</v>
      </c>
      <c r="M149" s="5">
        <v>4228.84</v>
      </c>
      <c r="N149" s="5">
        <f t="shared" si="6"/>
        <v>6547.57</v>
      </c>
      <c r="O149" s="6">
        <f t="shared" si="7"/>
        <v>-23582.36</v>
      </c>
      <c r="P149" s="6">
        <v>15338</v>
      </c>
      <c r="Q149" t="s">
        <v>15</v>
      </c>
      <c r="R149" t="s">
        <v>20</v>
      </c>
      <c r="S149" t="s">
        <v>135</v>
      </c>
      <c r="T149" s="1">
        <v>42551</v>
      </c>
      <c r="U149" s="4"/>
    </row>
    <row r="150" spans="1:21" x14ac:dyDescent="0.25">
      <c r="A150">
        <v>2016</v>
      </c>
      <c r="B150" t="s">
        <v>11</v>
      </c>
      <c r="C150" t="s">
        <v>12</v>
      </c>
      <c r="D150" t="s">
        <v>13</v>
      </c>
      <c r="E150" t="s">
        <v>43</v>
      </c>
      <c r="F150" s="1">
        <v>42548</v>
      </c>
      <c r="G150">
        <v>0</v>
      </c>
      <c r="H150" s="2">
        <v>22773.1</v>
      </c>
      <c r="I150" s="44"/>
      <c r="J150" s="44"/>
      <c r="K150" s="5"/>
      <c r="L150" s="4">
        <v>2317.7600000000002</v>
      </c>
      <c r="M150" s="5">
        <v>4227.0600000000004</v>
      </c>
      <c r="N150" s="5">
        <f t="shared" si="6"/>
        <v>6544.8200000000006</v>
      </c>
      <c r="O150" s="6">
        <f t="shared" si="7"/>
        <v>-22773.1</v>
      </c>
      <c r="P150" s="6">
        <v>15435</v>
      </c>
      <c r="Q150" t="s">
        <v>15</v>
      </c>
      <c r="R150" t="s">
        <v>20</v>
      </c>
      <c r="S150" t="s">
        <v>136</v>
      </c>
      <c r="T150" s="1">
        <v>42551</v>
      </c>
      <c r="U150" s="4"/>
    </row>
    <row r="151" spans="1:21" x14ac:dyDescent="0.25">
      <c r="A151">
        <v>2016</v>
      </c>
      <c r="B151" t="s">
        <v>11</v>
      </c>
      <c r="C151" t="s">
        <v>12</v>
      </c>
      <c r="D151" t="s">
        <v>13</v>
      </c>
      <c r="E151" t="s">
        <v>43</v>
      </c>
      <c r="F151" s="1">
        <v>42551</v>
      </c>
      <c r="G151">
        <v>0</v>
      </c>
      <c r="H151" s="2">
        <v>6552.71</v>
      </c>
      <c r="I151" s="44"/>
      <c r="J151" s="44"/>
      <c r="K151" s="5"/>
      <c r="L151" s="4"/>
      <c r="M151" s="5"/>
      <c r="N151" s="5">
        <f t="shared" si="6"/>
        <v>0</v>
      </c>
      <c r="O151" s="6">
        <f t="shared" si="7"/>
        <v>-6552.71</v>
      </c>
      <c r="P151" s="6"/>
      <c r="Q151" t="s">
        <v>24</v>
      </c>
      <c r="R151" t="s">
        <v>108</v>
      </c>
      <c r="T151" s="1">
        <v>42551</v>
      </c>
      <c r="U151" s="4"/>
    </row>
    <row r="152" spans="1:21" x14ac:dyDescent="0.25">
      <c r="A152">
        <v>2016</v>
      </c>
      <c r="B152" t="s">
        <v>11</v>
      </c>
      <c r="C152" t="s">
        <v>12</v>
      </c>
      <c r="D152" t="s">
        <v>13</v>
      </c>
      <c r="E152" t="s">
        <v>43</v>
      </c>
      <c r="F152" s="1">
        <v>42554</v>
      </c>
      <c r="G152">
        <v>0</v>
      </c>
      <c r="H152" s="2">
        <v>23335.040000000001</v>
      </c>
      <c r="I152" s="44"/>
      <c r="J152" s="44"/>
      <c r="K152" s="5"/>
      <c r="L152" s="4">
        <v>2318</v>
      </c>
      <c r="M152" s="5">
        <v>4693</v>
      </c>
      <c r="N152" s="5">
        <f t="shared" si="6"/>
        <v>7011</v>
      </c>
      <c r="O152" s="6">
        <f t="shared" si="7"/>
        <v>-23335.040000000001</v>
      </c>
      <c r="P152" s="6">
        <v>15523</v>
      </c>
      <c r="Q152" t="s">
        <v>15</v>
      </c>
      <c r="R152" t="s">
        <v>20</v>
      </c>
      <c r="S152" t="s">
        <v>137</v>
      </c>
      <c r="T152" s="1">
        <v>42582</v>
      </c>
      <c r="U152" s="4"/>
    </row>
    <row r="153" spans="1:21" x14ac:dyDescent="0.25">
      <c r="A153">
        <v>2016</v>
      </c>
      <c r="B153" t="s">
        <v>11</v>
      </c>
      <c r="C153" t="s">
        <v>12</v>
      </c>
      <c r="D153" t="s">
        <v>13</v>
      </c>
      <c r="E153" t="s">
        <v>43</v>
      </c>
      <c r="F153" s="1">
        <v>42564</v>
      </c>
      <c r="G153">
        <v>0</v>
      </c>
      <c r="H153" s="2">
        <v>23285.57</v>
      </c>
      <c r="I153" s="44"/>
      <c r="J153" s="44"/>
      <c r="K153" s="5"/>
      <c r="L153" s="4">
        <v>2317.7600000000002</v>
      </c>
      <c r="M153" s="5">
        <v>4692.51</v>
      </c>
      <c r="N153" s="5">
        <f t="shared" si="6"/>
        <v>7010.27</v>
      </c>
      <c r="O153" s="6">
        <f t="shared" si="7"/>
        <v>-23285.57</v>
      </c>
      <c r="P153" s="6">
        <v>15523</v>
      </c>
      <c r="Q153" t="s">
        <v>15</v>
      </c>
      <c r="R153" t="s">
        <v>20</v>
      </c>
      <c r="S153" t="s">
        <v>138</v>
      </c>
      <c r="T153" s="1">
        <v>42582</v>
      </c>
      <c r="U153" s="4"/>
    </row>
    <row r="154" spans="1:21" x14ac:dyDescent="0.25">
      <c r="A154">
        <v>2016</v>
      </c>
      <c r="B154" t="s">
        <v>11</v>
      </c>
      <c r="C154" t="s">
        <v>12</v>
      </c>
      <c r="D154" t="s">
        <v>13</v>
      </c>
      <c r="E154" t="s">
        <v>43</v>
      </c>
      <c r="F154" s="1">
        <v>42571</v>
      </c>
      <c r="G154">
        <v>0</v>
      </c>
      <c r="H154" s="2">
        <v>22112.39</v>
      </c>
      <c r="I154" s="44"/>
      <c r="J154" s="44"/>
      <c r="K154" s="5"/>
      <c r="L154" s="4">
        <v>2318</v>
      </c>
      <c r="M154" s="5">
        <v>4693</v>
      </c>
      <c r="N154" s="5">
        <f t="shared" si="6"/>
        <v>7011</v>
      </c>
      <c r="O154" s="6">
        <f t="shared" si="7"/>
        <v>-22112.39</v>
      </c>
      <c r="P154" s="6">
        <v>15608</v>
      </c>
      <c r="Q154" t="s">
        <v>15</v>
      </c>
      <c r="R154" t="s">
        <v>20</v>
      </c>
      <c r="S154" t="s">
        <v>139</v>
      </c>
      <c r="T154" s="1">
        <v>42582</v>
      </c>
      <c r="U154" s="4"/>
    </row>
    <row r="155" spans="1:21" x14ac:dyDescent="0.25">
      <c r="A155">
        <v>2016</v>
      </c>
      <c r="B155" t="s">
        <v>11</v>
      </c>
      <c r="C155" t="s">
        <v>12</v>
      </c>
      <c r="D155" t="s">
        <v>13</v>
      </c>
      <c r="E155" t="s">
        <v>43</v>
      </c>
      <c r="F155" s="1">
        <v>42578</v>
      </c>
      <c r="G155">
        <v>0</v>
      </c>
      <c r="H155" s="2">
        <v>21499.759999999998</v>
      </c>
      <c r="I155" s="44"/>
      <c r="J155" s="44"/>
      <c r="K155" s="5"/>
      <c r="L155" s="4">
        <v>2317.7600000000002</v>
      </c>
      <c r="M155" s="5">
        <v>4692.51</v>
      </c>
      <c r="N155" s="5">
        <f t="shared" si="6"/>
        <v>7010.27</v>
      </c>
      <c r="O155" s="6">
        <f t="shared" si="7"/>
        <v>-21499.759999999998</v>
      </c>
      <c r="P155" s="6">
        <v>15608</v>
      </c>
      <c r="Q155" t="s">
        <v>15</v>
      </c>
      <c r="R155" t="s">
        <v>20</v>
      </c>
      <c r="S155" t="s">
        <v>140</v>
      </c>
      <c r="T155" s="1">
        <v>42582</v>
      </c>
      <c r="U155" s="4"/>
    </row>
    <row r="156" spans="1:21" x14ac:dyDescent="0.25">
      <c r="A156">
        <v>2016</v>
      </c>
      <c r="B156" t="s">
        <v>11</v>
      </c>
      <c r="C156" t="s">
        <v>12</v>
      </c>
      <c r="D156" t="s">
        <v>13</v>
      </c>
      <c r="E156" t="s">
        <v>43</v>
      </c>
      <c r="F156" s="1">
        <v>42582</v>
      </c>
      <c r="G156">
        <v>0</v>
      </c>
      <c r="H156" s="2">
        <v>708.83</v>
      </c>
      <c r="I156" s="44"/>
      <c r="J156" s="44"/>
      <c r="K156" s="5"/>
      <c r="L156" s="4"/>
      <c r="M156" s="5"/>
      <c r="N156" s="5">
        <f t="shared" si="6"/>
        <v>0</v>
      </c>
      <c r="O156" s="6">
        <f t="shared" si="7"/>
        <v>-708.83</v>
      </c>
      <c r="P156" s="6"/>
      <c r="Q156" t="s">
        <v>24</v>
      </c>
      <c r="R156" t="s">
        <v>108</v>
      </c>
      <c r="T156" s="1">
        <v>42582</v>
      </c>
      <c r="U156" s="4"/>
    </row>
    <row r="157" spans="1:21" x14ac:dyDescent="0.25">
      <c r="A157">
        <v>2016</v>
      </c>
      <c r="B157" t="s">
        <v>11</v>
      </c>
      <c r="C157" t="s">
        <v>12</v>
      </c>
      <c r="D157" t="s">
        <v>13</v>
      </c>
      <c r="E157" t="s">
        <v>43</v>
      </c>
      <c r="F157" s="1">
        <v>42585</v>
      </c>
      <c r="G157">
        <v>0</v>
      </c>
      <c r="H157" s="2">
        <v>21122.98</v>
      </c>
      <c r="I157" s="44"/>
      <c r="J157" s="44"/>
      <c r="K157" s="5"/>
      <c r="L157" s="4">
        <v>2318.73</v>
      </c>
      <c r="M157" s="5">
        <v>4694.4799999999996</v>
      </c>
      <c r="N157" s="5">
        <f t="shared" si="6"/>
        <v>7013.2099999999991</v>
      </c>
      <c r="O157" s="6">
        <f t="shared" si="7"/>
        <v>-21122.98</v>
      </c>
      <c r="P157" s="6">
        <v>15690</v>
      </c>
      <c r="Q157" t="s">
        <v>15</v>
      </c>
      <c r="R157" t="s">
        <v>20</v>
      </c>
      <c r="S157" t="s">
        <v>141</v>
      </c>
      <c r="T157" s="1">
        <v>42582</v>
      </c>
      <c r="U157" s="4"/>
    </row>
    <row r="158" spans="1:21" x14ac:dyDescent="0.25">
      <c r="A158">
        <v>2016</v>
      </c>
      <c r="B158" t="s">
        <v>11</v>
      </c>
      <c r="C158" t="s">
        <v>12</v>
      </c>
      <c r="D158" t="s">
        <v>13</v>
      </c>
      <c r="E158" t="s">
        <v>43</v>
      </c>
      <c r="F158" s="1">
        <v>42587</v>
      </c>
      <c r="G158">
        <v>0</v>
      </c>
      <c r="H158" s="2">
        <v>465.89</v>
      </c>
      <c r="I158" s="44"/>
      <c r="J158" s="44"/>
      <c r="K158" s="5"/>
      <c r="L158" s="4"/>
      <c r="M158" s="5"/>
      <c r="N158" s="5">
        <f t="shared" si="6"/>
        <v>0</v>
      </c>
      <c r="O158" s="6">
        <f t="shared" si="7"/>
        <v>-465.89</v>
      </c>
      <c r="P158" s="6"/>
      <c r="Q158" t="s">
        <v>15</v>
      </c>
      <c r="R158" t="s">
        <v>20</v>
      </c>
      <c r="S158" t="s">
        <v>142</v>
      </c>
      <c r="T158" s="1">
        <v>42613</v>
      </c>
      <c r="U158" s="4"/>
    </row>
    <row r="159" spans="1:21" x14ac:dyDescent="0.25">
      <c r="A159">
        <v>2016</v>
      </c>
      <c r="B159" t="s">
        <v>11</v>
      </c>
      <c r="C159" t="s">
        <v>12</v>
      </c>
      <c r="D159" t="s">
        <v>13</v>
      </c>
      <c r="E159" t="s">
        <v>43</v>
      </c>
      <c r="F159" s="1">
        <v>42587</v>
      </c>
      <c r="G159">
        <v>1</v>
      </c>
      <c r="H159" s="2">
        <v>-465.89</v>
      </c>
      <c r="I159" s="44"/>
      <c r="J159" s="44"/>
      <c r="K159" s="5"/>
      <c r="L159" s="4"/>
      <c r="M159" s="5"/>
      <c r="N159" s="5">
        <f t="shared" si="6"/>
        <v>0</v>
      </c>
      <c r="O159" s="6">
        <f t="shared" si="7"/>
        <v>465.89</v>
      </c>
      <c r="P159" s="6"/>
      <c r="Q159" t="s">
        <v>15</v>
      </c>
      <c r="R159" t="s">
        <v>20</v>
      </c>
      <c r="S159" t="s">
        <v>142</v>
      </c>
      <c r="T159" s="1">
        <v>42613</v>
      </c>
      <c r="U159" s="4"/>
    </row>
    <row r="160" spans="1:21" x14ac:dyDescent="0.25">
      <c r="A160">
        <v>2016</v>
      </c>
      <c r="B160" t="s">
        <v>11</v>
      </c>
      <c r="C160" t="s">
        <v>12</v>
      </c>
      <c r="D160" t="s">
        <v>13</v>
      </c>
      <c r="E160" t="s">
        <v>43</v>
      </c>
      <c r="F160" s="1">
        <v>42591</v>
      </c>
      <c r="G160">
        <v>0</v>
      </c>
      <c r="H160" s="2">
        <v>21672.49</v>
      </c>
      <c r="I160" s="44"/>
      <c r="J160" s="44"/>
      <c r="K160" s="5"/>
      <c r="L160" s="4">
        <v>2318.73</v>
      </c>
      <c r="M160" s="5">
        <v>4694.4799999999996</v>
      </c>
      <c r="N160" s="5">
        <f t="shared" si="6"/>
        <v>7013.2099999999991</v>
      </c>
      <c r="O160" s="6">
        <f t="shared" si="7"/>
        <v>-21672.49</v>
      </c>
      <c r="P160" s="6">
        <v>15690</v>
      </c>
      <c r="Q160" t="s">
        <v>15</v>
      </c>
      <c r="R160" t="s">
        <v>20</v>
      </c>
      <c r="S160" t="s">
        <v>143</v>
      </c>
      <c r="T160" s="1">
        <v>42582</v>
      </c>
      <c r="U160" s="4"/>
    </row>
    <row r="161" spans="1:21" x14ac:dyDescent="0.25">
      <c r="A161">
        <v>2016</v>
      </c>
      <c r="B161" t="s">
        <v>11</v>
      </c>
      <c r="C161" t="s">
        <v>12</v>
      </c>
      <c r="D161" t="s">
        <v>13</v>
      </c>
      <c r="E161" t="s">
        <v>43</v>
      </c>
      <c r="F161" s="1">
        <v>42600</v>
      </c>
      <c r="G161">
        <v>0</v>
      </c>
      <c r="H161" s="2">
        <v>23086.13</v>
      </c>
      <c r="I161" s="44"/>
      <c r="J161" s="44"/>
      <c r="K161" s="5"/>
      <c r="L161" s="4">
        <v>2318.98</v>
      </c>
      <c r="M161" s="5">
        <v>4694.9799999999996</v>
      </c>
      <c r="N161" s="5">
        <f t="shared" si="6"/>
        <v>7013.9599999999991</v>
      </c>
      <c r="O161" s="6">
        <f t="shared" si="7"/>
        <v>-23086.13</v>
      </c>
      <c r="P161" s="6">
        <v>15779</v>
      </c>
      <c r="Q161" t="s">
        <v>15</v>
      </c>
      <c r="R161" t="s">
        <v>20</v>
      </c>
      <c r="S161" t="s">
        <v>144</v>
      </c>
      <c r="T161" s="1">
        <v>42613</v>
      </c>
      <c r="U161" s="4"/>
    </row>
    <row r="162" spans="1:21" x14ac:dyDescent="0.25">
      <c r="A162">
        <v>2016</v>
      </c>
      <c r="B162" t="s">
        <v>11</v>
      </c>
      <c r="C162" t="s">
        <v>12</v>
      </c>
      <c r="D162" t="s">
        <v>13</v>
      </c>
      <c r="E162" t="s">
        <v>43</v>
      </c>
      <c r="F162" s="1">
        <v>42607</v>
      </c>
      <c r="G162">
        <v>0</v>
      </c>
      <c r="H162" s="2">
        <v>24093.47</v>
      </c>
      <c r="I162" s="44"/>
      <c r="J162" s="44"/>
      <c r="K162" s="5"/>
      <c r="L162" s="4">
        <v>2318.4899999999998</v>
      </c>
      <c r="M162" s="5">
        <v>4693.99</v>
      </c>
      <c r="N162" s="5">
        <f t="shared" si="6"/>
        <v>7012.48</v>
      </c>
      <c r="O162" s="6">
        <f t="shared" si="7"/>
        <v>-24093.47</v>
      </c>
      <c r="P162" s="6">
        <v>15779</v>
      </c>
      <c r="Q162" t="s">
        <v>15</v>
      </c>
      <c r="R162" t="s">
        <v>20</v>
      </c>
      <c r="S162" t="s">
        <v>145</v>
      </c>
      <c r="T162" s="1">
        <v>42613</v>
      </c>
      <c r="U162" s="4"/>
    </row>
    <row r="163" spans="1:21" x14ac:dyDescent="0.25">
      <c r="A163">
        <v>2016</v>
      </c>
      <c r="B163" t="s">
        <v>11</v>
      </c>
      <c r="C163" t="s">
        <v>12</v>
      </c>
      <c r="D163" t="s">
        <v>13</v>
      </c>
      <c r="E163" t="s">
        <v>43</v>
      </c>
      <c r="F163" s="1">
        <v>42613</v>
      </c>
      <c r="G163">
        <v>0</v>
      </c>
      <c r="H163" s="2">
        <v>9792.15</v>
      </c>
      <c r="I163" s="44"/>
      <c r="J163" s="44"/>
      <c r="K163" s="5"/>
      <c r="L163" s="4"/>
      <c r="M163" s="5"/>
      <c r="N163" s="5">
        <f t="shared" si="6"/>
        <v>0</v>
      </c>
      <c r="O163" s="6">
        <f t="shared" si="7"/>
        <v>-9792.15</v>
      </c>
      <c r="P163" s="6"/>
      <c r="Q163" t="s">
        <v>24</v>
      </c>
      <c r="R163" t="s">
        <v>108</v>
      </c>
      <c r="T163" s="1">
        <v>42613</v>
      </c>
      <c r="U163" s="4"/>
    </row>
    <row r="164" spans="1:21" x14ac:dyDescent="0.25">
      <c r="A164">
        <v>2016</v>
      </c>
      <c r="B164" t="s">
        <v>11</v>
      </c>
      <c r="C164" t="s">
        <v>12</v>
      </c>
      <c r="D164" t="s">
        <v>13</v>
      </c>
      <c r="E164" t="s">
        <v>43</v>
      </c>
      <c r="F164" s="1">
        <v>42614</v>
      </c>
      <c r="G164">
        <v>0</v>
      </c>
      <c r="H164" s="2">
        <v>23816.27</v>
      </c>
      <c r="I164" s="44"/>
      <c r="J164" s="44"/>
      <c r="K164" s="5"/>
      <c r="L164" s="4">
        <v>2318.98</v>
      </c>
      <c r="M164" s="5">
        <v>4694.9799999999996</v>
      </c>
      <c r="N164" s="5">
        <f t="shared" si="6"/>
        <v>7013.9599999999991</v>
      </c>
      <c r="O164" s="6">
        <f t="shared" si="7"/>
        <v>-23816.27</v>
      </c>
      <c r="P164" s="6">
        <v>15843</v>
      </c>
      <c r="Q164" t="s">
        <v>15</v>
      </c>
      <c r="R164" t="s">
        <v>20</v>
      </c>
      <c r="S164" t="s">
        <v>146</v>
      </c>
      <c r="T164" s="1">
        <v>42643</v>
      </c>
      <c r="U164" s="4"/>
    </row>
    <row r="165" spans="1:21" x14ac:dyDescent="0.25">
      <c r="A165">
        <v>2016</v>
      </c>
      <c r="B165" t="s">
        <v>11</v>
      </c>
      <c r="C165" t="s">
        <v>12</v>
      </c>
      <c r="D165" t="s">
        <v>13</v>
      </c>
      <c r="E165" t="s">
        <v>43</v>
      </c>
      <c r="F165" s="1">
        <v>42621</v>
      </c>
      <c r="G165">
        <v>0</v>
      </c>
      <c r="H165" s="2">
        <v>23056.26</v>
      </c>
      <c r="I165" s="44"/>
      <c r="J165" s="44"/>
      <c r="K165" s="5"/>
      <c r="L165" s="4">
        <v>2318.2399999999998</v>
      </c>
      <c r="M165" s="5">
        <v>4693.49</v>
      </c>
      <c r="N165" s="5">
        <f t="shared" si="6"/>
        <v>7011.73</v>
      </c>
      <c r="O165" s="6">
        <f t="shared" si="7"/>
        <v>-23056.26</v>
      </c>
      <c r="P165" s="6">
        <v>15843</v>
      </c>
      <c r="Q165" t="s">
        <v>15</v>
      </c>
      <c r="R165" t="s">
        <v>20</v>
      </c>
      <c r="S165" t="s">
        <v>147</v>
      </c>
      <c r="T165" s="1">
        <v>42643</v>
      </c>
      <c r="U165" s="4"/>
    </row>
    <row r="166" spans="1:21" x14ac:dyDescent="0.25">
      <c r="A166">
        <v>2016</v>
      </c>
      <c r="B166" t="s">
        <v>11</v>
      </c>
      <c r="C166" t="s">
        <v>12</v>
      </c>
      <c r="D166" t="s">
        <v>13</v>
      </c>
      <c r="E166" t="s">
        <v>43</v>
      </c>
      <c r="F166" s="1">
        <v>42628</v>
      </c>
      <c r="G166">
        <v>0</v>
      </c>
      <c r="H166" s="2">
        <v>21969.01</v>
      </c>
      <c r="I166" s="44"/>
      <c r="J166" s="44"/>
      <c r="K166" s="5"/>
      <c r="L166" s="4">
        <v>2317.7600000000002</v>
      </c>
      <c r="M166" s="5">
        <v>4692.51</v>
      </c>
      <c r="N166" s="5">
        <f t="shared" si="6"/>
        <v>7010.27</v>
      </c>
      <c r="O166" s="6">
        <f t="shared" si="7"/>
        <v>-21969.01</v>
      </c>
      <c r="P166" s="6">
        <v>16030</v>
      </c>
      <c r="Q166" t="s">
        <v>15</v>
      </c>
      <c r="R166" t="s">
        <v>20</v>
      </c>
      <c r="S166" t="s">
        <v>148</v>
      </c>
      <c r="T166" s="1">
        <v>42643</v>
      </c>
      <c r="U166" s="4"/>
    </row>
    <row r="167" spans="1:21" x14ac:dyDescent="0.25">
      <c r="A167">
        <v>2016</v>
      </c>
      <c r="B167" t="s">
        <v>11</v>
      </c>
      <c r="C167" t="s">
        <v>12</v>
      </c>
      <c r="D167" t="s">
        <v>13</v>
      </c>
      <c r="E167" t="s">
        <v>43</v>
      </c>
      <c r="F167" s="1">
        <v>42635</v>
      </c>
      <c r="G167">
        <v>0</v>
      </c>
      <c r="H167" s="2">
        <v>22164.080000000002</v>
      </c>
      <c r="I167" s="44"/>
      <c r="J167" s="44"/>
      <c r="K167" s="5"/>
      <c r="L167" s="4">
        <v>2318.4899999999998</v>
      </c>
      <c r="M167" s="5">
        <v>4693.99</v>
      </c>
      <c r="N167" s="5">
        <f t="shared" si="6"/>
        <v>7012.48</v>
      </c>
      <c r="O167" s="6">
        <f t="shared" si="7"/>
        <v>-22164.080000000002</v>
      </c>
      <c r="P167" s="6">
        <v>16030</v>
      </c>
      <c r="Q167" t="s">
        <v>15</v>
      </c>
      <c r="R167" t="s">
        <v>20</v>
      </c>
      <c r="S167" t="s">
        <v>149</v>
      </c>
      <c r="T167" s="1">
        <v>42643</v>
      </c>
      <c r="U167" s="4"/>
    </row>
    <row r="168" spans="1:21" x14ac:dyDescent="0.25">
      <c r="A168">
        <v>2016</v>
      </c>
      <c r="B168" t="s">
        <v>11</v>
      </c>
      <c r="C168" t="s">
        <v>12</v>
      </c>
      <c r="D168" t="s">
        <v>13</v>
      </c>
      <c r="E168" t="s">
        <v>43</v>
      </c>
      <c r="F168" s="1">
        <v>42642</v>
      </c>
      <c r="G168">
        <v>0</v>
      </c>
      <c r="H168" s="2">
        <v>22679.07</v>
      </c>
      <c r="I168" s="44"/>
      <c r="J168" s="44"/>
      <c r="K168" s="5"/>
      <c r="L168" s="4">
        <v>2318.2399999999998</v>
      </c>
      <c r="M168" s="5">
        <v>4693.49</v>
      </c>
      <c r="N168" s="5">
        <f t="shared" si="6"/>
        <v>7011.73</v>
      </c>
      <c r="O168" s="6">
        <f t="shared" si="7"/>
        <v>-22679.07</v>
      </c>
      <c r="P168" s="6">
        <v>16262</v>
      </c>
      <c r="Q168" t="s">
        <v>15</v>
      </c>
      <c r="R168" t="s">
        <v>20</v>
      </c>
      <c r="S168" t="s">
        <v>150</v>
      </c>
      <c r="T168" s="1">
        <v>42643</v>
      </c>
      <c r="U168" s="4"/>
    </row>
    <row r="169" spans="1:21" x14ac:dyDescent="0.25">
      <c r="A169">
        <v>2016</v>
      </c>
      <c r="B169" t="s">
        <v>11</v>
      </c>
      <c r="C169" t="s">
        <v>12</v>
      </c>
      <c r="D169" t="s">
        <v>13</v>
      </c>
      <c r="E169" t="s">
        <v>43</v>
      </c>
      <c r="F169" s="1">
        <v>42643</v>
      </c>
      <c r="G169">
        <v>0</v>
      </c>
      <c r="H169" s="2">
        <v>-20393.88</v>
      </c>
      <c r="I169" s="44"/>
      <c r="J169" s="44"/>
      <c r="K169" s="5"/>
      <c r="L169" s="4"/>
      <c r="M169" s="5"/>
      <c r="N169" s="5">
        <f t="shared" si="6"/>
        <v>0</v>
      </c>
      <c r="O169" s="6">
        <f t="shared" si="7"/>
        <v>20393.88</v>
      </c>
      <c r="P169" s="6"/>
      <c r="Q169" t="s">
        <v>24</v>
      </c>
      <c r="R169" t="s">
        <v>108</v>
      </c>
      <c r="T169" s="1">
        <v>42643</v>
      </c>
      <c r="U169" s="4"/>
    </row>
    <row r="170" spans="1:21" x14ac:dyDescent="0.25">
      <c r="A170">
        <v>2016</v>
      </c>
      <c r="B170" t="s">
        <v>11</v>
      </c>
      <c r="C170" t="s">
        <v>12</v>
      </c>
      <c r="D170" t="s">
        <v>13</v>
      </c>
      <c r="E170" t="s">
        <v>43</v>
      </c>
      <c r="F170" s="1">
        <v>42650</v>
      </c>
      <c r="G170">
        <v>0</v>
      </c>
      <c r="H170" s="2">
        <v>23575.13</v>
      </c>
      <c r="I170" s="44"/>
      <c r="J170" s="44"/>
      <c r="K170" s="5"/>
      <c r="L170" s="4">
        <v>2318.4899999999998</v>
      </c>
      <c r="M170" s="5">
        <v>4693.99</v>
      </c>
      <c r="N170" s="5">
        <f t="shared" si="6"/>
        <v>7012.48</v>
      </c>
      <c r="O170" s="6">
        <f t="shared" si="7"/>
        <v>-23575.13</v>
      </c>
      <c r="P170" s="6">
        <v>16262</v>
      </c>
      <c r="Q170" t="s">
        <v>15</v>
      </c>
      <c r="R170" t="s">
        <v>20</v>
      </c>
      <c r="S170" t="s">
        <v>151</v>
      </c>
      <c r="T170" s="1">
        <v>42674</v>
      </c>
      <c r="U170" s="4"/>
    </row>
    <row r="171" spans="1:21" x14ac:dyDescent="0.25">
      <c r="A171">
        <v>2016</v>
      </c>
      <c r="B171" t="s">
        <v>11</v>
      </c>
      <c r="C171" t="s">
        <v>12</v>
      </c>
      <c r="D171" t="s">
        <v>13</v>
      </c>
      <c r="E171" t="s">
        <v>43</v>
      </c>
      <c r="F171" s="1">
        <v>42657</v>
      </c>
      <c r="G171">
        <v>0</v>
      </c>
      <c r="H171" s="2">
        <v>23648.16</v>
      </c>
      <c r="I171" s="44"/>
      <c r="J171" s="44"/>
      <c r="K171" s="5"/>
      <c r="L171" s="4">
        <v>2318.73</v>
      </c>
      <c r="M171" s="5">
        <v>4694.4799999999996</v>
      </c>
      <c r="N171" s="5">
        <f t="shared" si="6"/>
        <v>7013.2099999999991</v>
      </c>
      <c r="O171" s="6">
        <f t="shared" si="7"/>
        <v>-23648.16</v>
      </c>
      <c r="P171" s="6">
        <v>16395</v>
      </c>
      <c r="Q171" t="s">
        <v>15</v>
      </c>
      <c r="R171" t="s">
        <v>20</v>
      </c>
      <c r="S171" t="s">
        <v>152</v>
      </c>
      <c r="T171" s="1">
        <v>42674</v>
      </c>
      <c r="U171" s="4"/>
    </row>
    <row r="172" spans="1:21" x14ac:dyDescent="0.25">
      <c r="A172">
        <v>2016</v>
      </c>
      <c r="B172" t="s">
        <v>11</v>
      </c>
      <c r="C172" t="s">
        <v>12</v>
      </c>
      <c r="D172" t="s">
        <v>13</v>
      </c>
      <c r="E172" t="s">
        <v>43</v>
      </c>
      <c r="F172" s="1">
        <v>42660</v>
      </c>
      <c r="G172">
        <v>0</v>
      </c>
      <c r="H172" s="2">
        <v>637.32000000000005</v>
      </c>
      <c r="I172" s="44"/>
      <c r="J172" s="44"/>
      <c r="K172" s="5"/>
      <c r="L172" s="4"/>
      <c r="M172" s="5"/>
      <c r="N172" s="5">
        <f t="shared" si="6"/>
        <v>0</v>
      </c>
      <c r="O172" s="6">
        <f t="shared" si="7"/>
        <v>-637.32000000000005</v>
      </c>
      <c r="P172" s="6">
        <v>16395</v>
      </c>
      <c r="Q172" t="s">
        <v>15</v>
      </c>
      <c r="R172" t="s">
        <v>20</v>
      </c>
      <c r="S172" t="s">
        <v>153</v>
      </c>
      <c r="T172" s="1">
        <v>42674</v>
      </c>
      <c r="U172" s="4" t="s">
        <v>3928</v>
      </c>
    </row>
    <row r="173" spans="1:21" x14ac:dyDescent="0.25">
      <c r="A173">
        <v>2016</v>
      </c>
      <c r="B173" t="s">
        <v>11</v>
      </c>
      <c r="C173" t="s">
        <v>12</v>
      </c>
      <c r="D173" t="s">
        <v>13</v>
      </c>
      <c r="E173" t="s">
        <v>43</v>
      </c>
      <c r="F173" s="1">
        <v>42664</v>
      </c>
      <c r="G173">
        <v>0</v>
      </c>
      <c r="H173" s="2">
        <v>23554.080000000002</v>
      </c>
      <c r="I173" s="44"/>
      <c r="J173" s="44"/>
      <c r="K173" s="5"/>
      <c r="L173" s="4">
        <v>2318.73</v>
      </c>
      <c r="M173" s="5">
        <v>4694.4799999999996</v>
      </c>
      <c r="N173" s="5">
        <f t="shared" si="6"/>
        <v>7013.2099999999991</v>
      </c>
      <c r="O173" s="6">
        <f t="shared" si="7"/>
        <v>-23554.080000000002</v>
      </c>
      <c r="P173" s="6">
        <v>16395</v>
      </c>
      <c r="Q173" t="s">
        <v>15</v>
      </c>
      <c r="R173" t="s">
        <v>20</v>
      </c>
      <c r="S173" t="s">
        <v>154</v>
      </c>
      <c r="T173" s="1">
        <v>42674</v>
      </c>
      <c r="U173" s="4"/>
    </row>
    <row r="174" spans="1:21" x14ac:dyDescent="0.25">
      <c r="A174">
        <v>2016</v>
      </c>
      <c r="B174" t="s">
        <v>11</v>
      </c>
      <c r="C174" t="s">
        <v>12</v>
      </c>
      <c r="D174" t="s">
        <v>13</v>
      </c>
      <c r="E174" t="s">
        <v>43</v>
      </c>
      <c r="F174" s="1">
        <v>42667</v>
      </c>
      <c r="G174">
        <v>0</v>
      </c>
      <c r="H174" s="2">
        <v>1367.36</v>
      </c>
      <c r="I174" s="44"/>
      <c r="J174" s="44"/>
      <c r="K174" s="5"/>
      <c r="L174" s="4"/>
      <c r="M174" s="5"/>
      <c r="N174" s="5">
        <f t="shared" si="6"/>
        <v>0</v>
      </c>
      <c r="O174" s="6">
        <f t="shared" si="7"/>
        <v>-1367.36</v>
      </c>
      <c r="P174" s="6">
        <v>16476</v>
      </c>
      <c r="Q174" t="s">
        <v>15</v>
      </c>
      <c r="R174" t="s">
        <v>20</v>
      </c>
      <c r="S174" t="s">
        <v>155</v>
      </c>
      <c r="T174" s="1">
        <v>42674</v>
      </c>
      <c r="U174" s="4" t="s">
        <v>3931</v>
      </c>
    </row>
    <row r="175" spans="1:21" x14ac:dyDescent="0.25">
      <c r="A175">
        <v>2016</v>
      </c>
      <c r="B175" t="s">
        <v>11</v>
      </c>
      <c r="C175" t="s">
        <v>12</v>
      </c>
      <c r="D175" t="s">
        <v>13</v>
      </c>
      <c r="E175" t="s">
        <v>43</v>
      </c>
      <c r="F175" s="1">
        <v>42671</v>
      </c>
      <c r="G175">
        <v>0</v>
      </c>
      <c r="H175" s="2">
        <v>24379.86</v>
      </c>
      <c r="I175" s="44"/>
      <c r="J175" s="44"/>
      <c r="K175" s="5"/>
      <c r="L175" s="4">
        <v>2318.98</v>
      </c>
      <c r="M175" s="5">
        <v>4694.9799999999996</v>
      </c>
      <c r="N175" s="5">
        <f t="shared" si="6"/>
        <v>7013.9599999999991</v>
      </c>
      <c r="O175" s="6">
        <f t="shared" si="7"/>
        <v>-24379.86</v>
      </c>
      <c r="P175" s="6">
        <v>16476</v>
      </c>
      <c r="Q175" t="s">
        <v>15</v>
      </c>
      <c r="R175" t="s">
        <v>20</v>
      </c>
      <c r="S175" t="s">
        <v>156</v>
      </c>
      <c r="T175" s="1">
        <v>42674</v>
      </c>
      <c r="U175" s="4"/>
    </row>
    <row r="176" spans="1:21" x14ac:dyDescent="0.25">
      <c r="A176">
        <v>2016</v>
      </c>
      <c r="B176" t="s">
        <v>11</v>
      </c>
      <c r="C176" t="s">
        <v>12</v>
      </c>
      <c r="D176" t="s">
        <v>13</v>
      </c>
      <c r="E176" t="s">
        <v>43</v>
      </c>
      <c r="F176" s="1">
        <v>42674</v>
      </c>
      <c r="G176">
        <v>0</v>
      </c>
      <c r="H176" s="2">
        <v>1748.6</v>
      </c>
      <c r="I176" s="44"/>
      <c r="J176" s="44"/>
      <c r="K176" s="5"/>
      <c r="L176" s="4"/>
      <c r="M176" s="5"/>
      <c r="N176" s="5">
        <f t="shared" si="6"/>
        <v>0</v>
      </c>
      <c r="O176" s="6">
        <f t="shared" si="7"/>
        <v>-1748.6</v>
      </c>
      <c r="P176" s="6"/>
      <c r="Q176" t="s">
        <v>24</v>
      </c>
      <c r="R176" t="s">
        <v>108</v>
      </c>
      <c r="T176" s="1">
        <v>42674</v>
      </c>
      <c r="U176" s="4"/>
    </row>
    <row r="177" spans="1:21" x14ac:dyDescent="0.25">
      <c r="A177">
        <v>2016</v>
      </c>
      <c r="B177" t="s">
        <v>11</v>
      </c>
      <c r="C177" t="s">
        <v>12</v>
      </c>
      <c r="D177" t="s">
        <v>13</v>
      </c>
      <c r="E177" t="s">
        <v>43</v>
      </c>
      <c r="F177" s="1">
        <v>42678</v>
      </c>
      <c r="G177">
        <v>0</v>
      </c>
      <c r="H177" s="2">
        <v>23585.040000000001</v>
      </c>
      <c r="I177" s="44"/>
      <c r="J177" s="44"/>
      <c r="K177" s="5"/>
      <c r="L177" s="4">
        <v>2319.46</v>
      </c>
      <c r="M177" s="5">
        <v>4695.96</v>
      </c>
      <c r="N177" s="5">
        <f t="shared" si="6"/>
        <v>7015.42</v>
      </c>
      <c r="O177" s="6">
        <f t="shared" si="7"/>
        <v>-23585.040000000001</v>
      </c>
      <c r="P177" s="6">
        <v>16476</v>
      </c>
      <c r="Q177" t="s">
        <v>15</v>
      </c>
      <c r="R177" t="s">
        <v>20</v>
      </c>
      <c r="S177" t="s">
        <v>157</v>
      </c>
      <c r="T177" s="1">
        <v>42704</v>
      </c>
      <c r="U177" s="4"/>
    </row>
    <row r="178" spans="1:21" x14ac:dyDescent="0.25">
      <c r="A178">
        <v>2016</v>
      </c>
      <c r="B178" t="s">
        <v>11</v>
      </c>
      <c r="C178" t="s">
        <v>12</v>
      </c>
      <c r="D178" t="s">
        <v>13</v>
      </c>
      <c r="E178" t="s">
        <v>43</v>
      </c>
      <c r="F178" s="1">
        <v>42685</v>
      </c>
      <c r="G178">
        <v>0</v>
      </c>
      <c r="H178" s="2">
        <v>22923.87</v>
      </c>
      <c r="I178" s="44"/>
      <c r="J178" s="44"/>
      <c r="K178" s="5"/>
      <c r="L178" s="4">
        <v>2319.2199999999998</v>
      </c>
      <c r="M178" s="5">
        <v>4695.47</v>
      </c>
      <c r="N178" s="5">
        <f t="shared" si="6"/>
        <v>7014.6900000000005</v>
      </c>
      <c r="O178" s="6">
        <f t="shared" si="7"/>
        <v>-22923.87</v>
      </c>
      <c r="P178" s="6">
        <v>16529</v>
      </c>
      <c r="Q178" t="s">
        <v>15</v>
      </c>
      <c r="R178" t="s">
        <v>20</v>
      </c>
      <c r="S178" t="s">
        <v>158</v>
      </c>
      <c r="T178" s="1">
        <v>42704</v>
      </c>
      <c r="U178" s="4"/>
    </row>
    <row r="179" spans="1:21" x14ac:dyDescent="0.25">
      <c r="A179">
        <v>2016</v>
      </c>
      <c r="B179" t="s">
        <v>11</v>
      </c>
      <c r="C179" t="s">
        <v>12</v>
      </c>
      <c r="D179" t="s">
        <v>13</v>
      </c>
      <c r="E179" t="s">
        <v>43</v>
      </c>
      <c r="F179" s="1">
        <v>42704</v>
      </c>
      <c r="G179">
        <v>0</v>
      </c>
      <c r="H179" s="2">
        <v>5207.68</v>
      </c>
      <c r="I179" s="44"/>
      <c r="J179" s="44"/>
      <c r="K179" s="5"/>
      <c r="L179" s="4"/>
      <c r="M179" s="5"/>
      <c r="N179" s="5">
        <f t="shared" si="6"/>
        <v>0</v>
      </c>
      <c r="O179" s="6">
        <f t="shared" si="7"/>
        <v>-5207.68</v>
      </c>
      <c r="P179" s="6"/>
      <c r="Q179" t="s">
        <v>24</v>
      </c>
      <c r="R179" t="s">
        <v>108</v>
      </c>
      <c r="T179" s="1">
        <v>42704</v>
      </c>
      <c r="U179" s="4"/>
    </row>
    <row r="180" spans="1:21" x14ac:dyDescent="0.25">
      <c r="A180">
        <v>2016</v>
      </c>
      <c r="B180" t="s">
        <v>11</v>
      </c>
      <c r="C180" t="s">
        <v>12</v>
      </c>
      <c r="D180" t="s">
        <v>13</v>
      </c>
      <c r="E180" t="s">
        <v>43</v>
      </c>
      <c r="F180" s="1">
        <v>42704</v>
      </c>
      <c r="G180">
        <v>1</v>
      </c>
      <c r="H180" s="2">
        <v>45838.1</v>
      </c>
      <c r="I180" s="44"/>
      <c r="J180" s="44"/>
      <c r="K180" s="5"/>
      <c r="L180" s="4"/>
      <c r="M180" s="5"/>
      <c r="N180" s="5">
        <f t="shared" si="6"/>
        <v>0</v>
      </c>
      <c r="O180" s="6">
        <f t="shared" si="7"/>
        <v>-45838.1</v>
      </c>
      <c r="P180" s="6"/>
      <c r="R180" t="s">
        <v>159</v>
      </c>
      <c r="S180" t="s">
        <v>19</v>
      </c>
      <c r="T180" s="1">
        <v>42704</v>
      </c>
      <c r="U180" s="4"/>
    </row>
    <row r="181" spans="1:21" x14ac:dyDescent="0.25">
      <c r="A181">
        <v>2016</v>
      </c>
      <c r="B181" t="s">
        <v>11</v>
      </c>
      <c r="C181" t="s">
        <v>12</v>
      </c>
      <c r="D181" t="s">
        <v>13</v>
      </c>
      <c r="E181" t="s">
        <v>43</v>
      </c>
      <c r="F181" s="1">
        <v>42705</v>
      </c>
      <c r="G181">
        <v>2</v>
      </c>
      <c r="H181" s="2">
        <v>-45838.1</v>
      </c>
      <c r="I181" s="44"/>
      <c r="J181" s="44"/>
      <c r="K181" s="5"/>
      <c r="L181" s="4"/>
      <c r="M181" s="5"/>
      <c r="N181" s="5">
        <f t="shared" si="6"/>
        <v>0</v>
      </c>
      <c r="O181" s="6">
        <f t="shared" si="7"/>
        <v>45838.1</v>
      </c>
      <c r="P181" s="6"/>
      <c r="R181" t="s">
        <v>159</v>
      </c>
      <c r="S181" t="s">
        <v>19</v>
      </c>
      <c r="T181" s="1">
        <v>42704</v>
      </c>
      <c r="U181" s="4"/>
    </row>
    <row r="182" spans="1:21" x14ac:dyDescent="0.25">
      <c r="A182">
        <v>2016</v>
      </c>
      <c r="B182" t="s">
        <v>11</v>
      </c>
      <c r="C182" t="s">
        <v>12</v>
      </c>
      <c r="D182" t="s">
        <v>13</v>
      </c>
      <c r="E182" t="s">
        <v>43</v>
      </c>
      <c r="F182" s="1">
        <v>42709</v>
      </c>
      <c r="G182">
        <v>0</v>
      </c>
      <c r="H182" s="2">
        <v>22919.05</v>
      </c>
      <c r="I182" s="44"/>
      <c r="J182" s="44"/>
      <c r="K182" s="5"/>
      <c r="L182" s="4">
        <v>2318.73</v>
      </c>
      <c r="M182" s="5">
        <v>4694.4799999999996</v>
      </c>
      <c r="N182" s="5">
        <f t="shared" si="6"/>
        <v>7013.2099999999991</v>
      </c>
      <c r="O182" s="6">
        <f t="shared" si="7"/>
        <v>-22919.05</v>
      </c>
      <c r="P182" s="6">
        <v>16599</v>
      </c>
      <c r="Q182" t="s">
        <v>15</v>
      </c>
      <c r="R182" t="s">
        <v>20</v>
      </c>
      <c r="S182" t="s">
        <v>160</v>
      </c>
      <c r="T182" s="1">
        <v>42735</v>
      </c>
      <c r="U182" s="4"/>
    </row>
    <row r="183" spans="1:21" x14ac:dyDescent="0.25">
      <c r="A183">
        <v>2016</v>
      </c>
      <c r="B183" t="s">
        <v>11</v>
      </c>
      <c r="C183" t="s">
        <v>12</v>
      </c>
      <c r="D183" t="s">
        <v>13</v>
      </c>
      <c r="E183" t="s">
        <v>43</v>
      </c>
      <c r="F183" s="1">
        <v>42718</v>
      </c>
      <c r="G183">
        <v>0</v>
      </c>
      <c r="H183" s="2">
        <v>24184.03</v>
      </c>
      <c r="I183" s="44"/>
      <c r="J183" s="44"/>
      <c r="K183" s="5"/>
      <c r="L183" s="4">
        <v>2318.2399999999998</v>
      </c>
      <c r="M183" s="5">
        <v>4693.49</v>
      </c>
      <c r="N183" s="5">
        <f t="shared" si="6"/>
        <v>7011.73</v>
      </c>
      <c r="O183" s="6">
        <f t="shared" si="7"/>
        <v>-24184.03</v>
      </c>
      <c r="P183" s="6">
        <v>16723</v>
      </c>
      <c r="Q183" t="s">
        <v>15</v>
      </c>
      <c r="R183" t="s">
        <v>20</v>
      </c>
      <c r="S183" t="s">
        <v>161</v>
      </c>
      <c r="T183" s="1">
        <v>42704</v>
      </c>
      <c r="U183" s="4"/>
    </row>
    <row r="184" spans="1:21" x14ac:dyDescent="0.25">
      <c r="A184">
        <v>2016</v>
      </c>
      <c r="B184" t="s">
        <v>11</v>
      </c>
      <c r="C184" t="s">
        <v>12</v>
      </c>
      <c r="D184" t="s">
        <v>13</v>
      </c>
      <c r="E184" t="s">
        <v>43</v>
      </c>
      <c r="F184" s="1">
        <v>42718</v>
      </c>
      <c r="G184">
        <v>1</v>
      </c>
      <c r="H184" s="2">
        <v>23812.81</v>
      </c>
      <c r="I184" s="44"/>
      <c r="J184" s="44"/>
      <c r="K184" s="5"/>
      <c r="L184" s="4">
        <v>2318.73</v>
      </c>
      <c r="M184" s="5">
        <v>4694.4799999999996</v>
      </c>
      <c r="N184" s="5">
        <f t="shared" si="6"/>
        <v>7013.2099999999991</v>
      </c>
      <c r="O184" s="6">
        <f t="shared" si="7"/>
        <v>-23812.81</v>
      </c>
      <c r="P184" s="6">
        <v>16723</v>
      </c>
      <c r="Q184" t="s">
        <v>15</v>
      </c>
      <c r="R184" t="s">
        <v>20</v>
      </c>
      <c r="S184" t="s">
        <v>162</v>
      </c>
      <c r="T184" s="1">
        <v>42704</v>
      </c>
      <c r="U184" s="4"/>
    </row>
    <row r="185" spans="1:21" x14ac:dyDescent="0.25">
      <c r="A185">
        <v>2016</v>
      </c>
      <c r="B185" t="s">
        <v>11</v>
      </c>
      <c r="C185" t="s">
        <v>12</v>
      </c>
      <c r="D185" t="s">
        <v>13</v>
      </c>
      <c r="E185" t="s">
        <v>43</v>
      </c>
      <c r="F185" s="1">
        <v>42733</v>
      </c>
      <c r="G185">
        <v>0</v>
      </c>
      <c r="H185" s="2">
        <v>25221.35</v>
      </c>
      <c r="I185" s="44"/>
      <c r="J185" s="44"/>
      <c r="K185" s="5"/>
      <c r="L185" s="4">
        <v>2318.4899999999998</v>
      </c>
      <c r="M185" s="5">
        <v>4693.99</v>
      </c>
      <c r="N185" s="5">
        <f t="shared" si="6"/>
        <v>7012.48</v>
      </c>
      <c r="O185" s="6">
        <f t="shared" si="7"/>
        <v>-25221.35</v>
      </c>
      <c r="P185" s="6">
        <v>16903</v>
      </c>
      <c r="Q185" t="s">
        <v>15</v>
      </c>
      <c r="R185" t="s">
        <v>20</v>
      </c>
      <c r="S185" t="s">
        <v>163</v>
      </c>
      <c r="T185" s="1">
        <v>42735</v>
      </c>
      <c r="U185" s="4"/>
    </row>
    <row r="186" spans="1:21" x14ac:dyDescent="0.25">
      <c r="A186">
        <v>2016</v>
      </c>
      <c r="B186" t="s">
        <v>11</v>
      </c>
      <c r="C186" t="s">
        <v>12</v>
      </c>
      <c r="D186" t="s">
        <v>13</v>
      </c>
      <c r="E186" t="s">
        <v>43</v>
      </c>
      <c r="F186" s="1">
        <v>42735</v>
      </c>
      <c r="G186">
        <v>0</v>
      </c>
      <c r="H186" s="2">
        <v>-4115.9799999999996</v>
      </c>
      <c r="I186" s="44"/>
      <c r="J186" s="44"/>
      <c r="K186" s="5"/>
      <c r="L186" s="4"/>
      <c r="M186" s="5"/>
      <c r="N186" s="5">
        <f t="shared" si="6"/>
        <v>0</v>
      </c>
      <c r="O186" s="6">
        <f t="shared" si="7"/>
        <v>4115.9799999999996</v>
      </c>
      <c r="P186" s="6"/>
      <c r="Q186" t="s">
        <v>24</v>
      </c>
      <c r="R186" t="s">
        <v>108</v>
      </c>
      <c r="T186" s="1">
        <v>42735</v>
      </c>
      <c r="U186" s="4"/>
    </row>
    <row r="187" spans="1:21" x14ac:dyDescent="0.25">
      <c r="A187">
        <v>2016</v>
      </c>
      <c r="B187" t="s">
        <v>11</v>
      </c>
      <c r="C187" t="s">
        <v>12</v>
      </c>
      <c r="D187" t="s">
        <v>13</v>
      </c>
      <c r="E187" t="s">
        <v>43</v>
      </c>
      <c r="F187" s="1">
        <v>42735</v>
      </c>
      <c r="G187">
        <v>1</v>
      </c>
      <c r="H187" s="18">
        <v>-662.34</v>
      </c>
      <c r="I187" s="44"/>
      <c r="J187" s="44"/>
      <c r="K187" s="5"/>
      <c r="L187" s="4"/>
      <c r="M187" s="5"/>
      <c r="N187" s="5">
        <f t="shared" si="6"/>
        <v>0</v>
      </c>
      <c r="O187" s="6">
        <f t="shared" si="7"/>
        <v>662.34</v>
      </c>
      <c r="P187" s="6"/>
      <c r="R187" t="s">
        <v>164</v>
      </c>
      <c r="S187" t="s">
        <v>19</v>
      </c>
      <c r="T187" s="1">
        <v>42735</v>
      </c>
      <c r="U187" s="4"/>
    </row>
    <row r="188" spans="1:21" x14ac:dyDescent="0.25">
      <c r="A188">
        <v>2016</v>
      </c>
      <c r="B188" t="s">
        <v>11</v>
      </c>
      <c r="C188" t="s">
        <v>12</v>
      </c>
      <c r="D188" t="s">
        <v>13</v>
      </c>
      <c r="E188" t="s">
        <v>60</v>
      </c>
      <c r="F188" s="1">
        <v>42370</v>
      </c>
      <c r="G188">
        <v>1</v>
      </c>
      <c r="H188" s="2">
        <v>-18218.09</v>
      </c>
      <c r="I188" s="44"/>
      <c r="J188" s="44"/>
      <c r="K188" s="5"/>
      <c r="L188" s="4"/>
      <c r="M188" s="5"/>
      <c r="N188" s="5">
        <f t="shared" si="6"/>
        <v>0</v>
      </c>
      <c r="O188" s="6">
        <f t="shared" si="7"/>
        <v>18218.09</v>
      </c>
      <c r="P188" s="6"/>
      <c r="R188" t="s">
        <v>66</v>
      </c>
      <c r="S188" t="s">
        <v>19</v>
      </c>
      <c r="T188" s="1">
        <v>42369</v>
      </c>
      <c r="U188" s="4"/>
    </row>
    <row r="189" spans="1:21" x14ac:dyDescent="0.25">
      <c r="A189">
        <v>2016</v>
      </c>
      <c r="B189" t="s">
        <v>11</v>
      </c>
      <c r="C189" t="s">
        <v>12</v>
      </c>
      <c r="D189" t="s">
        <v>13</v>
      </c>
      <c r="E189" t="s">
        <v>60</v>
      </c>
      <c r="F189" s="1">
        <v>42381</v>
      </c>
      <c r="G189">
        <v>0</v>
      </c>
      <c r="H189" s="2">
        <v>18218.09</v>
      </c>
      <c r="I189" s="44"/>
      <c r="J189" s="44"/>
      <c r="K189" s="5"/>
      <c r="L189" s="4"/>
      <c r="M189" s="5"/>
      <c r="N189" s="5">
        <f t="shared" si="6"/>
        <v>0</v>
      </c>
      <c r="O189" s="6">
        <f t="shared" si="7"/>
        <v>-18218.09</v>
      </c>
      <c r="P189" s="6"/>
      <c r="Q189" t="s">
        <v>15</v>
      </c>
      <c r="R189" t="s">
        <v>61</v>
      </c>
      <c r="S189" t="s">
        <v>165</v>
      </c>
      <c r="T189" s="1">
        <v>42400</v>
      </c>
      <c r="U189" s="4"/>
    </row>
    <row r="190" spans="1:21" x14ac:dyDescent="0.25">
      <c r="A190">
        <v>2016</v>
      </c>
      <c r="B190" t="s">
        <v>11</v>
      </c>
      <c r="C190" t="s">
        <v>12</v>
      </c>
      <c r="D190" t="s">
        <v>13</v>
      </c>
      <c r="E190" t="s">
        <v>60</v>
      </c>
      <c r="F190" s="1">
        <v>42381</v>
      </c>
      <c r="G190">
        <v>1</v>
      </c>
      <c r="H190" s="2">
        <v>-18218.09</v>
      </c>
      <c r="I190" s="44"/>
      <c r="J190" s="44"/>
      <c r="K190" s="5"/>
      <c r="L190" s="4"/>
      <c r="M190" s="5"/>
      <c r="N190" s="5">
        <f t="shared" si="6"/>
        <v>0</v>
      </c>
      <c r="O190" s="6">
        <f t="shared" si="7"/>
        <v>18218.09</v>
      </c>
      <c r="P190" s="6"/>
      <c r="Q190" t="s">
        <v>15</v>
      </c>
      <c r="R190" t="s">
        <v>61</v>
      </c>
      <c r="S190" t="s">
        <v>165</v>
      </c>
      <c r="T190" s="1">
        <v>42400</v>
      </c>
      <c r="U190" s="4"/>
    </row>
    <row r="191" spans="1:21" x14ac:dyDescent="0.25">
      <c r="A191">
        <v>2016</v>
      </c>
      <c r="B191" t="s">
        <v>11</v>
      </c>
      <c r="C191" t="s">
        <v>12</v>
      </c>
      <c r="D191" t="s">
        <v>13</v>
      </c>
      <c r="E191" t="s">
        <v>60</v>
      </c>
      <c r="F191" s="1">
        <v>42381</v>
      </c>
      <c r="G191">
        <v>2</v>
      </c>
      <c r="H191" s="2">
        <v>18218.09</v>
      </c>
      <c r="I191" s="44"/>
      <c r="J191" s="44"/>
      <c r="K191" s="5"/>
      <c r="L191" s="4"/>
      <c r="M191" s="5"/>
      <c r="N191" s="5">
        <f t="shared" si="6"/>
        <v>0</v>
      </c>
      <c r="O191" s="6">
        <f t="shared" si="7"/>
        <v>-18218.09</v>
      </c>
      <c r="P191" s="6">
        <v>14213</v>
      </c>
      <c r="Q191" t="s">
        <v>15</v>
      </c>
      <c r="R191" t="s">
        <v>61</v>
      </c>
      <c r="S191" t="s">
        <v>166</v>
      </c>
      <c r="T191" s="1">
        <v>42400</v>
      </c>
      <c r="U191" s="4"/>
    </row>
    <row r="192" spans="1:21" x14ac:dyDescent="0.25">
      <c r="A192">
        <v>2016</v>
      </c>
      <c r="B192" t="s">
        <v>11</v>
      </c>
      <c r="C192" t="s">
        <v>12</v>
      </c>
      <c r="D192" t="s">
        <v>13</v>
      </c>
      <c r="E192" t="s">
        <v>60</v>
      </c>
      <c r="F192" s="1">
        <v>42400</v>
      </c>
      <c r="G192">
        <v>0</v>
      </c>
      <c r="H192" s="2">
        <v>17383.580000000002</v>
      </c>
      <c r="I192" s="44"/>
      <c r="J192" s="44"/>
      <c r="K192" s="5"/>
      <c r="L192" s="4"/>
      <c r="M192" s="5"/>
      <c r="N192" s="5">
        <f t="shared" si="6"/>
        <v>0</v>
      </c>
      <c r="O192" s="6">
        <f t="shared" si="7"/>
        <v>-17383.580000000002</v>
      </c>
      <c r="P192" s="6"/>
      <c r="R192" t="s">
        <v>167</v>
      </c>
      <c r="S192" t="s">
        <v>19</v>
      </c>
      <c r="T192" s="1">
        <v>42400</v>
      </c>
      <c r="U192" s="4"/>
    </row>
    <row r="193" spans="1:21" x14ac:dyDescent="0.25">
      <c r="A193">
        <v>2016</v>
      </c>
      <c r="B193" t="s">
        <v>11</v>
      </c>
      <c r="C193" t="s">
        <v>12</v>
      </c>
      <c r="D193" t="s">
        <v>13</v>
      </c>
      <c r="E193" t="s">
        <v>60</v>
      </c>
      <c r="F193" s="1">
        <v>42401</v>
      </c>
      <c r="G193">
        <v>1</v>
      </c>
      <c r="H193" s="2">
        <v>-17383.580000000002</v>
      </c>
      <c r="I193" s="44"/>
      <c r="J193" s="44"/>
      <c r="K193" s="5"/>
      <c r="L193" s="4"/>
      <c r="M193" s="5"/>
      <c r="N193" s="5">
        <f t="shared" si="6"/>
        <v>0</v>
      </c>
      <c r="O193" s="6">
        <f t="shared" si="7"/>
        <v>17383.580000000002</v>
      </c>
      <c r="P193" s="6"/>
      <c r="R193" t="s">
        <v>167</v>
      </c>
      <c r="S193" t="s">
        <v>19</v>
      </c>
      <c r="T193" s="1">
        <v>42400</v>
      </c>
      <c r="U193" s="4"/>
    </row>
    <row r="194" spans="1:21" x14ac:dyDescent="0.25">
      <c r="A194">
        <v>2016</v>
      </c>
      <c r="B194" t="s">
        <v>11</v>
      </c>
      <c r="C194" t="s">
        <v>12</v>
      </c>
      <c r="D194" t="s">
        <v>13</v>
      </c>
      <c r="E194" t="s">
        <v>60</v>
      </c>
      <c r="F194" s="1">
        <v>42409</v>
      </c>
      <c r="G194">
        <v>0</v>
      </c>
      <c r="H194" s="2">
        <v>17383.580000000002</v>
      </c>
      <c r="I194" s="44"/>
      <c r="J194" s="44"/>
      <c r="K194" s="5"/>
      <c r="L194" s="4"/>
      <c r="M194" s="5"/>
      <c r="N194" s="5">
        <f t="shared" si="6"/>
        <v>0</v>
      </c>
      <c r="O194" s="6">
        <f t="shared" si="7"/>
        <v>-17383.580000000002</v>
      </c>
      <c r="P194" s="6">
        <v>14519</v>
      </c>
      <c r="Q194" t="s">
        <v>15</v>
      </c>
      <c r="R194" t="s">
        <v>61</v>
      </c>
      <c r="S194" t="s">
        <v>168</v>
      </c>
      <c r="T194" s="1">
        <v>42429</v>
      </c>
      <c r="U194" s="4"/>
    </row>
    <row r="195" spans="1:21" x14ac:dyDescent="0.25">
      <c r="A195">
        <v>2016</v>
      </c>
      <c r="B195" t="s">
        <v>11</v>
      </c>
      <c r="C195" t="s">
        <v>12</v>
      </c>
      <c r="D195" t="s">
        <v>13</v>
      </c>
      <c r="E195" t="s">
        <v>60</v>
      </c>
      <c r="F195" s="1">
        <v>42429</v>
      </c>
      <c r="G195">
        <v>0</v>
      </c>
      <c r="H195" s="2">
        <v>17000</v>
      </c>
      <c r="I195" s="44"/>
      <c r="J195" s="44"/>
      <c r="K195" s="5"/>
      <c r="L195" s="4"/>
      <c r="M195" s="5"/>
      <c r="N195" s="5">
        <f t="shared" si="6"/>
        <v>0</v>
      </c>
      <c r="O195" s="6">
        <f t="shared" si="7"/>
        <v>-17000</v>
      </c>
      <c r="P195" s="6"/>
      <c r="Q195" t="s">
        <v>169</v>
      </c>
      <c r="R195" t="s">
        <v>170</v>
      </c>
      <c r="T195" s="1">
        <v>42429</v>
      </c>
      <c r="U195" s="4"/>
    </row>
    <row r="196" spans="1:21" x14ac:dyDescent="0.25">
      <c r="A196">
        <v>2016</v>
      </c>
      <c r="B196" t="s">
        <v>11</v>
      </c>
      <c r="C196" t="s">
        <v>12</v>
      </c>
      <c r="D196" t="s">
        <v>13</v>
      </c>
      <c r="E196" t="s">
        <v>60</v>
      </c>
      <c r="F196" s="1">
        <v>42429</v>
      </c>
      <c r="G196">
        <v>1</v>
      </c>
      <c r="H196" s="2">
        <v>3000</v>
      </c>
      <c r="I196" s="44"/>
      <c r="J196" s="44"/>
      <c r="K196" s="5"/>
      <c r="L196" s="4"/>
      <c r="M196" s="5"/>
      <c r="N196" s="5">
        <f t="shared" si="6"/>
        <v>0</v>
      </c>
      <c r="O196" s="6">
        <f t="shared" si="7"/>
        <v>-3000</v>
      </c>
      <c r="P196" s="6"/>
      <c r="Q196" t="s">
        <v>169</v>
      </c>
      <c r="R196" t="s">
        <v>170</v>
      </c>
      <c r="T196" s="1">
        <v>42429</v>
      </c>
      <c r="U196" s="4"/>
    </row>
    <row r="197" spans="1:21" x14ac:dyDescent="0.25">
      <c r="A197">
        <v>2016</v>
      </c>
      <c r="B197" t="s">
        <v>11</v>
      </c>
      <c r="C197" t="s">
        <v>12</v>
      </c>
      <c r="D197" t="s">
        <v>13</v>
      </c>
      <c r="E197" t="s">
        <v>60</v>
      </c>
      <c r="F197" s="1">
        <v>42430</v>
      </c>
      <c r="G197">
        <v>0</v>
      </c>
      <c r="H197" s="2">
        <v>-17000</v>
      </c>
      <c r="I197" s="44"/>
      <c r="J197" s="44"/>
      <c r="K197" s="5"/>
      <c r="L197" s="4"/>
      <c r="M197" s="5"/>
      <c r="N197" s="5">
        <f t="shared" si="6"/>
        <v>0</v>
      </c>
      <c r="O197" s="6">
        <f t="shared" si="7"/>
        <v>17000</v>
      </c>
      <c r="P197" s="6"/>
      <c r="Q197" t="s">
        <v>169</v>
      </c>
      <c r="R197" t="s">
        <v>170</v>
      </c>
      <c r="T197" s="1">
        <v>42429</v>
      </c>
      <c r="U197" s="4"/>
    </row>
    <row r="198" spans="1:21" x14ac:dyDescent="0.25">
      <c r="A198">
        <v>2016</v>
      </c>
      <c r="B198" t="s">
        <v>11</v>
      </c>
      <c r="C198" t="s">
        <v>12</v>
      </c>
      <c r="D198" t="s">
        <v>13</v>
      </c>
      <c r="E198" t="s">
        <v>60</v>
      </c>
      <c r="F198" s="1">
        <v>42430</v>
      </c>
      <c r="G198">
        <v>1</v>
      </c>
      <c r="H198" s="2">
        <v>-3000</v>
      </c>
      <c r="I198" s="44"/>
      <c r="J198" s="44"/>
      <c r="K198" s="5"/>
      <c r="L198" s="4"/>
      <c r="M198" s="5"/>
      <c r="N198" s="5">
        <f t="shared" ref="N198:N227" si="8">+K198+L198+M198</f>
        <v>0</v>
      </c>
      <c r="O198" s="6">
        <f t="shared" ref="O198:O227" si="9">+K198-H198</f>
        <v>3000</v>
      </c>
      <c r="P198" s="6"/>
      <c r="Q198" t="s">
        <v>169</v>
      </c>
      <c r="R198" t="s">
        <v>170</v>
      </c>
      <c r="T198" s="1">
        <v>42429</v>
      </c>
      <c r="U198" s="4"/>
    </row>
    <row r="199" spans="1:21" x14ac:dyDescent="0.25">
      <c r="A199">
        <v>2016</v>
      </c>
      <c r="B199" t="s">
        <v>11</v>
      </c>
      <c r="C199" t="s">
        <v>12</v>
      </c>
      <c r="D199" t="s">
        <v>13</v>
      </c>
      <c r="E199" t="s">
        <v>60</v>
      </c>
      <c r="F199" s="1">
        <v>42438</v>
      </c>
      <c r="G199">
        <v>0</v>
      </c>
      <c r="H199" s="2">
        <v>20077.560000000001</v>
      </c>
      <c r="I199" s="44"/>
      <c r="J199" s="44"/>
      <c r="K199" s="5"/>
      <c r="L199" s="4"/>
      <c r="M199" s="5"/>
      <c r="N199" s="5">
        <f t="shared" si="8"/>
        <v>0</v>
      </c>
      <c r="O199" s="6">
        <f t="shared" si="9"/>
        <v>-20077.560000000001</v>
      </c>
      <c r="P199" s="6">
        <v>14729</v>
      </c>
      <c r="Q199" t="s">
        <v>15</v>
      </c>
      <c r="R199" t="s">
        <v>61</v>
      </c>
      <c r="S199" t="s">
        <v>171</v>
      </c>
      <c r="T199" s="1">
        <v>42460</v>
      </c>
      <c r="U199" s="4"/>
    </row>
    <row r="200" spans="1:21" x14ac:dyDescent="0.25">
      <c r="A200">
        <v>2016</v>
      </c>
      <c r="B200" t="s">
        <v>11</v>
      </c>
      <c r="C200" t="s">
        <v>12</v>
      </c>
      <c r="D200" t="s">
        <v>13</v>
      </c>
      <c r="E200" t="s">
        <v>60</v>
      </c>
      <c r="F200" s="1">
        <v>42460</v>
      </c>
      <c r="G200">
        <v>0</v>
      </c>
      <c r="H200" s="2">
        <v>20000</v>
      </c>
      <c r="I200" s="44"/>
      <c r="J200" s="44"/>
      <c r="K200" s="5"/>
      <c r="L200" s="4"/>
      <c r="M200" s="5"/>
      <c r="N200" s="5">
        <f t="shared" si="8"/>
        <v>0</v>
      </c>
      <c r="O200" s="6">
        <f t="shared" si="9"/>
        <v>-20000</v>
      </c>
      <c r="P200" s="6"/>
      <c r="Q200" t="s">
        <v>169</v>
      </c>
      <c r="R200" t="s">
        <v>170</v>
      </c>
      <c r="T200" s="1">
        <v>42460</v>
      </c>
      <c r="U200" s="4"/>
    </row>
    <row r="201" spans="1:21" x14ac:dyDescent="0.25">
      <c r="A201">
        <v>2016</v>
      </c>
      <c r="B201" t="s">
        <v>11</v>
      </c>
      <c r="C201" t="s">
        <v>12</v>
      </c>
      <c r="D201" t="s">
        <v>13</v>
      </c>
      <c r="E201" t="s">
        <v>60</v>
      </c>
      <c r="F201" s="1">
        <v>42461</v>
      </c>
      <c r="G201">
        <v>0</v>
      </c>
      <c r="H201" s="2">
        <v>-20000</v>
      </c>
      <c r="I201" s="44"/>
      <c r="J201" s="44"/>
      <c r="K201" s="5"/>
      <c r="L201" s="4"/>
      <c r="M201" s="5"/>
      <c r="N201" s="5">
        <f t="shared" si="8"/>
        <v>0</v>
      </c>
      <c r="O201" s="6">
        <f t="shared" si="9"/>
        <v>20000</v>
      </c>
      <c r="P201" s="6"/>
      <c r="Q201" t="s">
        <v>169</v>
      </c>
      <c r="R201" t="s">
        <v>170</v>
      </c>
      <c r="T201" s="1">
        <v>42460</v>
      </c>
      <c r="U201" s="4"/>
    </row>
    <row r="202" spans="1:21" x14ac:dyDescent="0.25">
      <c r="A202">
        <v>2016</v>
      </c>
      <c r="B202" t="s">
        <v>11</v>
      </c>
      <c r="C202" t="s">
        <v>12</v>
      </c>
      <c r="D202" t="s">
        <v>13</v>
      </c>
      <c r="E202" t="s">
        <v>60</v>
      </c>
      <c r="F202" s="1">
        <v>42472</v>
      </c>
      <c r="G202">
        <v>0</v>
      </c>
      <c r="H202" s="2">
        <v>23188.799999999999</v>
      </c>
      <c r="I202" s="44"/>
      <c r="J202" s="44"/>
      <c r="K202" s="5"/>
      <c r="L202" s="4"/>
      <c r="M202" s="5"/>
      <c r="N202" s="5">
        <f t="shared" si="8"/>
        <v>0</v>
      </c>
      <c r="O202" s="6">
        <f t="shared" si="9"/>
        <v>-23188.799999999999</v>
      </c>
      <c r="P202" s="6">
        <v>14895</v>
      </c>
      <c r="Q202" t="s">
        <v>15</v>
      </c>
      <c r="R202" t="s">
        <v>61</v>
      </c>
      <c r="S202" t="s">
        <v>172</v>
      </c>
      <c r="T202" s="1">
        <v>42490</v>
      </c>
      <c r="U202" s="4"/>
    </row>
    <row r="203" spans="1:21" x14ac:dyDescent="0.25">
      <c r="A203">
        <v>2016</v>
      </c>
      <c r="B203" t="s">
        <v>11</v>
      </c>
      <c r="C203" t="s">
        <v>12</v>
      </c>
      <c r="D203" t="s">
        <v>13</v>
      </c>
      <c r="E203" t="s">
        <v>60</v>
      </c>
      <c r="F203" s="1">
        <v>42490</v>
      </c>
      <c r="G203">
        <v>0</v>
      </c>
      <c r="H203" s="2">
        <v>21000</v>
      </c>
      <c r="I203" s="44"/>
      <c r="J203" s="44"/>
      <c r="K203" s="5"/>
      <c r="L203" s="4"/>
      <c r="M203" s="5"/>
      <c r="N203" s="5">
        <f t="shared" si="8"/>
        <v>0</v>
      </c>
      <c r="O203" s="6">
        <f t="shared" si="9"/>
        <v>-21000</v>
      </c>
      <c r="P203" s="6"/>
      <c r="Q203" t="s">
        <v>169</v>
      </c>
      <c r="R203" t="s">
        <v>170</v>
      </c>
      <c r="T203" s="1">
        <v>42490</v>
      </c>
      <c r="U203" s="4"/>
    </row>
    <row r="204" spans="1:21" x14ac:dyDescent="0.25">
      <c r="A204">
        <v>2016</v>
      </c>
      <c r="B204" t="s">
        <v>11</v>
      </c>
      <c r="C204" t="s">
        <v>12</v>
      </c>
      <c r="D204" t="s">
        <v>13</v>
      </c>
      <c r="E204" t="s">
        <v>60</v>
      </c>
      <c r="F204" s="1">
        <v>42491</v>
      </c>
      <c r="G204">
        <v>0</v>
      </c>
      <c r="H204" s="2">
        <v>-21000</v>
      </c>
      <c r="I204" s="44"/>
      <c r="J204" s="44"/>
      <c r="K204" s="5"/>
      <c r="L204" s="4"/>
      <c r="M204" s="5"/>
      <c r="N204" s="5">
        <f t="shared" si="8"/>
        <v>0</v>
      </c>
      <c r="O204" s="6">
        <f t="shared" si="9"/>
        <v>21000</v>
      </c>
      <c r="P204" s="6"/>
      <c r="Q204" t="s">
        <v>169</v>
      </c>
      <c r="R204" t="s">
        <v>170</v>
      </c>
      <c r="T204" s="1">
        <v>42490</v>
      </c>
      <c r="U204" s="4"/>
    </row>
    <row r="205" spans="1:21" x14ac:dyDescent="0.25">
      <c r="A205">
        <v>2016</v>
      </c>
      <c r="B205" t="s">
        <v>11</v>
      </c>
      <c r="C205" t="s">
        <v>12</v>
      </c>
      <c r="D205" t="s">
        <v>13</v>
      </c>
      <c r="E205" t="s">
        <v>60</v>
      </c>
      <c r="F205" s="1">
        <v>42502</v>
      </c>
      <c r="G205">
        <v>0</v>
      </c>
      <c r="H205" s="2">
        <v>22745.87</v>
      </c>
      <c r="I205" s="44"/>
      <c r="J205" s="44"/>
      <c r="K205" s="5"/>
      <c r="L205" s="4"/>
      <c r="M205" s="5"/>
      <c r="N205" s="5">
        <f t="shared" si="8"/>
        <v>0</v>
      </c>
      <c r="O205" s="6">
        <f t="shared" si="9"/>
        <v>-22745.87</v>
      </c>
      <c r="P205" s="6">
        <v>15098</v>
      </c>
      <c r="Q205" t="s">
        <v>15</v>
      </c>
      <c r="R205" t="s">
        <v>61</v>
      </c>
      <c r="S205" t="s">
        <v>173</v>
      </c>
      <c r="T205" s="1">
        <v>42521</v>
      </c>
      <c r="U205" s="4"/>
    </row>
    <row r="206" spans="1:21" x14ac:dyDescent="0.25">
      <c r="A206">
        <v>2016</v>
      </c>
      <c r="B206" t="s">
        <v>11</v>
      </c>
      <c r="C206" t="s">
        <v>12</v>
      </c>
      <c r="D206" t="s">
        <v>13</v>
      </c>
      <c r="E206" t="s">
        <v>60</v>
      </c>
      <c r="F206" s="1">
        <v>42521</v>
      </c>
      <c r="G206">
        <v>0</v>
      </c>
      <c r="H206" s="2">
        <v>22722.33</v>
      </c>
      <c r="I206" s="44"/>
      <c r="J206" s="44"/>
      <c r="K206" s="5"/>
      <c r="L206" s="4"/>
      <c r="M206" s="5"/>
      <c r="N206" s="5">
        <f t="shared" si="8"/>
        <v>0</v>
      </c>
      <c r="O206" s="6">
        <f t="shared" si="9"/>
        <v>-22722.33</v>
      </c>
      <c r="P206" s="6"/>
      <c r="Q206" t="s">
        <v>169</v>
      </c>
      <c r="R206" t="s">
        <v>170</v>
      </c>
      <c r="T206" s="1">
        <v>42521</v>
      </c>
      <c r="U206" s="4"/>
    </row>
    <row r="207" spans="1:21" x14ac:dyDescent="0.25">
      <c r="A207">
        <v>2016</v>
      </c>
      <c r="B207" t="s">
        <v>11</v>
      </c>
      <c r="C207" t="s">
        <v>12</v>
      </c>
      <c r="D207" t="s">
        <v>13</v>
      </c>
      <c r="E207" t="s">
        <v>60</v>
      </c>
      <c r="F207" s="1">
        <v>42522</v>
      </c>
      <c r="G207">
        <v>0</v>
      </c>
      <c r="H207" s="2">
        <v>-22722.33</v>
      </c>
      <c r="I207" s="44"/>
      <c r="J207" s="44"/>
      <c r="K207" s="5"/>
      <c r="L207" s="4"/>
      <c r="M207" s="5"/>
      <c r="N207" s="5">
        <f t="shared" si="8"/>
        <v>0</v>
      </c>
      <c r="O207" s="6">
        <f t="shared" si="9"/>
        <v>22722.33</v>
      </c>
      <c r="P207" s="6"/>
      <c r="Q207" t="s">
        <v>169</v>
      </c>
      <c r="R207" t="s">
        <v>170</v>
      </c>
      <c r="T207" s="1">
        <v>42521</v>
      </c>
      <c r="U207" s="4"/>
    </row>
    <row r="208" spans="1:21" x14ac:dyDescent="0.25">
      <c r="A208">
        <v>2016</v>
      </c>
      <c r="B208" t="s">
        <v>11</v>
      </c>
      <c r="C208" t="s">
        <v>12</v>
      </c>
      <c r="D208" t="s">
        <v>13</v>
      </c>
      <c r="E208" t="s">
        <v>60</v>
      </c>
      <c r="F208" s="1">
        <v>42533</v>
      </c>
      <c r="G208">
        <v>0</v>
      </c>
      <c r="H208" s="2">
        <v>22722.33</v>
      </c>
      <c r="I208" s="44"/>
      <c r="J208" s="44"/>
      <c r="K208" s="5"/>
      <c r="L208" s="4"/>
      <c r="M208" s="5"/>
      <c r="N208" s="5">
        <f t="shared" si="8"/>
        <v>0</v>
      </c>
      <c r="O208" s="6">
        <f t="shared" si="9"/>
        <v>-22722.33</v>
      </c>
      <c r="P208" s="6">
        <v>15358</v>
      </c>
      <c r="Q208" t="s">
        <v>15</v>
      </c>
      <c r="R208" t="s">
        <v>61</v>
      </c>
      <c r="S208" t="s">
        <v>174</v>
      </c>
      <c r="T208" s="1">
        <v>42551</v>
      </c>
      <c r="U208" s="4"/>
    </row>
    <row r="209" spans="1:21" x14ac:dyDescent="0.25">
      <c r="A209">
        <v>2016</v>
      </c>
      <c r="B209" t="s">
        <v>11</v>
      </c>
      <c r="C209" t="s">
        <v>12</v>
      </c>
      <c r="D209" t="s">
        <v>13</v>
      </c>
      <c r="E209" t="s">
        <v>60</v>
      </c>
      <c r="F209" s="1">
        <v>42551</v>
      </c>
      <c r="G209">
        <v>0</v>
      </c>
      <c r="H209" s="2">
        <v>25213.34</v>
      </c>
      <c r="I209" s="44"/>
      <c r="J209" s="44"/>
      <c r="K209" s="5"/>
      <c r="L209" s="4"/>
      <c r="M209" s="5"/>
      <c r="N209" s="5">
        <f t="shared" si="8"/>
        <v>0</v>
      </c>
      <c r="O209" s="6">
        <f t="shared" si="9"/>
        <v>-25213.34</v>
      </c>
      <c r="P209" s="6"/>
      <c r="Q209" t="s">
        <v>169</v>
      </c>
      <c r="R209" t="s">
        <v>175</v>
      </c>
      <c r="T209" s="1">
        <v>42551</v>
      </c>
      <c r="U209" s="4"/>
    </row>
    <row r="210" spans="1:21" x14ac:dyDescent="0.25">
      <c r="A210">
        <v>2016</v>
      </c>
      <c r="B210" t="s">
        <v>11</v>
      </c>
      <c r="C210" t="s">
        <v>12</v>
      </c>
      <c r="D210" t="s">
        <v>13</v>
      </c>
      <c r="E210" t="s">
        <v>60</v>
      </c>
      <c r="F210" s="1">
        <v>42552</v>
      </c>
      <c r="G210">
        <v>0</v>
      </c>
      <c r="H210" s="2">
        <v>-25213.34</v>
      </c>
      <c r="I210" s="44"/>
      <c r="J210" s="44"/>
      <c r="K210" s="5"/>
      <c r="L210" s="4"/>
      <c r="M210" s="5"/>
      <c r="N210" s="5">
        <f t="shared" si="8"/>
        <v>0</v>
      </c>
      <c r="O210" s="6">
        <f t="shared" si="9"/>
        <v>25213.34</v>
      </c>
      <c r="P210" s="6"/>
      <c r="Q210" t="s">
        <v>169</v>
      </c>
      <c r="R210" t="s">
        <v>175</v>
      </c>
      <c r="T210" s="1">
        <v>42551</v>
      </c>
      <c r="U210" s="4"/>
    </row>
    <row r="211" spans="1:21" x14ac:dyDescent="0.25">
      <c r="A211">
        <v>2016</v>
      </c>
      <c r="B211" t="s">
        <v>11</v>
      </c>
      <c r="C211" t="s">
        <v>12</v>
      </c>
      <c r="D211" t="s">
        <v>13</v>
      </c>
      <c r="E211" t="s">
        <v>60</v>
      </c>
      <c r="F211" s="1">
        <v>42566</v>
      </c>
      <c r="G211">
        <v>0</v>
      </c>
      <c r="H211" s="2">
        <v>25213.34</v>
      </c>
      <c r="I211" s="44"/>
      <c r="J211" s="44"/>
      <c r="K211" s="5"/>
      <c r="L211" s="4"/>
      <c r="M211" s="5"/>
      <c r="N211" s="5">
        <f t="shared" si="8"/>
        <v>0</v>
      </c>
      <c r="O211" s="6">
        <f t="shared" si="9"/>
        <v>-25213.34</v>
      </c>
      <c r="P211" s="6">
        <v>15542</v>
      </c>
      <c r="Q211" t="s">
        <v>15</v>
      </c>
      <c r="R211" t="s">
        <v>61</v>
      </c>
      <c r="S211" t="s">
        <v>176</v>
      </c>
      <c r="T211" s="1">
        <v>42582</v>
      </c>
      <c r="U211" s="4"/>
    </row>
    <row r="212" spans="1:21" x14ac:dyDescent="0.25">
      <c r="A212">
        <v>2016</v>
      </c>
      <c r="B212" t="s">
        <v>11</v>
      </c>
      <c r="C212" t="s">
        <v>12</v>
      </c>
      <c r="D212" t="s">
        <v>13</v>
      </c>
      <c r="E212" t="s">
        <v>60</v>
      </c>
      <c r="F212" s="1">
        <v>42582</v>
      </c>
      <c r="G212">
        <v>0</v>
      </c>
      <c r="H212" s="2">
        <v>25344.54</v>
      </c>
      <c r="I212" s="44"/>
      <c r="J212" s="44"/>
      <c r="K212" s="5"/>
      <c r="L212" s="4"/>
      <c r="M212" s="5"/>
      <c r="N212" s="5">
        <f t="shared" si="8"/>
        <v>0</v>
      </c>
      <c r="O212" s="6">
        <f t="shared" si="9"/>
        <v>-25344.54</v>
      </c>
      <c r="P212" s="6"/>
      <c r="Q212" t="s">
        <v>169</v>
      </c>
      <c r="R212" t="s">
        <v>175</v>
      </c>
      <c r="T212" s="1">
        <v>42582</v>
      </c>
      <c r="U212" s="4"/>
    </row>
    <row r="213" spans="1:21" x14ac:dyDescent="0.25">
      <c r="A213">
        <v>2016</v>
      </c>
      <c r="B213" t="s">
        <v>11</v>
      </c>
      <c r="C213" t="s">
        <v>12</v>
      </c>
      <c r="D213" t="s">
        <v>13</v>
      </c>
      <c r="E213" t="s">
        <v>60</v>
      </c>
      <c r="F213" s="1">
        <v>42583</v>
      </c>
      <c r="G213">
        <v>0</v>
      </c>
      <c r="H213" s="2">
        <v>-25344.54</v>
      </c>
      <c r="I213" s="44"/>
      <c r="J213" s="44"/>
      <c r="K213" s="5"/>
      <c r="L213" s="4"/>
      <c r="M213" s="5"/>
      <c r="N213" s="5">
        <f t="shared" si="8"/>
        <v>0</v>
      </c>
      <c r="O213" s="6">
        <f t="shared" si="9"/>
        <v>25344.54</v>
      </c>
      <c r="P213" s="6"/>
      <c r="Q213" t="s">
        <v>169</v>
      </c>
      <c r="R213" t="s">
        <v>175</v>
      </c>
      <c r="T213" s="1">
        <v>42582</v>
      </c>
      <c r="U213" s="4"/>
    </row>
    <row r="214" spans="1:21" x14ac:dyDescent="0.25">
      <c r="A214">
        <v>2016</v>
      </c>
      <c r="B214" t="s">
        <v>11</v>
      </c>
      <c r="C214" t="s">
        <v>12</v>
      </c>
      <c r="D214" t="s">
        <v>13</v>
      </c>
      <c r="E214" t="s">
        <v>60</v>
      </c>
      <c r="F214" s="1">
        <v>42592</v>
      </c>
      <c r="G214">
        <v>0</v>
      </c>
      <c r="H214" s="2">
        <v>25344.54</v>
      </c>
      <c r="I214" s="44"/>
      <c r="J214" s="44"/>
      <c r="K214" s="5"/>
      <c r="L214" s="4"/>
      <c r="M214" s="5"/>
      <c r="N214" s="5">
        <f t="shared" si="8"/>
        <v>0</v>
      </c>
      <c r="O214" s="6">
        <f t="shared" si="9"/>
        <v>-25344.54</v>
      </c>
      <c r="P214" s="6">
        <v>15705</v>
      </c>
      <c r="Q214" t="s">
        <v>15</v>
      </c>
      <c r="R214" t="s">
        <v>61</v>
      </c>
      <c r="S214" t="s">
        <v>177</v>
      </c>
      <c r="T214" s="1">
        <v>42582</v>
      </c>
      <c r="U214" s="4"/>
    </row>
    <row r="215" spans="1:21" x14ac:dyDescent="0.25">
      <c r="A215">
        <v>2016</v>
      </c>
      <c r="B215" t="s">
        <v>11</v>
      </c>
      <c r="C215" t="s">
        <v>12</v>
      </c>
      <c r="D215" t="s">
        <v>13</v>
      </c>
      <c r="E215" t="s">
        <v>60</v>
      </c>
      <c r="F215" s="1">
        <v>42613</v>
      </c>
      <c r="G215">
        <v>0</v>
      </c>
      <c r="H215" s="2">
        <v>27896.48</v>
      </c>
      <c r="I215" s="44"/>
      <c r="J215" s="44"/>
      <c r="K215" s="5"/>
      <c r="L215" s="4"/>
      <c r="M215" s="5"/>
      <c r="N215" s="5">
        <f t="shared" si="8"/>
        <v>0</v>
      </c>
      <c r="O215" s="6">
        <f t="shared" si="9"/>
        <v>-27896.48</v>
      </c>
      <c r="P215" s="6"/>
      <c r="Q215" t="s">
        <v>169</v>
      </c>
      <c r="R215" t="s">
        <v>175</v>
      </c>
      <c r="T215" s="1">
        <v>42643</v>
      </c>
      <c r="U215" s="4"/>
    </row>
    <row r="216" spans="1:21" x14ac:dyDescent="0.25">
      <c r="A216">
        <v>2016</v>
      </c>
      <c r="B216" t="s">
        <v>11</v>
      </c>
      <c r="C216" t="s">
        <v>12</v>
      </c>
      <c r="D216" t="s">
        <v>13</v>
      </c>
      <c r="E216" t="s">
        <v>60</v>
      </c>
      <c r="F216" s="1">
        <v>42614</v>
      </c>
      <c r="G216">
        <v>0</v>
      </c>
      <c r="H216" s="2">
        <v>-27896.48</v>
      </c>
      <c r="I216" s="44"/>
      <c r="J216" s="44"/>
      <c r="K216" s="5"/>
      <c r="L216" s="4"/>
      <c r="M216" s="5"/>
      <c r="N216" s="5">
        <f t="shared" si="8"/>
        <v>0</v>
      </c>
      <c r="O216" s="6">
        <f t="shared" si="9"/>
        <v>27896.48</v>
      </c>
      <c r="P216" s="6"/>
      <c r="Q216" t="s">
        <v>169</v>
      </c>
      <c r="R216" t="s">
        <v>175</v>
      </c>
      <c r="T216" s="1">
        <v>42643</v>
      </c>
      <c r="U216" s="4"/>
    </row>
    <row r="217" spans="1:21" x14ac:dyDescent="0.25">
      <c r="A217">
        <v>2016</v>
      </c>
      <c r="B217" t="s">
        <v>11</v>
      </c>
      <c r="C217" t="s">
        <v>12</v>
      </c>
      <c r="D217" t="s">
        <v>13</v>
      </c>
      <c r="E217" t="s">
        <v>60</v>
      </c>
      <c r="F217" s="1">
        <v>42628</v>
      </c>
      <c r="G217">
        <v>0</v>
      </c>
      <c r="H217" s="2">
        <v>27896.48</v>
      </c>
      <c r="I217" s="44"/>
      <c r="J217" s="44"/>
      <c r="K217" s="5"/>
      <c r="L217" s="4"/>
      <c r="M217" s="5"/>
      <c r="N217" s="5">
        <f t="shared" si="8"/>
        <v>0</v>
      </c>
      <c r="O217" s="6">
        <f t="shared" si="9"/>
        <v>-27896.48</v>
      </c>
      <c r="P217" s="6">
        <v>16055</v>
      </c>
      <c r="Q217" t="s">
        <v>15</v>
      </c>
      <c r="R217" t="s">
        <v>61</v>
      </c>
      <c r="S217" t="s">
        <v>178</v>
      </c>
      <c r="T217" s="1">
        <v>42643</v>
      </c>
      <c r="U217" s="4"/>
    </row>
    <row r="218" spans="1:21" x14ac:dyDescent="0.25">
      <c r="A218">
        <v>2016</v>
      </c>
      <c r="B218" t="s">
        <v>11</v>
      </c>
      <c r="C218" t="s">
        <v>12</v>
      </c>
      <c r="D218" t="s">
        <v>13</v>
      </c>
      <c r="E218" t="s">
        <v>60</v>
      </c>
      <c r="F218" s="1">
        <v>42643</v>
      </c>
      <c r="G218">
        <v>0</v>
      </c>
      <c r="H218" s="2">
        <v>26928.51</v>
      </c>
      <c r="I218" s="44"/>
      <c r="J218" s="44"/>
      <c r="K218" s="5"/>
      <c r="L218" s="4"/>
      <c r="M218" s="5"/>
      <c r="N218" s="5">
        <f t="shared" si="8"/>
        <v>0</v>
      </c>
      <c r="O218" s="6">
        <f t="shared" si="9"/>
        <v>-26928.51</v>
      </c>
      <c r="P218" s="6"/>
      <c r="Q218" t="s">
        <v>169</v>
      </c>
      <c r="R218" t="s">
        <v>175</v>
      </c>
      <c r="T218" s="1">
        <v>42643</v>
      </c>
      <c r="U218" s="4"/>
    </row>
    <row r="219" spans="1:21" x14ac:dyDescent="0.25">
      <c r="A219">
        <v>2016</v>
      </c>
      <c r="B219" t="s">
        <v>11</v>
      </c>
      <c r="C219" t="s">
        <v>12</v>
      </c>
      <c r="D219" t="s">
        <v>13</v>
      </c>
      <c r="E219" t="s">
        <v>60</v>
      </c>
      <c r="F219" s="1">
        <v>42644</v>
      </c>
      <c r="G219">
        <v>0</v>
      </c>
      <c r="H219" s="2">
        <v>-26928.51</v>
      </c>
      <c r="I219" s="44"/>
      <c r="J219" s="44"/>
      <c r="K219" s="5"/>
      <c r="L219" s="4"/>
      <c r="M219" s="5"/>
      <c r="N219" s="5">
        <f t="shared" si="8"/>
        <v>0</v>
      </c>
      <c r="O219" s="6">
        <f t="shared" si="9"/>
        <v>26928.51</v>
      </c>
      <c r="P219" s="6"/>
      <c r="Q219" t="s">
        <v>169</v>
      </c>
      <c r="R219" t="s">
        <v>175</v>
      </c>
      <c r="T219" s="1">
        <v>42643</v>
      </c>
      <c r="U219" s="4"/>
    </row>
    <row r="220" spans="1:21" x14ac:dyDescent="0.25">
      <c r="A220">
        <v>2016</v>
      </c>
      <c r="B220" t="s">
        <v>11</v>
      </c>
      <c r="C220" t="s">
        <v>12</v>
      </c>
      <c r="D220" t="s">
        <v>13</v>
      </c>
      <c r="E220" t="s">
        <v>60</v>
      </c>
      <c r="F220" s="1">
        <v>42658</v>
      </c>
      <c r="G220">
        <v>0</v>
      </c>
      <c r="H220" s="2">
        <v>26928.51</v>
      </c>
      <c r="I220" s="44"/>
      <c r="J220" s="44"/>
      <c r="K220" s="5"/>
      <c r="L220" s="4"/>
      <c r="M220" s="5"/>
      <c r="N220" s="5">
        <f t="shared" si="8"/>
        <v>0</v>
      </c>
      <c r="O220" s="6">
        <f t="shared" si="9"/>
        <v>-26928.51</v>
      </c>
      <c r="P220" s="6">
        <v>16413</v>
      </c>
      <c r="Q220" t="s">
        <v>15</v>
      </c>
      <c r="R220" t="s">
        <v>61</v>
      </c>
      <c r="S220" t="s">
        <v>179</v>
      </c>
      <c r="T220" s="1">
        <v>42674</v>
      </c>
      <c r="U220" s="4"/>
    </row>
    <row r="221" spans="1:21" x14ac:dyDescent="0.25">
      <c r="A221">
        <v>2016</v>
      </c>
      <c r="B221" t="s">
        <v>11</v>
      </c>
      <c r="C221" t="s">
        <v>12</v>
      </c>
      <c r="D221" t="s">
        <v>13</v>
      </c>
      <c r="E221" t="s">
        <v>60</v>
      </c>
      <c r="F221" s="1">
        <v>42674</v>
      </c>
      <c r="G221">
        <v>0</v>
      </c>
      <c r="H221" s="2">
        <v>25347.83</v>
      </c>
      <c r="I221" s="44"/>
      <c r="J221" s="44"/>
      <c r="K221" s="5"/>
      <c r="L221" s="4"/>
      <c r="M221" s="5"/>
      <c r="N221" s="5">
        <f t="shared" si="8"/>
        <v>0</v>
      </c>
      <c r="O221" s="6">
        <f t="shared" si="9"/>
        <v>-25347.83</v>
      </c>
      <c r="P221" s="6"/>
      <c r="Q221" t="s">
        <v>169</v>
      </c>
      <c r="R221" t="s">
        <v>175</v>
      </c>
      <c r="T221" s="1">
        <v>42674</v>
      </c>
      <c r="U221" s="4"/>
    </row>
    <row r="222" spans="1:21" x14ac:dyDescent="0.25">
      <c r="A222">
        <v>2016</v>
      </c>
      <c r="B222" t="s">
        <v>11</v>
      </c>
      <c r="C222" t="s">
        <v>12</v>
      </c>
      <c r="D222" t="s">
        <v>13</v>
      </c>
      <c r="E222" t="s">
        <v>60</v>
      </c>
      <c r="F222" s="1">
        <v>42675</v>
      </c>
      <c r="G222">
        <v>0</v>
      </c>
      <c r="H222" s="2">
        <v>-25347.83</v>
      </c>
      <c r="I222" s="44"/>
      <c r="J222" s="44"/>
      <c r="K222" s="5"/>
      <c r="L222" s="4"/>
      <c r="M222" s="5"/>
      <c r="N222" s="5">
        <f t="shared" si="8"/>
        <v>0</v>
      </c>
      <c r="O222" s="6">
        <f t="shared" si="9"/>
        <v>25347.83</v>
      </c>
      <c r="P222" s="6"/>
      <c r="Q222" t="s">
        <v>169</v>
      </c>
      <c r="R222" t="s">
        <v>175</v>
      </c>
      <c r="T222" s="1">
        <v>42674</v>
      </c>
      <c r="U222" s="4"/>
    </row>
    <row r="223" spans="1:21" x14ac:dyDescent="0.25">
      <c r="A223">
        <v>2016</v>
      </c>
      <c r="B223" t="s">
        <v>11</v>
      </c>
      <c r="C223" t="s">
        <v>12</v>
      </c>
      <c r="D223" t="s">
        <v>13</v>
      </c>
      <c r="E223" t="s">
        <v>60</v>
      </c>
      <c r="F223" s="1">
        <v>42697</v>
      </c>
      <c r="G223">
        <v>0</v>
      </c>
      <c r="H223" s="2">
        <v>25347.83</v>
      </c>
      <c r="I223" s="44"/>
      <c r="J223" s="44"/>
      <c r="K223" s="5"/>
      <c r="L223" s="4"/>
      <c r="M223" s="5"/>
      <c r="N223" s="5">
        <f t="shared" si="8"/>
        <v>0</v>
      </c>
      <c r="O223" s="6">
        <f t="shared" si="9"/>
        <v>-25347.83</v>
      </c>
      <c r="P223" s="6">
        <v>16551</v>
      </c>
      <c r="Q223" t="s">
        <v>15</v>
      </c>
      <c r="R223" t="s">
        <v>61</v>
      </c>
      <c r="S223" t="s">
        <v>180</v>
      </c>
      <c r="T223" s="1">
        <v>42704</v>
      </c>
      <c r="U223" s="4"/>
    </row>
    <row r="224" spans="1:21" x14ac:dyDescent="0.25">
      <c r="A224">
        <v>2016</v>
      </c>
      <c r="B224" t="s">
        <v>11</v>
      </c>
      <c r="C224" t="s">
        <v>12</v>
      </c>
      <c r="D224" t="s">
        <v>13</v>
      </c>
      <c r="E224" t="s">
        <v>60</v>
      </c>
      <c r="F224" s="1">
        <v>42704</v>
      </c>
      <c r="G224">
        <v>0</v>
      </c>
      <c r="H224" s="2">
        <v>23750.25</v>
      </c>
      <c r="I224" s="44"/>
      <c r="J224" s="44"/>
      <c r="K224" s="5"/>
      <c r="L224" s="4"/>
      <c r="M224" s="5"/>
      <c r="N224" s="5">
        <f t="shared" si="8"/>
        <v>0</v>
      </c>
      <c r="O224" s="6">
        <f t="shared" si="9"/>
        <v>-23750.25</v>
      </c>
      <c r="P224" s="6"/>
      <c r="Q224" t="s">
        <v>169</v>
      </c>
      <c r="R224" t="s">
        <v>175</v>
      </c>
      <c r="T224" s="1">
        <v>42704</v>
      </c>
      <c r="U224" s="4"/>
    </row>
    <row r="225" spans="1:21" x14ac:dyDescent="0.25">
      <c r="A225">
        <v>2016</v>
      </c>
      <c r="B225" t="s">
        <v>11</v>
      </c>
      <c r="C225" t="s">
        <v>12</v>
      </c>
      <c r="D225" t="s">
        <v>13</v>
      </c>
      <c r="E225" t="s">
        <v>60</v>
      </c>
      <c r="F225" s="1">
        <v>42705</v>
      </c>
      <c r="G225">
        <v>0</v>
      </c>
      <c r="H225" s="2">
        <v>-23750.25</v>
      </c>
      <c r="I225" s="44"/>
      <c r="J225" s="44"/>
      <c r="K225" s="5"/>
      <c r="L225" s="4"/>
      <c r="M225" s="5"/>
      <c r="N225" s="5">
        <f t="shared" si="8"/>
        <v>0</v>
      </c>
      <c r="O225" s="6">
        <f t="shared" si="9"/>
        <v>23750.25</v>
      </c>
      <c r="P225" s="6"/>
      <c r="Q225" t="s">
        <v>169</v>
      </c>
      <c r="R225" t="s">
        <v>175</v>
      </c>
      <c r="T225" s="1">
        <v>42704</v>
      </c>
      <c r="U225" s="4"/>
    </row>
    <row r="226" spans="1:21" x14ac:dyDescent="0.25">
      <c r="A226">
        <v>2016</v>
      </c>
      <c r="B226" t="s">
        <v>11</v>
      </c>
      <c r="C226" t="s">
        <v>12</v>
      </c>
      <c r="D226" t="s">
        <v>13</v>
      </c>
      <c r="E226" t="s">
        <v>60</v>
      </c>
      <c r="F226" s="1">
        <v>42719</v>
      </c>
      <c r="G226">
        <v>0</v>
      </c>
      <c r="H226" s="2">
        <v>23750.25</v>
      </c>
      <c r="I226" s="44"/>
      <c r="J226" s="44"/>
      <c r="K226" s="5"/>
      <c r="L226" s="4"/>
      <c r="M226" s="5"/>
      <c r="N226" s="5">
        <f t="shared" si="8"/>
        <v>0</v>
      </c>
      <c r="O226" s="6">
        <f t="shared" si="9"/>
        <v>-23750.25</v>
      </c>
      <c r="P226" s="6">
        <v>16740</v>
      </c>
      <c r="Q226" t="s">
        <v>15</v>
      </c>
      <c r="R226" t="s">
        <v>61</v>
      </c>
      <c r="S226" t="s">
        <v>181</v>
      </c>
      <c r="T226" s="1">
        <v>42704</v>
      </c>
      <c r="U226" s="4"/>
    </row>
    <row r="227" spans="1:21" x14ac:dyDescent="0.25">
      <c r="A227">
        <v>2016</v>
      </c>
      <c r="B227" t="s">
        <v>11</v>
      </c>
      <c r="C227" t="s">
        <v>12</v>
      </c>
      <c r="D227" t="s">
        <v>13</v>
      </c>
      <c r="E227" t="s">
        <v>60</v>
      </c>
      <c r="F227" s="1">
        <v>42735</v>
      </c>
      <c r="G227">
        <v>0</v>
      </c>
      <c r="H227" s="2">
        <v>30653.66</v>
      </c>
      <c r="I227" s="44"/>
      <c r="J227" s="44"/>
      <c r="K227" s="5"/>
      <c r="L227" s="4"/>
      <c r="M227" s="5"/>
      <c r="N227" s="5">
        <f t="shared" si="8"/>
        <v>0</v>
      </c>
      <c r="O227" s="6">
        <f t="shared" si="9"/>
        <v>-30653.66</v>
      </c>
      <c r="P227" s="6"/>
      <c r="Q227" t="s">
        <v>169</v>
      </c>
      <c r="R227" t="s">
        <v>175</v>
      </c>
      <c r="T227" s="1">
        <v>42735</v>
      </c>
      <c r="U227" s="4"/>
    </row>
    <row r="228" spans="1:21" x14ac:dyDescent="0.25">
      <c r="L228" s="11"/>
      <c r="M228" s="11"/>
      <c r="N228" s="11"/>
      <c r="O228" s="11"/>
      <c r="P228" s="11"/>
    </row>
    <row r="229" spans="1:21" x14ac:dyDescent="0.25">
      <c r="L229" s="11"/>
      <c r="M229" s="11"/>
      <c r="N229" s="11"/>
      <c r="O229" s="11"/>
      <c r="P229" s="11"/>
    </row>
    <row r="230" spans="1:21" x14ac:dyDescent="0.25">
      <c r="L230" s="11"/>
      <c r="M230" s="11"/>
      <c r="N230" s="11"/>
      <c r="O230" s="11"/>
      <c r="P230" s="11"/>
    </row>
    <row r="231" spans="1:21" x14ac:dyDescent="0.25">
      <c r="L231" s="11"/>
      <c r="M231" s="11"/>
      <c r="N231" s="11"/>
      <c r="O231" s="11"/>
      <c r="P231" s="11"/>
    </row>
    <row r="232" spans="1:21" x14ac:dyDescent="0.25">
      <c r="E232" s="21"/>
      <c r="F232" s="21"/>
      <c r="L232" s="11"/>
      <c r="M232" s="11"/>
      <c r="N232" s="11"/>
      <c r="O232" s="11"/>
      <c r="P232" s="11"/>
    </row>
    <row r="233" spans="1:21" x14ac:dyDescent="0.25">
      <c r="L233" s="11"/>
      <c r="M233" s="11"/>
      <c r="N233" s="11"/>
      <c r="O233" s="11"/>
      <c r="P233" s="1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T84"/>
  <sheetViews>
    <sheetView workbookViewId="0">
      <pane ySplit="5" topLeftCell="A6" activePane="bottomLeft" state="frozen"/>
      <selection activeCell="Q27" sqref="Q27"/>
      <selection pane="bottomLeft" activeCell="C80" sqref="C80"/>
    </sheetView>
  </sheetViews>
  <sheetFormatPr defaultRowHeight="15" x14ac:dyDescent="0.25"/>
  <cols>
    <col min="1" max="1" width="8.28515625" bestFit="1" customWidth="1"/>
    <col min="2" max="3" width="12.85546875" bestFit="1" customWidth="1"/>
    <col min="4" max="4" width="14.42578125" bestFit="1" customWidth="1"/>
    <col min="5" max="5" width="13.140625" bestFit="1" customWidth="1"/>
    <col min="6" max="6" width="14.85546875" bestFit="1" customWidth="1"/>
    <col min="7" max="7" width="12.5703125" bestFit="1" customWidth="1"/>
    <col min="8" max="8" width="9.28515625" customWidth="1"/>
    <col min="9" max="9" width="10.5703125" style="2" bestFit="1" customWidth="1"/>
    <col min="10" max="10" width="15.140625" bestFit="1" customWidth="1"/>
    <col min="11" max="11" width="11.5703125" bestFit="1" customWidth="1"/>
    <col min="12" max="12" width="10.28515625" customWidth="1"/>
    <col min="13" max="13" width="12.42578125" customWidth="1"/>
    <col min="14" max="14" width="11.85546875" style="54" customWidth="1"/>
    <col min="15" max="15" width="9.28515625" customWidth="1"/>
    <col min="16" max="16" width="10.28515625" bestFit="1" customWidth="1"/>
    <col min="17" max="17" width="29" bestFit="1" customWidth="1"/>
    <col min="18" max="18" width="9.42578125" bestFit="1" customWidth="1"/>
    <col min="19" max="19" width="14.85546875" bestFit="1" customWidth="1"/>
    <col min="20" max="20" width="38" bestFit="1" customWidth="1"/>
  </cols>
  <sheetData>
    <row r="1" spans="1:20" ht="30" x14ac:dyDescent="0.25">
      <c r="H1" s="2"/>
      <c r="I1" s="41"/>
      <c r="J1" s="3"/>
      <c r="K1" s="12"/>
      <c r="L1" s="13" t="s">
        <v>3956</v>
      </c>
      <c r="M1" s="13" t="s">
        <v>3957</v>
      </c>
      <c r="N1" s="14" t="s">
        <v>3958</v>
      </c>
      <c r="O1" s="23"/>
    </row>
    <row r="2" spans="1:20" x14ac:dyDescent="0.25">
      <c r="H2" s="2"/>
      <c r="I2" s="41"/>
      <c r="J2" s="3"/>
      <c r="K2" s="63" t="s">
        <v>3955</v>
      </c>
      <c r="L2" s="63" t="s">
        <v>3954</v>
      </c>
      <c r="M2" s="63" t="s">
        <v>3954</v>
      </c>
      <c r="N2" s="63" t="s">
        <v>3954</v>
      </c>
      <c r="O2" s="23"/>
    </row>
    <row r="3" spans="1:20" x14ac:dyDescent="0.25">
      <c r="H3" s="2"/>
      <c r="I3" s="41"/>
      <c r="J3" s="3" t="s">
        <v>3932</v>
      </c>
      <c r="K3" s="15">
        <v>0.184</v>
      </c>
      <c r="L3" s="15"/>
      <c r="M3" s="16">
        <v>0.44500000000000001</v>
      </c>
      <c r="N3" s="17">
        <v>0.49399999999999999</v>
      </c>
      <c r="O3" s="24"/>
    </row>
    <row r="4" spans="1:20" x14ac:dyDescent="0.25">
      <c r="H4" s="2"/>
      <c r="I4" s="41"/>
      <c r="J4" s="3" t="s">
        <v>3933</v>
      </c>
      <c r="K4" s="15">
        <v>0.24399999999999999</v>
      </c>
      <c r="L4" s="16">
        <v>0.375</v>
      </c>
      <c r="M4" s="16">
        <v>0.44500000000000001</v>
      </c>
      <c r="N4" s="17">
        <v>0.49399999999999999</v>
      </c>
      <c r="O4" s="24"/>
    </row>
    <row r="5" spans="1:20" x14ac:dyDescent="0.25">
      <c r="A5" s="40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6" t="s">
        <v>3949</v>
      </c>
      <c r="H5" s="26" t="s">
        <v>3947</v>
      </c>
      <c r="I5" s="55" t="s">
        <v>3946</v>
      </c>
      <c r="J5" s="28" t="s">
        <v>3948</v>
      </c>
      <c r="K5" s="27" t="s">
        <v>183</v>
      </c>
      <c r="L5" s="28" t="s">
        <v>184</v>
      </c>
      <c r="M5" s="28" t="s">
        <v>3950</v>
      </c>
      <c r="N5" s="52" t="s">
        <v>3944</v>
      </c>
      <c r="O5" s="29" t="s">
        <v>3945</v>
      </c>
      <c r="P5" s="25" t="s">
        <v>8</v>
      </c>
      <c r="Q5" s="25" t="s">
        <v>9</v>
      </c>
      <c r="R5" s="25" t="s">
        <v>10</v>
      </c>
      <c r="S5" s="25" t="s">
        <v>182</v>
      </c>
      <c r="T5" s="30" t="s">
        <v>3936</v>
      </c>
    </row>
    <row r="6" spans="1:20" x14ac:dyDescent="0.25">
      <c r="A6" s="39">
        <v>2015</v>
      </c>
      <c r="B6" s="31" t="s">
        <v>11</v>
      </c>
      <c r="C6" s="31" t="s">
        <v>12</v>
      </c>
      <c r="D6" s="31" t="s">
        <v>13</v>
      </c>
      <c r="E6" s="31" t="s">
        <v>14</v>
      </c>
      <c r="F6" s="32">
        <v>42359</v>
      </c>
      <c r="G6" s="33">
        <v>-44.95</v>
      </c>
      <c r="H6" s="44"/>
      <c r="I6" s="42"/>
      <c r="J6" s="5"/>
      <c r="K6" s="4"/>
      <c r="L6" s="5"/>
      <c r="M6" s="5">
        <f>+G6</f>
        <v>-44.95</v>
      </c>
      <c r="N6" s="53">
        <f>+M6-G6</f>
        <v>0</v>
      </c>
      <c r="O6" s="6"/>
      <c r="P6" s="31" t="s">
        <v>23</v>
      </c>
      <c r="Q6" s="31" t="s">
        <v>38</v>
      </c>
      <c r="R6" s="31"/>
      <c r="S6" s="32">
        <v>42369</v>
      </c>
      <c r="T6" s="34"/>
    </row>
    <row r="7" spans="1:20" x14ac:dyDescent="0.25">
      <c r="A7" s="38">
        <v>2016</v>
      </c>
      <c r="B7" s="35" t="s">
        <v>11</v>
      </c>
      <c r="C7" s="35" t="s">
        <v>12</v>
      </c>
      <c r="D7" s="35" t="s">
        <v>13</v>
      </c>
      <c r="E7" s="35" t="s">
        <v>14</v>
      </c>
      <c r="F7" s="36">
        <v>42429</v>
      </c>
      <c r="G7" s="37">
        <v>-26.7</v>
      </c>
      <c r="H7" s="44"/>
      <c r="I7" s="42"/>
      <c r="J7" s="5"/>
      <c r="K7" s="4"/>
      <c r="L7" s="5"/>
      <c r="M7" s="5">
        <f t="shared" ref="M7:M10" si="0">+G7</f>
        <v>-26.7</v>
      </c>
      <c r="N7" s="53">
        <f t="shared" ref="N7:N10" si="1">+M7-G7</f>
        <v>0</v>
      </c>
      <c r="O7" s="6"/>
      <c r="P7" s="35" t="s">
        <v>23</v>
      </c>
      <c r="Q7" s="35" t="s">
        <v>38</v>
      </c>
      <c r="R7" s="35"/>
      <c r="S7" s="36">
        <v>42429</v>
      </c>
      <c r="T7" s="34"/>
    </row>
    <row r="8" spans="1:20" x14ac:dyDescent="0.25">
      <c r="A8" s="39">
        <v>2016</v>
      </c>
      <c r="B8" s="31" t="s">
        <v>11</v>
      </c>
      <c r="C8" s="31" t="s">
        <v>12</v>
      </c>
      <c r="D8" s="31" t="s">
        <v>13</v>
      </c>
      <c r="E8" s="31" t="s">
        <v>14</v>
      </c>
      <c r="F8" s="32">
        <v>42450</v>
      </c>
      <c r="G8" s="33">
        <v>-1214.45</v>
      </c>
      <c r="H8" s="44"/>
      <c r="I8" s="42"/>
      <c r="J8" s="5"/>
      <c r="K8" s="4"/>
      <c r="L8" s="5"/>
      <c r="M8" s="5">
        <f t="shared" si="0"/>
        <v>-1214.45</v>
      </c>
      <c r="N8" s="53">
        <f t="shared" si="1"/>
        <v>0</v>
      </c>
      <c r="O8" s="6"/>
      <c r="P8" s="31" t="s">
        <v>23</v>
      </c>
      <c r="Q8" s="31" t="s">
        <v>38</v>
      </c>
      <c r="R8" s="31"/>
      <c r="S8" s="32">
        <v>42460</v>
      </c>
      <c r="T8" s="34"/>
    </row>
    <row r="9" spans="1:20" x14ac:dyDescent="0.25">
      <c r="A9" s="39">
        <v>2016</v>
      </c>
      <c r="B9" s="31" t="s">
        <v>11</v>
      </c>
      <c r="C9" s="31" t="s">
        <v>12</v>
      </c>
      <c r="D9" s="31" t="s">
        <v>13</v>
      </c>
      <c r="E9" s="31" t="s">
        <v>14</v>
      </c>
      <c r="F9" s="32">
        <v>42472</v>
      </c>
      <c r="G9" s="33">
        <v>-2699.2</v>
      </c>
      <c r="H9" s="44"/>
      <c r="I9" s="42"/>
      <c r="J9" s="5"/>
      <c r="K9" s="4"/>
      <c r="L9" s="5"/>
      <c r="M9" s="5">
        <f t="shared" si="0"/>
        <v>-2699.2</v>
      </c>
      <c r="N9" s="53">
        <f t="shared" si="1"/>
        <v>0</v>
      </c>
      <c r="O9" s="6"/>
      <c r="P9" s="31" t="s">
        <v>23</v>
      </c>
      <c r="Q9" s="31" t="s">
        <v>38</v>
      </c>
      <c r="R9" s="31"/>
      <c r="S9" s="32">
        <v>42490</v>
      </c>
      <c r="T9" s="34"/>
    </row>
    <row r="10" spans="1:20" x14ac:dyDescent="0.25">
      <c r="A10" s="39">
        <v>2016</v>
      </c>
      <c r="B10" s="31" t="s">
        <v>11</v>
      </c>
      <c r="C10" s="31" t="s">
        <v>12</v>
      </c>
      <c r="D10" s="31" t="s">
        <v>13</v>
      </c>
      <c r="E10" s="31" t="s">
        <v>14</v>
      </c>
      <c r="F10" s="32">
        <v>42593</v>
      </c>
      <c r="G10" s="33">
        <v>-36.049999999999997</v>
      </c>
      <c r="H10" s="44"/>
      <c r="I10" s="42"/>
      <c r="J10" s="5"/>
      <c r="K10" s="4"/>
      <c r="L10" s="5"/>
      <c r="M10" s="5">
        <f t="shared" si="0"/>
        <v>-36.049999999999997</v>
      </c>
      <c r="N10" s="53">
        <f t="shared" si="1"/>
        <v>0</v>
      </c>
      <c r="O10" s="6"/>
      <c r="P10" s="31" t="s">
        <v>23</v>
      </c>
      <c r="Q10" s="31" t="s">
        <v>38</v>
      </c>
      <c r="R10" s="31"/>
      <c r="S10" s="32">
        <v>42613</v>
      </c>
      <c r="T10" s="34"/>
    </row>
    <row r="11" spans="1:20" x14ac:dyDescent="0.25">
      <c r="A11" s="39">
        <v>2015</v>
      </c>
      <c r="B11" s="31" t="s">
        <v>11</v>
      </c>
      <c r="C11" s="31" t="s">
        <v>12</v>
      </c>
      <c r="D11" s="31" t="s">
        <v>13</v>
      </c>
      <c r="E11" s="31" t="s">
        <v>14</v>
      </c>
      <c r="F11" s="32">
        <v>42369</v>
      </c>
      <c r="G11" s="33">
        <v>360.28</v>
      </c>
      <c r="H11" s="56"/>
      <c r="I11" s="57"/>
      <c r="J11" s="58"/>
      <c r="K11" s="59"/>
      <c r="L11" s="58"/>
      <c r="M11" s="58">
        <f>+G11</f>
        <v>360.28</v>
      </c>
      <c r="N11" s="60">
        <f>+M11-G11</f>
        <v>0</v>
      </c>
      <c r="O11" s="62" t="s">
        <v>3943</v>
      </c>
      <c r="P11" s="31" t="s">
        <v>23</v>
      </c>
      <c r="Q11" s="31" t="s">
        <v>42</v>
      </c>
      <c r="R11" s="31"/>
      <c r="S11" s="32">
        <v>42369</v>
      </c>
      <c r="T11" s="34" t="s">
        <v>3951</v>
      </c>
    </row>
    <row r="12" spans="1:20" x14ac:dyDescent="0.25">
      <c r="A12" s="38">
        <v>2016</v>
      </c>
      <c r="B12" s="35" t="s">
        <v>11</v>
      </c>
      <c r="C12" s="35" t="s">
        <v>12</v>
      </c>
      <c r="D12" s="35" t="s">
        <v>13</v>
      </c>
      <c r="E12" s="35" t="s">
        <v>14</v>
      </c>
      <c r="F12" s="36">
        <v>42400</v>
      </c>
      <c r="G12" s="37">
        <v>342.15</v>
      </c>
      <c r="H12" s="56"/>
      <c r="I12" s="57"/>
      <c r="J12" s="58"/>
      <c r="K12" s="59"/>
      <c r="L12" s="58"/>
      <c r="M12" s="58">
        <f t="shared" ref="M12:M23" si="2">+G12</f>
        <v>342.15</v>
      </c>
      <c r="N12" s="60">
        <f t="shared" ref="N12:N23" si="3">+M12-G12</f>
        <v>0</v>
      </c>
      <c r="O12" s="62" t="s">
        <v>3943</v>
      </c>
      <c r="P12" s="35" t="s">
        <v>23</v>
      </c>
      <c r="Q12" s="35" t="s">
        <v>42</v>
      </c>
      <c r="R12" s="35"/>
      <c r="S12" s="36">
        <v>42400</v>
      </c>
      <c r="T12" s="34" t="s">
        <v>3951</v>
      </c>
    </row>
    <row r="13" spans="1:20" x14ac:dyDescent="0.25">
      <c r="A13" s="39">
        <v>2016</v>
      </c>
      <c r="B13" s="31" t="s">
        <v>11</v>
      </c>
      <c r="C13" s="31" t="s">
        <v>12</v>
      </c>
      <c r="D13" s="31" t="s">
        <v>13</v>
      </c>
      <c r="E13" s="31" t="s">
        <v>14</v>
      </c>
      <c r="F13" s="32">
        <v>42429</v>
      </c>
      <c r="G13" s="33">
        <v>380.22</v>
      </c>
      <c r="H13" s="56"/>
      <c r="I13" s="57"/>
      <c r="J13" s="58"/>
      <c r="K13" s="59"/>
      <c r="L13" s="58"/>
      <c r="M13" s="58">
        <f t="shared" si="2"/>
        <v>380.22</v>
      </c>
      <c r="N13" s="60">
        <f t="shared" si="3"/>
        <v>0</v>
      </c>
      <c r="O13" s="62" t="s">
        <v>3943</v>
      </c>
      <c r="P13" s="31" t="s">
        <v>23</v>
      </c>
      <c r="Q13" s="31" t="s">
        <v>42</v>
      </c>
      <c r="R13" s="31"/>
      <c r="S13" s="32">
        <v>42429</v>
      </c>
      <c r="T13" s="34" t="s">
        <v>3951</v>
      </c>
    </row>
    <row r="14" spans="1:20" x14ac:dyDescent="0.25">
      <c r="A14" s="39">
        <v>2016</v>
      </c>
      <c r="B14" s="31" t="s">
        <v>11</v>
      </c>
      <c r="C14" s="31" t="s">
        <v>12</v>
      </c>
      <c r="D14" s="31" t="s">
        <v>13</v>
      </c>
      <c r="E14" s="31" t="s">
        <v>14</v>
      </c>
      <c r="F14" s="32">
        <v>42460</v>
      </c>
      <c r="G14" s="33">
        <v>285.10000000000002</v>
      </c>
      <c r="H14" s="56"/>
      <c r="I14" s="57"/>
      <c r="J14" s="58"/>
      <c r="K14" s="59"/>
      <c r="L14" s="58"/>
      <c r="M14" s="58">
        <f t="shared" si="2"/>
        <v>285.10000000000002</v>
      </c>
      <c r="N14" s="60">
        <f t="shared" si="3"/>
        <v>0</v>
      </c>
      <c r="O14" s="62" t="s">
        <v>3943</v>
      </c>
      <c r="P14" s="31" t="s">
        <v>23</v>
      </c>
      <c r="Q14" s="31" t="s">
        <v>42</v>
      </c>
      <c r="R14" s="31"/>
      <c r="S14" s="32">
        <v>42460</v>
      </c>
      <c r="T14" s="34" t="s">
        <v>3951</v>
      </c>
    </row>
    <row r="15" spans="1:20" x14ac:dyDescent="0.25">
      <c r="A15" s="38">
        <v>2016</v>
      </c>
      <c r="B15" s="35" t="s">
        <v>11</v>
      </c>
      <c r="C15" s="35" t="s">
        <v>12</v>
      </c>
      <c r="D15" s="35" t="s">
        <v>13</v>
      </c>
      <c r="E15" s="35" t="s">
        <v>14</v>
      </c>
      <c r="F15" s="36">
        <v>42490</v>
      </c>
      <c r="G15" s="37">
        <v>209.04</v>
      </c>
      <c r="H15" s="56"/>
      <c r="I15" s="57"/>
      <c r="J15" s="58"/>
      <c r="K15" s="59"/>
      <c r="L15" s="58"/>
      <c r="M15" s="58">
        <f t="shared" si="2"/>
        <v>209.04</v>
      </c>
      <c r="N15" s="60">
        <f t="shared" si="3"/>
        <v>0</v>
      </c>
      <c r="O15" s="62" t="s">
        <v>3943</v>
      </c>
      <c r="P15" s="35" t="s">
        <v>23</v>
      </c>
      <c r="Q15" s="35" t="s">
        <v>42</v>
      </c>
      <c r="R15" s="35"/>
      <c r="S15" s="36">
        <v>42490</v>
      </c>
      <c r="T15" s="34" t="s">
        <v>3951</v>
      </c>
    </row>
    <row r="16" spans="1:20" x14ac:dyDescent="0.25">
      <c r="A16" s="38">
        <v>2016</v>
      </c>
      <c r="B16" s="35" t="s">
        <v>11</v>
      </c>
      <c r="C16" s="35" t="s">
        <v>12</v>
      </c>
      <c r="D16" s="35" t="s">
        <v>13</v>
      </c>
      <c r="E16" s="35" t="s">
        <v>14</v>
      </c>
      <c r="F16" s="36">
        <v>42521</v>
      </c>
      <c r="G16" s="37">
        <v>365.59</v>
      </c>
      <c r="H16" s="56"/>
      <c r="I16" s="57"/>
      <c r="J16" s="58"/>
      <c r="K16" s="59"/>
      <c r="L16" s="58"/>
      <c r="M16" s="58">
        <f t="shared" si="2"/>
        <v>365.59</v>
      </c>
      <c r="N16" s="60">
        <f t="shared" si="3"/>
        <v>0</v>
      </c>
      <c r="O16" s="62" t="s">
        <v>3943</v>
      </c>
      <c r="P16" s="35" t="s">
        <v>23</v>
      </c>
      <c r="Q16" s="35" t="s">
        <v>42</v>
      </c>
      <c r="R16" s="35"/>
      <c r="S16" s="36">
        <v>42521</v>
      </c>
      <c r="T16" s="34" t="s">
        <v>3951</v>
      </c>
    </row>
    <row r="17" spans="1:20" x14ac:dyDescent="0.25">
      <c r="A17" s="38">
        <v>2016</v>
      </c>
      <c r="B17" s="35" t="s">
        <v>11</v>
      </c>
      <c r="C17" s="35" t="s">
        <v>12</v>
      </c>
      <c r="D17" s="35" t="s">
        <v>13</v>
      </c>
      <c r="E17" s="35" t="s">
        <v>14</v>
      </c>
      <c r="F17" s="36">
        <v>42551</v>
      </c>
      <c r="G17" s="37">
        <v>480.64</v>
      </c>
      <c r="H17" s="56"/>
      <c r="I17" s="57"/>
      <c r="J17" s="58"/>
      <c r="K17" s="59"/>
      <c r="L17" s="58"/>
      <c r="M17" s="58">
        <f t="shared" si="2"/>
        <v>480.64</v>
      </c>
      <c r="N17" s="60">
        <f t="shared" si="3"/>
        <v>0</v>
      </c>
      <c r="O17" s="62" t="s">
        <v>3943</v>
      </c>
      <c r="P17" s="35" t="s">
        <v>23</v>
      </c>
      <c r="Q17" s="35" t="s">
        <v>42</v>
      </c>
      <c r="R17" s="35"/>
      <c r="S17" s="36">
        <v>42551</v>
      </c>
      <c r="T17" s="34" t="s">
        <v>3951</v>
      </c>
    </row>
    <row r="18" spans="1:20" x14ac:dyDescent="0.25">
      <c r="A18" s="38">
        <v>2016</v>
      </c>
      <c r="B18" s="35" t="s">
        <v>11</v>
      </c>
      <c r="C18" s="35" t="s">
        <v>12</v>
      </c>
      <c r="D18" s="35" t="s">
        <v>13</v>
      </c>
      <c r="E18" s="35" t="s">
        <v>14</v>
      </c>
      <c r="F18" s="36">
        <v>42582</v>
      </c>
      <c r="G18" s="37">
        <v>302.76</v>
      </c>
      <c r="H18" s="56"/>
      <c r="I18" s="57"/>
      <c r="J18" s="58"/>
      <c r="K18" s="59"/>
      <c r="L18" s="58"/>
      <c r="M18" s="58">
        <f t="shared" si="2"/>
        <v>302.76</v>
      </c>
      <c r="N18" s="60">
        <f t="shared" si="3"/>
        <v>0</v>
      </c>
      <c r="O18" s="62" t="s">
        <v>3943</v>
      </c>
      <c r="P18" s="35" t="s">
        <v>23</v>
      </c>
      <c r="Q18" s="35" t="s">
        <v>42</v>
      </c>
      <c r="R18" s="35"/>
      <c r="S18" s="36">
        <v>42582</v>
      </c>
      <c r="T18" s="34" t="s">
        <v>3951</v>
      </c>
    </row>
    <row r="19" spans="1:20" x14ac:dyDescent="0.25">
      <c r="A19" s="39">
        <v>2016</v>
      </c>
      <c r="B19" s="31" t="s">
        <v>11</v>
      </c>
      <c r="C19" s="31" t="s">
        <v>12</v>
      </c>
      <c r="D19" s="31" t="s">
        <v>13</v>
      </c>
      <c r="E19" s="31" t="s">
        <v>14</v>
      </c>
      <c r="F19" s="32">
        <v>42613</v>
      </c>
      <c r="G19" s="33">
        <v>193.81</v>
      </c>
      <c r="H19" s="56"/>
      <c r="I19" s="57"/>
      <c r="J19" s="58"/>
      <c r="K19" s="59"/>
      <c r="L19" s="58"/>
      <c r="M19" s="58">
        <f t="shared" si="2"/>
        <v>193.81</v>
      </c>
      <c r="N19" s="60">
        <f t="shared" si="3"/>
        <v>0</v>
      </c>
      <c r="O19" s="62" t="s">
        <v>3943</v>
      </c>
      <c r="P19" s="31" t="s">
        <v>23</v>
      </c>
      <c r="Q19" s="31" t="s">
        <v>42</v>
      </c>
      <c r="R19" s="31"/>
      <c r="S19" s="32">
        <v>42613</v>
      </c>
      <c r="T19" s="34" t="s">
        <v>3951</v>
      </c>
    </row>
    <row r="20" spans="1:20" x14ac:dyDescent="0.25">
      <c r="A20" s="38">
        <v>2016</v>
      </c>
      <c r="B20" s="35" t="s">
        <v>11</v>
      </c>
      <c r="C20" s="35" t="s">
        <v>12</v>
      </c>
      <c r="D20" s="35" t="s">
        <v>13</v>
      </c>
      <c r="E20" s="35" t="s">
        <v>14</v>
      </c>
      <c r="F20" s="36">
        <v>42643</v>
      </c>
      <c r="G20" s="37">
        <v>0</v>
      </c>
      <c r="H20" s="56"/>
      <c r="I20" s="57"/>
      <c r="J20" s="58"/>
      <c r="K20" s="59"/>
      <c r="L20" s="58"/>
      <c r="M20" s="58">
        <f t="shared" si="2"/>
        <v>0</v>
      </c>
      <c r="N20" s="60">
        <f t="shared" si="3"/>
        <v>0</v>
      </c>
      <c r="O20" s="62" t="s">
        <v>3943</v>
      </c>
      <c r="P20" s="35" t="s">
        <v>92</v>
      </c>
      <c r="Q20" s="35" t="s">
        <v>42</v>
      </c>
      <c r="R20" s="35"/>
      <c r="S20" s="36">
        <v>42643</v>
      </c>
      <c r="T20" s="34" t="s">
        <v>3951</v>
      </c>
    </row>
    <row r="21" spans="1:20" hidden="1" x14ac:dyDescent="0.25">
      <c r="A21" s="38">
        <v>2016</v>
      </c>
      <c r="B21" s="35" t="s">
        <v>11</v>
      </c>
      <c r="C21" s="35" t="s">
        <v>12</v>
      </c>
      <c r="D21" s="35" t="s">
        <v>13</v>
      </c>
      <c r="E21" s="35" t="s">
        <v>14</v>
      </c>
      <c r="F21" s="36">
        <v>42674</v>
      </c>
      <c r="G21" s="37">
        <v>-74.7</v>
      </c>
      <c r="H21" s="56"/>
      <c r="I21" s="57"/>
      <c r="J21" s="58"/>
      <c r="K21" s="59"/>
      <c r="L21" s="58"/>
      <c r="M21" s="58">
        <f t="shared" si="2"/>
        <v>-74.7</v>
      </c>
      <c r="N21" s="60">
        <f t="shared" si="3"/>
        <v>0</v>
      </c>
      <c r="O21" s="62" t="s">
        <v>3943</v>
      </c>
      <c r="P21" s="35" t="s">
        <v>92</v>
      </c>
      <c r="Q21" s="35" t="s">
        <v>42</v>
      </c>
      <c r="R21" s="35"/>
      <c r="S21" s="36">
        <v>42674</v>
      </c>
      <c r="T21" s="34" t="s">
        <v>3951</v>
      </c>
    </row>
    <row r="22" spans="1:20" hidden="1" x14ac:dyDescent="0.25">
      <c r="A22" s="39">
        <v>2016</v>
      </c>
      <c r="B22" s="31" t="s">
        <v>11</v>
      </c>
      <c r="C22" s="31" t="s">
        <v>12</v>
      </c>
      <c r="D22" s="31" t="s">
        <v>13</v>
      </c>
      <c r="E22" s="31" t="s">
        <v>14</v>
      </c>
      <c r="F22" s="32">
        <v>42704</v>
      </c>
      <c r="G22" s="33">
        <v>0</v>
      </c>
      <c r="H22" s="56"/>
      <c r="I22" s="57"/>
      <c r="J22" s="58"/>
      <c r="K22" s="59"/>
      <c r="L22" s="58"/>
      <c r="M22" s="58">
        <f t="shared" si="2"/>
        <v>0</v>
      </c>
      <c r="N22" s="60">
        <f t="shared" si="3"/>
        <v>0</v>
      </c>
      <c r="O22" s="62" t="s">
        <v>3943</v>
      </c>
      <c r="P22" s="31" t="s">
        <v>92</v>
      </c>
      <c r="Q22" s="31" t="s">
        <v>42</v>
      </c>
      <c r="R22" s="31"/>
      <c r="S22" s="32">
        <v>42704</v>
      </c>
      <c r="T22" s="34" t="s">
        <v>3951</v>
      </c>
    </row>
    <row r="23" spans="1:20" hidden="1" x14ac:dyDescent="0.25">
      <c r="A23" s="38">
        <v>2016</v>
      </c>
      <c r="B23" s="35" t="s">
        <v>11</v>
      </c>
      <c r="C23" s="35" t="s">
        <v>12</v>
      </c>
      <c r="D23" s="35" t="s">
        <v>13</v>
      </c>
      <c r="E23" s="35" t="s">
        <v>14</v>
      </c>
      <c r="F23" s="36">
        <v>42735</v>
      </c>
      <c r="G23" s="37">
        <v>1127.4000000000001</v>
      </c>
      <c r="H23" s="56"/>
      <c r="I23" s="57"/>
      <c r="J23" s="58"/>
      <c r="K23" s="59"/>
      <c r="L23" s="58"/>
      <c r="M23" s="58">
        <f t="shared" si="2"/>
        <v>1127.4000000000001</v>
      </c>
      <c r="N23" s="60">
        <f t="shared" si="3"/>
        <v>0</v>
      </c>
      <c r="O23" s="62" t="s">
        <v>3943</v>
      </c>
      <c r="P23" s="35" t="s">
        <v>92</v>
      </c>
      <c r="Q23" s="35" t="s">
        <v>42</v>
      </c>
      <c r="R23" s="35"/>
      <c r="S23" s="36">
        <v>42735</v>
      </c>
      <c r="T23" s="34" t="s">
        <v>3951</v>
      </c>
    </row>
    <row r="24" spans="1:20" x14ac:dyDescent="0.25">
      <c r="A24" s="39">
        <v>2016</v>
      </c>
      <c r="B24" s="31" t="s">
        <v>11</v>
      </c>
      <c r="C24" s="31" t="s">
        <v>12</v>
      </c>
      <c r="D24" s="31" t="s">
        <v>13</v>
      </c>
      <c r="E24" s="31" t="s">
        <v>14</v>
      </c>
      <c r="F24" s="32">
        <v>42400</v>
      </c>
      <c r="G24" s="33">
        <v>26919.47</v>
      </c>
      <c r="H24" s="42">
        <f>+M24/I24</f>
        <v>1.9371929808906401</v>
      </c>
      <c r="I24" s="42">
        <f>5156.774+8739.348</f>
        <v>13896.121999999999</v>
      </c>
      <c r="J24" s="5">
        <f>+M24-L24-K24</f>
        <v>18317.770482000004</v>
      </c>
      <c r="K24" s="4">
        <f>$I24*$K$4</f>
        <v>3390.6537679999997</v>
      </c>
      <c r="L24" s="64">
        <f t="shared" ref="L24:L33" si="4">$I24*$L$4</f>
        <v>5211.0457499999993</v>
      </c>
      <c r="M24" s="5">
        <f>16929.12+9990.35</f>
        <v>26919.47</v>
      </c>
      <c r="N24" s="53">
        <f>+M24-G24</f>
        <v>0</v>
      </c>
      <c r="O24" s="22" t="s">
        <v>3943</v>
      </c>
      <c r="P24" s="31" t="s">
        <v>24</v>
      </c>
      <c r="Q24" s="31" t="s">
        <v>70</v>
      </c>
      <c r="R24" s="31"/>
      <c r="S24" s="32">
        <v>42400</v>
      </c>
      <c r="T24" s="65" t="s">
        <v>3959</v>
      </c>
    </row>
    <row r="25" spans="1:20" x14ac:dyDescent="0.25">
      <c r="A25" s="39">
        <v>2016</v>
      </c>
      <c r="B25" s="31" t="s">
        <v>11</v>
      </c>
      <c r="C25" s="31" t="s">
        <v>12</v>
      </c>
      <c r="D25" s="31" t="s">
        <v>13</v>
      </c>
      <c r="E25" s="31" t="s">
        <v>14</v>
      </c>
      <c r="F25" s="32">
        <v>42429</v>
      </c>
      <c r="G25" s="33">
        <v>26327.82</v>
      </c>
      <c r="H25" s="42">
        <f t="shared" ref="H25:H35" si="5">+M25/I25</f>
        <v>1.9052269050445438</v>
      </c>
      <c r="I25" s="42">
        <f>8956.812+4861.92</f>
        <v>13818.732</v>
      </c>
      <c r="J25" s="5">
        <f t="shared" ref="J25:J35" si="6">+M25-L25-K25</f>
        <v>17774.024892000001</v>
      </c>
      <c r="K25" s="4">
        <f t="shared" ref="K25:K35" si="7">$I25*$K$4</f>
        <v>3371.7706079999998</v>
      </c>
      <c r="L25" s="64">
        <f t="shared" si="4"/>
        <v>5182.0244999999995</v>
      </c>
      <c r="M25" s="5">
        <f>17076.67+9251.15</f>
        <v>26327.82</v>
      </c>
      <c r="N25" s="53">
        <f t="shared" ref="N25:N35" si="8">+M25-G25</f>
        <v>0</v>
      </c>
      <c r="O25" s="22" t="s">
        <v>3943</v>
      </c>
      <c r="P25" s="31" t="s">
        <v>24</v>
      </c>
      <c r="Q25" s="31" t="s">
        <v>70</v>
      </c>
      <c r="R25" s="31"/>
      <c r="S25" s="32">
        <v>42429</v>
      </c>
      <c r="T25" s="65" t="s">
        <v>3959</v>
      </c>
    </row>
    <row r="26" spans="1:20" x14ac:dyDescent="0.25">
      <c r="A26" s="38">
        <v>2016</v>
      </c>
      <c r="B26" s="35" t="s">
        <v>11</v>
      </c>
      <c r="C26" s="35" t="s">
        <v>12</v>
      </c>
      <c r="D26" s="35" t="s">
        <v>13</v>
      </c>
      <c r="E26" s="35" t="s">
        <v>14</v>
      </c>
      <c r="F26" s="36">
        <v>42460</v>
      </c>
      <c r="G26" s="37">
        <v>31548.31</v>
      </c>
      <c r="H26" s="42">
        <f t="shared" si="5"/>
        <v>2.07162806249652</v>
      </c>
      <c r="I26" s="42">
        <f>10198.246+5030.506</f>
        <v>15228.752</v>
      </c>
      <c r="J26" s="5">
        <f t="shared" si="6"/>
        <v>22121.712512000002</v>
      </c>
      <c r="K26" s="4">
        <f t="shared" si="7"/>
        <v>3715.8154880000002</v>
      </c>
      <c r="L26" s="64">
        <f t="shared" si="4"/>
        <v>5710.7820000000002</v>
      </c>
      <c r="M26" s="5">
        <f>21145.77+10402.54</f>
        <v>31548.31</v>
      </c>
      <c r="N26" s="53">
        <f t="shared" si="8"/>
        <v>0</v>
      </c>
      <c r="O26" s="22" t="s">
        <v>3943</v>
      </c>
      <c r="P26" s="35" t="s">
        <v>24</v>
      </c>
      <c r="Q26" s="35" t="s">
        <v>70</v>
      </c>
      <c r="R26" s="35"/>
      <c r="S26" s="36">
        <v>42460</v>
      </c>
      <c r="T26" s="65" t="s">
        <v>3959</v>
      </c>
    </row>
    <row r="27" spans="1:20" x14ac:dyDescent="0.25">
      <c r="A27" s="39">
        <v>2016</v>
      </c>
      <c r="B27" s="31" t="s">
        <v>11</v>
      </c>
      <c r="C27" s="31" t="s">
        <v>12</v>
      </c>
      <c r="D27" s="31" t="s">
        <v>13</v>
      </c>
      <c r="E27" s="31" t="s">
        <v>14</v>
      </c>
      <c r="F27" s="32">
        <v>42490</v>
      </c>
      <c r="G27" s="33">
        <v>33648.39</v>
      </c>
      <c r="H27" s="42">
        <f t="shared" si="5"/>
        <v>2.133797874584896</v>
      </c>
      <c r="I27" s="42">
        <f>10120.585+5648.664</f>
        <v>15769.249</v>
      </c>
      <c r="J27" s="5">
        <f t="shared" si="6"/>
        <v>23887.224868999998</v>
      </c>
      <c r="K27" s="4">
        <f t="shared" si="7"/>
        <v>3847.6967559999998</v>
      </c>
      <c r="L27" s="64">
        <f t="shared" si="4"/>
        <v>5913.4683750000004</v>
      </c>
      <c r="M27" s="5">
        <f>21618.45+12029.94</f>
        <v>33648.39</v>
      </c>
      <c r="N27" s="53">
        <f t="shared" si="8"/>
        <v>0</v>
      </c>
      <c r="O27" s="22" t="s">
        <v>3943</v>
      </c>
      <c r="P27" s="31" t="s">
        <v>24</v>
      </c>
      <c r="Q27" s="31" t="s">
        <v>70</v>
      </c>
      <c r="R27" s="31"/>
      <c r="S27" s="32">
        <v>42490</v>
      </c>
      <c r="T27" s="65" t="s">
        <v>3959</v>
      </c>
    </row>
    <row r="28" spans="1:20" x14ac:dyDescent="0.25">
      <c r="A28" s="39">
        <v>2016</v>
      </c>
      <c r="B28" s="31" t="s">
        <v>11</v>
      </c>
      <c r="C28" s="31" t="s">
        <v>12</v>
      </c>
      <c r="D28" s="31" t="s">
        <v>13</v>
      </c>
      <c r="E28" s="31" t="s">
        <v>14</v>
      </c>
      <c r="F28" s="32">
        <v>42521</v>
      </c>
      <c r="G28" s="33">
        <v>36391.69</v>
      </c>
      <c r="H28" s="42">
        <f t="shared" si="5"/>
        <v>2.4447895549789433</v>
      </c>
      <c r="I28" s="42">
        <f>9957.128+4928.28</f>
        <v>14885.407999999999</v>
      </c>
      <c r="J28" s="5">
        <f t="shared" si="6"/>
        <v>27177.622448000006</v>
      </c>
      <c r="K28" s="4">
        <f t="shared" si="7"/>
        <v>3632.0395519999997</v>
      </c>
      <c r="L28" s="64">
        <f t="shared" si="4"/>
        <v>5582.0280000000002</v>
      </c>
      <c r="M28" s="5">
        <f>24386.04+12005.65</f>
        <v>36391.69</v>
      </c>
      <c r="N28" s="53">
        <f t="shared" si="8"/>
        <v>0</v>
      </c>
      <c r="O28" s="22" t="s">
        <v>3943</v>
      </c>
      <c r="P28" s="31" t="s">
        <v>24</v>
      </c>
      <c r="Q28" s="31" t="s">
        <v>70</v>
      </c>
      <c r="R28" s="31"/>
      <c r="S28" s="32">
        <v>42521</v>
      </c>
      <c r="T28" s="65" t="s">
        <v>3959</v>
      </c>
    </row>
    <row r="29" spans="1:20" x14ac:dyDescent="0.25">
      <c r="A29" s="39">
        <v>2016</v>
      </c>
      <c r="B29" s="31" t="s">
        <v>11</v>
      </c>
      <c r="C29" s="31" t="s">
        <v>12</v>
      </c>
      <c r="D29" s="31" t="s">
        <v>13</v>
      </c>
      <c r="E29" s="31" t="s">
        <v>14</v>
      </c>
      <c r="F29" s="32">
        <v>42551</v>
      </c>
      <c r="G29" s="33">
        <v>43493.02</v>
      </c>
      <c r="H29" s="42">
        <f t="shared" si="5"/>
        <v>2.5975069486996647</v>
      </c>
      <c r="I29" s="42">
        <f>9912.23+6831.91</f>
        <v>16744.14</v>
      </c>
      <c r="J29" s="5">
        <f t="shared" si="6"/>
        <v>33128.397340000003</v>
      </c>
      <c r="K29" s="4">
        <f t="shared" si="7"/>
        <v>4085.5701599999998</v>
      </c>
      <c r="L29" s="64">
        <f t="shared" si="4"/>
        <v>6279.0524999999998</v>
      </c>
      <c r="M29" s="5">
        <f>25741.84+17751.18</f>
        <v>43493.020000000004</v>
      </c>
      <c r="N29" s="53">
        <f t="shared" si="8"/>
        <v>0</v>
      </c>
      <c r="O29" s="22" t="s">
        <v>3943</v>
      </c>
      <c r="P29" s="31" t="s">
        <v>24</v>
      </c>
      <c r="Q29" s="31" t="s">
        <v>70</v>
      </c>
      <c r="R29" s="31"/>
      <c r="S29" s="32">
        <v>42551</v>
      </c>
      <c r="T29" s="65" t="s">
        <v>3959</v>
      </c>
    </row>
    <row r="30" spans="1:20" x14ac:dyDescent="0.25">
      <c r="A30" s="39">
        <v>2016</v>
      </c>
      <c r="B30" s="31" t="s">
        <v>11</v>
      </c>
      <c r="C30" s="31" t="s">
        <v>12</v>
      </c>
      <c r="D30" s="31" t="s">
        <v>13</v>
      </c>
      <c r="E30" s="31" t="s">
        <v>14</v>
      </c>
      <c r="F30" s="32">
        <v>42582</v>
      </c>
      <c r="G30" s="33">
        <v>37340.559999999998</v>
      </c>
      <c r="H30" s="42">
        <f t="shared" si="5"/>
        <v>2.4514966773329903</v>
      </c>
      <c r="I30" s="42">
        <f>9597.594+5634.146</f>
        <v>15231.739999999998</v>
      </c>
      <c r="J30" s="5">
        <f t="shared" si="6"/>
        <v>27912.112939999999</v>
      </c>
      <c r="K30" s="4">
        <f t="shared" si="7"/>
        <v>3716.5445599999994</v>
      </c>
      <c r="L30" s="64">
        <f t="shared" si="4"/>
        <v>5711.9024999999992</v>
      </c>
      <c r="M30" s="5">
        <f>23525.39+13815.17</f>
        <v>37340.559999999998</v>
      </c>
      <c r="N30" s="53">
        <f t="shared" si="8"/>
        <v>0</v>
      </c>
      <c r="O30" s="22" t="s">
        <v>3943</v>
      </c>
      <c r="P30" s="31" t="s">
        <v>24</v>
      </c>
      <c r="Q30" s="31" t="s">
        <v>70</v>
      </c>
      <c r="R30" s="31"/>
      <c r="S30" s="32">
        <v>42582</v>
      </c>
      <c r="T30" s="65" t="s">
        <v>3959</v>
      </c>
    </row>
    <row r="31" spans="1:20" x14ac:dyDescent="0.25">
      <c r="A31" s="38">
        <v>2016</v>
      </c>
      <c r="B31" s="35" t="s">
        <v>11</v>
      </c>
      <c r="C31" s="35" t="s">
        <v>12</v>
      </c>
      <c r="D31" s="35" t="s">
        <v>13</v>
      </c>
      <c r="E31" s="35" t="s">
        <v>14</v>
      </c>
      <c r="F31" s="36">
        <v>42613</v>
      </c>
      <c r="G31" s="37">
        <v>40959.57</v>
      </c>
      <c r="H31" s="42">
        <f t="shared" si="5"/>
        <v>2.4184065580127858</v>
      </c>
      <c r="I31" s="42">
        <f>10899.674+6036.92</f>
        <v>16936.594000000001</v>
      </c>
      <c r="J31" s="5">
        <f t="shared" si="6"/>
        <v>30475.818314</v>
      </c>
      <c r="K31" s="4">
        <f t="shared" si="7"/>
        <v>4132.5289359999997</v>
      </c>
      <c r="L31" s="64">
        <f t="shared" si="4"/>
        <v>6351.2227500000008</v>
      </c>
      <c r="M31" s="5">
        <f>26365.57+14594</f>
        <v>40959.57</v>
      </c>
      <c r="N31" s="53">
        <f t="shared" si="8"/>
        <v>0</v>
      </c>
      <c r="O31" s="22" t="s">
        <v>3943</v>
      </c>
      <c r="P31" s="35" t="s">
        <v>24</v>
      </c>
      <c r="Q31" s="35" t="s">
        <v>70</v>
      </c>
      <c r="R31" s="35"/>
      <c r="S31" s="36">
        <v>42613</v>
      </c>
      <c r="T31" s="65" t="s">
        <v>3959</v>
      </c>
    </row>
    <row r="32" spans="1:20" x14ac:dyDescent="0.25">
      <c r="A32" s="39">
        <v>2016</v>
      </c>
      <c r="B32" s="31" t="s">
        <v>11</v>
      </c>
      <c r="C32" s="31" t="s">
        <v>12</v>
      </c>
      <c r="D32" s="31" t="s">
        <v>13</v>
      </c>
      <c r="E32" s="31" t="s">
        <v>14</v>
      </c>
      <c r="F32" s="32">
        <v>42643</v>
      </c>
      <c r="G32" s="33">
        <v>37538.9</v>
      </c>
      <c r="H32" s="42">
        <f t="shared" si="5"/>
        <v>2.4516394398708337</v>
      </c>
      <c r="I32" s="42">
        <f>10181.69+5130.064</f>
        <v>15311.754000000001</v>
      </c>
      <c r="J32" s="5">
        <f t="shared" si="6"/>
        <v>28060.924274000005</v>
      </c>
      <c r="K32" s="4">
        <f t="shared" si="7"/>
        <v>3736.0679760000003</v>
      </c>
      <c r="L32" s="64">
        <f t="shared" si="4"/>
        <v>5741.9077500000003</v>
      </c>
      <c r="M32" s="5">
        <f>24985.87+12553.03</f>
        <v>37538.9</v>
      </c>
      <c r="N32" s="53">
        <f t="shared" si="8"/>
        <v>0</v>
      </c>
      <c r="O32" s="22" t="s">
        <v>3943</v>
      </c>
      <c r="P32" s="31" t="s">
        <v>24</v>
      </c>
      <c r="Q32" s="31" t="s">
        <v>70</v>
      </c>
      <c r="R32" s="31"/>
      <c r="S32" s="32">
        <v>42643</v>
      </c>
      <c r="T32" s="65" t="s">
        <v>3959</v>
      </c>
    </row>
    <row r="33" spans="1:20" hidden="1" x14ac:dyDescent="0.25">
      <c r="A33" s="39">
        <v>2016</v>
      </c>
      <c r="B33" s="31" t="s">
        <v>11</v>
      </c>
      <c r="C33" s="31" t="s">
        <v>12</v>
      </c>
      <c r="D33" s="31" t="s">
        <v>13</v>
      </c>
      <c r="E33" s="31" t="s">
        <v>14</v>
      </c>
      <c r="F33" s="32">
        <v>42674</v>
      </c>
      <c r="G33" s="33">
        <v>36718.550000000003</v>
      </c>
      <c r="H33" s="42">
        <f t="shared" si="5"/>
        <v>2.5195900371805173</v>
      </c>
      <c r="I33" s="42">
        <f>9752.05+4821.174</f>
        <v>14573.223999999998</v>
      </c>
      <c r="J33" s="5">
        <f t="shared" si="6"/>
        <v>27697.724344000006</v>
      </c>
      <c r="K33" s="4">
        <f t="shared" si="7"/>
        <v>3555.8666559999997</v>
      </c>
      <c r="L33" s="64">
        <f t="shared" si="4"/>
        <v>5464.9589999999989</v>
      </c>
      <c r="M33" s="5">
        <f>24568.05+12150.5</f>
        <v>36718.550000000003</v>
      </c>
      <c r="N33" s="53">
        <f t="shared" si="8"/>
        <v>0</v>
      </c>
      <c r="O33" s="22" t="s">
        <v>3943</v>
      </c>
      <c r="P33" s="31" t="s">
        <v>24</v>
      </c>
      <c r="Q33" s="31" t="s">
        <v>70</v>
      </c>
      <c r="R33" s="31"/>
      <c r="S33" s="32">
        <v>42674</v>
      </c>
      <c r="T33" s="65" t="s">
        <v>3959</v>
      </c>
    </row>
    <row r="34" spans="1:20" hidden="1" x14ac:dyDescent="0.25">
      <c r="A34" s="38">
        <v>2016</v>
      </c>
      <c r="B34" s="35" t="s">
        <v>11</v>
      </c>
      <c r="C34" s="35" t="s">
        <v>12</v>
      </c>
      <c r="D34" s="35" t="s">
        <v>13</v>
      </c>
      <c r="E34" s="35" t="s">
        <v>14</v>
      </c>
      <c r="F34" s="36">
        <v>42704</v>
      </c>
      <c r="G34" s="37">
        <v>38042.36</v>
      </c>
      <c r="H34" s="42">
        <f t="shared" si="5"/>
        <v>2.5106567599991396</v>
      </c>
      <c r="I34" s="42">
        <f>9856.19+5296.164</f>
        <v>15152.353999999999</v>
      </c>
      <c r="J34" s="5">
        <f t="shared" si="6"/>
        <v>26859.922748000001</v>
      </c>
      <c r="K34" s="4">
        <f t="shared" si="7"/>
        <v>3697.1743759999999</v>
      </c>
      <c r="L34" s="5">
        <f>$I34*$N$4</f>
        <v>7485.2628759999998</v>
      </c>
      <c r="M34" s="5">
        <f>24757.85+13284.51</f>
        <v>38042.36</v>
      </c>
      <c r="N34" s="53">
        <f t="shared" si="8"/>
        <v>0</v>
      </c>
      <c r="O34" s="22" t="s">
        <v>3943</v>
      </c>
      <c r="P34" s="35" t="s">
        <v>24</v>
      </c>
      <c r="Q34" s="35" t="s">
        <v>70</v>
      </c>
      <c r="R34" s="35"/>
      <c r="S34" s="36">
        <v>42704</v>
      </c>
      <c r="T34" s="34"/>
    </row>
    <row r="35" spans="1:20" hidden="1" x14ac:dyDescent="0.25">
      <c r="A35" s="39">
        <v>2016</v>
      </c>
      <c r="B35" s="31" t="s">
        <v>11</v>
      </c>
      <c r="C35" s="31" t="s">
        <v>12</v>
      </c>
      <c r="D35" s="31" t="s">
        <v>13</v>
      </c>
      <c r="E35" s="31" t="s">
        <v>14</v>
      </c>
      <c r="F35" s="32">
        <v>42735</v>
      </c>
      <c r="G35" s="33">
        <v>36571.730000000003</v>
      </c>
      <c r="H35" s="42">
        <f t="shared" si="5"/>
        <v>2.5996710224675734</v>
      </c>
      <c r="I35" s="42">
        <f>8865.006+5202.824</f>
        <v>14067.829999999998</v>
      </c>
      <c r="J35" s="5">
        <f t="shared" si="6"/>
        <v>26189.671459999994</v>
      </c>
      <c r="K35" s="4">
        <f t="shared" si="7"/>
        <v>3432.5505199999993</v>
      </c>
      <c r="L35" s="5">
        <f>$I35*$N$4</f>
        <v>6949.5080199999993</v>
      </c>
      <c r="M35" s="5">
        <f>23057.53+13514.2</f>
        <v>36571.729999999996</v>
      </c>
      <c r="N35" s="53">
        <f t="shared" si="8"/>
        <v>0</v>
      </c>
      <c r="O35" s="22" t="s">
        <v>3943</v>
      </c>
      <c r="P35" s="31" t="s">
        <v>24</v>
      </c>
      <c r="Q35" s="31" t="s">
        <v>70</v>
      </c>
      <c r="R35" s="31"/>
      <c r="S35" s="32">
        <v>42735</v>
      </c>
      <c r="T35" s="34"/>
    </row>
    <row r="36" spans="1:20" x14ac:dyDescent="0.25">
      <c r="A36" s="38">
        <v>2016</v>
      </c>
      <c r="B36" s="35" t="s">
        <v>11</v>
      </c>
      <c r="C36" s="35" t="s">
        <v>12</v>
      </c>
      <c r="D36" s="35" t="s">
        <v>13</v>
      </c>
      <c r="E36" s="35" t="s">
        <v>14</v>
      </c>
      <c r="F36" s="36">
        <v>42565</v>
      </c>
      <c r="G36" s="37">
        <v>41.45</v>
      </c>
      <c r="H36" s="44"/>
      <c r="I36" s="42"/>
      <c r="J36" s="5"/>
      <c r="K36" s="4"/>
      <c r="L36" s="5"/>
      <c r="M36" s="5">
        <f>+G36</f>
        <v>41.45</v>
      </c>
      <c r="N36" s="53">
        <f>+M36-G36</f>
        <v>0</v>
      </c>
      <c r="O36" s="6"/>
      <c r="P36" s="35" t="s">
        <v>15</v>
      </c>
      <c r="Q36" s="35" t="s">
        <v>83</v>
      </c>
      <c r="R36" s="35" t="s">
        <v>84</v>
      </c>
      <c r="S36" s="36">
        <v>42582</v>
      </c>
      <c r="T36" s="34" t="s">
        <v>3937</v>
      </c>
    </row>
    <row r="37" spans="1:20" x14ac:dyDescent="0.25">
      <c r="A37" s="38">
        <v>2015</v>
      </c>
      <c r="B37" s="35" t="s">
        <v>11</v>
      </c>
      <c r="C37" s="35" t="s">
        <v>12</v>
      </c>
      <c r="D37" s="35" t="s">
        <v>13</v>
      </c>
      <c r="E37" s="35" t="s">
        <v>14</v>
      </c>
      <c r="F37" s="36">
        <v>42308</v>
      </c>
      <c r="G37" s="37">
        <v>371.77</v>
      </c>
      <c r="H37" s="56"/>
      <c r="I37" s="57"/>
      <c r="J37" s="58"/>
      <c r="K37" s="59"/>
      <c r="L37" s="58"/>
      <c r="M37" s="58">
        <f>+G37</f>
        <v>371.77</v>
      </c>
      <c r="N37" s="60">
        <f>+M37-G37</f>
        <v>0</v>
      </c>
      <c r="O37" s="61"/>
      <c r="P37" s="35" t="s">
        <v>23</v>
      </c>
      <c r="Q37" s="35" t="s">
        <v>22</v>
      </c>
      <c r="R37" s="35"/>
      <c r="S37" s="36">
        <v>42308</v>
      </c>
      <c r="T37" s="34" t="s">
        <v>3951</v>
      </c>
    </row>
    <row r="38" spans="1:20" x14ac:dyDescent="0.25">
      <c r="A38" s="38">
        <v>2015</v>
      </c>
      <c r="B38" s="35" t="s">
        <v>11</v>
      </c>
      <c r="C38" s="35" t="s">
        <v>12</v>
      </c>
      <c r="D38" s="35" t="s">
        <v>13</v>
      </c>
      <c r="E38" s="35" t="s">
        <v>14</v>
      </c>
      <c r="F38" s="36">
        <v>42338</v>
      </c>
      <c r="G38" s="37">
        <v>220.31</v>
      </c>
      <c r="H38" s="56"/>
      <c r="I38" s="57"/>
      <c r="J38" s="58"/>
      <c r="K38" s="59"/>
      <c r="L38" s="58"/>
      <c r="M38" s="58">
        <f>+G38</f>
        <v>220.31</v>
      </c>
      <c r="N38" s="60">
        <f>+M38-G38</f>
        <v>0</v>
      </c>
      <c r="O38" s="61"/>
      <c r="P38" s="35" t="s">
        <v>23</v>
      </c>
      <c r="Q38" s="35" t="s">
        <v>22</v>
      </c>
      <c r="R38" s="35"/>
      <c r="S38" s="36">
        <v>42338</v>
      </c>
      <c r="T38" s="34" t="s">
        <v>3951</v>
      </c>
    </row>
    <row r="39" spans="1:20" x14ac:dyDescent="0.25">
      <c r="A39" s="38">
        <v>2015</v>
      </c>
      <c r="B39" s="35" t="s">
        <v>11</v>
      </c>
      <c r="C39" s="35" t="s">
        <v>12</v>
      </c>
      <c r="D39" s="35" t="s">
        <v>13</v>
      </c>
      <c r="E39" s="35" t="s">
        <v>14</v>
      </c>
      <c r="F39" s="36">
        <v>42278</v>
      </c>
      <c r="G39" s="37">
        <v>47.77</v>
      </c>
      <c r="H39" s="44"/>
      <c r="I39" s="42"/>
      <c r="J39" s="5"/>
      <c r="K39" s="4"/>
      <c r="L39" s="5"/>
      <c r="M39" s="5">
        <f>+G39</f>
        <v>47.77</v>
      </c>
      <c r="N39" s="53">
        <f>+M39-G39</f>
        <v>0</v>
      </c>
      <c r="O39" s="6">
        <v>13564</v>
      </c>
      <c r="P39" s="35" t="s">
        <v>15</v>
      </c>
      <c r="Q39" s="35" t="s">
        <v>17</v>
      </c>
      <c r="R39" s="35" t="s">
        <v>27</v>
      </c>
      <c r="S39" s="36">
        <v>42308</v>
      </c>
      <c r="T39" s="34" t="s">
        <v>3937</v>
      </c>
    </row>
    <row r="40" spans="1:20" x14ac:dyDescent="0.25">
      <c r="A40" s="39">
        <v>2015</v>
      </c>
      <c r="B40" s="31" t="s">
        <v>11</v>
      </c>
      <c r="C40" s="31" t="s">
        <v>12</v>
      </c>
      <c r="D40" s="31" t="s">
        <v>13</v>
      </c>
      <c r="E40" s="31" t="s">
        <v>14</v>
      </c>
      <c r="F40" s="32">
        <v>42284</v>
      </c>
      <c r="G40" s="33">
        <v>52.74</v>
      </c>
      <c r="H40" s="44"/>
      <c r="I40" s="42"/>
      <c r="J40" s="5"/>
      <c r="K40" s="4"/>
      <c r="L40" s="5"/>
      <c r="M40" s="5">
        <f>+G40</f>
        <v>52.74</v>
      </c>
      <c r="N40" s="53">
        <f t="shared" ref="N40:N43" si="9">+M40-G40</f>
        <v>0</v>
      </c>
      <c r="O40" s="6"/>
      <c r="P40" s="31" t="s">
        <v>15</v>
      </c>
      <c r="Q40" s="31" t="s">
        <v>16</v>
      </c>
      <c r="R40" s="31" t="s">
        <v>28</v>
      </c>
      <c r="S40" s="32">
        <v>42308</v>
      </c>
      <c r="T40" s="34" t="s">
        <v>3939</v>
      </c>
    </row>
    <row r="41" spans="1:20" x14ac:dyDescent="0.25">
      <c r="A41" s="39">
        <v>2015</v>
      </c>
      <c r="B41" s="31" t="s">
        <v>11</v>
      </c>
      <c r="C41" s="31" t="s">
        <v>12</v>
      </c>
      <c r="D41" s="31" t="s">
        <v>13</v>
      </c>
      <c r="E41" s="31" t="s">
        <v>14</v>
      </c>
      <c r="F41" s="32">
        <v>42307</v>
      </c>
      <c r="G41" s="33">
        <v>41603.08</v>
      </c>
      <c r="H41" s="42">
        <f t="shared" ref="H41:H43" si="10">+M41/I41</f>
        <v>2.5108280496184969</v>
      </c>
      <c r="I41" s="42">
        <f>9556.278+7013.188</f>
        <v>16569.466</v>
      </c>
      <c r="J41" s="5">
        <f>+M41-L41-K41</f>
        <v>31346.580546000005</v>
      </c>
      <c r="K41" s="4">
        <f>$I41*$K$4</f>
        <v>4042.9497040000001</v>
      </c>
      <c r="L41" s="64">
        <f>$I41*$L$4</f>
        <v>6213.5497500000001</v>
      </c>
      <c r="M41" s="5">
        <f>23993.4+17609.68</f>
        <v>41603.08</v>
      </c>
      <c r="N41" s="53">
        <f t="shared" si="9"/>
        <v>0</v>
      </c>
      <c r="O41" s="22" t="s">
        <v>3943</v>
      </c>
      <c r="P41" s="31" t="s">
        <v>24</v>
      </c>
      <c r="Q41" s="31" t="s">
        <v>25</v>
      </c>
      <c r="R41" s="31"/>
      <c r="S41" s="32">
        <v>42308</v>
      </c>
      <c r="T41" s="65" t="s">
        <v>3959</v>
      </c>
    </row>
    <row r="42" spans="1:20" x14ac:dyDescent="0.25">
      <c r="A42" s="39">
        <v>2015</v>
      </c>
      <c r="B42" s="31" t="s">
        <v>11</v>
      </c>
      <c r="C42" s="31" t="s">
        <v>12</v>
      </c>
      <c r="D42" s="31" t="s">
        <v>13</v>
      </c>
      <c r="E42" s="31" t="s">
        <v>14</v>
      </c>
      <c r="F42" s="32">
        <v>42338</v>
      </c>
      <c r="G42" s="33">
        <v>37781.69</v>
      </c>
      <c r="H42" s="42">
        <f t="shared" si="10"/>
        <v>2.4522787647610453</v>
      </c>
      <c r="I42" s="42">
        <f>8910.026+6496.742</f>
        <v>15406.768</v>
      </c>
      <c r="J42" s="5">
        <f t="shared" ref="J42:J43" si="11">+M42-L42-K42</f>
        <v>28244.900608000004</v>
      </c>
      <c r="K42" s="4">
        <f t="shared" ref="K42:K43" si="12">$I42*$K$4</f>
        <v>3759.2513920000001</v>
      </c>
      <c r="L42" s="64">
        <f t="shared" ref="L42:L43" si="13">$I42*$L$4</f>
        <v>5777.5380000000005</v>
      </c>
      <c r="M42" s="5">
        <f>21804.49+15977.2</f>
        <v>37781.69</v>
      </c>
      <c r="N42" s="53">
        <f t="shared" si="9"/>
        <v>0</v>
      </c>
      <c r="O42" s="22" t="s">
        <v>3943</v>
      </c>
      <c r="P42" s="31" t="s">
        <v>24</v>
      </c>
      <c r="Q42" s="31" t="s">
        <v>25</v>
      </c>
      <c r="R42" s="31"/>
      <c r="S42" s="32">
        <v>42338</v>
      </c>
      <c r="T42" s="65" t="s">
        <v>3959</v>
      </c>
    </row>
    <row r="43" spans="1:20" x14ac:dyDescent="0.25">
      <c r="A43" s="38">
        <v>2015</v>
      </c>
      <c r="B43" s="35" t="s">
        <v>11</v>
      </c>
      <c r="C43" s="35" t="s">
        <v>12</v>
      </c>
      <c r="D43" s="35" t="s">
        <v>13</v>
      </c>
      <c r="E43" s="35" t="s">
        <v>14</v>
      </c>
      <c r="F43" s="36">
        <v>42369</v>
      </c>
      <c r="G43" s="37">
        <v>35169.42</v>
      </c>
      <c r="H43" s="42">
        <f t="shared" si="10"/>
        <v>2.1640496022870264</v>
      </c>
      <c r="I43" s="42">
        <f>10209.704+6041.966</f>
        <v>16251.67</v>
      </c>
      <c r="J43" s="5">
        <f t="shared" si="11"/>
        <v>25109.636269999995</v>
      </c>
      <c r="K43" s="4">
        <f t="shared" si="12"/>
        <v>3965.4074799999999</v>
      </c>
      <c r="L43" s="64">
        <f t="shared" si="13"/>
        <v>6094.3762500000003</v>
      </c>
      <c r="M43" s="5">
        <f>22025.76+13143.66</f>
        <v>35169.42</v>
      </c>
      <c r="N43" s="53">
        <f t="shared" si="9"/>
        <v>0</v>
      </c>
      <c r="O43" s="22" t="s">
        <v>3943</v>
      </c>
      <c r="P43" s="35" t="s">
        <v>24</v>
      </c>
      <c r="Q43" s="35" t="s">
        <v>25</v>
      </c>
      <c r="R43" s="35"/>
      <c r="S43" s="36">
        <v>42369</v>
      </c>
      <c r="T43" s="65" t="s">
        <v>3959</v>
      </c>
    </row>
    <row r="44" spans="1:20" x14ac:dyDescent="0.25">
      <c r="A44" s="39">
        <v>2015</v>
      </c>
      <c r="B44" s="31" t="s">
        <v>11</v>
      </c>
      <c r="C44" s="31" t="s">
        <v>12</v>
      </c>
      <c r="D44" s="31" t="s">
        <v>13</v>
      </c>
      <c r="E44" s="31" t="s">
        <v>14</v>
      </c>
      <c r="F44" s="32">
        <v>42369</v>
      </c>
      <c r="G44" s="33">
        <v>25</v>
      </c>
      <c r="H44" s="44"/>
      <c r="I44" s="42"/>
      <c r="J44" s="5"/>
      <c r="K44" s="4"/>
      <c r="L44" s="5"/>
      <c r="M44" s="5">
        <f t="shared" ref="M44:M45" si="14">+G44</f>
        <v>25</v>
      </c>
      <c r="N44" s="53">
        <f>+M44-G44</f>
        <v>0</v>
      </c>
      <c r="O44" s="6">
        <v>14125</v>
      </c>
      <c r="P44" s="31" t="s">
        <v>15</v>
      </c>
      <c r="Q44" s="31" t="s">
        <v>40</v>
      </c>
      <c r="R44" s="31" t="s">
        <v>41</v>
      </c>
      <c r="S44" s="32">
        <v>42369</v>
      </c>
      <c r="T44" s="34" t="s">
        <v>3952</v>
      </c>
    </row>
    <row r="45" spans="1:20" x14ac:dyDescent="0.25">
      <c r="A45" s="38">
        <v>2016</v>
      </c>
      <c r="B45" s="35" t="s">
        <v>11</v>
      </c>
      <c r="C45" s="35" t="s">
        <v>12</v>
      </c>
      <c r="D45" s="35" t="s">
        <v>13</v>
      </c>
      <c r="E45" s="35" t="s">
        <v>14</v>
      </c>
      <c r="F45" s="36">
        <v>42398</v>
      </c>
      <c r="G45" s="37">
        <v>24</v>
      </c>
      <c r="H45" s="42">
        <f>+((14.639*2.639)/(14.639+14.727)+(14.727*2.449)/(14.639+14.727))</f>
        <v>2.5437153170333038</v>
      </c>
      <c r="I45" s="42">
        <v>10.913</v>
      </c>
      <c r="J45" s="5"/>
      <c r="K45" s="4"/>
      <c r="L45" s="5"/>
      <c r="M45" s="5">
        <f t="shared" si="14"/>
        <v>24</v>
      </c>
      <c r="N45" s="53">
        <f t="shared" ref="N45:N81" si="15">+M45-G45</f>
        <v>0</v>
      </c>
      <c r="O45" s="6">
        <v>14459</v>
      </c>
      <c r="P45" s="35" t="s">
        <v>15</v>
      </c>
      <c r="Q45" s="35" t="s">
        <v>40</v>
      </c>
      <c r="R45" s="35" t="s">
        <v>69</v>
      </c>
      <c r="S45" s="36">
        <v>42400</v>
      </c>
      <c r="T45" s="34"/>
    </row>
    <row r="46" spans="1:20" x14ac:dyDescent="0.25">
      <c r="A46" s="39">
        <v>2016</v>
      </c>
      <c r="B46" s="31" t="s">
        <v>11</v>
      </c>
      <c r="C46" s="31" t="s">
        <v>12</v>
      </c>
      <c r="D46" s="31" t="s">
        <v>13</v>
      </c>
      <c r="E46" s="31" t="s">
        <v>14</v>
      </c>
      <c r="F46" s="32">
        <v>42457</v>
      </c>
      <c r="G46" s="33">
        <v>28</v>
      </c>
      <c r="H46" s="42"/>
      <c r="I46" s="42"/>
      <c r="J46" s="5"/>
      <c r="K46" s="4"/>
      <c r="L46" s="5"/>
      <c r="M46" s="5">
        <f>+G46</f>
        <v>28</v>
      </c>
      <c r="N46" s="53">
        <f t="shared" si="15"/>
        <v>0</v>
      </c>
      <c r="O46" s="6">
        <v>14817</v>
      </c>
      <c r="P46" s="31" t="s">
        <v>15</v>
      </c>
      <c r="Q46" s="31" t="s">
        <v>40</v>
      </c>
      <c r="R46" s="31" t="s">
        <v>75</v>
      </c>
      <c r="S46" s="32">
        <v>42460</v>
      </c>
      <c r="T46" s="34" t="s">
        <v>3952</v>
      </c>
    </row>
    <row r="47" spans="1:20" hidden="1" x14ac:dyDescent="0.25">
      <c r="A47" s="38">
        <v>2016</v>
      </c>
      <c r="B47" s="35" t="s">
        <v>11</v>
      </c>
      <c r="C47" s="35" t="s">
        <v>12</v>
      </c>
      <c r="D47" s="35" t="s">
        <v>13</v>
      </c>
      <c r="E47" s="35" t="s">
        <v>14</v>
      </c>
      <c r="F47" s="36">
        <v>42664</v>
      </c>
      <c r="G47" s="37">
        <v>74.7</v>
      </c>
      <c r="H47" s="42">
        <f>+((14.639*2.639)/(14.639+14.727)+(14.727*2.449)/(14.639+14.727))</f>
        <v>2.5437153170333038</v>
      </c>
      <c r="I47" s="42">
        <f>14.639+14.727</f>
        <v>29.366</v>
      </c>
      <c r="J47" s="5"/>
      <c r="K47" s="4"/>
      <c r="L47" s="5"/>
      <c r="M47" s="5">
        <f>+G47</f>
        <v>74.7</v>
      </c>
      <c r="N47" s="53">
        <f>+M47-G47</f>
        <v>0</v>
      </c>
      <c r="O47" s="6">
        <v>16426</v>
      </c>
      <c r="P47" s="35" t="s">
        <v>15</v>
      </c>
      <c r="Q47" s="35" t="s">
        <v>40</v>
      </c>
      <c r="R47" s="35" t="s">
        <v>94</v>
      </c>
      <c r="S47" s="36">
        <v>42674</v>
      </c>
      <c r="T47" s="34" t="s">
        <v>3932</v>
      </c>
    </row>
    <row r="48" spans="1:20" x14ac:dyDescent="0.25">
      <c r="A48" s="39">
        <v>2015</v>
      </c>
      <c r="B48" s="31" t="s">
        <v>11</v>
      </c>
      <c r="C48" s="31" t="s">
        <v>12</v>
      </c>
      <c r="D48" s="31" t="s">
        <v>13</v>
      </c>
      <c r="E48" s="31" t="s">
        <v>14</v>
      </c>
      <c r="F48" s="32">
        <v>42278</v>
      </c>
      <c r="G48" s="33">
        <v>936.46</v>
      </c>
      <c r="H48" s="42">
        <f>+M48/I48</f>
        <v>2.8514097801595519</v>
      </c>
      <c r="I48" s="42">
        <v>328.42</v>
      </c>
      <c r="J48" s="5"/>
      <c r="K48" s="4"/>
      <c r="L48" s="5"/>
      <c r="M48" s="5">
        <f>+G48</f>
        <v>936.46</v>
      </c>
      <c r="N48" s="53">
        <f>+M48-G48</f>
        <v>0</v>
      </c>
      <c r="O48" s="6">
        <v>13600</v>
      </c>
      <c r="P48" s="31" t="s">
        <v>15</v>
      </c>
      <c r="Q48" s="31" t="s">
        <v>18</v>
      </c>
      <c r="R48" s="31" t="s">
        <v>26</v>
      </c>
      <c r="S48" s="32">
        <v>42308</v>
      </c>
      <c r="T48" s="34" t="s">
        <v>3932</v>
      </c>
    </row>
    <row r="49" spans="1:20" x14ac:dyDescent="0.25">
      <c r="A49" s="39">
        <v>2015</v>
      </c>
      <c r="B49" s="31" t="s">
        <v>11</v>
      </c>
      <c r="C49" s="31" t="s">
        <v>12</v>
      </c>
      <c r="D49" s="31" t="s">
        <v>13</v>
      </c>
      <c r="E49" s="31" t="s">
        <v>14</v>
      </c>
      <c r="F49" s="32">
        <v>42309</v>
      </c>
      <c r="G49" s="33">
        <v>1339.87</v>
      </c>
      <c r="H49" s="42">
        <f t="shared" ref="H49:H62" si="16">+M49/I49</f>
        <v>2.5176534696255093</v>
      </c>
      <c r="I49" s="42">
        <v>532.19000000000005</v>
      </c>
      <c r="J49" s="5"/>
      <c r="K49" s="4"/>
      <c r="L49" s="5"/>
      <c r="M49" s="5">
        <f t="shared" ref="M49:M79" si="17">+G49</f>
        <v>1339.87</v>
      </c>
      <c r="N49" s="53">
        <f t="shared" si="15"/>
        <v>0</v>
      </c>
      <c r="O49" s="6">
        <v>13775</v>
      </c>
      <c r="P49" s="31" t="s">
        <v>15</v>
      </c>
      <c r="Q49" s="31" t="s">
        <v>18</v>
      </c>
      <c r="R49" s="31" t="s">
        <v>30</v>
      </c>
      <c r="S49" s="32">
        <v>42338</v>
      </c>
      <c r="T49" s="34" t="s">
        <v>3932</v>
      </c>
    </row>
    <row r="50" spans="1:20" x14ac:dyDescent="0.25">
      <c r="A50" s="39">
        <v>2015</v>
      </c>
      <c r="B50" s="31" t="s">
        <v>11</v>
      </c>
      <c r="C50" s="31" t="s">
        <v>12</v>
      </c>
      <c r="D50" s="31" t="s">
        <v>13</v>
      </c>
      <c r="E50" s="31" t="s">
        <v>14</v>
      </c>
      <c r="F50" s="32">
        <v>42353</v>
      </c>
      <c r="G50" s="33">
        <v>1352.68</v>
      </c>
      <c r="H50" s="42">
        <f t="shared" si="16"/>
        <v>2.5146490184414043</v>
      </c>
      <c r="I50" s="42">
        <v>537.91999999999996</v>
      </c>
      <c r="J50" s="5"/>
      <c r="K50" s="4"/>
      <c r="L50" s="5"/>
      <c r="M50" s="5">
        <f t="shared" si="17"/>
        <v>1352.68</v>
      </c>
      <c r="N50" s="53">
        <f t="shared" si="15"/>
        <v>0</v>
      </c>
      <c r="O50" s="6">
        <v>14046</v>
      </c>
      <c r="P50" s="31" t="s">
        <v>15</v>
      </c>
      <c r="Q50" s="31" t="s">
        <v>18</v>
      </c>
      <c r="R50" s="31" t="s">
        <v>36</v>
      </c>
      <c r="S50" s="32">
        <v>42369</v>
      </c>
      <c r="T50" s="34" t="s">
        <v>3932</v>
      </c>
    </row>
    <row r="51" spans="1:20" x14ac:dyDescent="0.25">
      <c r="A51" s="38">
        <v>2016</v>
      </c>
      <c r="B51" s="35" t="s">
        <v>11</v>
      </c>
      <c r="C51" s="35" t="s">
        <v>12</v>
      </c>
      <c r="D51" s="35" t="s">
        <v>13</v>
      </c>
      <c r="E51" s="35" t="s">
        <v>14</v>
      </c>
      <c r="F51" s="36">
        <v>42370</v>
      </c>
      <c r="G51" s="37">
        <v>1432.81</v>
      </c>
      <c r="H51" s="42">
        <f t="shared" si="16"/>
        <v>2.4898948648883481</v>
      </c>
      <c r="I51" s="42">
        <v>575.45000000000005</v>
      </c>
      <c r="J51" s="5"/>
      <c r="K51" s="4"/>
      <c r="L51" s="5"/>
      <c r="M51" s="5">
        <f t="shared" si="17"/>
        <v>1432.81</v>
      </c>
      <c r="N51" s="53">
        <f t="shared" si="15"/>
        <v>0</v>
      </c>
      <c r="O51" s="6">
        <v>14221</v>
      </c>
      <c r="P51" s="35" t="s">
        <v>15</v>
      </c>
      <c r="Q51" s="35" t="s">
        <v>18</v>
      </c>
      <c r="R51" s="35" t="s">
        <v>67</v>
      </c>
      <c r="S51" s="36">
        <v>42400</v>
      </c>
      <c r="T51" s="34" t="s">
        <v>3932</v>
      </c>
    </row>
    <row r="52" spans="1:20" x14ac:dyDescent="0.25">
      <c r="A52" s="39">
        <v>2016</v>
      </c>
      <c r="B52" s="31" t="s">
        <v>11</v>
      </c>
      <c r="C52" s="31" t="s">
        <v>12</v>
      </c>
      <c r="D52" s="31" t="s">
        <v>13</v>
      </c>
      <c r="E52" s="31" t="s">
        <v>14</v>
      </c>
      <c r="F52" s="32">
        <v>42401</v>
      </c>
      <c r="G52" s="33">
        <v>1485.18</v>
      </c>
      <c r="H52" s="42">
        <f t="shared" si="16"/>
        <v>2.3563065207044267</v>
      </c>
      <c r="I52" s="42">
        <v>630.29999999999995</v>
      </c>
      <c r="J52" s="5"/>
      <c r="K52" s="4"/>
      <c r="L52" s="5"/>
      <c r="M52" s="5">
        <f t="shared" si="17"/>
        <v>1485.18</v>
      </c>
      <c r="N52" s="53">
        <f t="shared" si="15"/>
        <v>0</v>
      </c>
      <c r="O52" s="6">
        <v>14526</v>
      </c>
      <c r="P52" s="31" t="s">
        <v>15</v>
      </c>
      <c r="Q52" s="31" t="s">
        <v>18</v>
      </c>
      <c r="R52" s="31" t="s">
        <v>71</v>
      </c>
      <c r="S52" s="32">
        <v>42429</v>
      </c>
      <c r="T52" s="34" t="s">
        <v>3932</v>
      </c>
    </row>
    <row r="53" spans="1:20" x14ac:dyDescent="0.25">
      <c r="A53" s="38">
        <v>2016</v>
      </c>
      <c r="B53" s="35" t="s">
        <v>11</v>
      </c>
      <c r="C53" s="35" t="s">
        <v>12</v>
      </c>
      <c r="D53" s="35" t="s">
        <v>13</v>
      </c>
      <c r="E53" s="35" t="s">
        <v>14</v>
      </c>
      <c r="F53" s="36">
        <v>42430</v>
      </c>
      <c r="G53" s="37">
        <v>1338.17</v>
      </c>
      <c r="H53" s="42">
        <f t="shared" si="16"/>
        <v>2.1351278041931265</v>
      </c>
      <c r="I53" s="42">
        <v>626.74</v>
      </c>
      <c r="J53" s="5"/>
      <c r="K53" s="4"/>
      <c r="L53" s="5"/>
      <c r="M53" s="5">
        <f t="shared" si="17"/>
        <v>1338.17</v>
      </c>
      <c r="N53" s="53">
        <f t="shared" si="15"/>
        <v>0</v>
      </c>
      <c r="O53" s="6">
        <v>14738</v>
      </c>
      <c r="P53" s="35" t="s">
        <v>15</v>
      </c>
      <c r="Q53" s="35" t="s">
        <v>18</v>
      </c>
      <c r="R53" s="35" t="s">
        <v>73</v>
      </c>
      <c r="S53" s="36">
        <v>42460</v>
      </c>
      <c r="T53" s="34" t="s">
        <v>3932</v>
      </c>
    </row>
    <row r="54" spans="1:20" x14ac:dyDescent="0.25">
      <c r="A54" s="38">
        <v>2016</v>
      </c>
      <c r="B54" s="35" t="s">
        <v>11</v>
      </c>
      <c r="C54" s="35" t="s">
        <v>12</v>
      </c>
      <c r="D54" s="35" t="s">
        <v>13</v>
      </c>
      <c r="E54" s="35" t="s">
        <v>14</v>
      </c>
      <c r="F54" s="36">
        <v>42461</v>
      </c>
      <c r="G54" s="37">
        <v>1675.25</v>
      </c>
      <c r="H54" s="42">
        <f t="shared" si="16"/>
        <v>2.1054318318922181</v>
      </c>
      <c r="I54" s="42">
        <v>795.68</v>
      </c>
      <c r="J54" s="5"/>
      <c r="K54" s="4"/>
      <c r="L54" s="5"/>
      <c r="M54" s="5">
        <f t="shared" si="17"/>
        <v>1675.25</v>
      </c>
      <c r="N54" s="53">
        <f t="shared" si="15"/>
        <v>0</v>
      </c>
      <c r="O54" s="6">
        <v>14902</v>
      </c>
      <c r="P54" s="35" t="s">
        <v>15</v>
      </c>
      <c r="Q54" s="35" t="s">
        <v>18</v>
      </c>
      <c r="R54" s="35" t="s">
        <v>76</v>
      </c>
      <c r="S54" s="36">
        <v>42490</v>
      </c>
      <c r="T54" s="34" t="s">
        <v>3932</v>
      </c>
    </row>
    <row r="55" spans="1:20" x14ac:dyDescent="0.25">
      <c r="A55" s="39">
        <v>2016</v>
      </c>
      <c r="B55" s="31" t="s">
        <v>11</v>
      </c>
      <c r="C55" s="31" t="s">
        <v>12</v>
      </c>
      <c r="D55" s="31" t="s">
        <v>13</v>
      </c>
      <c r="E55" s="31" t="s">
        <v>14</v>
      </c>
      <c r="F55" s="32">
        <v>42491</v>
      </c>
      <c r="G55" s="33">
        <v>1578.25</v>
      </c>
      <c r="H55" s="42">
        <f t="shared" si="16"/>
        <v>2.2970396460383067</v>
      </c>
      <c r="I55" s="42">
        <v>687.08</v>
      </c>
      <c r="J55" s="5"/>
      <c r="K55" s="4"/>
      <c r="L55" s="5"/>
      <c r="M55" s="5">
        <f t="shared" si="17"/>
        <v>1578.25</v>
      </c>
      <c r="N55" s="53">
        <f t="shared" si="15"/>
        <v>0</v>
      </c>
      <c r="O55" s="6">
        <v>15034</v>
      </c>
      <c r="P55" s="31" t="s">
        <v>15</v>
      </c>
      <c r="Q55" s="31" t="s">
        <v>18</v>
      </c>
      <c r="R55" s="31" t="s">
        <v>78</v>
      </c>
      <c r="S55" s="32">
        <v>42521</v>
      </c>
      <c r="T55" s="34" t="s">
        <v>3932</v>
      </c>
    </row>
    <row r="56" spans="1:20" x14ac:dyDescent="0.25">
      <c r="A56" s="39">
        <v>2016</v>
      </c>
      <c r="B56" s="31" t="s">
        <v>11</v>
      </c>
      <c r="C56" s="31" t="s">
        <v>12</v>
      </c>
      <c r="D56" s="31" t="s">
        <v>13</v>
      </c>
      <c r="E56" s="31" t="s">
        <v>14</v>
      </c>
      <c r="F56" s="32">
        <v>42522</v>
      </c>
      <c r="G56" s="33">
        <v>1990.68</v>
      </c>
      <c r="H56" s="42">
        <f t="shared" si="16"/>
        <v>2.4507916184472953</v>
      </c>
      <c r="I56" s="42">
        <v>812.26</v>
      </c>
      <c r="J56" s="5"/>
      <c r="K56" s="4"/>
      <c r="L56" s="5"/>
      <c r="M56" s="5">
        <f t="shared" si="17"/>
        <v>1990.68</v>
      </c>
      <c r="N56" s="53">
        <f t="shared" si="15"/>
        <v>0</v>
      </c>
      <c r="O56" s="6">
        <v>15368</v>
      </c>
      <c r="P56" s="31" t="s">
        <v>15</v>
      </c>
      <c r="Q56" s="31" t="s">
        <v>18</v>
      </c>
      <c r="R56" s="31" t="s">
        <v>80</v>
      </c>
      <c r="S56" s="32">
        <v>42551</v>
      </c>
      <c r="T56" s="34" t="s">
        <v>3932</v>
      </c>
    </row>
    <row r="57" spans="1:20" x14ac:dyDescent="0.25">
      <c r="A57" s="39">
        <v>2016</v>
      </c>
      <c r="B57" s="31" t="s">
        <v>11</v>
      </c>
      <c r="C57" s="31" t="s">
        <v>12</v>
      </c>
      <c r="D57" s="31" t="s">
        <v>13</v>
      </c>
      <c r="E57" s="31" t="s">
        <v>14</v>
      </c>
      <c r="F57" s="32">
        <v>42552</v>
      </c>
      <c r="G57" s="33">
        <v>1682.29</v>
      </c>
      <c r="H57" s="42">
        <f t="shared" si="16"/>
        <v>2.7678803534115404</v>
      </c>
      <c r="I57" s="42">
        <v>607.79</v>
      </c>
      <c r="J57" s="5"/>
      <c r="K57" s="4"/>
      <c r="L57" s="5"/>
      <c r="M57" s="5">
        <f t="shared" si="17"/>
        <v>1682.29</v>
      </c>
      <c r="N57" s="53">
        <f t="shared" si="15"/>
        <v>0</v>
      </c>
      <c r="O57" s="6">
        <v>15551</v>
      </c>
      <c r="P57" s="31" t="s">
        <v>15</v>
      </c>
      <c r="Q57" s="31" t="s">
        <v>18</v>
      </c>
      <c r="R57" s="31" t="s">
        <v>82</v>
      </c>
      <c r="S57" s="32">
        <v>42582</v>
      </c>
      <c r="T57" s="34" t="s">
        <v>3932</v>
      </c>
    </row>
    <row r="58" spans="1:20" x14ac:dyDescent="0.25">
      <c r="A58" s="39">
        <v>2016</v>
      </c>
      <c r="B58" s="31" t="s">
        <v>11</v>
      </c>
      <c r="C58" s="31" t="s">
        <v>12</v>
      </c>
      <c r="D58" s="31" t="s">
        <v>13</v>
      </c>
      <c r="E58" s="31" t="s">
        <v>14</v>
      </c>
      <c r="F58" s="32">
        <v>42583</v>
      </c>
      <c r="G58" s="33">
        <v>1118.54</v>
      </c>
      <c r="H58" s="42">
        <f t="shared" si="16"/>
        <v>2.8431193126938132</v>
      </c>
      <c r="I58" s="42">
        <v>393.42</v>
      </c>
      <c r="J58" s="5"/>
      <c r="K58" s="4"/>
      <c r="L58" s="5"/>
      <c r="M58" s="5">
        <f t="shared" si="17"/>
        <v>1118.54</v>
      </c>
      <c r="N58" s="53">
        <f t="shared" si="15"/>
        <v>0</v>
      </c>
      <c r="O58" s="6">
        <v>15712</v>
      </c>
      <c r="P58" s="31" t="s">
        <v>15</v>
      </c>
      <c r="Q58" s="31" t="s">
        <v>18</v>
      </c>
      <c r="R58" s="31" t="s">
        <v>87</v>
      </c>
      <c r="S58" s="32">
        <v>42582</v>
      </c>
      <c r="T58" s="34" t="s">
        <v>3932</v>
      </c>
    </row>
    <row r="59" spans="1:20" x14ac:dyDescent="0.25">
      <c r="A59" s="38">
        <v>2016</v>
      </c>
      <c r="B59" s="35" t="s">
        <v>11</v>
      </c>
      <c r="C59" s="35" t="s">
        <v>12</v>
      </c>
      <c r="D59" s="35" t="s">
        <v>13</v>
      </c>
      <c r="E59" s="35" t="s">
        <v>14</v>
      </c>
      <c r="F59" s="36">
        <v>42614</v>
      </c>
      <c r="G59" s="37">
        <v>1824.54</v>
      </c>
      <c r="H59" s="42">
        <f t="shared" si="16"/>
        <v>2.750535170500799</v>
      </c>
      <c r="I59" s="42">
        <v>663.34</v>
      </c>
      <c r="J59" s="5"/>
      <c r="K59" s="4"/>
      <c r="L59" s="5"/>
      <c r="M59" s="5">
        <f t="shared" si="17"/>
        <v>1824.54</v>
      </c>
      <c r="N59" s="53">
        <f t="shared" si="15"/>
        <v>0</v>
      </c>
      <c r="O59" s="6">
        <v>16061</v>
      </c>
      <c r="P59" s="35" t="s">
        <v>15</v>
      </c>
      <c r="Q59" s="35" t="s">
        <v>18</v>
      </c>
      <c r="R59" s="35" t="s">
        <v>91</v>
      </c>
      <c r="S59" s="36">
        <v>42643</v>
      </c>
      <c r="T59" s="34" t="s">
        <v>3932</v>
      </c>
    </row>
    <row r="60" spans="1:20" hidden="1" x14ac:dyDescent="0.25">
      <c r="A60" s="39">
        <v>2016</v>
      </c>
      <c r="B60" s="31" t="s">
        <v>11</v>
      </c>
      <c r="C60" s="31" t="s">
        <v>12</v>
      </c>
      <c r="D60" s="31" t="s">
        <v>13</v>
      </c>
      <c r="E60" s="31" t="s">
        <v>14</v>
      </c>
      <c r="F60" s="32">
        <v>42644</v>
      </c>
      <c r="G60" s="33">
        <v>4130.8599999999997</v>
      </c>
      <c r="H60" s="42">
        <f t="shared" si="16"/>
        <v>5.0576798285889195</v>
      </c>
      <c r="I60" s="42">
        <v>816.75</v>
      </c>
      <c r="J60" s="5"/>
      <c r="K60" s="4"/>
      <c r="L60" s="5"/>
      <c r="M60" s="5">
        <f t="shared" si="17"/>
        <v>4130.8599999999997</v>
      </c>
      <c r="N60" s="53">
        <f t="shared" si="15"/>
        <v>0</v>
      </c>
      <c r="O60" s="6">
        <v>16418</v>
      </c>
      <c r="P60" s="31" t="s">
        <v>15</v>
      </c>
      <c r="Q60" s="31" t="s">
        <v>18</v>
      </c>
      <c r="R60" s="31" t="s">
        <v>93</v>
      </c>
      <c r="S60" s="32">
        <v>42674</v>
      </c>
      <c r="T60" s="34" t="s">
        <v>3932</v>
      </c>
    </row>
    <row r="61" spans="1:20" hidden="1" x14ac:dyDescent="0.25">
      <c r="A61" s="39">
        <v>2016</v>
      </c>
      <c r="B61" s="31" t="s">
        <v>11</v>
      </c>
      <c r="C61" s="31" t="s">
        <v>12</v>
      </c>
      <c r="D61" s="31" t="s">
        <v>13</v>
      </c>
      <c r="E61" s="31" t="s">
        <v>14</v>
      </c>
      <c r="F61" s="32">
        <v>42675</v>
      </c>
      <c r="G61" s="33">
        <v>4883.83</v>
      </c>
      <c r="H61" s="42">
        <f t="shared" si="16"/>
        <v>5.4543555952646861</v>
      </c>
      <c r="I61" s="42">
        <v>895.4</v>
      </c>
      <c r="J61" s="5"/>
      <c r="K61" s="4"/>
      <c r="L61" s="5"/>
      <c r="M61" s="5">
        <f t="shared" si="17"/>
        <v>4883.83</v>
      </c>
      <c r="N61" s="53">
        <f t="shared" si="15"/>
        <v>0</v>
      </c>
      <c r="O61" s="6">
        <v>16556</v>
      </c>
      <c r="P61" s="31" t="s">
        <v>15</v>
      </c>
      <c r="Q61" s="31" t="s">
        <v>18</v>
      </c>
      <c r="R61" s="31" t="s">
        <v>95</v>
      </c>
      <c r="S61" s="32">
        <v>42704</v>
      </c>
      <c r="T61" s="34" t="s">
        <v>3932</v>
      </c>
    </row>
    <row r="62" spans="1:20" hidden="1" x14ac:dyDescent="0.25">
      <c r="A62" s="38">
        <v>2016</v>
      </c>
      <c r="B62" s="35" t="s">
        <v>11</v>
      </c>
      <c r="C62" s="35" t="s">
        <v>12</v>
      </c>
      <c r="D62" s="35" t="s">
        <v>13</v>
      </c>
      <c r="E62" s="35" t="s">
        <v>14</v>
      </c>
      <c r="F62" s="36">
        <v>42705</v>
      </c>
      <c r="G62" s="37">
        <v>2262.54</v>
      </c>
      <c r="H62" s="42">
        <f t="shared" si="16"/>
        <v>2.7628339764567968</v>
      </c>
      <c r="I62" s="42">
        <v>818.92</v>
      </c>
      <c r="J62" s="5"/>
      <c r="K62" s="4"/>
      <c r="L62" s="5"/>
      <c r="M62" s="5">
        <f t="shared" si="17"/>
        <v>2262.54</v>
      </c>
      <c r="N62" s="53">
        <f t="shared" si="15"/>
        <v>0</v>
      </c>
      <c r="O62" s="6">
        <v>16743</v>
      </c>
      <c r="P62" s="35" t="s">
        <v>15</v>
      </c>
      <c r="Q62" s="35" t="s">
        <v>18</v>
      </c>
      <c r="R62" s="35" t="s">
        <v>96</v>
      </c>
      <c r="S62" s="36">
        <v>42704</v>
      </c>
      <c r="T62" s="34" t="s">
        <v>3932</v>
      </c>
    </row>
    <row r="63" spans="1:20" x14ac:dyDescent="0.25">
      <c r="A63" s="38">
        <v>2015</v>
      </c>
      <c r="B63" s="35" t="s">
        <v>11</v>
      </c>
      <c r="C63" s="35" t="s">
        <v>12</v>
      </c>
      <c r="D63" s="35" t="s">
        <v>13</v>
      </c>
      <c r="E63" s="35" t="s">
        <v>14</v>
      </c>
      <c r="F63" s="36">
        <v>42326</v>
      </c>
      <c r="G63" s="37">
        <v>-33.81</v>
      </c>
      <c r="H63" s="44"/>
      <c r="I63" s="42"/>
      <c r="J63" s="5"/>
      <c r="K63" s="4"/>
      <c r="L63" s="5"/>
      <c r="M63" s="5">
        <f t="shared" si="17"/>
        <v>-33.81</v>
      </c>
      <c r="N63" s="53">
        <f t="shared" si="15"/>
        <v>0</v>
      </c>
      <c r="O63" s="6"/>
      <c r="P63" s="35" t="s">
        <v>15</v>
      </c>
      <c r="Q63" s="35" t="s">
        <v>34</v>
      </c>
      <c r="R63" s="35" t="s">
        <v>35</v>
      </c>
      <c r="S63" s="36">
        <v>42338</v>
      </c>
      <c r="T63" s="34" t="s">
        <v>3932</v>
      </c>
    </row>
    <row r="64" spans="1:20" x14ac:dyDescent="0.25">
      <c r="A64" s="39">
        <v>2015</v>
      </c>
      <c r="B64" s="31" t="s">
        <v>11</v>
      </c>
      <c r="C64" s="31" t="s">
        <v>12</v>
      </c>
      <c r="D64" s="31" t="s">
        <v>13</v>
      </c>
      <c r="E64" s="31" t="s">
        <v>14</v>
      </c>
      <c r="F64" s="32">
        <v>42318</v>
      </c>
      <c r="G64" s="33">
        <v>65.16</v>
      </c>
      <c r="H64" s="44"/>
      <c r="I64" s="42"/>
      <c r="J64" s="5"/>
      <c r="K64" s="4"/>
      <c r="L64" s="5"/>
      <c r="M64" s="5">
        <f t="shared" si="17"/>
        <v>65.16</v>
      </c>
      <c r="N64" s="53">
        <f t="shared" si="15"/>
        <v>0</v>
      </c>
      <c r="O64" s="6"/>
      <c r="P64" s="31" t="s">
        <v>15</v>
      </c>
      <c r="Q64" s="31" t="s">
        <v>32</v>
      </c>
      <c r="R64" s="31" t="s">
        <v>33</v>
      </c>
      <c r="S64" s="32">
        <v>42338</v>
      </c>
      <c r="T64" s="34" t="s">
        <v>3932</v>
      </c>
    </row>
    <row r="65" spans="1:20" x14ac:dyDescent="0.25">
      <c r="A65" s="38">
        <v>2015</v>
      </c>
      <c r="B65" s="35" t="s">
        <v>11</v>
      </c>
      <c r="C65" s="35" t="s">
        <v>12</v>
      </c>
      <c r="D65" s="35" t="s">
        <v>13</v>
      </c>
      <c r="E65" s="35" t="s">
        <v>14</v>
      </c>
      <c r="F65" s="36">
        <v>42305</v>
      </c>
      <c r="G65" s="37">
        <v>154.69999999999999</v>
      </c>
      <c r="H65" s="44"/>
      <c r="I65" s="42"/>
      <c r="J65" s="5"/>
      <c r="K65" s="4"/>
      <c r="L65" s="5"/>
      <c r="M65" s="5">
        <f t="shared" si="17"/>
        <v>154.69999999999999</v>
      </c>
      <c r="N65" s="53">
        <f t="shared" si="15"/>
        <v>0</v>
      </c>
      <c r="O65" s="6">
        <v>13754</v>
      </c>
      <c r="P65" s="35" t="s">
        <v>15</v>
      </c>
      <c r="Q65" s="35" t="s">
        <v>20</v>
      </c>
      <c r="R65" s="35" t="s">
        <v>29</v>
      </c>
      <c r="S65" s="36">
        <v>42308</v>
      </c>
      <c r="T65" s="34" t="s">
        <v>3930</v>
      </c>
    </row>
    <row r="66" spans="1:20" x14ac:dyDescent="0.25">
      <c r="A66" s="38">
        <v>2015</v>
      </c>
      <c r="B66" s="35" t="s">
        <v>11</v>
      </c>
      <c r="C66" s="35" t="s">
        <v>12</v>
      </c>
      <c r="D66" s="35" t="s">
        <v>13</v>
      </c>
      <c r="E66" s="35" t="s">
        <v>14</v>
      </c>
      <c r="F66" s="36">
        <v>42309</v>
      </c>
      <c r="G66" s="37">
        <v>309.39999999999998</v>
      </c>
      <c r="H66" s="44"/>
      <c r="I66" s="42"/>
      <c r="J66" s="5"/>
      <c r="K66" s="4"/>
      <c r="L66" s="5"/>
      <c r="M66" s="5">
        <f t="shared" si="17"/>
        <v>309.39999999999998</v>
      </c>
      <c r="N66" s="53">
        <f t="shared" si="15"/>
        <v>0</v>
      </c>
      <c r="O66" s="6">
        <v>13947</v>
      </c>
      <c r="P66" s="35" t="s">
        <v>15</v>
      </c>
      <c r="Q66" s="35" t="s">
        <v>20</v>
      </c>
      <c r="R66" s="35" t="s">
        <v>31</v>
      </c>
      <c r="S66" s="36">
        <v>42338</v>
      </c>
      <c r="T66" s="34" t="s">
        <v>3930</v>
      </c>
    </row>
    <row r="67" spans="1:20" x14ac:dyDescent="0.25">
      <c r="A67" s="38">
        <v>2015</v>
      </c>
      <c r="B67" s="35" t="s">
        <v>11</v>
      </c>
      <c r="C67" s="35" t="s">
        <v>12</v>
      </c>
      <c r="D67" s="35" t="s">
        <v>13</v>
      </c>
      <c r="E67" s="35" t="s">
        <v>14</v>
      </c>
      <c r="F67" s="36">
        <v>42353</v>
      </c>
      <c r="G67" s="37">
        <v>309.39999999999998</v>
      </c>
      <c r="H67" s="44"/>
      <c r="I67" s="42"/>
      <c r="J67" s="5"/>
      <c r="K67" s="4"/>
      <c r="L67" s="5"/>
      <c r="M67" s="5">
        <f t="shared" si="17"/>
        <v>309.39999999999998</v>
      </c>
      <c r="N67" s="53">
        <f t="shared" si="15"/>
        <v>0</v>
      </c>
      <c r="O67" s="6">
        <v>14021</v>
      </c>
      <c r="P67" s="35" t="s">
        <v>15</v>
      </c>
      <c r="Q67" s="35" t="s">
        <v>20</v>
      </c>
      <c r="R67" s="35" t="s">
        <v>37</v>
      </c>
      <c r="S67" s="36">
        <v>42369</v>
      </c>
      <c r="T67" s="34" t="s">
        <v>3928</v>
      </c>
    </row>
    <row r="68" spans="1:20" x14ac:dyDescent="0.25">
      <c r="A68" s="38">
        <v>2015</v>
      </c>
      <c r="B68" s="35" t="s">
        <v>11</v>
      </c>
      <c r="C68" s="35" t="s">
        <v>12</v>
      </c>
      <c r="D68" s="35" t="s">
        <v>13</v>
      </c>
      <c r="E68" s="35" t="s">
        <v>14</v>
      </c>
      <c r="F68" s="36">
        <v>42361</v>
      </c>
      <c r="G68" s="37">
        <v>154.69999999999999</v>
      </c>
      <c r="H68" s="44"/>
      <c r="I68" s="42"/>
      <c r="J68" s="5"/>
      <c r="K68" s="4"/>
      <c r="L68" s="5"/>
      <c r="M68" s="5">
        <f t="shared" si="17"/>
        <v>154.69999999999999</v>
      </c>
      <c r="N68" s="53">
        <f t="shared" si="15"/>
        <v>0</v>
      </c>
      <c r="O68" s="6">
        <v>14101</v>
      </c>
      <c r="P68" s="35" t="s">
        <v>15</v>
      </c>
      <c r="Q68" s="35" t="s">
        <v>20</v>
      </c>
      <c r="R68" s="35" t="s">
        <v>39</v>
      </c>
      <c r="S68" s="36">
        <v>42369</v>
      </c>
      <c r="T68" s="34" t="s">
        <v>3928</v>
      </c>
    </row>
    <row r="69" spans="1:20" x14ac:dyDescent="0.25">
      <c r="A69" s="39">
        <v>2016</v>
      </c>
      <c r="B69" s="31" t="s">
        <v>11</v>
      </c>
      <c r="C69" s="31" t="s">
        <v>12</v>
      </c>
      <c r="D69" s="31" t="s">
        <v>13</v>
      </c>
      <c r="E69" s="31" t="s">
        <v>14</v>
      </c>
      <c r="F69" s="32">
        <v>42387</v>
      </c>
      <c r="G69" s="33">
        <v>143.94999999999999</v>
      </c>
      <c r="H69" s="44"/>
      <c r="I69" s="42"/>
      <c r="J69" s="5"/>
      <c r="K69" s="4"/>
      <c r="L69" s="5"/>
      <c r="M69" s="5">
        <f t="shared" si="17"/>
        <v>143.94999999999999</v>
      </c>
      <c r="N69" s="53">
        <f t="shared" si="15"/>
        <v>0</v>
      </c>
      <c r="O69" s="6">
        <v>14434</v>
      </c>
      <c r="P69" s="31" t="s">
        <v>15</v>
      </c>
      <c r="Q69" s="31" t="s">
        <v>20</v>
      </c>
      <c r="R69" s="31" t="s">
        <v>68</v>
      </c>
      <c r="S69" s="32">
        <v>42400</v>
      </c>
      <c r="T69" s="34" t="s">
        <v>3928</v>
      </c>
    </row>
    <row r="70" spans="1:20" x14ac:dyDescent="0.25">
      <c r="A70" s="38">
        <v>2016</v>
      </c>
      <c r="B70" s="35" t="s">
        <v>11</v>
      </c>
      <c r="C70" s="35" t="s">
        <v>12</v>
      </c>
      <c r="D70" s="35" t="s">
        <v>13</v>
      </c>
      <c r="E70" s="35" t="s">
        <v>14</v>
      </c>
      <c r="F70" s="36">
        <v>42405</v>
      </c>
      <c r="G70" s="37">
        <v>143.94999999999999</v>
      </c>
      <c r="H70" s="44"/>
      <c r="I70" s="42"/>
      <c r="J70" s="5"/>
      <c r="K70" s="4"/>
      <c r="L70" s="5"/>
      <c r="M70" s="5">
        <f t="shared" si="17"/>
        <v>143.94999999999999</v>
      </c>
      <c r="N70" s="53">
        <f t="shared" si="15"/>
        <v>0</v>
      </c>
      <c r="O70" s="6">
        <v>14498</v>
      </c>
      <c r="P70" s="35" t="s">
        <v>15</v>
      </c>
      <c r="Q70" s="35" t="s">
        <v>20</v>
      </c>
      <c r="R70" s="35" t="s">
        <v>72</v>
      </c>
      <c r="S70" s="36">
        <v>42429</v>
      </c>
      <c r="T70" s="34" t="s">
        <v>3930</v>
      </c>
    </row>
    <row r="71" spans="1:20" x14ac:dyDescent="0.25">
      <c r="A71" s="38">
        <v>2016</v>
      </c>
      <c r="B71" s="35" t="s">
        <v>11</v>
      </c>
      <c r="C71" s="35" t="s">
        <v>12</v>
      </c>
      <c r="D71" s="35" t="s">
        <v>13</v>
      </c>
      <c r="E71" s="35" t="s">
        <v>14</v>
      </c>
      <c r="F71" s="36">
        <v>42453</v>
      </c>
      <c r="G71" s="37">
        <v>287.89999999999998</v>
      </c>
      <c r="H71" s="44"/>
      <c r="I71" s="42"/>
      <c r="J71" s="5"/>
      <c r="K71" s="4"/>
      <c r="L71" s="5"/>
      <c r="M71" s="5">
        <f t="shared" si="17"/>
        <v>287.89999999999998</v>
      </c>
      <c r="N71" s="53">
        <f t="shared" si="15"/>
        <v>0</v>
      </c>
      <c r="O71" s="6">
        <v>14792</v>
      </c>
      <c r="P71" s="35" t="s">
        <v>15</v>
      </c>
      <c r="Q71" s="35" t="s">
        <v>20</v>
      </c>
      <c r="R71" s="35" t="s">
        <v>74</v>
      </c>
      <c r="S71" s="36">
        <v>42460</v>
      </c>
      <c r="T71" s="34" t="s">
        <v>3928</v>
      </c>
    </row>
    <row r="72" spans="1:20" x14ac:dyDescent="0.25">
      <c r="A72" s="38">
        <v>2016</v>
      </c>
      <c r="B72" s="35" t="s">
        <v>11</v>
      </c>
      <c r="C72" s="35" t="s">
        <v>12</v>
      </c>
      <c r="D72" s="35" t="s">
        <v>13</v>
      </c>
      <c r="E72" s="35" t="s">
        <v>14</v>
      </c>
      <c r="F72" s="36">
        <v>42473</v>
      </c>
      <c r="G72" s="37">
        <v>143.94999999999999</v>
      </c>
      <c r="H72" s="44"/>
      <c r="I72" s="42"/>
      <c r="J72" s="5"/>
      <c r="K72" s="4"/>
      <c r="L72" s="5"/>
      <c r="M72" s="5">
        <f t="shared" si="17"/>
        <v>143.94999999999999</v>
      </c>
      <c r="N72" s="53">
        <f t="shared" si="15"/>
        <v>0</v>
      </c>
      <c r="O72" s="6">
        <v>14958</v>
      </c>
      <c r="P72" s="35" t="s">
        <v>15</v>
      </c>
      <c r="Q72" s="35" t="s">
        <v>20</v>
      </c>
      <c r="R72" s="35" t="s">
        <v>77</v>
      </c>
      <c r="S72" s="36">
        <v>42490</v>
      </c>
      <c r="T72" s="34" t="s">
        <v>3928</v>
      </c>
    </row>
    <row r="73" spans="1:20" x14ac:dyDescent="0.25">
      <c r="A73" s="38">
        <v>2016</v>
      </c>
      <c r="B73" s="35" t="s">
        <v>11</v>
      </c>
      <c r="C73" s="35" t="s">
        <v>12</v>
      </c>
      <c r="D73" s="35" t="s">
        <v>13</v>
      </c>
      <c r="E73" s="35" t="s">
        <v>14</v>
      </c>
      <c r="F73" s="36">
        <v>42502</v>
      </c>
      <c r="G73" s="37">
        <v>130.81</v>
      </c>
      <c r="H73" s="44"/>
      <c r="I73" s="42"/>
      <c r="J73" s="5"/>
      <c r="K73" s="4"/>
      <c r="L73" s="5"/>
      <c r="M73" s="5">
        <f t="shared" si="17"/>
        <v>130.81</v>
      </c>
      <c r="N73" s="53">
        <f t="shared" si="15"/>
        <v>0</v>
      </c>
      <c r="O73" s="6">
        <v>15082</v>
      </c>
      <c r="P73" s="35" t="s">
        <v>15</v>
      </c>
      <c r="Q73" s="35" t="s">
        <v>20</v>
      </c>
      <c r="R73" s="35" t="s">
        <v>79</v>
      </c>
      <c r="S73" s="36">
        <v>42521</v>
      </c>
      <c r="T73" s="34" t="s">
        <v>3928</v>
      </c>
    </row>
    <row r="74" spans="1:20" x14ac:dyDescent="0.25">
      <c r="A74" s="38">
        <v>2016</v>
      </c>
      <c r="B74" s="35" t="s">
        <v>11</v>
      </c>
      <c r="C74" s="35" t="s">
        <v>12</v>
      </c>
      <c r="D74" s="35" t="s">
        <v>13</v>
      </c>
      <c r="E74" s="35" t="s">
        <v>14</v>
      </c>
      <c r="F74" s="36">
        <v>42523</v>
      </c>
      <c r="G74" s="37">
        <v>130.81</v>
      </c>
      <c r="H74" s="44"/>
      <c r="I74" s="42"/>
      <c r="J74" s="5"/>
      <c r="K74" s="4"/>
      <c r="L74" s="5"/>
      <c r="M74" s="5">
        <f t="shared" si="17"/>
        <v>130.81</v>
      </c>
      <c r="N74" s="53">
        <f t="shared" si="15"/>
        <v>0</v>
      </c>
      <c r="O74" s="6">
        <v>15338</v>
      </c>
      <c r="P74" s="35" t="s">
        <v>15</v>
      </c>
      <c r="Q74" s="35" t="s">
        <v>20</v>
      </c>
      <c r="R74" s="35" t="s">
        <v>81</v>
      </c>
      <c r="S74" s="36">
        <v>42551</v>
      </c>
      <c r="T74" s="34" t="s">
        <v>3928</v>
      </c>
    </row>
    <row r="75" spans="1:20" x14ac:dyDescent="0.25">
      <c r="A75" s="39">
        <v>2016</v>
      </c>
      <c r="B75" s="31" t="s">
        <v>11</v>
      </c>
      <c r="C75" s="31" t="s">
        <v>12</v>
      </c>
      <c r="D75" s="31" t="s">
        <v>13</v>
      </c>
      <c r="E75" s="31" t="s">
        <v>14</v>
      </c>
      <c r="F75" s="32">
        <v>42583</v>
      </c>
      <c r="G75" s="33">
        <v>130.81</v>
      </c>
      <c r="H75" s="44"/>
      <c r="I75" s="42"/>
      <c r="J75" s="5"/>
      <c r="K75" s="4"/>
      <c r="L75" s="5"/>
      <c r="M75" s="5">
        <f t="shared" si="17"/>
        <v>130.81</v>
      </c>
      <c r="N75" s="53">
        <f t="shared" si="15"/>
        <v>0</v>
      </c>
      <c r="O75" s="6">
        <v>15690</v>
      </c>
      <c r="P75" s="31" t="s">
        <v>15</v>
      </c>
      <c r="Q75" s="31" t="s">
        <v>20</v>
      </c>
      <c r="R75" s="31" t="s">
        <v>85</v>
      </c>
      <c r="S75" s="32">
        <v>42582</v>
      </c>
      <c r="T75" s="34" t="s">
        <v>3928</v>
      </c>
    </row>
    <row r="76" spans="1:20" x14ac:dyDescent="0.25">
      <c r="A76" s="38">
        <v>2016</v>
      </c>
      <c r="B76" s="35" t="s">
        <v>11</v>
      </c>
      <c r="C76" s="35" t="s">
        <v>12</v>
      </c>
      <c r="D76" s="35" t="s">
        <v>13</v>
      </c>
      <c r="E76" s="35" t="s">
        <v>14</v>
      </c>
      <c r="F76" s="36">
        <v>42583</v>
      </c>
      <c r="G76" s="37">
        <v>261.62</v>
      </c>
      <c r="H76" s="44"/>
      <c r="I76" s="42"/>
      <c r="J76" s="5"/>
      <c r="K76" s="4"/>
      <c r="L76" s="5"/>
      <c r="M76" s="5">
        <f t="shared" si="17"/>
        <v>261.62</v>
      </c>
      <c r="N76" s="53">
        <f t="shared" si="15"/>
        <v>0</v>
      </c>
      <c r="O76" s="6">
        <v>15690</v>
      </c>
      <c r="P76" s="35" t="s">
        <v>15</v>
      </c>
      <c r="Q76" s="35" t="s">
        <v>20</v>
      </c>
      <c r="R76" s="35" t="s">
        <v>86</v>
      </c>
      <c r="S76" s="36">
        <v>42582</v>
      </c>
      <c r="T76" s="34" t="s">
        <v>3928</v>
      </c>
    </row>
    <row r="77" spans="1:20" x14ac:dyDescent="0.25">
      <c r="A77" s="38">
        <v>2016</v>
      </c>
      <c r="B77" s="35" t="s">
        <v>11</v>
      </c>
      <c r="C77" s="35" t="s">
        <v>12</v>
      </c>
      <c r="D77" s="35" t="s">
        <v>13</v>
      </c>
      <c r="E77" s="35" t="s">
        <v>14</v>
      </c>
      <c r="F77" s="36">
        <v>42586</v>
      </c>
      <c r="G77" s="37">
        <v>261.62</v>
      </c>
      <c r="H77" s="44"/>
      <c r="I77" s="42"/>
      <c r="J77" s="5"/>
      <c r="K77" s="4"/>
      <c r="L77" s="5"/>
      <c r="M77" s="5">
        <f t="shared" si="17"/>
        <v>261.62</v>
      </c>
      <c r="N77" s="53">
        <f t="shared" si="15"/>
        <v>0</v>
      </c>
      <c r="O77" s="6">
        <v>15690</v>
      </c>
      <c r="P77" s="35" t="s">
        <v>15</v>
      </c>
      <c r="Q77" s="35" t="s">
        <v>20</v>
      </c>
      <c r="R77" s="35" t="s">
        <v>88</v>
      </c>
      <c r="S77" s="36">
        <v>42582</v>
      </c>
      <c r="T77" s="34" t="s">
        <v>3930</v>
      </c>
    </row>
    <row r="78" spans="1:20" x14ac:dyDescent="0.25">
      <c r="A78" s="38">
        <v>2016</v>
      </c>
      <c r="B78" s="35" t="s">
        <v>11</v>
      </c>
      <c r="C78" s="35" t="s">
        <v>12</v>
      </c>
      <c r="D78" s="35" t="s">
        <v>13</v>
      </c>
      <c r="E78" s="35" t="s">
        <v>14</v>
      </c>
      <c r="F78" s="36">
        <v>42611</v>
      </c>
      <c r="G78" s="37">
        <v>261.62</v>
      </c>
      <c r="H78" s="44"/>
      <c r="I78" s="42"/>
      <c r="J78" s="5"/>
      <c r="K78" s="4"/>
      <c r="L78" s="5"/>
      <c r="M78" s="5">
        <f t="shared" si="17"/>
        <v>261.62</v>
      </c>
      <c r="N78" s="53">
        <f t="shared" si="15"/>
        <v>0</v>
      </c>
      <c r="O78" s="6">
        <v>15843</v>
      </c>
      <c r="P78" s="35" t="s">
        <v>15</v>
      </c>
      <c r="Q78" s="35" t="s">
        <v>20</v>
      </c>
      <c r="R78" s="35" t="s">
        <v>89</v>
      </c>
      <c r="S78" s="36">
        <v>42613</v>
      </c>
      <c r="T78" s="34" t="s">
        <v>3929</v>
      </c>
    </row>
    <row r="79" spans="1:20" x14ac:dyDescent="0.25">
      <c r="A79" s="39">
        <v>2016</v>
      </c>
      <c r="B79" s="31" t="s">
        <v>11</v>
      </c>
      <c r="C79" s="31" t="s">
        <v>12</v>
      </c>
      <c r="D79" s="31" t="s">
        <v>13</v>
      </c>
      <c r="E79" s="31" t="s">
        <v>14</v>
      </c>
      <c r="F79" s="32">
        <v>42612</v>
      </c>
      <c r="G79" s="33">
        <v>130.81</v>
      </c>
      <c r="H79" s="44"/>
      <c r="I79" s="42"/>
      <c r="J79" s="5"/>
      <c r="K79" s="4"/>
      <c r="L79" s="5"/>
      <c r="M79" s="5">
        <f t="shared" si="17"/>
        <v>130.81</v>
      </c>
      <c r="N79" s="53">
        <f t="shared" si="15"/>
        <v>0</v>
      </c>
      <c r="O79" s="6">
        <v>15843</v>
      </c>
      <c r="P79" s="31" t="s">
        <v>15</v>
      </c>
      <c r="Q79" s="31" t="s">
        <v>20</v>
      </c>
      <c r="R79" s="31" t="s">
        <v>90</v>
      </c>
      <c r="S79" s="32">
        <v>42613</v>
      </c>
      <c r="T79" s="34" t="s">
        <v>3930</v>
      </c>
    </row>
    <row r="81" spans="5:14" x14ac:dyDescent="0.25">
      <c r="F81" t="s">
        <v>3953</v>
      </c>
      <c r="G81" s="54">
        <f>SUBTOTAL(9,G6:G80)</f>
        <v>449173.32</v>
      </c>
      <c r="M81" s="54">
        <f>SUBTOTAL(9,M6:M80)</f>
        <v>449173.32000000007</v>
      </c>
      <c r="N81" s="51">
        <f t="shared" si="15"/>
        <v>0</v>
      </c>
    </row>
    <row r="82" spans="5:14" x14ac:dyDescent="0.25">
      <c r="E82" t="s">
        <v>3968</v>
      </c>
      <c r="G82" s="54">
        <f>43166.52+39682.62+37326.53</f>
        <v>120175.67</v>
      </c>
    </row>
    <row r="83" spans="5:14" x14ac:dyDescent="0.25">
      <c r="E83" t="s">
        <v>3969</v>
      </c>
      <c r="G83" s="54">
        <v>328997.64999999997</v>
      </c>
    </row>
    <row r="84" spans="5:14" x14ac:dyDescent="0.25">
      <c r="G84" s="54">
        <f>G83+G82-G81</f>
        <v>0</v>
      </c>
    </row>
  </sheetData>
  <autoFilter ref="A5:T79">
    <filterColumn colId="5">
      <filters>
        <dateGroupItem year="2016" month="1" dateTimeGrouping="month"/>
        <dateGroupItem year="2016" month="2" dateTimeGrouping="month"/>
        <dateGroupItem year="2016" month="3" dateTimeGrouping="month"/>
        <dateGroupItem year="2016" month="4" dateTimeGrouping="month"/>
        <dateGroupItem year="2016" month="5" dateTimeGrouping="month"/>
        <dateGroupItem year="2016" month="6" dateTimeGrouping="month"/>
        <dateGroupItem year="2016" month="7" dateTimeGrouping="month"/>
        <dateGroupItem year="2016" month="8" dateTimeGrouping="month"/>
        <dateGroupItem year="2016" month="9" dateTimeGrouping="month"/>
        <dateGroupItem year="2015" dateTimeGrouping="year"/>
      </filters>
    </filterColumn>
  </autoFilter>
  <sortState ref="A6:T227">
    <sortCondition ref="D6:D227"/>
    <sortCondition ref="E6:E227"/>
    <sortCondition ref="Q6:Q22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T17"/>
  <sheetViews>
    <sheetView workbookViewId="0">
      <selection sqref="A1:XFD1048576"/>
    </sheetView>
  </sheetViews>
  <sheetFormatPr defaultRowHeight="15" x14ac:dyDescent="0.25"/>
  <cols>
    <col min="1" max="1" width="8.28515625" bestFit="1" customWidth="1"/>
    <col min="2" max="3" width="12.85546875" bestFit="1" customWidth="1"/>
    <col min="4" max="4" width="14.42578125" bestFit="1" customWidth="1"/>
    <col min="5" max="5" width="13.140625" bestFit="1" customWidth="1"/>
    <col min="6" max="6" width="14.85546875" bestFit="1" customWidth="1"/>
    <col min="7" max="7" width="12.28515625" bestFit="1" customWidth="1"/>
    <col min="8" max="9" width="9.28515625" customWidth="1"/>
    <col min="10" max="10" width="15.140625" bestFit="1" customWidth="1"/>
    <col min="11" max="11" width="11.5703125" bestFit="1" customWidth="1"/>
    <col min="12" max="12" width="12.7109375" customWidth="1"/>
    <col min="13" max="13" width="12.42578125" customWidth="1"/>
    <col min="14" max="14" width="12.28515625" style="54" bestFit="1" customWidth="1"/>
    <col min="15" max="15" width="9.28515625" customWidth="1"/>
    <col min="16" max="16" width="10.28515625" bestFit="1" customWidth="1"/>
    <col min="17" max="17" width="29" bestFit="1" customWidth="1"/>
    <col min="18" max="18" width="9.42578125" bestFit="1" customWidth="1"/>
    <col min="19" max="19" width="14.85546875" bestFit="1" customWidth="1"/>
    <col min="20" max="20" width="30" bestFit="1" customWidth="1"/>
  </cols>
  <sheetData>
    <row r="1" spans="1:20" ht="30" x14ac:dyDescent="0.25">
      <c r="H1" s="2"/>
      <c r="I1" s="43"/>
      <c r="J1" s="3"/>
      <c r="K1" s="12"/>
      <c r="L1" s="13" t="s">
        <v>3956</v>
      </c>
      <c r="M1" s="13" t="s">
        <v>3957</v>
      </c>
      <c r="N1" s="14" t="s">
        <v>3958</v>
      </c>
      <c r="O1" s="23"/>
    </row>
    <row r="2" spans="1:20" x14ac:dyDescent="0.25">
      <c r="H2" s="2"/>
      <c r="I2" s="43"/>
      <c r="J2" s="3"/>
      <c r="K2" s="63" t="s">
        <v>3955</v>
      </c>
      <c r="L2" s="63" t="s">
        <v>3954</v>
      </c>
      <c r="M2" s="63" t="s">
        <v>3954</v>
      </c>
      <c r="N2" s="63" t="s">
        <v>3954</v>
      </c>
      <c r="O2" s="24"/>
    </row>
    <row r="3" spans="1:20" x14ac:dyDescent="0.25">
      <c r="H3" s="2"/>
      <c r="I3" s="43"/>
      <c r="J3" s="3" t="s">
        <v>3932</v>
      </c>
      <c r="K3" s="15">
        <v>0.184</v>
      </c>
      <c r="L3" s="15"/>
      <c r="M3" s="16">
        <v>0.44500000000000001</v>
      </c>
      <c r="N3" s="17">
        <v>0.49399999999999999</v>
      </c>
      <c r="O3" s="24"/>
    </row>
    <row r="4" spans="1:20" x14ac:dyDescent="0.25">
      <c r="H4" s="2"/>
      <c r="I4" s="43"/>
      <c r="J4" s="3" t="s">
        <v>3933</v>
      </c>
      <c r="K4" s="15">
        <v>0.24399999999999999</v>
      </c>
      <c r="L4" s="16">
        <v>0.375</v>
      </c>
      <c r="M4" s="16">
        <v>0.44500000000000001</v>
      </c>
      <c r="N4" s="17">
        <v>0.49399999999999999</v>
      </c>
      <c r="O4" s="24"/>
    </row>
    <row r="5" spans="1:20" x14ac:dyDescent="0.25">
      <c r="A5" s="40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6" t="s">
        <v>3949</v>
      </c>
      <c r="H5" s="26" t="s">
        <v>3947</v>
      </c>
      <c r="I5" s="46" t="s">
        <v>3946</v>
      </c>
      <c r="J5" s="28" t="s">
        <v>3948</v>
      </c>
      <c r="K5" s="27" t="s">
        <v>183</v>
      </c>
      <c r="L5" s="28" t="s">
        <v>184</v>
      </c>
      <c r="M5" s="28" t="s">
        <v>3950</v>
      </c>
      <c r="N5" s="52" t="s">
        <v>3944</v>
      </c>
      <c r="O5" s="29" t="s">
        <v>3945</v>
      </c>
      <c r="P5" s="25" t="s">
        <v>8</v>
      </c>
      <c r="Q5" s="25" t="s">
        <v>9</v>
      </c>
      <c r="R5" s="25" t="s">
        <v>10</v>
      </c>
      <c r="S5" s="25" t="s">
        <v>182</v>
      </c>
      <c r="T5" s="30" t="s">
        <v>3936</v>
      </c>
    </row>
    <row r="6" spans="1:20" x14ac:dyDescent="0.25">
      <c r="A6" s="39">
        <v>2016</v>
      </c>
      <c r="B6" s="31" t="s">
        <v>11</v>
      </c>
      <c r="C6" s="31" t="s">
        <v>12</v>
      </c>
      <c r="D6" s="31" t="s">
        <v>13</v>
      </c>
      <c r="E6" s="31" t="s">
        <v>97</v>
      </c>
      <c r="F6" s="32">
        <v>42702</v>
      </c>
      <c r="G6" s="33">
        <v>-5041.1899999999996</v>
      </c>
      <c r="H6" s="44"/>
      <c r="I6" s="44"/>
      <c r="J6" s="5"/>
      <c r="K6" s="4"/>
      <c r="L6" s="5"/>
      <c r="M6" s="5">
        <f>+G6</f>
        <v>-5041.1899999999996</v>
      </c>
      <c r="N6" s="53">
        <f>+M6-G6</f>
        <v>0</v>
      </c>
      <c r="O6" s="6" t="s">
        <v>3941</v>
      </c>
      <c r="P6" s="31" t="s">
        <v>23</v>
      </c>
      <c r="Q6" s="31" t="s">
        <v>102</v>
      </c>
      <c r="R6" s="31"/>
      <c r="S6" s="32">
        <v>42704</v>
      </c>
      <c r="T6" s="34"/>
    </row>
    <row r="7" spans="1:20" x14ac:dyDescent="0.25">
      <c r="A7" s="38">
        <v>2016</v>
      </c>
      <c r="B7" s="35" t="s">
        <v>11</v>
      </c>
      <c r="C7" s="35" t="s">
        <v>12</v>
      </c>
      <c r="D7" s="35" t="s">
        <v>13</v>
      </c>
      <c r="E7" s="35" t="s">
        <v>97</v>
      </c>
      <c r="F7" s="36">
        <v>42702</v>
      </c>
      <c r="G7" s="37">
        <v>-2768.67</v>
      </c>
      <c r="H7" s="44"/>
      <c r="I7" s="44"/>
      <c r="J7" s="5"/>
      <c r="K7" s="4"/>
      <c r="L7" s="5"/>
      <c r="M7" s="5">
        <f t="shared" ref="M7:M11" si="0">+G7</f>
        <v>-2768.67</v>
      </c>
      <c r="N7" s="53">
        <f t="shared" ref="N7:N13" si="1">+M7-G7</f>
        <v>0</v>
      </c>
      <c r="O7" s="6"/>
      <c r="P7" s="35" t="s">
        <v>23</v>
      </c>
      <c r="Q7" s="35" t="s">
        <v>101</v>
      </c>
      <c r="R7" s="35"/>
      <c r="S7" s="36">
        <v>42704</v>
      </c>
      <c r="T7" s="34"/>
    </row>
    <row r="8" spans="1:20" x14ac:dyDescent="0.25">
      <c r="A8" s="39">
        <v>2016</v>
      </c>
      <c r="B8" s="31" t="s">
        <v>11</v>
      </c>
      <c r="C8" s="31" t="s">
        <v>12</v>
      </c>
      <c r="D8" s="31" t="s">
        <v>13</v>
      </c>
      <c r="E8" s="31" t="s">
        <v>97</v>
      </c>
      <c r="F8" s="32">
        <v>42667</v>
      </c>
      <c r="G8" s="33">
        <v>-32.11</v>
      </c>
      <c r="H8" s="44"/>
      <c r="I8" s="44"/>
      <c r="J8" s="5"/>
      <c r="K8" s="4"/>
      <c r="L8" s="5"/>
      <c r="M8" s="5">
        <f t="shared" si="0"/>
        <v>-32.11</v>
      </c>
      <c r="N8" s="53">
        <f t="shared" si="1"/>
        <v>0</v>
      </c>
      <c r="O8" s="6"/>
      <c r="P8" s="31" t="s">
        <v>23</v>
      </c>
      <c r="Q8" s="31" t="s">
        <v>100</v>
      </c>
      <c r="R8" s="31"/>
      <c r="S8" s="32">
        <v>42674</v>
      </c>
      <c r="T8" s="34"/>
    </row>
    <row r="9" spans="1:20" x14ac:dyDescent="0.25">
      <c r="A9" s="38">
        <v>2016</v>
      </c>
      <c r="B9" s="35" t="s">
        <v>11</v>
      </c>
      <c r="C9" s="35" t="s">
        <v>12</v>
      </c>
      <c r="D9" s="35" t="s">
        <v>13</v>
      </c>
      <c r="E9" s="35" t="s">
        <v>97</v>
      </c>
      <c r="F9" s="36">
        <v>42710</v>
      </c>
      <c r="G9" s="37">
        <v>-3784.32</v>
      </c>
      <c r="H9" s="44"/>
      <c r="I9" s="44"/>
      <c r="J9" s="5"/>
      <c r="K9" s="4"/>
      <c r="L9" s="5"/>
      <c r="M9" s="5">
        <f t="shared" si="0"/>
        <v>-3784.32</v>
      </c>
      <c r="N9" s="53">
        <f t="shared" si="1"/>
        <v>0</v>
      </c>
      <c r="O9" s="6" t="s">
        <v>3940</v>
      </c>
      <c r="P9" s="35" t="s">
        <v>23</v>
      </c>
      <c r="Q9" s="35" t="s">
        <v>103</v>
      </c>
      <c r="R9" s="35"/>
      <c r="S9" s="36">
        <v>42735</v>
      </c>
      <c r="T9" s="34"/>
    </row>
    <row r="10" spans="1:20" x14ac:dyDescent="0.25">
      <c r="A10" s="39">
        <v>2016</v>
      </c>
      <c r="B10" s="31" t="s">
        <v>11</v>
      </c>
      <c r="C10" s="31" t="s">
        <v>12</v>
      </c>
      <c r="D10" s="31" t="s">
        <v>13</v>
      </c>
      <c r="E10" s="31" t="s">
        <v>97</v>
      </c>
      <c r="F10" s="32">
        <v>42454</v>
      </c>
      <c r="G10" s="33">
        <v>-29569</v>
      </c>
      <c r="H10" s="44"/>
      <c r="I10" s="44"/>
      <c r="J10" s="5"/>
      <c r="K10" s="4"/>
      <c r="L10" s="5"/>
      <c r="M10" s="5">
        <f t="shared" si="0"/>
        <v>-29569</v>
      </c>
      <c r="N10" s="53">
        <f t="shared" si="1"/>
        <v>0</v>
      </c>
      <c r="O10" s="6"/>
      <c r="P10" s="31" t="s">
        <v>21</v>
      </c>
      <c r="Q10" s="31" t="s">
        <v>98</v>
      </c>
      <c r="R10" s="31"/>
      <c r="S10" s="32">
        <v>42460</v>
      </c>
      <c r="T10" s="34"/>
    </row>
    <row r="11" spans="1:20" x14ac:dyDescent="0.25">
      <c r="A11" s="38">
        <v>2016</v>
      </c>
      <c r="B11" s="35" t="s">
        <v>11</v>
      </c>
      <c r="C11" s="35" t="s">
        <v>12</v>
      </c>
      <c r="D11" s="35" t="s">
        <v>13</v>
      </c>
      <c r="E11" s="35" t="s">
        <v>97</v>
      </c>
      <c r="F11" s="36">
        <v>42454</v>
      </c>
      <c r="G11" s="37">
        <v>-9662</v>
      </c>
      <c r="H11" s="44"/>
      <c r="I11" s="44"/>
      <c r="J11" s="5"/>
      <c r="K11" s="4"/>
      <c r="L11" s="5"/>
      <c r="M11" s="5">
        <f t="shared" si="0"/>
        <v>-9662</v>
      </c>
      <c r="N11" s="53">
        <f t="shared" si="1"/>
        <v>0</v>
      </c>
      <c r="O11" s="6"/>
      <c r="P11" s="35" t="s">
        <v>21</v>
      </c>
      <c r="Q11" s="35" t="s">
        <v>99</v>
      </c>
      <c r="R11" s="35"/>
      <c r="S11" s="36">
        <v>42460</v>
      </c>
      <c r="T11" s="34"/>
    </row>
    <row r="13" spans="1:20" x14ac:dyDescent="0.25">
      <c r="F13" t="s">
        <v>3953</v>
      </c>
      <c r="G13" s="54">
        <f>SUBTOTAL(9,G8:G11)</f>
        <v>-43047.43</v>
      </c>
      <c r="M13" s="54">
        <f>SUBTOTAL(9,M8:M11)</f>
        <v>-43047.43</v>
      </c>
      <c r="N13" s="51">
        <f t="shared" si="1"/>
        <v>0</v>
      </c>
    </row>
    <row r="14" spans="1:20" x14ac:dyDescent="0.25">
      <c r="E14" t="s">
        <v>3968</v>
      </c>
      <c r="G14" s="54">
        <v>0</v>
      </c>
    </row>
    <row r="15" spans="1:20" x14ac:dyDescent="0.25">
      <c r="E15" t="s">
        <v>3969</v>
      </c>
      <c r="G15" s="54">
        <v>-39231</v>
      </c>
    </row>
    <row r="16" spans="1:20" x14ac:dyDescent="0.25">
      <c r="G16" s="54">
        <f>G15+G14-G13</f>
        <v>3816.4300000000003</v>
      </c>
    </row>
    <row r="17" spans="7:7" x14ac:dyDescent="0.25">
      <c r="G17" s="2"/>
    </row>
  </sheetData>
  <autoFilter ref="A5:T11">
    <filterColumn colId="5">
      <filters>
        <dateGroupItem year="2016" month="3" dateTimeGrouping="month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FFC000"/>
  </sheetPr>
  <dimension ref="A1:T101"/>
  <sheetViews>
    <sheetView workbookViewId="0">
      <pane ySplit="5" topLeftCell="A6" activePane="bottomLeft" state="frozen"/>
      <selection activeCell="Q27" sqref="Q27"/>
      <selection pane="bottomLeft" activeCell="G100" sqref="G100"/>
    </sheetView>
  </sheetViews>
  <sheetFormatPr defaultRowHeight="15" x14ac:dyDescent="0.25"/>
  <cols>
    <col min="1" max="1" width="8.28515625" bestFit="1" customWidth="1"/>
    <col min="2" max="3" width="12.85546875" bestFit="1" customWidth="1"/>
    <col min="4" max="4" width="14.42578125" bestFit="1" customWidth="1"/>
    <col min="5" max="5" width="13.140625" bestFit="1" customWidth="1"/>
    <col min="6" max="6" width="14.85546875" bestFit="1" customWidth="1"/>
    <col min="7" max="7" width="14.28515625" bestFit="1" customWidth="1"/>
    <col min="8" max="8" width="9.28515625" style="54" customWidth="1"/>
    <col min="9" max="9" width="9.28515625" customWidth="1"/>
    <col min="10" max="10" width="15.140625" bestFit="1" customWidth="1"/>
    <col min="11" max="11" width="11.5703125" bestFit="1" customWidth="1"/>
    <col min="12" max="12" width="12.7109375" customWidth="1"/>
    <col min="13" max="13" width="14.28515625" bestFit="1" customWidth="1"/>
    <col min="14" max="14" width="12.28515625" style="54" bestFit="1" customWidth="1"/>
    <col min="15" max="15" width="9.28515625" customWidth="1"/>
    <col min="16" max="16" width="10.28515625" bestFit="1" customWidth="1"/>
    <col min="17" max="17" width="29" bestFit="1" customWidth="1"/>
    <col min="18" max="18" width="9.42578125" bestFit="1" customWidth="1"/>
    <col min="19" max="19" width="14.85546875" bestFit="1" customWidth="1"/>
    <col min="20" max="20" width="30" bestFit="1" customWidth="1"/>
  </cols>
  <sheetData>
    <row r="1" spans="1:20" ht="30" x14ac:dyDescent="0.25">
      <c r="I1" s="43"/>
      <c r="J1" s="3"/>
      <c r="K1" s="12"/>
      <c r="L1" s="13" t="s">
        <v>3956</v>
      </c>
      <c r="M1" s="13" t="s">
        <v>3957</v>
      </c>
      <c r="N1" s="14" t="s">
        <v>3958</v>
      </c>
      <c r="O1" s="23"/>
    </row>
    <row r="2" spans="1:20" x14ac:dyDescent="0.25">
      <c r="I2" s="43"/>
      <c r="J2" s="3"/>
      <c r="K2" s="63" t="s">
        <v>3955</v>
      </c>
      <c r="L2" s="63" t="s">
        <v>3954</v>
      </c>
      <c r="M2" s="63" t="s">
        <v>3954</v>
      </c>
      <c r="N2" s="63" t="s">
        <v>3954</v>
      </c>
      <c r="O2" s="24"/>
    </row>
    <row r="3" spans="1:20" x14ac:dyDescent="0.25">
      <c r="I3" s="43"/>
      <c r="J3" s="3" t="s">
        <v>3932</v>
      </c>
      <c r="K3" s="15">
        <v>0.184</v>
      </c>
      <c r="L3" s="15"/>
      <c r="M3" s="16">
        <v>0.44500000000000001</v>
      </c>
      <c r="N3" s="17">
        <v>0.49399999999999999</v>
      </c>
      <c r="O3" s="24"/>
    </row>
    <row r="4" spans="1:20" x14ac:dyDescent="0.25">
      <c r="I4" s="43"/>
      <c r="J4" s="3" t="s">
        <v>3933</v>
      </c>
      <c r="K4" s="15">
        <v>0.24399999999999999</v>
      </c>
      <c r="L4" s="16">
        <v>0.375</v>
      </c>
      <c r="M4" s="16">
        <v>0.44500000000000001</v>
      </c>
      <c r="N4" s="17">
        <v>0.49399999999999999</v>
      </c>
      <c r="O4" s="24"/>
    </row>
    <row r="5" spans="1:20" x14ac:dyDescent="0.25">
      <c r="A5" s="40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6" t="s">
        <v>3949</v>
      </c>
      <c r="H5" s="71" t="s">
        <v>3947</v>
      </c>
      <c r="I5" s="46" t="s">
        <v>3946</v>
      </c>
      <c r="J5" s="28" t="s">
        <v>3948</v>
      </c>
      <c r="K5" s="27" t="s">
        <v>183</v>
      </c>
      <c r="L5" s="28" t="s">
        <v>184</v>
      </c>
      <c r="M5" s="28" t="s">
        <v>3950</v>
      </c>
      <c r="N5" s="52" t="s">
        <v>3944</v>
      </c>
      <c r="O5" s="29" t="s">
        <v>3945</v>
      </c>
      <c r="P5" s="25" t="s">
        <v>8</v>
      </c>
      <c r="Q5" s="25" t="s">
        <v>9</v>
      </c>
      <c r="R5" s="25" t="s">
        <v>10</v>
      </c>
      <c r="S5" s="25" t="s">
        <v>182</v>
      </c>
      <c r="T5" s="30" t="s">
        <v>3936</v>
      </c>
    </row>
    <row r="6" spans="1:20" x14ac:dyDescent="0.25">
      <c r="A6" s="39">
        <v>2016</v>
      </c>
      <c r="B6" s="31" t="s">
        <v>11</v>
      </c>
      <c r="C6" s="31" t="s">
        <v>12</v>
      </c>
      <c r="D6" s="31" t="s">
        <v>13</v>
      </c>
      <c r="E6" s="31" t="s">
        <v>43</v>
      </c>
      <c r="F6" s="32">
        <v>42400</v>
      </c>
      <c r="G6" s="33">
        <v>12073.87</v>
      </c>
      <c r="H6" s="72">
        <v>1.9387642770818958</v>
      </c>
      <c r="I6" s="44"/>
      <c r="J6" s="5"/>
      <c r="K6" s="4"/>
      <c r="L6" s="5"/>
      <c r="M6" s="5">
        <f t="shared" ref="M6:M21" si="0">+G6</f>
        <v>12073.87</v>
      </c>
      <c r="N6" s="53">
        <f>+M6-G6</f>
        <v>0</v>
      </c>
      <c r="O6" s="22" t="s">
        <v>3943</v>
      </c>
      <c r="P6" s="31" t="s">
        <v>24</v>
      </c>
      <c r="Q6" s="31" t="s">
        <v>108</v>
      </c>
      <c r="R6" s="31"/>
      <c r="S6" s="32">
        <v>42400</v>
      </c>
      <c r="T6" s="76" t="s">
        <v>3963</v>
      </c>
    </row>
    <row r="7" spans="1:20" x14ac:dyDescent="0.25">
      <c r="A7" s="38">
        <v>2016</v>
      </c>
      <c r="B7" s="35" t="s">
        <v>11</v>
      </c>
      <c r="C7" s="35" t="s">
        <v>12</v>
      </c>
      <c r="D7" s="35" t="s">
        <v>13</v>
      </c>
      <c r="E7" s="35" t="s">
        <v>43</v>
      </c>
      <c r="F7" s="36">
        <v>42429</v>
      </c>
      <c r="G7" s="37">
        <v>-9238.33</v>
      </c>
      <c r="H7" s="72">
        <v>1.9060828758968327</v>
      </c>
      <c r="I7" s="44"/>
      <c r="J7" s="5"/>
      <c r="K7" s="4"/>
      <c r="L7" s="5"/>
      <c r="M7" s="5">
        <f t="shared" si="0"/>
        <v>-9238.33</v>
      </c>
      <c r="N7" s="53">
        <f t="shared" ref="N7:N64" si="1">+M7-G7</f>
        <v>0</v>
      </c>
      <c r="O7" s="22" t="s">
        <v>3943</v>
      </c>
      <c r="P7" s="35" t="s">
        <v>24</v>
      </c>
      <c r="Q7" s="35" t="s">
        <v>108</v>
      </c>
      <c r="R7" s="35"/>
      <c r="S7" s="36">
        <v>42429</v>
      </c>
      <c r="T7" s="76" t="s">
        <v>3963</v>
      </c>
    </row>
    <row r="8" spans="1:20" x14ac:dyDescent="0.25">
      <c r="A8" s="39">
        <v>2016</v>
      </c>
      <c r="B8" s="31" t="s">
        <v>11</v>
      </c>
      <c r="C8" s="31" t="s">
        <v>12</v>
      </c>
      <c r="D8" s="31" t="s">
        <v>13</v>
      </c>
      <c r="E8" s="31" t="s">
        <v>43</v>
      </c>
      <c r="F8" s="32">
        <v>42460</v>
      </c>
      <c r="G8" s="33">
        <v>-1266.6199999999999</v>
      </c>
      <c r="H8" s="72">
        <v>2.0728775402194306</v>
      </c>
      <c r="I8" s="44"/>
      <c r="J8" s="5"/>
      <c r="K8" s="4"/>
      <c r="L8" s="5"/>
      <c r="M8" s="5">
        <f t="shared" si="0"/>
        <v>-1266.6199999999999</v>
      </c>
      <c r="N8" s="53">
        <f t="shared" si="1"/>
        <v>0</v>
      </c>
      <c r="O8" s="22" t="s">
        <v>3943</v>
      </c>
      <c r="P8" s="31" t="s">
        <v>24</v>
      </c>
      <c r="Q8" s="31" t="s">
        <v>108</v>
      </c>
      <c r="R8" s="31"/>
      <c r="S8" s="32">
        <v>42460</v>
      </c>
      <c r="T8" s="76" t="s">
        <v>3963</v>
      </c>
    </row>
    <row r="9" spans="1:20" x14ac:dyDescent="0.25">
      <c r="A9" s="39">
        <v>2016</v>
      </c>
      <c r="B9" s="31" t="s">
        <v>11</v>
      </c>
      <c r="C9" s="31" t="s">
        <v>12</v>
      </c>
      <c r="D9" s="31" t="s">
        <v>13</v>
      </c>
      <c r="E9" s="31" t="s">
        <v>43</v>
      </c>
      <c r="F9" s="32">
        <v>42490</v>
      </c>
      <c r="G9" s="33">
        <v>312.86</v>
      </c>
      <c r="H9" s="72">
        <v>2.1391085812376738</v>
      </c>
      <c r="I9" s="44"/>
      <c r="J9" s="5"/>
      <c r="K9" s="4"/>
      <c r="L9" s="5"/>
      <c r="M9" s="5">
        <f t="shared" si="0"/>
        <v>312.86</v>
      </c>
      <c r="N9" s="53">
        <f t="shared" si="1"/>
        <v>0</v>
      </c>
      <c r="O9" s="22" t="s">
        <v>3943</v>
      </c>
      <c r="P9" s="31" t="s">
        <v>24</v>
      </c>
      <c r="Q9" s="31" t="s">
        <v>108</v>
      </c>
      <c r="R9" s="31"/>
      <c r="S9" s="32">
        <v>42490</v>
      </c>
      <c r="T9" s="76" t="s">
        <v>3963</v>
      </c>
    </row>
    <row r="10" spans="1:20" x14ac:dyDescent="0.25">
      <c r="A10" s="39">
        <v>2016</v>
      </c>
      <c r="B10" s="31" t="s">
        <v>11</v>
      </c>
      <c r="C10" s="31" t="s">
        <v>12</v>
      </c>
      <c r="D10" s="31" t="s">
        <v>13</v>
      </c>
      <c r="E10" s="31" t="s">
        <v>43</v>
      </c>
      <c r="F10" s="32">
        <v>42521</v>
      </c>
      <c r="G10" s="33">
        <v>1295.24</v>
      </c>
      <c r="H10" s="72">
        <v>2.4448730800077518</v>
      </c>
      <c r="I10" s="44"/>
      <c r="J10" s="5"/>
      <c r="K10" s="4"/>
      <c r="L10" s="5"/>
      <c r="M10" s="5">
        <f t="shared" si="0"/>
        <v>1295.24</v>
      </c>
      <c r="N10" s="53">
        <f t="shared" si="1"/>
        <v>0</v>
      </c>
      <c r="O10" s="22" t="s">
        <v>3943</v>
      </c>
      <c r="P10" s="31" t="s">
        <v>24</v>
      </c>
      <c r="Q10" s="31" t="s">
        <v>108</v>
      </c>
      <c r="R10" s="31"/>
      <c r="S10" s="32">
        <v>42521</v>
      </c>
      <c r="T10" s="76" t="s">
        <v>3963</v>
      </c>
    </row>
    <row r="11" spans="1:20" x14ac:dyDescent="0.25">
      <c r="A11" s="38">
        <v>2016</v>
      </c>
      <c r="B11" s="35" t="s">
        <v>11</v>
      </c>
      <c r="C11" s="35" t="s">
        <v>12</v>
      </c>
      <c r="D11" s="35" t="s">
        <v>13</v>
      </c>
      <c r="E11" s="35" t="s">
        <v>43</v>
      </c>
      <c r="F11" s="36">
        <v>42551</v>
      </c>
      <c r="G11" s="37">
        <v>6552.71</v>
      </c>
      <c r="H11" s="72">
        <v>2.60073370254291</v>
      </c>
      <c r="I11" s="44"/>
      <c r="J11" s="5"/>
      <c r="K11" s="4"/>
      <c r="L11" s="5"/>
      <c r="M11" s="5">
        <f t="shared" si="0"/>
        <v>6552.71</v>
      </c>
      <c r="N11" s="53">
        <f t="shared" si="1"/>
        <v>0</v>
      </c>
      <c r="O11" s="22" t="s">
        <v>3943</v>
      </c>
      <c r="P11" s="35" t="s">
        <v>24</v>
      </c>
      <c r="Q11" s="35" t="s">
        <v>108</v>
      </c>
      <c r="R11" s="35"/>
      <c r="S11" s="36">
        <v>42551</v>
      </c>
      <c r="T11" s="76" t="s">
        <v>3963</v>
      </c>
    </row>
    <row r="12" spans="1:20" x14ac:dyDescent="0.25">
      <c r="A12" s="39">
        <v>2016</v>
      </c>
      <c r="B12" s="31" t="s">
        <v>11</v>
      </c>
      <c r="C12" s="31" t="s">
        <v>12</v>
      </c>
      <c r="D12" s="31" t="s">
        <v>13</v>
      </c>
      <c r="E12" s="31" t="s">
        <v>43</v>
      </c>
      <c r="F12" s="32">
        <v>42582</v>
      </c>
      <c r="G12" s="33">
        <v>708.83</v>
      </c>
      <c r="H12" s="72">
        <v>2.4520935073856034</v>
      </c>
      <c r="I12" s="44"/>
      <c r="J12" s="5"/>
      <c r="K12" s="4"/>
      <c r="L12" s="5"/>
      <c r="M12" s="5">
        <f t="shared" si="0"/>
        <v>708.83</v>
      </c>
      <c r="N12" s="53">
        <f t="shared" si="1"/>
        <v>0</v>
      </c>
      <c r="O12" s="22" t="s">
        <v>3943</v>
      </c>
      <c r="P12" s="31" t="s">
        <v>24</v>
      </c>
      <c r="Q12" s="31" t="s">
        <v>108</v>
      </c>
      <c r="R12" s="31"/>
      <c r="S12" s="32">
        <v>42582</v>
      </c>
      <c r="T12" s="76" t="s">
        <v>3963</v>
      </c>
    </row>
    <row r="13" spans="1:20" x14ac:dyDescent="0.25">
      <c r="A13" s="38">
        <v>2016</v>
      </c>
      <c r="B13" s="35" t="s">
        <v>11</v>
      </c>
      <c r="C13" s="35" t="s">
        <v>12</v>
      </c>
      <c r="D13" s="35" t="s">
        <v>13</v>
      </c>
      <c r="E13" s="35" t="s">
        <v>43</v>
      </c>
      <c r="F13" s="36">
        <v>42613</v>
      </c>
      <c r="G13" s="37">
        <v>9792.15</v>
      </c>
      <c r="H13" s="72">
        <v>2.4194827737507447</v>
      </c>
      <c r="I13" s="44"/>
      <c r="J13" s="5"/>
      <c r="K13" s="4"/>
      <c r="L13" s="5"/>
      <c r="M13" s="5">
        <f t="shared" si="0"/>
        <v>9792.15</v>
      </c>
      <c r="N13" s="53">
        <f t="shared" si="1"/>
        <v>0</v>
      </c>
      <c r="O13" s="22" t="s">
        <v>3943</v>
      </c>
      <c r="P13" s="35" t="s">
        <v>24</v>
      </c>
      <c r="Q13" s="35" t="s">
        <v>108</v>
      </c>
      <c r="R13" s="35"/>
      <c r="S13" s="36">
        <v>42613</v>
      </c>
      <c r="T13" s="76" t="s">
        <v>3963</v>
      </c>
    </row>
    <row r="14" spans="1:20" x14ac:dyDescent="0.25">
      <c r="A14" s="38">
        <v>2016</v>
      </c>
      <c r="B14" s="35" t="s">
        <v>11</v>
      </c>
      <c r="C14" s="35" t="s">
        <v>12</v>
      </c>
      <c r="D14" s="35" t="s">
        <v>13</v>
      </c>
      <c r="E14" s="35" t="s">
        <v>43</v>
      </c>
      <c r="F14" s="36">
        <v>42643</v>
      </c>
      <c r="G14" s="37">
        <v>-20393.88</v>
      </c>
      <c r="H14" s="72">
        <v>2.4540492241079317</v>
      </c>
      <c r="I14" s="44"/>
      <c r="J14" s="5"/>
      <c r="K14" s="4"/>
      <c r="L14" s="5"/>
      <c r="M14" s="5">
        <f t="shared" si="0"/>
        <v>-20393.88</v>
      </c>
      <c r="N14" s="53">
        <f t="shared" si="1"/>
        <v>0</v>
      </c>
      <c r="O14" s="22" t="s">
        <v>3943</v>
      </c>
      <c r="P14" s="35" t="s">
        <v>24</v>
      </c>
      <c r="Q14" s="35" t="s">
        <v>108</v>
      </c>
      <c r="R14" s="35"/>
      <c r="S14" s="36">
        <v>42643</v>
      </c>
      <c r="T14" s="76" t="s">
        <v>3963</v>
      </c>
    </row>
    <row r="15" spans="1:20" hidden="1" x14ac:dyDescent="0.25">
      <c r="A15" s="39">
        <v>2016</v>
      </c>
      <c r="B15" s="31" t="s">
        <v>11</v>
      </c>
      <c r="C15" s="31" t="s">
        <v>12</v>
      </c>
      <c r="D15" s="31" t="s">
        <v>13</v>
      </c>
      <c r="E15" s="31" t="s">
        <v>43</v>
      </c>
      <c r="F15" s="32">
        <v>42674</v>
      </c>
      <c r="G15" s="33">
        <v>1748.6</v>
      </c>
      <c r="H15" s="72">
        <v>2.360434994783926</v>
      </c>
      <c r="I15" s="44"/>
      <c r="J15" s="5"/>
      <c r="K15" s="4"/>
      <c r="L15" s="5"/>
      <c r="M15" s="5">
        <f t="shared" si="0"/>
        <v>1748.6</v>
      </c>
      <c r="N15" s="53">
        <f t="shared" si="1"/>
        <v>0</v>
      </c>
      <c r="O15" s="22" t="s">
        <v>3943</v>
      </c>
      <c r="P15" s="31" t="s">
        <v>24</v>
      </c>
      <c r="Q15" s="31" t="s">
        <v>108</v>
      </c>
      <c r="R15" s="31"/>
      <c r="S15" s="32">
        <v>42674</v>
      </c>
      <c r="T15" s="76" t="s">
        <v>3963</v>
      </c>
    </row>
    <row r="16" spans="1:20" hidden="1" x14ac:dyDescent="0.25">
      <c r="A16" s="38">
        <v>2016</v>
      </c>
      <c r="B16" s="35" t="s">
        <v>11</v>
      </c>
      <c r="C16" s="35" t="s">
        <v>12</v>
      </c>
      <c r="D16" s="35" t="s">
        <v>13</v>
      </c>
      <c r="E16" s="35" t="s">
        <v>43</v>
      </c>
      <c r="F16" s="36">
        <v>42704</v>
      </c>
      <c r="G16" s="37">
        <v>5207.68</v>
      </c>
      <c r="H16" s="72">
        <v>2.3506068836042675</v>
      </c>
      <c r="I16" s="44"/>
      <c r="J16" s="5"/>
      <c r="K16" s="4"/>
      <c r="L16" s="5"/>
      <c r="M16" s="5">
        <f t="shared" si="0"/>
        <v>5207.68</v>
      </c>
      <c r="N16" s="53">
        <f t="shared" si="1"/>
        <v>0</v>
      </c>
      <c r="O16" s="22" t="s">
        <v>3943</v>
      </c>
      <c r="P16" s="35" t="s">
        <v>24</v>
      </c>
      <c r="Q16" s="35" t="s">
        <v>108</v>
      </c>
      <c r="R16" s="35"/>
      <c r="S16" s="36">
        <v>42704</v>
      </c>
      <c r="T16" s="76" t="s">
        <v>3963</v>
      </c>
    </row>
    <row r="17" spans="1:20" hidden="1" x14ac:dyDescent="0.25">
      <c r="A17" s="39">
        <v>2016</v>
      </c>
      <c r="B17" s="31" t="s">
        <v>11</v>
      </c>
      <c r="C17" s="31" t="s">
        <v>12</v>
      </c>
      <c r="D17" s="31" t="s">
        <v>13</v>
      </c>
      <c r="E17" s="31" t="s">
        <v>43</v>
      </c>
      <c r="F17" s="32">
        <v>42735</v>
      </c>
      <c r="G17" s="33">
        <v>-4115.9799999999996</v>
      </c>
      <c r="H17" s="72">
        <v>2.4350877369646606</v>
      </c>
      <c r="I17" s="44"/>
      <c r="J17" s="5"/>
      <c r="K17" s="4"/>
      <c r="L17" s="5"/>
      <c r="M17" s="5">
        <f t="shared" si="0"/>
        <v>-4115.9799999999996</v>
      </c>
      <c r="N17" s="53">
        <f t="shared" si="1"/>
        <v>0</v>
      </c>
      <c r="O17" s="22" t="s">
        <v>3943</v>
      </c>
      <c r="P17" s="31" t="s">
        <v>24</v>
      </c>
      <c r="Q17" s="31" t="s">
        <v>108</v>
      </c>
      <c r="R17" s="31"/>
      <c r="S17" s="32">
        <v>42735</v>
      </c>
      <c r="T17" s="76" t="s">
        <v>3963</v>
      </c>
    </row>
    <row r="18" spans="1:20" x14ac:dyDescent="0.25">
      <c r="A18" s="39">
        <v>2016</v>
      </c>
      <c r="B18" s="31" t="s">
        <v>11</v>
      </c>
      <c r="C18" s="31" t="s">
        <v>12</v>
      </c>
      <c r="D18" s="31" t="s">
        <v>13</v>
      </c>
      <c r="E18" s="31" t="s">
        <v>43</v>
      </c>
      <c r="F18" s="32">
        <v>42400</v>
      </c>
      <c r="G18" s="33">
        <v>-6802.29</v>
      </c>
      <c r="H18" s="72">
        <v>1.9387642770818958</v>
      </c>
      <c r="I18" s="44"/>
      <c r="J18" s="5"/>
      <c r="K18" s="4"/>
      <c r="L18" s="5"/>
      <c r="M18" s="5">
        <f t="shared" si="0"/>
        <v>-6802.29</v>
      </c>
      <c r="N18" s="53">
        <f t="shared" si="1"/>
        <v>0</v>
      </c>
      <c r="O18" s="22" t="s">
        <v>3943</v>
      </c>
      <c r="P18" s="31"/>
      <c r="Q18" s="31" t="s">
        <v>111</v>
      </c>
      <c r="R18" s="31" t="s">
        <v>19</v>
      </c>
      <c r="S18" s="32">
        <v>42400</v>
      </c>
      <c r="T18" s="76" t="s">
        <v>3963</v>
      </c>
    </row>
    <row r="19" spans="1:20" hidden="1" x14ac:dyDescent="0.25">
      <c r="A19" s="39">
        <v>2016</v>
      </c>
      <c r="B19" s="31" t="s">
        <v>11</v>
      </c>
      <c r="C19" s="31" t="s">
        <v>12</v>
      </c>
      <c r="D19" s="31" t="s">
        <v>13</v>
      </c>
      <c r="E19" s="31" t="s">
        <v>43</v>
      </c>
      <c r="F19" s="32">
        <v>42735</v>
      </c>
      <c r="G19" s="33">
        <v>-662.34</v>
      </c>
      <c r="H19" s="72">
        <v>2.4350877369646606</v>
      </c>
      <c r="I19" s="44"/>
      <c r="J19" s="5"/>
      <c r="K19" s="4"/>
      <c r="L19" s="5"/>
      <c r="M19" s="5">
        <f t="shared" si="0"/>
        <v>-662.34</v>
      </c>
      <c r="N19" s="53">
        <f t="shared" si="1"/>
        <v>0</v>
      </c>
      <c r="O19" s="22" t="s">
        <v>3943</v>
      </c>
      <c r="P19" s="31"/>
      <c r="Q19" s="31" t="s">
        <v>164</v>
      </c>
      <c r="R19" s="31" t="s">
        <v>19</v>
      </c>
      <c r="S19" s="32">
        <v>42735</v>
      </c>
      <c r="T19" s="76" t="s">
        <v>3963</v>
      </c>
    </row>
    <row r="20" spans="1:20" x14ac:dyDescent="0.25">
      <c r="A20" s="39">
        <v>2015</v>
      </c>
      <c r="B20" s="31" t="s">
        <v>11</v>
      </c>
      <c r="C20" s="31" t="s">
        <v>12</v>
      </c>
      <c r="D20" s="31" t="s">
        <v>13</v>
      </c>
      <c r="E20" s="31" t="s">
        <v>43</v>
      </c>
      <c r="F20" s="32">
        <v>42307</v>
      </c>
      <c r="G20" s="33">
        <v>965.71</v>
      </c>
      <c r="H20" s="72">
        <v>2.3510865236554039</v>
      </c>
      <c r="I20" s="44"/>
      <c r="J20" s="5"/>
      <c r="K20" s="4"/>
      <c r="L20" s="5"/>
      <c r="M20" s="5">
        <f t="shared" si="0"/>
        <v>965.71</v>
      </c>
      <c r="N20" s="53">
        <f t="shared" si="1"/>
        <v>0</v>
      </c>
      <c r="O20" s="22" t="s">
        <v>3943</v>
      </c>
      <c r="P20" s="31" t="s">
        <v>24</v>
      </c>
      <c r="Q20" s="31" t="s">
        <v>44</v>
      </c>
      <c r="R20" s="31"/>
      <c r="S20" s="32">
        <v>42308</v>
      </c>
      <c r="T20" s="76" t="s">
        <v>3963</v>
      </c>
    </row>
    <row r="21" spans="1:20" x14ac:dyDescent="0.25">
      <c r="A21" s="39">
        <v>2015</v>
      </c>
      <c r="B21" s="31" t="s">
        <v>11</v>
      </c>
      <c r="C21" s="31" t="s">
        <v>12</v>
      </c>
      <c r="D21" s="31" t="s">
        <v>13</v>
      </c>
      <c r="E21" s="31" t="s">
        <v>43</v>
      </c>
      <c r="F21" s="32">
        <v>42338</v>
      </c>
      <c r="G21" s="33">
        <v>-5108.4399999999996</v>
      </c>
      <c r="H21" s="72">
        <v>2.2874922037862957</v>
      </c>
      <c r="I21" s="44"/>
      <c r="J21" s="5"/>
      <c r="K21" s="4"/>
      <c r="L21" s="5"/>
      <c r="M21" s="5">
        <f t="shared" si="0"/>
        <v>-5108.4399999999996</v>
      </c>
      <c r="N21" s="53">
        <f t="shared" si="1"/>
        <v>0</v>
      </c>
      <c r="O21" s="22" t="s">
        <v>3943</v>
      </c>
      <c r="P21" s="31" t="s">
        <v>24</v>
      </c>
      <c r="Q21" s="31" t="s">
        <v>44</v>
      </c>
      <c r="R21" s="31"/>
      <c r="S21" s="32">
        <v>42338</v>
      </c>
      <c r="T21" s="76" t="s">
        <v>3963</v>
      </c>
    </row>
    <row r="22" spans="1:20" x14ac:dyDescent="0.25">
      <c r="A22" s="39">
        <v>2015</v>
      </c>
      <c r="B22" s="31" t="s">
        <v>11</v>
      </c>
      <c r="C22" s="31" t="s">
        <v>12</v>
      </c>
      <c r="D22" s="31" t="s">
        <v>13</v>
      </c>
      <c r="E22" s="31" t="s">
        <v>43</v>
      </c>
      <c r="F22" s="32">
        <v>42369</v>
      </c>
      <c r="G22" s="33">
        <v>7251.64</v>
      </c>
      <c r="H22" s="72">
        <v>2.0066339328023743</v>
      </c>
      <c r="I22" s="44"/>
      <c r="J22" s="5"/>
      <c r="K22" s="4"/>
      <c r="L22" s="5"/>
      <c r="M22" s="5">
        <f t="shared" ref="M22" si="2">+G22</f>
        <v>7251.64</v>
      </c>
      <c r="N22" s="53">
        <f t="shared" si="1"/>
        <v>0</v>
      </c>
      <c r="O22" s="22" t="s">
        <v>3943</v>
      </c>
      <c r="P22" s="31" t="s">
        <v>24</v>
      </c>
      <c r="Q22" s="31" t="s">
        <v>44</v>
      </c>
      <c r="R22" s="31"/>
      <c r="S22" s="32">
        <v>42369</v>
      </c>
      <c r="T22" s="76" t="s">
        <v>3963</v>
      </c>
    </row>
    <row r="23" spans="1:20" x14ac:dyDescent="0.25">
      <c r="A23" s="66">
        <v>2015</v>
      </c>
      <c r="B23" s="67" t="s">
        <v>11</v>
      </c>
      <c r="C23" s="67" t="s">
        <v>12</v>
      </c>
      <c r="D23" s="67" t="s">
        <v>13</v>
      </c>
      <c r="E23" s="67" t="s">
        <v>43</v>
      </c>
      <c r="F23" s="68">
        <v>42283</v>
      </c>
      <c r="G23" s="69">
        <v>23138.76</v>
      </c>
      <c r="H23" s="72">
        <v>1.7629999999999999</v>
      </c>
      <c r="I23" s="44">
        <v>9502</v>
      </c>
      <c r="J23" s="5">
        <f t="shared" ref="J23:J26" si="3">+I23*H23</f>
        <v>16752.025999999998</v>
      </c>
      <c r="K23" s="4">
        <f t="shared" ref="K23:K26" si="4">+I23*$K$4</f>
        <v>2318.4879999999998</v>
      </c>
      <c r="L23" s="5">
        <f t="shared" ref="L23:L26" si="5">+I23*$M$4</f>
        <v>4228.3900000000003</v>
      </c>
      <c r="M23" s="74">
        <f>+J23+K23+L23-160.15</f>
        <v>23138.753999999997</v>
      </c>
      <c r="N23" s="53">
        <f t="shared" si="1"/>
        <v>-6.0000000012223609E-3</v>
      </c>
      <c r="O23" s="6">
        <v>13578</v>
      </c>
      <c r="P23" s="67" t="s">
        <v>15</v>
      </c>
      <c r="Q23" s="67" t="s">
        <v>20</v>
      </c>
      <c r="R23" s="67" t="s">
        <v>45</v>
      </c>
      <c r="S23" s="68">
        <v>42308</v>
      </c>
      <c r="T23" s="70"/>
    </row>
    <row r="24" spans="1:20" x14ac:dyDescent="0.25">
      <c r="A24" s="39">
        <v>2015</v>
      </c>
      <c r="B24" s="31" t="s">
        <v>11</v>
      </c>
      <c r="C24" s="31" t="s">
        <v>12</v>
      </c>
      <c r="D24" s="31" t="s">
        <v>13</v>
      </c>
      <c r="E24" s="31" t="s">
        <v>43</v>
      </c>
      <c r="F24" s="32">
        <v>42291</v>
      </c>
      <c r="G24" s="33">
        <v>22825.87</v>
      </c>
      <c r="H24" s="72">
        <v>1.73</v>
      </c>
      <c r="I24" s="44">
        <v>9501</v>
      </c>
      <c r="J24" s="5">
        <f t="shared" si="3"/>
        <v>16436.73</v>
      </c>
      <c r="K24" s="4">
        <f t="shared" si="4"/>
        <v>2318.2440000000001</v>
      </c>
      <c r="L24" s="5">
        <f t="shared" si="5"/>
        <v>4227.9449999999997</v>
      </c>
      <c r="M24" s="74">
        <f>+J24+K24+L24-157.05</f>
        <v>22825.868999999999</v>
      </c>
      <c r="N24" s="53">
        <f t="shared" si="1"/>
        <v>-1.0000000002037268E-3</v>
      </c>
      <c r="O24" s="6">
        <v>13663</v>
      </c>
      <c r="P24" s="31" t="s">
        <v>15</v>
      </c>
      <c r="Q24" s="31" t="s">
        <v>20</v>
      </c>
      <c r="R24" s="31" t="s">
        <v>46</v>
      </c>
      <c r="S24" s="32">
        <v>42308</v>
      </c>
      <c r="T24" s="34"/>
    </row>
    <row r="25" spans="1:20" x14ac:dyDescent="0.25">
      <c r="A25" s="38">
        <v>2015</v>
      </c>
      <c r="B25" s="35" t="s">
        <v>11</v>
      </c>
      <c r="C25" s="35" t="s">
        <v>12</v>
      </c>
      <c r="D25" s="35" t="s">
        <v>13</v>
      </c>
      <c r="E25" s="35" t="s">
        <v>43</v>
      </c>
      <c r="F25" s="36">
        <v>42299</v>
      </c>
      <c r="G25" s="37">
        <v>22402.61</v>
      </c>
      <c r="H25" s="72">
        <v>1.6850000000000001</v>
      </c>
      <c r="I25" s="44">
        <v>9501</v>
      </c>
      <c r="J25" s="5">
        <f t="shared" si="3"/>
        <v>16009.185000000001</v>
      </c>
      <c r="K25" s="4">
        <f t="shared" si="4"/>
        <v>2318.2440000000001</v>
      </c>
      <c r="L25" s="5">
        <f t="shared" si="5"/>
        <v>4227.9449999999997</v>
      </c>
      <c r="M25" s="74">
        <f>+J25+K25+L25-152.77</f>
        <v>22402.603999999999</v>
      </c>
      <c r="N25" s="53">
        <f t="shared" si="1"/>
        <v>-6.0000000012223609E-3</v>
      </c>
      <c r="O25" s="6">
        <v>13663</v>
      </c>
      <c r="P25" s="35" t="s">
        <v>15</v>
      </c>
      <c r="Q25" s="35" t="s">
        <v>20</v>
      </c>
      <c r="R25" s="35" t="s">
        <v>47</v>
      </c>
      <c r="S25" s="36">
        <v>42308</v>
      </c>
      <c r="T25" s="34"/>
    </row>
    <row r="26" spans="1:20" x14ac:dyDescent="0.25">
      <c r="A26" s="39">
        <v>2015</v>
      </c>
      <c r="B26" s="31" t="s">
        <v>11</v>
      </c>
      <c r="C26" s="31" t="s">
        <v>12</v>
      </c>
      <c r="D26" s="31" t="s">
        <v>13</v>
      </c>
      <c r="E26" s="31" t="s">
        <v>43</v>
      </c>
      <c r="F26" s="32">
        <v>42306</v>
      </c>
      <c r="G26" s="33">
        <v>23011.57</v>
      </c>
      <c r="H26" s="72">
        <v>1.75</v>
      </c>
      <c r="I26" s="44">
        <v>9500</v>
      </c>
      <c r="J26" s="5">
        <f t="shared" si="3"/>
        <v>16625</v>
      </c>
      <c r="K26" s="4">
        <f t="shared" si="4"/>
        <v>2318</v>
      </c>
      <c r="L26" s="5">
        <f t="shared" si="5"/>
        <v>4227.5</v>
      </c>
      <c r="M26" s="74">
        <f>+J26+K26+L26-158.93</f>
        <v>23011.57</v>
      </c>
      <c r="N26" s="53">
        <f t="shared" si="1"/>
        <v>0</v>
      </c>
      <c r="O26" s="6">
        <v>13754</v>
      </c>
      <c r="P26" s="31" t="s">
        <v>15</v>
      </c>
      <c r="Q26" s="31" t="s">
        <v>20</v>
      </c>
      <c r="R26" s="31" t="s">
        <v>48</v>
      </c>
      <c r="S26" s="32">
        <v>42308</v>
      </c>
      <c r="T26" s="34"/>
    </row>
    <row r="27" spans="1:20" x14ac:dyDescent="0.25">
      <c r="A27" s="39">
        <v>2015</v>
      </c>
      <c r="B27" s="31" t="s">
        <v>11</v>
      </c>
      <c r="C27" s="31" t="s">
        <v>12</v>
      </c>
      <c r="D27" s="31" t="s">
        <v>13</v>
      </c>
      <c r="E27" s="31" t="s">
        <v>43</v>
      </c>
      <c r="F27" s="32">
        <v>42309</v>
      </c>
      <c r="G27" s="33">
        <v>10</v>
      </c>
      <c r="H27" s="72"/>
      <c r="I27" s="44"/>
      <c r="J27" s="5"/>
      <c r="K27" s="4"/>
      <c r="L27" s="5"/>
      <c r="M27" s="5">
        <f>+G27</f>
        <v>10</v>
      </c>
      <c r="N27" s="53">
        <f t="shared" si="1"/>
        <v>0</v>
      </c>
      <c r="O27" s="6">
        <v>13947</v>
      </c>
      <c r="P27" s="31" t="s">
        <v>15</v>
      </c>
      <c r="Q27" s="31" t="s">
        <v>20</v>
      </c>
      <c r="R27" s="31" t="s">
        <v>49</v>
      </c>
      <c r="S27" s="32">
        <v>42338</v>
      </c>
      <c r="T27" s="34" t="s">
        <v>3930</v>
      </c>
    </row>
    <row r="28" spans="1:20" x14ac:dyDescent="0.25">
      <c r="A28" s="38">
        <v>2015</v>
      </c>
      <c r="B28" s="35" t="s">
        <v>11</v>
      </c>
      <c r="C28" s="35" t="s">
        <v>12</v>
      </c>
      <c r="D28" s="35" t="s">
        <v>13</v>
      </c>
      <c r="E28" s="35" t="s">
        <v>43</v>
      </c>
      <c r="F28" s="36">
        <v>42313</v>
      </c>
      <c r="G28" s="37">
        <v>23444.67</v>
      </c>
      <c r="H28" s="72">
        <v>1.7949999999999999</v>
      </c>
      <c r="I28" s="44">
        <v>9504</v>
      </c>
      <c r="J28" s="5">
        <f t="shared" ref="J28:J29" si="6">+I28*H28</f>
        <v>17059.68</v>
      </c>
      <c r="K28" s="4">
        <f t="shared" ref="K28:K29" si="7">+I28*$K$4</f>
        <v>2318.9760000000001</v>
      </c>
      <c r="L28" s="5">
        <f t="shared" ref="L28:L29" si="8">+I28*$M$4</f>
        <v>4229.28</v>
      </c>
      <c r="M28" s="74">
        <f>+J28+K28+L28-163.27</f>
        <v>23444.665999999997</v>
      </c>
      <c r="N28" s="53">
        <f t="shared" si="1"/>
        <v>-4.0000000008149073E-3</v>
      </c>
      <c r="O28" s="6">
        <v>13754</v>
      </c>
      <c r="P28" s="35" t="s">
        <v>15</v>
      </c>
      <c r="Q28" s="35" t="s">
        <v>20</v>
      </c>
      <c r="R28" s="35" t="s">
        <v>50</v>
      </c>
      <c r="S28" s="36">
        <v>42338</v>
      </c>
      <c r="T28" s="34"/>
    </row>
    <row r="29" spans="1:20" x14ac:dyDescent="0.25">
      <c r="A29" s="39">
        <v>2015</v>
      </c>
      <c r="B29" s="31" t="s">
        <v>11</v>
      </c>
      <c r="C29" s="31" t="s">
        <v>12</v>
      </c>
      <c r="D29" s="31" t="s">
        <v>13</v>
      </c>
      <c r="E29" s="31" t="s">
        <v>43</v>
      </c>
      <c r="F29" s="32">
        <v>42321</v>
      </c>
      <c r="G29" s="33">
        <v>21842.85</v>
      </c>
      <c r="H29" s="72">
        <v>1.625</v>
      </c>
      <c r="I29" s="44">
        <v>9503</v>
      </c>
      <c r="J29" s="5">
        <f t="shared" si="6"/>
        <v>15442.375</v>
      </c>
      <c r="K29" s="4">
        <f t="shared" si="7"/>
        <v>2318.732</v>
      </c>
      <c r="L29" s="5">
        <f t="shared" si="8"/>
        <v>4228.835</v>
      </c>
      <c r="M29" s="74">
        <f>+J29+K29+L29-147.1</f>
        <v>21842.842000000001</v>
      </c>
      <c r="N29" s="53">
        <f t="shared" si="1"/>
        <v>-7.9999999979918357E-3</v>
      </c>
      <c r="O29" s="6">
        <v>13836</v>
      </c>
      <c r="P29" s="31" t="s">
        <v>15</v>
      </c>
      <c r="Q29" s="31" t="s">
        <v>20</v>
      </c>
      <c r="R29" s="31" t="s">
        <v>51</v>
      </c>
      <c r="S29" s="32">
        <v>42338</v>
      </c>
      <c r="T29" s="34"/>
    </row>
    <row r="30" spans="1:20" x14ac:dyDescent="0.25">
      <c r="A30" s="38">
        <v>2015</v>
      </c>
      <c r="B30" s="35" t="s">
        <v>11</v>
      </c>
      <c r="C30" s="35" t="s">
        <v>12</v>
      </c>
      <c r="D30" s="35" t="s">
        <v>13</v>
      </c>
      <c r="E30" s="35" t="s">
        <v>43</v>
      </c>
      <c r="F30" s="36">
        <v>42324</v>
      </c>
      <c r="G30" s="37">
        <v>-646.91</v>
      </c>
      <c r="H30" s="72"/>
      <c r="I30" s="44"/>
      <c r="J30" s="5"/>
      <c r="K30" s="4"/>
      <c r="L30" s="5"/>
      <c r="M30" s="5">
        <f>+G30</f>
        <v>-646.91</v>
      </c>
      <c r="N30" s="53">
        <f t="shared" si="1"/>
        <v>0</v>
      </c>
      <c r="O30" s="6">
        <v>13947</v>
      </c>
      <c r="P30" s="35" t="s">
        <v>15</v>
      </c>
      <c r="Q30" s="35" t="s">
        <v>20</v>
      </c>
      <c r="R30" s="35" t="s">
        <v>52</v>
      </c>
      <c r="S30" s="36">
        <v>42338</v>
      </c>
      <c r="T30" s="34" t="s">
        <v>3930</v>
      </c>
    </row>
    <row r="31" spans="1:20" x14ac:dyDescent="0.25">
      <c r="A31" s="39">
        <v>2015</v>
      </c>
      <c r="B31" s="31" t="s">
        <v>11</v>
      </c>
      <c r="C31" s="31" t="s">
        <v>12</v>
      </c>
      <c r="D31" s="31" t="s">
        <v>13</v>
      </c>
      <c r="E31" s="31" t="s">
        <v>43</v>
      </c>
      <c r="F31" s="32">
        <v>42324</v>
      </c>
      <c r="G31" s="33">
        <v>3255.42</v>
      </c>
      <c r="H31" s="72"/>
      <c r="I31" s="44"/>
      <c r="J31" s="5"/>
      <c r="K31" s="4"/>
      <c r="L31" s="5"/>
      <c r="M31" s="5">
        <f>+G31</f>
        <v>3255.42</v>
      </c>
      <c r="N31" s="53">
        <f t="shared" si="1"/>
        <v>0</v>
      </c>
      <c r="O31" s="6">
        <v>13947</v>
      </c>
      <c r="P31" s="31" t="s">
        <v>15</v>
      </c>
      <c r="Q31" s="31" t="s">
        <v>20</v>
      </c>
      <c r="R31" s="31" t="s">
        <v>53</v>
      </c>
      <c r="S31" s="32">
        <v>42338</v>
      </c>
      <c r="T31" s="34" t="s">
        <v>3928</v>
      </c>
    </row>
    <row r="32" spans="1:20" x14ac:dyDescent="0.25">
      <c r="A32" s="38">
        <v>2015</v>
      </c>
      <c r="B32" s="35" t="s">
        <v>11</v>
      </c>
      <c r="C32" s="35" t="s">
        <v>12</v>
      </c>
      <c r="D32" s="35" t="s">
        <v>13</v>
      </c>
      <c r="E32" s="35" t="s">
        <v>43</v>
      </c>
      <c r="F32" s="36">
        <v>42328</v>
      </c>
      <c r="G32" s="37">
        <v>20840.63</v>
      </c>
      <c r="H32" s="72">
        <v>1.518</v>
      </c>
      <c r="I32" s="44">
        <v>9505</v>
      </c>
      <c r="J32" s="5">
        <f t="shared" ref="J32:J34" si="9">+I32*H32</f>
        <v>14428.59</v>
      </c>
      <c r="K32" s="4">
        <f t="shared" ref="K32:K37" si="10">+I32*$K$4</f>
        <v>2319.2199999999998</v>
      </c>
      <c r="L32" s="5">
        <f t="shared" ref="L32:L37" si="11">+I32*$M$4</f>
        <v>4229.7250000000004</v>
      </c>
      <c r="M32" s="74">
        <f>+J32+K32+L32-136.91</f>
        <v>20840.625000000004</v>
      </c>
      <c r="N32" s="53">
        <f t="shared" si="1"/>
        <v>-4.9999999973806553E-3</v>
      </c>
      <c r="O32" s="6">
        <v>13947</v>
      </c>
      <c r="P32" s="35" t="s">
        <v>15</v>
      </c>
      <c r="Q32" s="35" t="s">
        <v>20</v>
      </c>
      <c r="R32" s="35" t="s">
        <v>54</v>
      </c>
      <c r="S32" s="36">
        <v>42338</v>
      </c>
      <c r="T32" s="34"/>
    </row>
    <row r="33" spans="1:20" x14ac:dyDescent="0.25">
      <c r="A33" s="38">
        <v>2015</v>
      </c>
      <c r="B33" s="35" t="s">
        <v>11</v>
      </c>
      <c r="C33" s="35" t="s">
        <v>12</v>
      </c>
      <c r="D33" s="35" t="s">
        <v>13</v>
      </c>
      <c r="E33" s="35" t="s">
        <v>43</v>
      </c>
      <c r="F33" s="36">
        <v>42338</v>
      </c>
      <c r="G33" s="37">
        <v>20876.330000000002</v>
      </c>
      <c r="H33" s="72">
        <v>1.5225</v>
      </c>
      <c r="I33" s="44">
        <v>9502</v>
      </c>
      <c r="J33" s="5">
        <f t="shared" si="9"/>
        <v>14466.795</v>
      </c>
      <c r="K33" s="4">
        <f t="shared" si="10"/>
        <v>2318.4879999999998</v>
      </c>
      <c r="L33" s="5">
        <f t="shared" si="11"/>
        <v>4228.3900000000003</v>
      </c>
      <c r="M33" s="74">
        <f>+J33+K33+L33-137.35</f>
        <v>20876.323</v>
      </c>
      <c r="N33" s="53">
        <f t="shared" si="1"/>
        <v>-7.0000000014260877E-3</v>
      </c>
      <c r="O33" s="6">
        <v>13947</v>
      </c>
      <c r="P33" s="35" t="s">
        <v>15</v>
      </c>
      <c r="Q33" s="35" t="s">
        <v>20</v>
      </c>
      <c r="R33" s="35" t="s">
        <v>55</v>
      </c>
      <c r="S33" s="36">
        <v>42338</v>
      </c>
      <c r="T33" s="34"/>
    </row>
    <row r="34" spans="1:20" x14ac:dyDescent="0.25">
      <c r="A34" s="39">
        <v>2015</v>
      </c>
      <c r="B34" s="31" t="s">
        <v>11</v>
      </c>
      <c r="C34" s="31" t="s">
        <v>12</v>
      </c>
      <c r="D34" s="31" t="s">
        <v>13</v>
      </c>
      <c r="E34" s="31" t="s">
        <v>43</v>
      </c>
      <c r="F34" s="32">
        <v>42354</v>
      </c>
      <c r="G34" s="33">
        <v>18882.46</v>
      </c>
      <c r="H34" s="72">
        <v>1.298</v>
      </c>
      <c r="I34" s="44">
        <v>9503</v>
      </c>
      <c r="J34" s="5">
        <f t="shared" si="9"/>
        <v>12334.894</v>
      </c>
      <c r="K34" s="4">
        <f t="shared" si="10"/>
        <v>2318.732</v>
      </c>
      <c r="L34" s="5">
        <f t="shared" si="11"/>
        <v>4228.835</v>
      </c>
      <c r="M34" s="5">
        <f>+J34+K34+L34</f>
        <v>18882.460999999999</v>
      </c>
      <c r="N34" s="53">
        <f t="shared" si="1"/>
        <v>1.0000000002037268E-3</v>
      </c>
      <c r="O34" s="6">
        <v>14021</v>
      </c>
      <c r="P34" s="31" t="s">
        <v>15</v>
      </c>
      <c r="Q34" s="31" t="s">
        <v>20</v>
      </c>
      <c r="R34" s="31" t="s">
        <v>56</v>
      </c>
      <c r="S34" s="32">
        <v>42369</v>
      </c>
      <c r="T34" s="34"/>
    </row>
    <row r="35" spans="1:20" x14ac:dyDescent="0.25">
      <c r="A35" s="38">
        <v>2015</v>
      </c>
      <c r="B35" s="35" t="s">
        <v>11</v>
      </c>
      <c r="C35" s="35" t="s">
        <v>12</v>
      </c>
      <c r="D35" s="35" t="s">
        <v>13</v>
      </c>
      <c r="E35" s="35" t="s">
        <v>43</v>
      </c>
      <c r="F35" s="36">
        <v>42354</v>
      </c>
      <c r="G35" s="37">
        <v>20266.79</v>
      </c>
      <c r="H35" s="72">
        <v>1.4430000000000001</v>
      </c>
      <c r="I35" s="44">
        <v>9506</v>
      </c>
      <c r="J35" s="5">
        <f>+I35*H35</f>
        <v>13717.158000000001</v>
      </c>
      <c r="K35" s="4">
        <f t="shared" si="10"/>
        <v>2319.4639999999999</v>
      </c>
      <c r="L35" s="5">
        <f t="shared" si="11"/>
        <v>4230.17</v>
      </c>
      <c r="M35" s="5">
        <f>+J35+K35+L35</f>
        <v>20266.792000000001</v>
      </c>
      <c r="N35" s="53">
        <f t="shared" si="1"/>
        <v>2.0000000004074536E-3</v>
      </c>
      <c r="O35" s="6">
        <v>14021</v>
      </c>
      <c r="P35" s="35" t="s">
        <v>15</v>
      </c>
      <c r="Q35" s="35" t="s">
        <v>20</v>
      </c>
      <c r="R35" s="35" t="s">
        <v>57</v>
      </c>
      <c r="S35" s="36">
        <v>42369</v>
      </c>
      <c r="T35" s="34"/>
    </row>
    <row r="36" spans="1:20" x14ac:dyDescent="0.25">
      <c r="A36" s="39">
        <v>2015</v>
      </c>
      <c r="B36" s="31" t="s">
        <v>11</v>
      </c>
      <c r="C36" s="31" t="s">
        <v>12</v>
      </c>
      <c r="D36" s="31" t="s">
        <v>13</v>
      </c>
      <c r="E36" s="31" t="s">
        <v>43</v>
      </c>
      <c r="F36" s="32">
        <v>42361</v>
      </c>
      <c r="G36" s="33">
        <v>18553.97</v>
      </c>
      <c r="H36" s="72">
        <v>1.2749999999999999</v>
      </c>
      <c r="I36" s="44">
        <v>9505</v>
      </c>
      <c r="J36" s="5">
        <f t="shared" ref="J36:J37" si="12">+I36*H36</f>
        <v>12118.875</v>
      </c>
      <c r="K36" s="4">
        <f t="shared" si="10"/>
        <v>2319.2199999999998</v>
      </c>
      <c r="L36" s="5">
        <f t="shared" si="11"/>
        <v>4229.7250000000004</v>
      </c>
      <c r="M36" s="74">
        <f>+J36+K36+L36-113.86</f>
        <v>18553.96</v>
      </c>
      <c r="N36" s="53">
        <f t="shared" si="1"/>
        <v>-1.0000000002037268E-2</v>
      </c>
      <c r="O36" s="6">
        <v>14101</v>
      </c>
      <c r="P36" s="31" t="s">
        <v>15</v>
      </c>
      <c r="Q36" s="31" t="s">
        <v>20</v>
      </c>
      <c r="R36" s="31" t="s">
        <v>58</v>
      </c>
      <c r="S36" s="32">
        <v>42369</v>
      </c>
      <c r="T36" s="34"/>
    </row>
    <row r="37" spans="1:20" x14ac:dyDescent="0.25">
      <c r="A37" s="38">
        <v>2015</v>
      </c>
      <c r="B37" s="35" t="s">
        <v>11</v>
      </c>
      <c r="C37" s="35" t="s">
        <v>12</v>
      </c>
      <c r="D37" s="35" t="s">
        <v>13</v>
      </c>
      <c r="E37" s="35" t="s">
        <v>43</v>
      </c>
      <c r="F37" s="36">
        <v>42368</v>
      </c>
      <c r="G37" s="37">
        <v>12004.16</v>
      </c>
      <c r="H37" s="72">
        <v>1.3240000000000001</v>
      </c>
      <c r="I37" s="44">
        <v>6001</v>
      </c>
      <c r="J37" s="5">
        <f t="shared" si="12"/>
        <v>7945.3240000000005</v>
      </c>
      <c r="K37" s="4">
        <f t="shared" si="10"/>
        <v>1464.2439999999999</v>
      </c>
      <c r="L37" s="5">
        <f t="shared" si="11"/>
        <v>2670.4450000000002</v>
      </c>
      <c r="M37" s="74">
        <f>+J37+K37+L37-75.85</f>
        <v>12004.163</v>
      </c>
      <c r="N37" s="53">
        <f t="shared" si="1"/>
        <v>3.0000000006111804E-3</v>
      </c>
      <c r="O37" s="6">
        <v>14101</v>
      </c>
      <c r="P37" s="35" t="s">
        <v>15</v>
      </c>
      <c r="Q37" s="35" t="s">
        <v>20</v>
      </c>
      <c r="R37" s="35" t="s">
        <v>59</v>
      </c>
      <c r="S37" s="36">
        <v>42369</v>
      </c>
      <c r="T37" s="34"/>
    </row>
    <row r="38" spans="1:20" x14ac:dyDescent="0.25">
      <c r="A38" s="39">
        <v>2016</v>
      </c>
      <c r="B38" s="31" t="s">
        <v>11</v>
      </c>
      <c r="C38" s="31" t="s">
        <v>12</v>
      </c>
      <c r="D38" s="31" t="s">
        <v>13</v>
      </c>
      <c r="E38" s="31" t="s">
        <v>43</v>
      </c>
      <c r="F38" s="32">
        <v>42377</v>
      </c>
      <c r="G38" s="33">
        <v>1926.29</v>
      </c>
      <c r="H38" s="72"/>
      <c r="I38" s="44"/>
      <c r="J38" s="5"/>
      <c r="K38" s="4"/>
      <c r="L38" s="5"/>
      <c r="M38" s="5">
        <f>+G38</f>
        <v>1926.29</v>
      </c>
      <c r="N38" s="53">
        <f t="shared" si="1"/>
        <v>0</v>
      </c>
      <c r="O38" s="6">
        <v>14190</v>
      </c>
      <c r="P38" s="31" t="s">
        <v>15</v>
      </c>
      <c r="Q38" s="31" t="s">
        <v>20</v>
      </c>
      <c r="R38" s="31" t="s">
        <v>104</v>
      </c>
      <c r="S38" s="32">
        <v>42400</v>
      </c>
      <c r="T38" s="34" t="s">
        <v>3928</v>
      </c>
    </row>
    <row r="39" spans="1:20" x14ac:dyDescent="0.25">
      <c r="A39" s="38">
        <v>2016</v>
      </c>
      <c r="B39" s="35" t="s">
        <v>11</v>
      </c>
      <c r="C39" s="35" t="s">
        <v>12</v>
      </c>
      <c r="D39" s="35" t="s">
        <v>13</v>
      </c>
      <c r="E39" s="35" t="s">
        <v>43</v>
      </c>
      <c r="F39" s="36">
        <v>42377</v>
      </c>
      <c r="G39" s="37">
        <v>17665.580000000002</v>
      </c>
      <c r="H39" s="72">
        <v>1.18</v>
      </c>
      <c r="I39" s="44">
        <v>9508</v>
      </c>
      <c r="J39" s="5">
        <f>+I39*H39</f>
        <v>11219.439999999999</v>
      </c>
      <c r="K39" s="4">
        <f t="shared" ref="K39:K43" si="13">+I39*$K$4</f>
        <v>2319.9519999999998</v>
      </c>
      <c r="L39" s="5">
        <f t="shared" ref="L39:L43" si="14">+I39*$M$4</f>
        <v>4231.0600000000004</v>
      </c>
      <c r="M39" s="74">
        <f>+J39+K39+L39-104.87</f>
        <v>17665.581999999999</v>
      </c>
      <c r="N39" s="53">
        <f t="shared" si="1"/>
        <v>1.9999999967694748E-3</v>
      </c>
      <c r="O39" s="6">
        <v>14190</v>
      </c>
      <c r="P39" s="35" t="s">
        <v>15</v>
      </c>
      <c r="Q39" s="35" t="s">
        <v>20</v>
      </c>
      <c r="R39" s="35" t="s">
        <v>105</v>
      </c>
      <c r="S39" s="36">
        <v>42400</v>
      </c>
      <c r="T39" s="75" t="s">
        <v>3962</v>
      </c>
    </row>
    <row r="40" spans="1:20" x14ac:dyDescent="0.25">
      <c r="A40" s="39">
        <v>2016</v>
      </c>
      <c r="B40" s="31" t="s">
        <v>11</v>
      </c>
      <c r="C40" s="31" t="s">
        <v>12</v>
      </c>
      <c r="D40" s="31" t="s">
        <v>13</v>
      </c>
      <c r="E40" s="31" t="s">
        <v>43</v>
      </c>
      <c r="F40" s="32">
        <v>42387</v>
      </c>
      <c r="G40" s="33">
        <v>16400.16</v>
      </c>
      <c r="H40" s="72">
        <v>1.0475000000000001</v>
      </c>
      <c r="I40" s="44">
        <v>9498</v>
      </c>
      <c r="J40" s="5">
        <f t="shared" ref="J40:J43" si="15">+I40*H40</f>
        <v>9949.1550000000007</v>
      </c>
      <c r="K40" s="4">
        <f t="shared" si="13"/>
        <v>2317.5120000000002</v>
      </c>
      <c r="L40" s="5">
        <f t="shared" si="14"/>
        <v>4226.6099999999997</v>
      </c>
      <c r="M40" s="74">
        <f>+J40+K40+L40-93.12</f>
        <v>16400.157000000003</v>
      </c>
      <c r="N40" s="53">
        <f t="shared" si="1"/>
        <v>-2.9999999969732016E-3</v>
      </c>
      <c r="O40" s="6">
        <v>14434</v>
      </c>
      <c r="P40" s="31" t="s">
        <v>15</v>
      </c>
      <c r="Q40" s="31" t="s">
        <v>20</v>
      </c>
      <c r="R40" s="31" t="s">
        <v>106</v>
      </c>
      <c r="S40" s="32">
        <v>42400</v>
      </c>
      <c r="T40" s="75" t="s">
        <v>3962</v>
      </c>
    </row>
    <row r="41" spans="1:20" x14ac:dyDescent="0.25">
      <c r="A41" s="38">
        <v>2016</v>
      </c>
      <c r="B41" s="35" t="s">
        <v>11</v>
      </c>
      <c r="C41" s="35" t="s">
        <v>12</v>
      </c>
      <c r="D41" s="35" t="s">
        <v>13</v>
      </c>
      <c r="E41" s="35" t="s">
        <v>43</v>
      </c>
      <c r="F41" s="36">
        <v>42395</v>
      </c>
      <c r="G41" s="37">
        <v>16722.11</v>
      </c>
      <c r="H41" s="72">
        <v>1.075</v>
      </c>
      <c r="I41" s="44">
        <v>9508</v>
      </c>
      <c r="J41" s="5">
        <f t="shared" si="15"/>
        <v>10221.1</v>
      </c>
      <c r="K41" s="4">
        <f t="shared" si="13"/>
        <v>2319.9519999999998</v>
      </c>
      <c r="L41" s="5">
        <f t="shared" si="14"/>
        <v>4231.0600000000004</v>
      </c>
      <c r="M41" s="5">
        <f>+J41+K41+L41</f>
        <v>16772.112000000001</v>
      </c>
      <c r="N41" s="73">
        <f t="shared" si="1"/>
        <v>50.002000000000407</v>
      </c>
      <c r="O41" s="6">
        <v>14434</v>
      </c>
      <c r="P41" s="35" t="s">
        <v>15</v>
      </c>
      <c r="Q41" s="35" t="s">
        <v>20</v>
      </c>
      <c r="R41" s="35" t="s">
        <v>107</v>
      </c>
      <c r="S41" s="36">
        <v>42400</v>
      </c>
      <c r="T41" s="65" t="s">
        <v>3960</v>
      </c>
    </row>
    <row r="42" spans="1:20" x14ac:dyDescent="0.25">
      <c r="A42" s="39">
        <v>2016</v>
      </c>
      <c r="B42" s="31" t="s">
        <v>11</v>
      </c>
      <c r="C42" s="31" t="s">
        <v>12</v>
      </c>
      <c r="D42" s="31" t="s">
        <v>13</v>
      </c>
      <c r="E42" s="31" t="s">
        <v>43</v>
      </c>
      <c r="F42" s="32">
        <v>42403</v>
      </c>
      <c r="G42" s="33">
        <v>17116.189999999999</v>
      </c>
      <c r="H42" s="72">
        <v>1.1225000000000001</v>
      </c>
      <c r="I42" s="44">
        <v>9504</v>
      </c>
      <c r="J42" s="5">
        <f t="shared" si="15"/>
        <v>10668.24</v>
      </c>
      <c r="K42" s="4">
        <f t="shared" si="13"/>
        <v>2318.9760000000001</v>
      </c>
      <c r="L42" s="5">
        <f t="shared" si="14"/>
        <v>4229.28</v>
      </c>
      <c r="M42" s="74">
        <f>+J42+K42+L42-100.31</f>
        <v>17116.185999999998</v>
      </c>
      <c r="N42" s="53">
        <f t="shared" si="1"/>
        <v>-4.0000000008149073E-3</v>
      </c>
      <c r="O42" s="6">
        <v>14498</v>
      </c>
      <c r="P42" s="31" t="s">
        <v>15</v>
      </c>
      <c r="Q42" s="31" t="s">
        <v>20</v>
      </c>
      <c r="R42" s="31" t="s">
        <v>112</v>
      </c>
      <c r="S42" s="32">
        <v>42429</v>
      </c>
      <c r="T42" s="75" t="s">
        <v>3962</v>
      </c>
    </row>
    <row r="43" spans="1:20" x14ac:dyDescent="0.25">
      <c r="A43" s="38">
        <v>2016</v>
      </c>
      <c r="B43" s="35" t="s">
        <v>11</v>
      </c>
      <c r="C43" s="35" t="s">
        <v>12</v>
      </c>
      <c r="D43" s="35" t="s">
        <v>13</v>
      </c>
      <c r="E43" s="35" t="s">
        <v>43</v>
      </c>
      <c r="F43" s="36">
        <v>42411</v>
      </c>
      <c r="G43" s="37">
        <v>17045.62</v>
      </c>
      <c r="H43" s="72">
        <v>1.115</v>
      </c>
      <c r="I43" s="44">
        <v>9504</v>
      </c>
      <c r="J43" s="5">
        <f t="shared" si="15"/>
        <v>10596.96</v>
      </c>
      <c r="K43" s="4">
        <f t="shared" si="13"/>
        <v>2318.9760000000001</v>
      </c>
      <c r="L43" s="5">
        <f t="shared" si="14"/>
        <v>4229.28</v>
      </c>
      <c r="M43" s="74">
        <f>+J43+K43+L43-99.6</f>
        <v>17045.616000000002</v>
      </c>
      <c r="N43" s="53">
        <f t="shared" si="1"/>
        <v>-3.9999999971769284E-3</v>
      </c>
      <c r="O43" s="6">
        <v>14498</v>
      </c>
      <c r="P43" s="35" t="s">
        <v>15</v>
      </c>
      <c r="Q43" s="35" t="s">
        <v>20</v>
      </c>
      <c r="R43" s="35" t="s">
        <v>113</v>
      </c>
      <c r="S43" s="36">
        <v>42429</v>
      </c>
      <c r="T43" s="75" t="s">
        <v>3962</v>
      </c>
    </row>
    <row r="44" spans="1:20" x14ac:dyDescent="0.25">
      <c r="A44" s="39">
        <v>2016</v>
      </c>
      <c r="B44" s="31" t="s">
        <v>11</v>
      </c>
      <c r="C44" s="31" t="s">
        <v>12</v>
      </c>
      <c r="D44" s="31" t="s">
        <v>13</v>
      </c>
      <c r="E44" s="31" t="s">
        <v>43</v>
      </c>
      <c r="F44" s="32">
        <v>42412</v>
      </c>
      <c r="G44" s="33">
        <v>3637.39</v>
      </c>
      <c r="H44" s="72"/>
      <c r="I44" s="44"/>
      <c r="J44" s="5"/>
      <c r="K44" s="4"/>
      <c r="L44" s="5"/>
      <c r="M44" s="5">
        <f>+G44</f>
        <v>3637.39</v>
      </c>
      <c r="N44" s="53">
        <f t="shared" si="1"/>
        <v>0</v>
      </c>
      <c r="O44" s="6">
        <v>14651</v>
      </c>
      <c r="P44" s="31" t="s">
        <v>15</v>
      </c>
      <c r="Q44" s="31" t="s">
        <v>20</v>
      </c>
      <c r="R44" s="31" t="s">
        <v>114</v>
      </c>
      <c r="S44" s="32">
        <v>42429</v>
      </c>
      <c r="T44" s="34" t="s">
        <v>3928</v>
      </c>
    </row>
    <row r="45" spans="1:20" x14ac:dyDescent="0.25">
      <c r="A45" s="38">
        <v>2016</v>
      </c>
      <c r="B45" s="35" t="s">
        <v>11</v>
      </c>
      <c r="C45" s="35" t="s">
        <v>12</v>
      </c>
      <c r="D45" s="35" t="s">
        <v>13</v>
      </c>
      <c r="E45" s="35" t="s">
        <v>43</v>
      </c>
      <c r="F45" s="36">
        <v>42419</v>
      </c>
      <c r="G45" s="37">
        <v>17465.349999999999</v>
      </c>
      <c r="H45" s="72">
        <v>1.1599999999999999</v>
      </c>
      <c r="I45" s="44">
        <v>9502</v>
      </c>
      <c r="J45" s="5">
        <f t="shared" ref="J45:J46" si="16">+I45*H45</f>
        <v>11022.32</v>
      </c>
      <c r="K45" s="4">
        <f t="shared" ref="K45:K46" si="17">+I45*$K$4</f>
        <v>2318.4879999999998</v>
      </c>
      <c r="L45" s="5">
        <f t="shared" ref="L45:L46" si="18">+I45*$M$4</f>
        <v>4228.3900000000003</v>
      </c>
      <c r="M45" s="74">
        <f>+J45+K45+L45-103.85</f>
        <v>17465.348000000002</v>
      </c>
      <c r="N45" s="53">
        <f t="shared" si="1"/>
        <v>-1.9999999967694748E-3</v>
      </c>
      <c r="O45" s="6">
        <v>14651</v>
      </c>
      <c r="P45" s="35" t="s">
        <v>15</v>
      </c>
      <c r="Q45" s="35" t="s">
        <v>20</v>
      </c>
      <c r="R45" s="35" t="s">
        <v>115</v>
      </c>
      <c r="S45" s="36">
        <v>42429</v>
      </c>
      <c r="T45" s="75" t="s">
        <v>3962</v>
      </c>
    </row>
    <row r="46" spans="1:20" x14ac:dyDescent="0.25">
      <c r="A46" s="39">
        <v>2016</v>
      </c>
      <c r="B46" s="31" t="s">
        <v>11</v>
      </c>
      <c r="C46" s="31" t="s">
        <v>12</v>
      </c>
      <c r="D46" s="31" t="s">
        <v>13</v>
      </c>
      <c r="E46" s="31" t="s">
        <v>43</v>
      </c>
      <c r="F46" s="32">
        <v>42429</v>
      </c>
      <c r="G46" s="33">
        <v>17711.73</v>
      </c>
      <c r="H46" s="72">
        <v>1.175</v>
      </c>
      <c r="I46" s="44">
        <v>9502</v>
      </c>
      <c r="J46" s="5">
        <f t="shared" si="16"/>
        <v>11164.85</v>
      </c>
      <c r="K46" s="4">
        <f t="shared" si="17"/>
        <v>2318.4879999999998</v>
      </c>
      <c r="L46" s="5">
        <f t="shared" si="18"/>
        <v>4228.3900000000003</v>
      </c>
      <c r="M46" s="5">
        <f>+J46+K46+L46</f>
        <v>17711.727999999999</v>
      </c>
      <c r="N46" s="53">
        <f t="shared" si="1"/>
        <v>-2.0000000004074536E-3</v>
      </c>
      <c r="O46" s="6">
        <v>14651</v>
      </c>
      <c r="P46" s="31" t="s">
        <v>15</v>
      </c>
      <c r="Q46" s="31" t="s">
        <v>20</v>
      </c>
      <c r="R46" s="31" t="s">
        <v>116</v>
      </c>
      <c r="S46" s="32">
        <v>42429</v>
      </c>
      <c r="T46" s="34"/>
    </row>
    <row r="47" spans="1:20" x14ac:dyDescent="0.25">
      <c r="A47" s="39">
        <v>2016</v>
      </c>
      <c r="B47" s="31" t="s">
        <v>11</v>
      </c>
      <c r="C47" s="31" t="s">
        <v>12</v>
      </c>
      <c r="D47" s="31" t="s">
        <v>13</v>
      </c>
      <c r="E47" s="31" t="s">
        <v>43</v>
      </c>
      <c r="F47" s="32">
        <v>42430</v>
      </c>
      <c r="G47" s="33">
        <v>-1656.48</v>
      </c>
      <c r="H47" s="72"/>
      <c r="I47" s="44"/>
      <c r="J47" s="5"/>
      <c r="K47" s="4"/>
      <c r="L47" s="5"/>
      <c r="M47" s="5">
        <f>+G47</f>
        <v>-1656.48</v>
      </c>
      <c r="N47" s="53">
        <f t="shared" si="1"/>
        <v>0</v>
      </c>
      <c r="O47" s="6">
        <v>14707</v>
      </c>
      <c r="P47" s="31" t="s">
        <v>15</v>
      </c>
      <c r="Q47" s="31" t="s">
        <v>20</v>
      </c>
      <c r="R47" s="31" t="s">
        <v>117</v>
      </c>
      <c r="S47" s="32">
        <v>42460</v>
      </c>
      <c r="T47" s="34" t="s">
        <v>3928</v>
      </c>
    </row>
    <row r="48" spans="1:20" x14ac:dyDescent="0.25">
      <c r="A48" s="38">
        <v>2016</v>
      </c>
      <c r="B48" s="35" t="s">
        <v>11</v>
      </c>
      <c r="C48" s="35" t="s">
        <v>12</v>
      </c>
      <c r="D48" s="35" t="s">
        <v>13</v>
      </c>
      <c r="E48" s="35" t="s">
        <v>43</v>
      </c>
      <c r="F48" s="36">
        <v>42430</v>
      </c>
      <c r="G48" s="37">
        <v>50</v>
      </c>
      <c r="H48" s="53"/>
      <c r="I48" s="45"/>
      <c r="J48" s="5"/>
      <c r="K48" s="7"/>
      <c r="L48" s="5"/>
      <c r="M48" s="5">
        <v>0</v>
      </c>
      <c r="N48" s="73">
        <f t="shared" si="1"/>
        <v>-50</v>
      </c>
      <c r="O48" s="6">
        <v>14792</v>
      </c>
      <c r="P48" s="35" t="s">
        <v>15</v>
      </c>
      <c r="Q48" s="35" t="s">
        <v>20</v>
      </c>
      <c r="R48" s="35" t="s">
        <v>118</v>
      </c>
      <c r="S48" s="36">
        <v>42460</v>
      </c>
      <c r="T48" s="65" t="s">
        <v>3961</v>
      </c>
    </row>
    <row r="49" spans="1:20" x14ac:dyDescent="0.25">
      <c r="A49" s="39">
        <v>2016</v>
      </c>
      <c r="B49" s="31" t="s">
        <v>11</v>
      </c>
      <c r="C49" s="31" t="s">
        <v>12</v>
      </c>
      <c r="D49" s="31" t="s">
        <v>13</v>
      </c>
      <c r="E49" s="31" t="s">
        <v>43</v>
      </c>
      <c r="F49" s="32">
        <v>42437</v>
      </c>
      <c r="G49" s="33">
        <v>19088.060000000001</v>
      </c>
      <c r="H49" s="72">
        <v>1.3325</v>
      </c>
      <c r="I49" s="44">
        <v>9502</v>
      </c>
      <c r="J49" s="5">
        <f>+I49*H49</f>
        <v>12661.415000000001</v>
      </c>
      <c r="K49" s="4">
        <f t="shared" ref="K49" si="19">+I49*$K$4</f>
        <v>2318.4879999999998</v>
      </c>
      <c r="L49" s="5">
        <f t="shared" ref="L49" si="20">+I49*$M$4</f>
        <v>4228.3900000000003</v>
      </c>
      <c r="M49" s="74">
        <f>+J49+K49+L49-120.24</f>
        <v>19088.053</v>
      </c>
      <c r="N49" s="53">
        <f t="shared" si="1"/>
        <v>-7.0000000014260877E-3</v>
      </c>
      <c r="O49" s="6">
        <v>14707</v>
      </c>
      <c r="P49" s="31" t="s">
        <v>15</v>
      </c>
      <c r="Q49" s="31" t="s">
        <v>20</v>
      </c>
      <c r="R49" s="31" t="s">
        <v>119</v>
      </c>
      <c r="S49" s="32">
        <v>42460</v>
      </c>
      <c r="T49" s="75" t="s">
        <v>3962</v>
      </c>
    </row>
    <row r="50" spans="1:20" x14ac:dyDescent="0.25">
      <c r="A50" s="38">
        <v>2016</v>
      </c>
      <c r="B50" s="35" t="s">
        <v>11</v>
      </c>
      <c r="C50" s="35" t="s">
        <v>12</v>
      </c>
      <c r="D50" s="35" t="s">
        <v>13</v>
      </c>
      <c r="E50" s="35" t="s">
        <v>43</v>
      </c>
      <c r="F50" s="36">
        <v>42445</v>
      </c>
      <c r="G50" s="37">
        <v>1181.46</v>
      </c>
      <c r="H50" s="72"/>
      <c r="I50" s="44"/>
      <c r="J50" s="5"/>
      <c r="K50" s="4"/>
      <c r="L50" s="5"/>
      <c r="M50" s="5">
        <f>+G50</f>
        <v>1181.46</v>
      </c>
      <c r="N50" s="53">
        <f t="shared" si="1"/>
        <v>0</v>
      </c>
      <c r="O50" s="6">
        <v>14792</v>
      </c>
      <c r="P50" s="35" t="s">
        <v>15</v>
      </c>
      <c r="Q50" s="35" t="s">
        <v>20</v>
      </c>
      <c r="R50" s="35" t="s">
        <v>120</v>
      </c>
      <c r="S50" s="36">
        <v>42460</v>
      </c>
      <c r="T50" s="34" t="s">
        <v>3931</v>
      </c>
    </row>
    <row r="51" spans="1:20" x14ac:dyDescent="0.25">
      <c r="A51" s="39">
        <v>2016</v>
      </c>
      <c r="B51" s="31" t="s">
        <v>11</v>
      </c>
      <c r="C51" s="31" t="s">
        <v>12</v>
      </c>
      <c r="D51" s="31" t="s">
        <v>13</v>
      </c>
      <c r="E51" s="31" t="s">
        <v>43</v>
      </c>
      <c r="F51" s="32">
        <v>42445</v>
      </c>
      <c r="G51" s="33">
        <v>19049.03</v>
      </c>
      <c r="H51" s="72">
        <v>1.3274999999999999</v>
      </c>
      <c r="I51" s="44">
        <v>9506</v>
      </c>
      <c r="J51" s="5">
        <f t="shared" ref="J51:J57" si="21">+I51*H51</f>
        <v>12619.214999999998</v>
      </c>
      <c r="K51" s="4">
        <f t="shared" ref="K51:K57" si="22">+I51*$K$4</f>
        <v>2319.4639999999999</v>
      </c>
      <c r="L51" s="5">
        <f t="shared" ref="L51:L57" si="23">+I51*$M$4</f>
        <v>4230.17</v>
      </c>
      <c r="M51" s="74">
        <f>+J51+K51+L51-119.82</f>
        <v>19049.028999999999</v>
      </c>
      <c r="N51" s="53">
        <f t="shared" si="1"/>
        <v>-1.0000000002037268E-3</v>
      </c>
      <c r="O51" s="6">
        <v>14792</v>
      </c>
      <c r="P51" s="31" t="s">
        <v>15</v>
      </c>
      <c r="Q51" s="31" t="s">
        <v>20</v>
      </c>
      <c r="R51" s="31" t="s">
        <v>121</v>
      </c>
      <c r="S51" s="32">
        <v>42460</v>
      </c>
      <c r="T51" s="75" t="s">
        <v>3962</v>
      </c>
    </row>
    <row r="52" spans="1:20" x14ac:dyDescent="0.25">
      <c r="A52" s="38">
        <v>2016</v>
      </c>
      <c r="B52" s="35" t="s">
        <v>11</v>
      </c>
      <c r="C52" s="35" t="s">
        <v>12</v>
      </c>
      <c r="D52" s="35" t="s">
        <v>13</v>
      </c>
      <c r="E52" s="35" t="s">
        <v>43</v>
      </c>
      <c r="F52" s="36">
        <v>42453</v>
      </c>
      <c r="G52" s="37">
        <v>19137.03</v>
      </c>
      <c r="H52" s="72">
        <v>1.325</v>
      </c>
      <c r="I52" s="44">
        <v>9502</v>
      </c>
      <c r="J52" s="5">
        <f t="shared" si="21"/>
        <v>12590.15</v>
      </c>
      <c r="K52" s="4">
        <f t="shared" si="22"/>
        <v>2318.4879999999998</v>
      </c>
      <c r="L52" s="5">
        <f t="shared" si="23"/>
        <v>4228.3900000000003</v>
      </c>
      <c r="M52" s="5">
        <f>+J52+K52+L52</f>
        <v>19137.027999999998</v>
      </c>
      <c r="N52" s="53">
        <f t="shared" si="1"/>
        <v>-2.0000000004074536E-3</v>
      </c>
      <c r="O52" s="6">
        <v>14792</v>
      </c>
      <c r="P52" s="35" t="s">
        <v>15</v>
      </c>
      <c r="Q52" s="35" t="s">
        <v>20</v>
      </c>
      <c r="R52" s="35" t="s">
        <v>122</v>
      </c>
      <c r="S52" s="36">
        <v>42460</v>
      </c>
      <c r="T52" s="34"/>
    </row>
    <row r="53" spans="1:20" x14ac:dyDescent="0.25">
      <c r="A53" s="38">
        <v>2016</v>
      </c>
      <c r="B53" s="35" t="s">
        <v>11</v>
      </c>
      <c r="C53" s="35" t="s">
        <v>12</v>
      </c>
      <c r="D53" s="35" t="s">
        <v>13</v>
      </c>
      <c r="E53" s="35" t="s">
        <v>43</v>
      </c>
      <c r="F53" s="36">
        <v>42460</v>
      </c>
      <c r="G53" s="37">
        <v>18695.64</v>
      </c>
      <c r="H53" s="72">
        <v>1.29</v>
      </c>
      <c r="I53" s="44">
        <v>9506</v>
      </c>
      <c r="J53" s="5">
        <f t="shared" si="21"/>
        <v>12262.74</v>
      </c>
      <c r="K53" s="4">
        <f t="shared" si="22"/>
        <v>2319.4639999999999</v>
      </c>
      <c r="L53" s="5">
        <f t="shared" si="23"/>
        <v>4230.17</v>
      </c>
      <c r="M53" s="74">
        <f>+J53+K53+L53-116.73</f>
        <v>18695.644</v>
      </c>
      <c r="N53" s="53">
        <f t="shared" si="1"/>
        <v>4.0000000008149073E-3</v>
      </c>
      <c r="O53" s="6">
        <v>14875</v>
      </c>
      <c r="P53" s="35" t="s">
        <v>15</v>
      </c>
      <c r="Q53" s="35" t="s">
        <v>20</v>
      </c>
      <c r="R53" s="35" t="s">
        <v>123</v>
      </c>
      <c r="S53" s="36">
        <v>42460</v>
      </c>
      <c r="T53" s="75" t="s">
        <v>3962</v>
      </c>
    </row>
    <row r="54" spans="1:20" x14ac:dyDescent="0.25">
      <c r="A54" s="39">
        <v>2016</v>
      </c>
      <c r="B54" s="31" t="s">
        <v>11</v>
      </c>
      <c r="C54" s="31" t="s">
        <v>12</v>
      </c>
      <c r="D54" s="31" t="s">
        <v>13</v>
      </c>
      <c r="E54" s="31" t="s">
        <v>43</v>
      </c>
      <c r="F54" s="32">
        <v>42468</v>
      </c>
      <c r="G54" s="33">
        <v>18737.14</v>
      </c>
      <c r="H54" s="72">
        <v>1.2825</v>
      </c>
      <c r="I54" s="44">
        <v>9504</v>
      </c>
      <c r="J54" s="5">
        <f t="shared" si="21"/>
        <v>12188.88</v>
      </c>
      <c r="K54" s="4">
        <f t="shared" si="22"/>
        <v>2318.9760000000001</v>
      </c>
      <c r="L54" s="5">
        <f t="shared" si="23"/>
        <v>4229.28</v>
      </c>
      <c r="M54" s="5">
        <f>+J54+K54+L54</f>
        <v>18737.135999999999</v>
      </c>
      <c r="N54" s="53">
        <f t="shared" si="1"/>
        <v>-4.0000000008149073E-3</v>
      </c>
      <c r="O54" s="6">
        <v>14875</v>
      </c>
      <c r="P54" s="31" t="s">
        <v>15</v>
      </c>
      <c r="Q54" s="31" t="s">
        <v>20</v>
      </c>
      <c r="R54" s="31" t="s">
        <v>124</v>
      </c>
      <c r="S54" s="32">
        <v>42490</v>
      </c>
      <c r="T54" s="34"/>
    </row>
    <row r="55" spans="1:20" x14ac:dyDescent="0.25">
      <c r="A55" s="38">
        <v>2016</v>
      </c>
      <c r="B55" s="35" t="s">
        <v>11</v>
      </c>
      <c r="C55" s="35" t="s">
        <v>12</v>
      </c>
      <c r="D55" s="35" t="s">
        <v>13</v>
      </c>
      <c r="E55" s="35" t="s">
        <v>43</v>
      </c>
      <c r="F55" s="36">
        <v>42475</v>
      </c>
      <c r="G55" s="37">
        <v>19584.25</v>
      </c>
      <c r="H55" s="72">
        <v>1.3725000000000001</v>
      </c>
      <c r="I55" s="44">
        <v>9500</v>
      </c>
      <c r="J55" s="5">
        <f t="shared" si="21"/>
        <v>13038.75</v>
      </c>
      <c r="K55" s="4">
        <f t="shared" si="22"/>
        <v>2318</v>
      </c>
      <c r="L55" s="5">
        <f t="shared" si="23"/>
        <v>4227.5</v>
      </c>
      <c r="M55" s="5">
        <f>+J55+K55+L55</f>
        <v>19584.25</v>
      </c>
      <c r="N55" s="53">
        <f t="shared" si="1"/>
        <v>0</v>
      </c>
      <c r="O55" s="6">
        <v>14958</v>
      </c>
      <c r="P55" s="35" t="s">
        <v>15</v>
      </c>
      <c r="Q55" s="35" t="s">
        <v>20</v>
      </c>
      <c r="R55" s="35" t="s">
        <v>125</v>
      </c>
      <c r="S55" s="36">
        <v>42490</v>
      </c>
      <c r="T55" s="34"/>
    </row>
    <row r="56" spans="1:20" x14ac:dyDescent="0.25">
      <c r="A56" s="39">
        <v>2016</v>
      </c>
      <c r="B56" s="31" t="s">
        <v>11</v>
      </c>
      <c r="C56" s="31" t="s">
        <v>12</v>
      </c>
      <c r="D56" s="31" t="s">
        <v>13</v>
      </c>
      <c r="E56" s="31" t="s">
        <v>43</v>
      </c>
      <c r="F56" s="32">
        <v>42482</v>
      </c>
      <c r="G56" s="33">
        <v>20379.37</v>
      </c>
      <c r="H56" s="72">
        <v>1.47</v>
      </c>
      <c r="I56" s="44">
        <v>9501</v>
      </c>
      <c r="J56" s="5">
        <f t="shared" si="21"/>
        <v>13966.47</v>
      </c>
      <c r="K56" s="4">
        <f t="shared" si="22"/>
        <v>2318.2440000000001</v>
      </c>
      <c r="L56" s="5">
        <f t="shared" si="23"/>
        <v>4227.9449999999997</v>
      </c>
      <c r="M56" s="74">
        <f>+J56+K56+L56-133.29</f>
        <v>20379.368999999999</v>
      </c>
      <c r="N56" s="53">
        <f t="shared" si="1"/>
        <v>-1.0000000002037268E-3</v>
      </c>
      <c r="O56" s="6">
        <v>14958</v>
      </c>
      <c r="P56" s="31" t="s">
        <v>15</v>
      </c>
      <c r="Q56" s="31" t="s">
        <v>20</v>
      </c>
      <c r="R56" s="31" t="s">
        <v>126</v>
      </c>
      <c r="S56" s="32">
        <v>42490</v>
      </c>
      <c r="T56" s="75" t="s">
        <v>3962</v>
      </c>
    </row>
    <row r="57" spans="1:20" x14ac:dyDescent="0.25">
      <c r="A57" s="38">
        <v>2016</v>
      </c>
      <c r="B57" s="35" t="s">
        <v>11</v>
      </c>
      <c r="C57" s="35" t="s">
        <v>12</v>
      </c>
      <c r="D57" s="35" t="s">
        <v>13</v>
      </c>
      <c r="E57" s="35" t="s">
        <v>43</v>
      </c>
      <c r="F57" s="36">
        <v>42489</v>
      </c>
      <c r="G57" s="37">
        <v>21517.14</v>
      </c>
      <c r="H57" s="72">
        <v>1.59</v>
      </c>
      <c r="I57" s="44">
        <v>9505</v>
      </c>
      <c r="J57" s="5">
        <f t="shared" si="21"/>
        <v>15112.95</v>
      </c>
      <c r="K57" s="4">
        <f t="shared" si="22"/>
        <v>2319.2199999999998</v>
      </c>
      <c r="L57" s="5">
        <f t="shared" si="23"/>
        <v>4229.7250000000004</v>
      </c>
      <c r="M57" s="74">
        <f>+J57+K57+L57-144.76</f>
        <v>21517.135000000006</v>
      </c>
      <c r="N57" s="53">
        <f t="shared" si="1"/>
        <v>-4.9999999937426765E-3</v>
      </c>
      <c r="O57" s="6">
        <v>15012</v>
      </c>
      <c r="P57" s="35" t="s">
        <v>15</v>
      </c>
      <c r="Q57" s="35" t="s">
        <v>20</v>
      </c>
      <c r="R57" s="35" t="s">
        <v>127</v>
      </c>
      <c r="S57" s="36">
        <v>42490</v>
      </c>
      <c r="T57" s="75" t="s">
        <v>3962</v>
      </c>
    </row>
    <row r="58" spans="1:20" x14ac:dyDescent="0.25">
      <c r="A58" s="38">
        <v>2016</v>
      </c>
      <c r="B58" s="35" t="s">
        <v>11</v>
      </c>
      <c r="C58" s="35" t="s">
        <v>12</v>
      </c>
      <c r="D58" s="35" t="s">
        <v>13</v>
      </c>
      <c r="E58" s="35" t="s">
        <v>43</v>
      </c>
      <c r="F58" s="36">
        <v>42491</v>
      </c>
      <c r="G58" s="37">
        <v>143.94999999999999</v>
      </c>
      <c r="H58" s="72"/>
      <c r="I58" s="44"/>
      <c r="J58" s="5"/>
      <c r="K58" s="4"/>
      <c r="L58" s="5"/>
      <c r="M58" s="5">
        <f>+G58</f>
        <v>143.94999999999999</v>
      </c>
      <c r="N58" s="53">
        <f t="shared" si="1"/>
        <v>0</v>
      </c>
      <c r="O58" s="6">
        <v>15012</v>
      </c>
      <c r="P58" s="35" t="s">
        <v>15</v>
      </c>
      <c r="Q58" s="35" t="s">
        <v>20</v>
      </c>
      <c r="R58" s="35" t="s">
        <v>128</v>
      </c>
      <c r="S58" s="36">
        <v>42521</v>
      </c>
      <c r="T58" s="34" t="s">
        <v>3930</v>
      </c>
    </row>
    <row r="59" spans="1:20" x14ac:dyDescent="0.25">
      <c r="A59" s="39">
        <v>2016</v>
      </c>
      <c r="B59" s="31" t="s">
        <v>11</v>
      </c>
      <c r="C59" s="31" t="s">
        <v>12</v>
      </c>
      <c r="D59" s="31" t="s">
        <v>13</v>
      </c>
      <c r="E59" s="31" t="s">
        <v>43</v>
      </c>
      <c r="F59" s="32">
        <v>42496</v>
      </c>
      <c r="G59" s="33">
        <v>21319.96</v>
      </c>
      <c r="H59" s="72">
        <v>1.57</v>
      </c>
      <c r="I59" s="44">
        <v>9501</v>
      </c>
      <c r="J59" s="5">
        <f t="shared" ref="J59:J71" si="24">+I59*H59</f>
        <v>14916.57</v>
      </c>
      <c r="K59" s="4">
        <f t="shared" ref="K59:K66" si="25">+I59*$K$4</f>
        <v>2318.2440000000001</v>
      </c>
      <c r="L59" s="5">
        <f t="shared" ref="L59:L65" si="26">+I59*$M$4</f>
        <v>4227.9449999999997</v>
      </c>
      <c r="M59" s="74">
        <f>+J59+K59+L59-142.8</f>
        <v>21319.958999999999</v>
      </c>
      <c r="N59" s="53">
        <f t="shared" si="1"/>
        <v>-1.0000000002037268E-3</v>
      </c>
      <c r="O59" s="6">
        <v>15012</v>
      </c>
      <c r="P59" s="31" t="s">
        <v>15</v>
      </c>
      <c r="Q59" s="31" t="s">
        <v>20</v>
      </c>
      <c r="R59" s="31" t="s">
        <v>129</v>
      </c>
      <c r="S59" s="32">
        <v>42521</v>
      </c>
      <c r="T59" s="75" t="s">
        <v>3962</v>
      </c>
    </row>
    <row r="60" spans="1:20" x14ac:dyDescent="0.25">
      <c r="A60" s="38">
        <v>2016</v>
      </c>
      <c r="B60" s="35" t="s">
        <v>11</v>
      </c>
      <c r="C60" s="35" t="s">
        <v>12</v>
      </c>
      <c r="D60" s="35" t="s">
        <v>13</v>
      </c>
      <c r="E60" s="35" t="s">
        <v>43</v>
      </c>
      <c r="F60" s="36">
        <v>42506</v>
      </c>
      <c r="G60" s="37">
        <v>22498.080000000002</v>
      </c>
      <c r="H60" s="72">
        <v>1.6950000000000001</v>
      </c>
      <c r="I60" s="44">
        <v>9502</v>
      </c>
      <c r="J60" s="5">
        <f t="shared" si="24"/>
        <v>16105.890000000001</v>
      </c>
      <c r="K60" s="4">
        <f t="shared" si="25"/>
        <v>2318.4879999999998</v>
      </c>
      <c r="L60" s="5">
        <f t="shared" si="26"/>
        <v>4228.3900000000003</v>
      </c>
      <c r="M60" s="74">
        <f>+J60+K60+L60-154.69</f>
        <v>22498.078000000001</v>
      </c>
      <c r="N60" s="53">
        <f t="shared" si="1"/>
        <v>-2.0000000004074536E-3</v>
      </c>
      <c r="O60" s="6">
        <v>15082</v>
      </c>
      <c r="P60" s="35" t="s">
        <v>15</v>
      </c>
      <c r="Q60" s="35" t="s">
        <v>20</v>
      </c>
      <c r="R60" s="35" t="s">
        <v>130</v>
      </c>
      <c r="S60" s="36">
        <v>42521</v>
      </c>
      <c r="T60" s="75" t="s">
        <v>3962</v>
      </c>
    </row>
    <row r="61" spans="1:20" x14ac:dyDescent="0.25">
      <c r="A61" s="39">
        <v>2016</v>
      </c>
      <c r="B61" s="31" t="s">
        <v>11</v>
      </c>
      <c r="C61" s="31" t="s">
        <v>12</v>
      </c>
      <c r="D61" s="31" t="s">
        <v>13</v>
      </c>
      <c r="E61" s="31" t="s">
        <v>43</v>
      </c>
      <c r="F61" s="32">
        <v>42513</v>
      </c>
      <c r="G61" s="33">
        <v>23297.68</v>
      </c>
      <c r="H61" s="72">
        <v>1.78</v>
      </c>
      <c r="I61" s="44">
        <v>9502</v>
      </c>
      <c r="J61" s="5">
        <f t="shared" si="24"/>
        <v>16913.560000000001</v>
      </c>
      <c r="K61" s="4">
        <f t="shared" si="25"/>
        <v>2318.4879999999998</v>
      </c>
      <c r="L61" s="5">
        <f t="shared" si="26"/>
        <v>4228.3900000000003</v>
      </c>
      <c r="M61" s="74">
        <f>+J61+K61+L61-162.76</f>
        <v>23297.678000000004</v>
      </c>
      <c r="N61" s="53">
        <f t="shared" si="1"/>
        <v>-1.9999999967694748E-3</v>
      </c>
      <c r="O61" s="6">
        <v>15151</v>
      </c>
      <c r="P61" s="31" t="s">
        <v>15</v>
      </c>
      <c r="Q61" s="31" t="s">
        <v>20</v>
      </c>
      <c r="R61" s="31" t="s">
        <v>131</v>
      </c>
      <c r="S61" s="32">
        <v>42521</v>
      </c>
      <c r="T61" s="75" t="s">
        <v>3962</v>
      </c>
    </row>
    <row r="62" spans="1:20" x14ac:dyDescent="0.25">
      <c r="A62" s="38">
        <v>2016</v>
      </c>
      <c r="B62" s="35" t="s">
        <v>11</v>
      </c>
      <c r="C62" s="35" t="s">
        <v>12</v>
      </c>
      <c r="D62" s="35" t="s">
        <v>13</v>
      </c>
      <c r="E62" s="35" t="s">
        <v>43</v>
      </c>
      <c r="F62" s="36">
        <v>42518</v>
      </c>
      <c r="G62" s="37">
        <v>23818.28</v>
      </c>
      <c r="H62" s="72">
        <v>1.835</v>
      </c>
      <c r="I62" s="44">
        <v>9503</v>
      </c>
      <c r="J62" s="5">
        <f t="shared" si="24"/>
        <v>17438.005000000001</v>
      </c>
      <c r="K62" s="4">
        <f t="shared" si="25"/>
        <v>2318.732</v>
      </c>
      <c r="L62" s="5">
        <f t="shared" si="26"/>
        <v>4228.835</v>
      </c>
      <c r="M62" s="74">
        <f>+J62+K62+L62-167.3</f>
        <v>23818.272000000001</v>
      </c>
      <c r="N62" s="53">
        <f t="shared" si="1"/>
        <v>-7.9999999979918357E-3</v>
      </c>
      <c r="O62" s="6">
        <v>15151</v>
      </c>
      <c r="P62" s="35" t="s">
        <v>15</v>
      </c>
      <c r="Q62" s="35" t="s">
        <v>20</v>
      </c>
      <c r="R62" s="35" t="s">
        <v>132</v>
      </c>
      <c r="S62" s="36">
        <v>42521</v>
      </c>
      <c r="T62" s="75" t="s">
        <v>3962</v>
      </c>
    </row>
    <row r="63" spans="1:20" x14ac:dyDescent="0.25">
      <c r="A63" s="38">
        <v>2016</v>
      </c>
      <c r="B63" s="35" t="s">
        <v>11</v>
      </c>
      <c r="C63" s="35" t="s">
        <v>12</v>
      </c>
      <c r="D63" s="35" t="s">
        <v>13</v>
      </c>
      <c r="E63" s="35" t="s">
        <v>43</v>
      </c>
      <c r="F63" s="36">
        <v>42527</v>
      </c>
      <c r="G63" s="37">
        <v>23810.04</v>
      </c>
      <c r="H63" s="72">
        <v>1.835</v>
      </c>
      <c r="I63" s="44">
        <v>9500</v>
      </c>
      <c r="J63" s="5">
        <f t="shared" si="24"/>
        <v>17432.5</v>
      </c>
      <c r="K63" s="4">
        <f t="shared" si="25"/>
        <v>2318</v>
      </c>
      <c r="L63" s="5">
        <f t="shared" si="26"/>
        <v>4227.5</v>
      </c>
      <c r="M63" s="74">
        <f>+J63+K63+L63-167.96</f>
        <v>23810.04</v>
      </c>
      <c r="N63" s="53">
        <f t="shared" si="1"/>
        <v>0</v>
      </c>
      <c r="O63" s="6">
        <v>15151</v>
      </c>
      <c r="P63" s="35" t="s">
        <v>15</v>
      </c>
      <c r="Q63" s="35" t="s">
        <v>20</v>
      </c>
      <c r="R63" s="35" t="s">
        <v>133</v>
      </c>
      <c r="S63" s="36">
        <v>42551</v>
      </c>
      <c r="T63" s="75" t="s">
        <v>3962</v>
      </c>
    </row>
    <row r="64" spans="1:20" x14ac:dyDescent="0.25">
      <c r="A64" s="39">
        <v>2016</v>
      </c>
      <c r="B64" s="31" t="s">
        <v>11</v>
      </c>
      <c r="C64" s="31" t="s">
        <v>12</v>
      </c>
      <c r="D64" s="31" t="s">
        <v>13</v>
      </c>
      <c r="E64" s="31" t="s">
        <v>43</v>
      </c>
      <c r="F64" s="32">
        <v>42534</v>
      </c>
      <c r="G64" s="33">
        <v>24144.3</v>
      </c>
      <c r="H64" s="72">
        <v>1.87</v>
      </c>
      <c r="I64" s="44">
        <v>9502</v>
      </c>
      <c r="J64" s="5">
        <f t="shared" si="24"/>
        <v>17768.740000000002</v>
      </c>
      <c r="K64" s="4">
        <f t="shared" si="25"/>
        <v>2318.4879999999998</v>
      </c>
      <c r="L64" s="5">
        <f t="shared" si="26"/>
        <v>4228.3900000000003</v>
      </c>
      <c r="M64" s="74">
        <f>+J64+K64+L64-171.32</f>
        <v>24144.298000000003</v>
      </c>
      <c r="N64" s="53">
        <f t="shared" si="1"/>
        <v>-1.9999999967694748E-3</v>
      </c>
      <c r="O64" s="6">
        <v>15338</v>
      </c>
      <c r="P64" s="31" t="s">
        <v>15</v>
      </c>
      <c r="Q64" s="31" t="s">
        <v>20</v>
      </c>
      <c r="R64" s="31" t="s">
        <v>134</v>
      </c>
      <c r="S64" s="32">
        <v>42551</v>
      </c>
      <c r="T64" s="75" t="s">
        <v>3962</v>
      </c>
    </row>
    <row r="65" spans="1:20" x14ac:dyDescent="0.25">
      <c r="A65" s="38">
        <v>2016</v>
      </c>
      <c r="B65" s="35" t="s">
        <v>11</v>
      </c>
      <c r="C65" s="35" t="s">
        <v>12</v>
      </c>
      <c r="D65" s="35" t="s">
        <v>13</v>
      </c>
      <c r="E65" s="35" t="s">
        <v>43</v>
      </c>
      <c r="F65" s="36">
        <v>42541</v>
      </c>
      <c r="G65" s="37">
        <v>23582.36</v>
      </c>
      <c r="H65" s="72">
        <v>1.81</v>
      </c>
      <c r="I65" s="44">
        <v>9503</v>
      </c>
      <c r="J65" s="5">
        <f t="shared" si="24"/>
        <v>17200.43</v>
      </c>
      <c r="K65" s="4">
        <f t="shared" si="25"/>
        <v>2318.732</v>
      </c>
      <c r="L65" s="5">
        <f t="shared" si="26"/>
        <v>4228.835</v>
      </c>
      <c r="M65" s="74">
        <f>+J65+K65+L65-165.64</f>
        <v>23582.357</v>
      </c>
      <c r="N65" s="53">
        <f t="shared" ref="N65:N94" si="27">+M65-G65</f>
        <v>-3.0000000006111804E-3</v>
      </c>
      <c r="O65" s="6">
        <v>15338</v>
      </c>
      <c r="P65" s="35" t="s">
        <v>15</v>
      </c>
      <c r="Q65" s="35" t="s">
        <v>20</v>
      </c>
      <c r="R65" s="35" t="s">
        <v>135</v>
      </c>
      <c r="S65" s="36">
        <v>42551</v>
      </c>
      <c r="T65" s="75" t="s">
        <v>3962</v>
      </c>
    </row>
    <row r="66" spans="1:20" x14ac:dyDescent="0.25">
      <c r="A66" s="39">
        <v>2016</v>
      </c>
      <c r="B66" s="31" t="s">
        <v>11</v>
      </c>
      <c r="C66" s="31" t="s">
        <v>12</v>
      </c>
      <c r="D66" s="31" t="s">
        <v>13</v>
      </c>
      <c r="E66" s="31" t="s">
        <v>43</v>
      </c>
      <c r="F66" s="32">
        <v>42548</v>
      </c>
      <c r="G66" s="33">
        <v>22773.1</v>
      </c>
      <c r="H66" s="72">
        <v>1.7250000000000001</v>
      </c>
      <c r="I66" s="44">
        <v>9499</v>
      </c>
      <c r="J66" s="5">
        <f t="shared" si="24"/>
        <v>16385.775000000001</v>
      </c>
      <c r="K66" s="4">
        <f t="shared" si="25"/>
        <v>2317.7559999999999</v>
      </c>
      <c r="L66" s="5">
        <f>+I66*$M$4</f>
        <v>4227.0550000000003</v>
      </c>
      <c r="M66" s="74">
        <f>+J66+K66+L66-157.5</f>
        <v>22773.086000000003</v>
      </c>
      <c r="N66" s="53">
        <f t="shared" si="27"/>
        <v>-1.3999999995576218E-2</v>
      </c>
      <c r="O66" s="6">
        <v>15435</v>
      </c>
      <c r="P66" s="31" t="s">
        <v>15</v>
      </c>
      <c r="Q66" s="31" t="s">
        <v>20</v>
      </c>
      <c r="R66" s="31" t="s">
        <v>136</v>
      </c>
      <c r="S66" s="32">
        <v>42551</v>
      </c>
      <c r="T66" s="75" t="s">
        <v>3962</v>
      </c>
    </row>
    <row r="67" spans="1:20" x14ac:dyDescent="0.25">
      <c r="A67" s="39">
        <v>2016</v>
      </c>
      <c r="B67" s="31" t="s">
        <v>11</v>
      </c>
      <c r="C67" s="31" t="s">
        <v>12</v>
      </c>
      <c r="D67" s="31" t="s">
        <v>13</v>
      </c>
      <c r="E67" s="31" t="s">
        <v>43</v>
      </c>
      <c r="F67" s="32">
        <v>42554</v>
      </c>
      <c r="G67" s="33">
        <v>23335.040000000001</v>
      </c>
      <c r="H67" s="72">
        <v>1.7350000000000001</v>
      </c>
      <c r="I67" s="44">
        <v>9500</v>
      </c>
      <c r="J67" s="5">
        <f t="shared" si="24"/>
        <v>16482.5</v>
      </c>
      <c r="K67" s="4">
        <f t="shared" ref="K67:K71" si="28">+I67*$K$4</f>
        <v>2318</v>
      </c>
      <c r="L67" s="5">
        <f t="shared" ref="L67:L71" si="29">I67*$N$4</f>
        <v>4693</v>
      </c>
      <c r="M67" s="74">
        <f>+J67+K67+L67-158.46</f>
        <v>23335.040000000001</v>
      </c>
      <c r="N67" s="53">
        <f t="shared" si="27"/>
        <v>0</v>
      </c>
      <c r="O67" s="6">
        <v>15523</v>
      </c>
      <c r="P67" s="31" t="s">
        <v>15</v>
      </c>
      <c r="Q67" s="31" t="s">
        <v>20</v>
      </c>
      <c r="R67" s="31" t="s">
        <v>137</v>
      </c>
      <c r="S67" s="32">
        <v>42582</v>
      </c>
      <c r="T67" s="75" t="s">
        <v>3962</v>
      </c>
    </row>
    <row r="68" spans="1:20" x14ac:dyDescent="0.25">
      <c r="A68" s="38">
        <v>2016</v>
      </c>
      <c r="B68" s="35" t="s">
        <v>11</v>
      </c>
      <c r="C68" s="35" t="s">
        <v>12</v>
      </c>
      <c r="D68" s="35" t="s">
        <v>13</v>
      </c>
      <c r="E68" s="35" t="s">
        <v>43</v>
      </c>
      <c r="F68" s="36">
        <v>42564</v>
      </c>
      <c r="G68" s="37">
        <v>23285.57</v>
      </c>
      <c r="H68" s="72">
        <v>1.73</v>
      </c>
      <c r="I68" s="44">
        <v>9499</v>
      </c>
      <c r="J68" s="5">
        <f t="shared" si="24"/>
        <v>16433.27</v>
      </c>
      <c r="K68" s="4">
        <f t="shared" si="28"/>
        <v>2317.7559999999999</v>
      </c>
      <c r="L68" s="5">
        <f t="shared" si="29"/>
        <v>4692.5060000000003</v>
      </c>
      <c r="M68" s="74">
        <f>+J68+K68+L68-157.97</f>
        <v>23285.562000000002</v>
      </c>
      <c r="N68" s="53">
        <f t="shared" si="27"/>
        <v>-7.9999999979918357E-3</v>
      </c>
      <c r="O68" s="6">
        <v>15523</v>
      </c>
      <c r="P68" s="35" t="s">
        <v>15</v>
      </c>
      <c r="Q68" s="35" t="s">
        <v>20</v>
      </c>
      <c r="R68" s="35" t="s">
        <v>138</v>
      </c>
      <c r="S68" s="36">
        <v>42582</v>
      </c>
      <c r="T68" s="75" t="s">
        <v>3962</v>
      </c>
    </row>
    <row r="69" spans="1:20" x14ac:dyDescent="0.25">
      <c r="A69" s="39">
        <v>2016</v>
      </c>
      <c r="B69" s="31" t="s">
        <v>11</v>
      </c>
      <c r="C69" s="31" t="s">
        <v>12</v>
      </c>
      <c r="D69" s="31" t="s">
        <v>13</v>
      </c>
      <c r="E69" s="31" t="s">
        <v>43</v>
      </c>
      <c r="F69" s="32">
        <v>42571</v>
      </c>
      <c r="G69" s="33">
        <v>22112.39</v>
      </c>
      <c r="H69" s="72">
        <v>1.605</v>
      </c>
      <c r="I69" s="44">
        <v>9500</v>
      </c>
      <c r="J69" s="5">
        <f t="shared" si="24"/>
        <v>15247.5</v>
      </c>
      <c r="K69" s="4">
        <f t="shared" si="28"/>
        <v>2318</v>
      </c>
      <c r="L69" s="5">
        <f t="shared" si="29"/>
        <v>4693</v>
      </c>
      <c r="M69" s="74">
        <f>+J69+K69+L69-146.11</f>
        <v>22112.39</v>
      </c>
      <c r="N69" s="53">
        <f t="shared" si="27"/>
        <v>0</v>
      </c>
      <c r="O69" s="6">
        <v>15608</v>
      </c>
      <c r="P69" s="31" t="s">
        <v>15</v>
      </c>
      <c r="Q69" s="31" t="s">
        <v>20</v>
      </c>
      <c r="R69" s="31" t="s">
        <v>139</v>
      </c>
      <c r="S69" s="32">
        <v>42582</v>
      </c>
      <c r="T69" s="75" t="s">
        <v>3962</v>
      </c>
    </row>
    <row r="70" spans="1:20" x14ac:dyDescent="0.25">
      <c r="A70" s="38">
        <v>2016</v>
      </c>
      <c r="B70" s="35" t="s">
        <v>11</v>
      </c>
      <c r="C70" s="35" t="s">
        <v>12</v>
      </c>
      <c r="D70" s="35" t="s">
        <v>13</v>
      </c>
      <c r="E70" s="35" t="s">
        <v>43</v>
      </c>
      <c r="F70" s="36">
        <v>42578</v>
      </c>
      <c r="G70" s="37">
        <v>21499.759999999998</v>
      </c>
      <c r="H70" s="72">
        <v>1.54</v>
      </c>
      <c r="I70" s="44">
        <v>9499</v>
      </c>
      <c r="J70" s="5">
        <f t="shared" si="24"/>
        <v>14628.460000000001</v>
      </c>
      <c r="K70" s="4">
        <f t="shared" si="28"/>
        <v>2317.7559999999999</v>
      </c>
      <c r="L70" s="5">
        <f t="shared" si="29"/>
        <v>4692.5060000000003</v>
      </c>
      <c r="M70" s="74">
        <f>+J70+K70+L70-138.97</f>
        <v>21499.752</v>
      </c>
      <c r="N70" s="53">
        <f t="shared" si="27"/>
        <v>-7.9999999979918357E-3</v>
      </c>
      <c r="O70" s="6">
        <v>15608</v>
      </c>
      <c r="P70" s="35" t="s">
        <v>15</v>
      </c>
      <c r="Q70" s="35" t="s">
        <v>20</v>
      </c>
      <c r="R70" s="35" t="s">
        <v>140</v>
      </c>
      <c r="S70" s="36">
        <v>42582</v>
      </c>
      <c r="T70" s="75" t="s">
        <v>3962</v>
      </c>
    </row>
    <row r="71" spans="1:20" x14ac:dyDescent="0.25">
      <c r="A71" s="38">
        <v>2016</v>
      </c>
      <c r="B71" s="35" t="s">
        <v>11</v>
      </c>
      <c r="C71" s="35" t="s">
        <v>12</v>
      </c>
      <c r="D71" s="35" t="s">
        <v>13</v>
      </c>
      <c r="E71" s="35" t="s">
        <v>43</v>
      </c>
      <c r="F71" s="36">
        <v>42585</v>
      </c>
      <c r="G71" s="37">
        <v>21122.98</v>
      </c>
      <c r="H71" s="72">
        <v>1.4990000000000001</v>
      </c>
      <c r="I71" s="44">
        <v>9503</v>
      </c>
      <c r="J71" s="5">
        <f t="shared" si="24"/>
        <v>14244.997000000001</v>
      </c>
      <c r="K71" s="4">
        <f t="shared" si="28"/>
        <v>2318.732</v>
      </c>
      <c r="L71" s="5">
        <f t="shared" si="29"/>
        <v>4694.482</v>
      </c>
      <c r="M71" s="74">
        <f>+J71+K71+L71-135.23</f>
        <v>21122.981</v>
      </c>
      <c r="N71" s="53">
        <f t="shared" si="27"/>
        <v>1.0000000002037268E-3</v>
      </c>
      <c r="O71" s="6">
        <v>15690</v>
      </c>
      <c r="P71" s="35" t="s">
        <v>15</v>
      </c>
      <c r="Q71" s="35" t="s">
        <v>20</v>
      </c>
      <c r="R71" s="35" t="s">
        <v>141</v>
      </c>
      <c r="S71" s="36">
        <v>42582</v>
      </c>
      <c r="T71" s="75" t="s">
        <v>3962</v>
      </c>
    </row>
    <row r="72" spans="1:20" x14ac:dyDescent="0.25">
      <c r="A72" s="39">
        <v>2016</v>
      </c>
      <c r="B72" s="31" t="s">
        <v>11</v>
      </c>
      <c r="C72" s="31" t="s">
        <v>12</v>
      </c>
      <c r="D72" s="31" t="s">
        <v>13</v>
      </c>
      <c r="E72" s="31" t="s">
        <v>43</v>
      </c>
      <c r="F72" s="32">
        <v>42587</v>
      </c>
      <c r="G72" s="33">
        <v>465.89</v>
      </c>
      <c r="H72" s="72"/>
      <c r="I72" s="44"/>
      <c r="J72" s="5"/>
      <c r="K72" s="4"/>
      <c r="L72" s="5"/>
      <c r="M72" s="5">
        <f>+G72</f>
        <v>465.89</v>
      </c>
      <c r="N72" s="53">
        <f t="shared" si="27"/>
        <v>0</v>
      </c>
      <c r="O72" s="6"/>
      <c r="P72" s="31" t="s">
        <v>15</v>
      </c>
      <c r="Q72" s="31" t="s">
        <v>20</v>
      </c>
      <c r="R72" s="31" t="s">
        <v>142</v>
      </c>
      <c r="S72" s="32">
        <v>42613</v>
      </c>
      <c r="T72" s="34"/>
    </row>
    <row r="73" spans="1:20" x14ac:dyDescent="0.25">
      <c r="A73" s="38">
        <v>2016</v>
      </c>
      <c r="B73" s="35" t="s">
        <v>11</v>
      </c>
      <c r="C73" s="35" t="s">
        <v>12</v>
      </c>
      <c r="D73" s="35" t="s">
        <v>13</v>
      </c>
      <c r="E73" s="35" t="s">
        <v>43</v>
      </c>
      <c r="F73" s="36">
        <v>42587</v>
      </c>
      <c r="G73" s="37">
        <v>-465.89</v>
      </c>
      <c r="H73" s="72"/>
      <c r="I73" s="44"/>
      <c r="J73" s="5"/>
      <c r="K73" s="4"/>
      <c r="L73" s="5"/>
      <c r="M73" s="5">
        <f>+G73</f>
        <v>-465.89</v>
      </c>
      <c r="N73" s="53">
        <f t="shared" si="27"/>
        <v>0</v>
      </c>
      <c r="O73" s="6"/>
      <c r="P73" s="35" t="s">
        <v>15</v>
      </c>
      <c r="Q73" s="35" t="s">
        <v>20</v>
      </c>
      <c r="R73" s="35" t="s">
        <v>142</v>
      </c>
      <c r="S73" s="36">
        <v>42613</v>
      </c>
      <c r="T73" s="34"/>
    </row>
    <row r="74" spans="1:20" x14ac:dyDescent="0.25">
      <c r="A74" s="39">
        <v>2016</v>
      </c>
      <c r="B74" s="31" t="s">
        <v>11</v>
      </c>
      <c r="C74" s="31" t="s">
        <v>12</v>
      </c>
      <c r="D74" s="31" t="s">
        <v>13</v>
      </c>
      <c r="E74" s="31" t="s">
        <v>43</v>
      </c>
      <c r="F74" s="32">
        <v>42591</v>
      </c>
      <c r="G74" s="33">
        <v>21672.49</v>
      </c>
      <c r="H74" s="5">
        <v>1.5575000000000001</v>
      </c>
      <c r="I74" s="44">
        <v>9503</v>
      </c>
      <c r="J74" s="5">
        <f>+I74*H74</f>
        <v>14800.922500000001</v>
      </c>
      <c r="K74" s="4">
        <f t="shared" ref="K74:K83" si="30">+I74*$K$4</f>
        <v>2318.732</v>
      </c>
      <c r="L74" s="5">
        <f t="shared" ref="L74:L83" si="31">I74*$N$4</f>
        <v>4694.482</v>
      </c>
      <c r="M74" s="74">
        <f>+J74+K74+L74-141.64</f>
        <v>21672.496500000001</v>
      </c>
      <c r="N74" s="53">
        <f t="shared" si="27"/>
        <v>6.4999999995052349E-3</v>
      </c>
      <c r="O74" s="6">
        <v>15690</v>
      </c>
      <c r="P74" s="31" t="s">
        <v>15</v>
      </c>
      <c r="Q74" s="31" t="s">
        <v>20</v>
      </c>
      <c r="R74" s="31" t="s">
        <v>143</v>
      </c>
      <c r="S74" s="32">
        <v>42582</v>
      </c>
      <c r="T74" s="75" t="s">
        <v>3962</v>
      </c>
    </row>
    <row r="75" spans="1:20" x14ac:dyDescent="0.25">
      <c r="A75" s="38">
        <v>2016</v>
      </c>
      <c r="B75" s="35" t="s">
        <v>11</v>
      </c>
      <c r="C75" s="35" t="s">
        <v>12</v>
      </c>
      <c r="D75" s="35" t="s">
        <v>13</v>
      </c>
      <c r="E75" s="35" t="s">
        <v>43</v>
      </c>
      <c r="F75" s="36">
        <v>42600</v>
      </c>
      <c r="G75" s="37">
        <v>23086.13</v>
      </c>
      <c r="H75" s="72">
        <v>1.7075</v>
      </c>
      <c r="I75" s="44">
        <v>9504</v>
      </c>
      <c r="J75" s="5">
        <f t="shared" ref="J75:J83" si="32">+I75*H75</f>
        <v>16228.08</v>
      </c>
      <c r="K75" s="4">
        <f t="shared" si="30"/>
        <v>2318.9760000000001</v>
      </c>
      <c r="L75" s="5">
        <f t="shared" si="31"/>
        <v>4694.9759999999997</v>
      </c>
      <c r="M75" s="74">
        <f>+J75+K75+L75-155.91</f>
        <v>23086.121999999999</v>
      </c>
      <c r="N75" s="53">
        <f t="shared" si="27"/>
        <v>-8.0000000016298145E-3</v>
      </c>
      <c r="O75" s="6">
        <v>15779</v>
      </c>
      <c r="P75" s="35" t="s">
        <v>15</v>
      </c>
      <c r="Q75" s="35" t="s">
        <v>20</v>
      </c>
      <c r="R75" s="35" t="s">
        <v>144</v>
      </c>
      <c r="S75" s="36">
        <v>42613</v>
      </c>
      <c r="T75" s="75" t="s">
        <v>3962</v>
      </c>
    </row>
    <row r="76" spans="1:20" x14ac:dyDescent="0.25">
      <c r="A76" s="39">
        <v>2016</v>
      </c>
      <c r="B76" s="31" t="s">
        <v>11</v>
      </c>
      <c r="C76" s="31" t="s">
        <v>12</v>
      </c>
      <c r="D76" s="31" t="s">
        <v>13</v>
      </c>
      <c r="E76" s="31" t="s">
        <v>43</v>
      </c>
      <c r="F76" s="32">
        <v>42607</v>
      </c>
      <c r="G76" s="33">
        <v>24093.47</v>
      </c>
      <c r="H76" s="72">
        <v>1.8149999999999999</v>
      </c>
      <c r="I76" s="44">
        <v>9502</v>
      </c>
      <c r="J76" s="5">
        <f t="shared" si="32"/>
        <v>17246.13</v>
      </c>
      <c r="K76" s="4">
        <f t="shared" si="30"/>
        <v>2318.4879999999998</v>
      </c>
      <c r="L76" s="5">
        <f t="shared" si="31"/>
        <v>4693.9880000000003</v>
      </c>
      <c r="M76" s="74">
        <f>+J76+K76+L76-165.14</f>
        <v>24093.466000000004</v>
      </c>
      <c r="N76" s="53">
        <f t="shared" si="27"/>
        <v>-3.9999999971769284E-3</v>
      </c>
      <c r="O76" s="6">
        <v>15779</v>
      </c>
      <c r="P76" s="31" t="s">
        <v>15</v>
      </c>
      <c r="Q76" s="31" t="s">
        <v>20</v>
      </c>
      <c r="R76" s="31" t="s">
        <v>145</v>
      </c>
      <c r="S76" s="32">
        <v>42613</v>
      </c>
      <c r="T76" s="75" t="s">
        <v>3962</v>
      </c>
    </row>
    <row r="77" spans="1:20" x14ac:dyDescent="0.25">
      <c r="A77" s="39">
        <v>2016</v>
      </c>
      <c r="B77" s="31" t="s">
        <v>11</v>
      </c>
      <c r="C77" s="31" t="s">
        <v>12</v>
      </c>
      <c r="D77" s="31" t="s">
        <v>13</v>
      </c>
      <c r="E77" s="31" t="s">
        <v>43</v>
      </c>
      <c r="F77" s="32">
        <v>42614</v>
      </c>
      <c r="G77" s="33">
        <v>23816.27</v>
      </c>
      <c r="H77" s="72">
        <v>1.7849999999999999</v>
      </c>
      <c r="I77" s="44">
        <v>9504</v>
      </c>
      <c r="J77" s="5">
        <f t="shared" si="32"/>
        <v>16964.64</v>
      </c>
      <c r="K77" s="4">
        <f t="shared" si="30"/>
        <v>2318.9760000000001</v>
      </c>
      <c r="L77" s="5">
        <f t="shared" si="31"/>
        <v>4694.9759999999997</v>
      </c>
      <c r="M77" s="74">
        <f>+J77+K77+L77-162.33</f>
        <v>23816.261999999995</v>
      </c>
      <c r="N77" s="53">
        <f t="shared" si="27"/>
        <v>-8.0000000052677933E-3</v>
      </c>
      <c r="O77" s="6">
        <v>15843</v>
      </c>
      <c r="P77" s="31" t="s">
        <v>15</v>
      </c>
      <c r="Q77" s="31" t="s">
        <v>20</v>
      </c>
      <c r="R77" s="31" t="s">
        <v>146</v>
      </c>
      <c r="S77" s="32">
        <v>42643</v>
      </c>
      <c r="T77" s="75" t="s">
        <v>3962</v>
      </c>
    </row>
    <row r="78" spans="1:20" x14ac:dyDescent="0.25">
      <c r="A78" s="38">
        <v>2016</v>
      </c>
      <c r="B78" s="35" t="s">
        <v>11</v>
      </c>
      <c r="C78" s="35" t="s">
        <v>12</v>
      </c>
      <c r="D78" s="35" t="s">
        <v>13</v>
      </c>
      <c r="E78" s="35" t="s">
        <v>43</v>
      </c>
      <c r="F78" s="36">
        <v>42621</v>
      </c>
      <c r="G78" s="37">
        <v>23056.26</v>
      </c>
      <c r="H78" s="72">
        <v>1.7050000000000001</v>
      </c>
      <c r="I78" s="44">
        <v>9501</v>
      </c>
      <c r="J78" s="5">
        <f t="shared" si="32"/>
        <v>16199.205</v>
      </c>
      <c r="K78" s="4">
        <f t="shared" si="30"/>
        <v>2318.2440000000001</v>
      </c>
      <c r="L78" s="5">
        <f t="shared" si="31"/>
        <v>4693.4939999999997</v>
      </c>
      <c r="M78" s="74">
        <f>+J78+K78+L78-154.68</f>
        <v>23056.262999999999</v>
      </c>
      <c r="N78" s="53">
        <f t="shared" si="27"/>
        <v>3.0000000006111804E-3</v>
      </c>
      <c r="O78" s="6">
        <v>15843</v>
      </c>
      <c r="P78" s="35" t="s">
        <v>15</v>
      </c>
      <c r="Q78" s="35" t="s">
        <v>20</v>
      </c>
      <c r="R78" s="35" t="s">
        <v>147</v>
      </c>
      <c r="S78" s="36">
        <v>42643</v>
      </c>
      <c r="T78" s="75" t="s">
        <v>3962</v>
      </c>
    </row>
    <row r="79" spans="1:20" x14ac:dyDescent="0.25">
      <c r="A79" s="39">
        <v>2016</v>
      </c>
      <c r="B79" s="31" t="s">
        <v>11</v>
      </c>
      <c r="C79" s="31" t="s">
        <v>12</v>
      </c>
      <c r="D79" s="31" t="s">
        <v>13</v>
      </c>
      <c r="E79" s="31" t="s">
        <v>43</v>
      </c>
      <c r="F79" s="32">
        <v>42628</v>
      </c>
      <c r="G79" s="33">
        <v>21969.01</v>
      </c>
      <c r="H79" s="72">
        <v>1.59</v>
      </c>
      <c r="I79" s="44">
        <v>9499</v>
      </c>
      <c r="J79" s="5">
        <f t="shared" si="32"/>
        <v>15103.41</v>
      </c>
      <c r="K79" s="4">
        <f t="shared" si="30"/>
        <v>2317.7559999999999</v>
      </c>
      <c r="L79" s="5">
        <f t="shared" si="31"/>
        <v>4692.5060000000003</v>
      </c>
      <c r="M79" s="74">
        <f>+J79+K79+L79-144.67</f>
        <v>21969.002000000004</v>
      </c>
      <c r="N79" s="53">
        <f t="shared" si="27"/>
        <v>-7.9999999943538569E-3</v>
      </c>
      <c r="O79" s="6">
        <v>16030</v>
      </c>
      <c r="P79" s="31" t="s">
        <v>15</v>
      </c>
      <c r="Q79" s="31" t="s">
        <v>20</v>
      </c>
      <c r="R79" s="31" t="s">
        <v>148</v>
      </c>
      <c r="S79" s="32">
        <v>42643</v>
      </c>
      <c r="T79" s="75" t="s">
        <v>3962</v>
      </c>
    </row>
    <row r="80" spans="1:20" x14ac:dyDescent="0.25">
      <c r="A80" s="38">
        <v>2016</v>
      </c>
      <c r="B80" s="35" t="s">
        <v>11</v>
      </c>
      <c r="C80" s="35" t="s">
        <v>12</v>
      </c>
      <c r="D80" s="35" t="s">
        <v>13</v>
      </c>
      <c r="E80" s="35" t="s">
        <v>43</v>
      </c>
      <c r="F80" s="36">
        <v>42635</v>
      </c>
      <c r="G80" s="37">
        <v>22164.080000000002</v>
      </c>
      <c r="H80" s="72">
        <v>1.61</v>
      </c>
      <c r="I80" s="44">
        <v>9502</v>
      </c>
      <c r="J80" s="5">
        <f t="shared" si="32"/>
        <v>15298.220000000001</v>
      </c>
      <c r="K80" s="4">
        <f t="shared" si="30"/>
        <v>2318.4879999999998</v>
      </c>
      <c r="L80" s="5">
        <f t="shared" si="31"/>
        <v>4693.9880000000003</v>
      </c>
      <c r="M80" s="74">
        <f>+J80+K80+L80-146.62</f>
        <v>22164.076000000005</v>
      </c>
      <c r="N80" s="53">
        <f t="shared" si="27"/>
        <v>-3.9999999971769284E-3</v>
      </c>
      <c r="O80" s="6">
        <v>16030</v>
      </c>
      <c r="P80" s="35" t="s">
        <v>15</v>
      </c>
      <c r="Q80" s="35" t="s">
        <v>20</v>
      </c>
      <c r="R80" s="35" t="s">
        <v>149</v>
      </c>
      <c r="S80" s="36">
        <v>42643</v>
      </c>
      <c r="T80" s="75" t="s">
        <v>3962</v>
      </c>
    </row>
    <row r="81" spans="1:20" x14ac:dyDescent="0.25">
      <c r="A81" s="39">
        <v>2016</v>
      </c>
      <c r="B81" s="31" t="s">
        <v>11</v>
      </c>
      <c r="C81" s="31" t="s">
        <v>12</v>
      </c>
      <c r="D81" s="31" t="s">
        <v>13</v>
      </c>
      <c r="E81" s="31" t="s">
        <v>43</v>
      </c>
      <c r="F81" s="32">
        <v>42642</v>
      </c>
      <c r="G81" s="33">
        <v>22679.07</v>
      </c>
      <c r="H81" s="72">
        <v>1.665</v>
      </c>
      <c r="I81" s="44">
        <v>9501</v>
      </c>
      <c r="J81" s="5">
        <f t="shared" si="32"/>
        <v>15819.165000000001</v>
      </c>
      <c r="K81" s="4">
        <f t="shared" si="30"/>
        <v>2318.2440000000001</v>
      </c>
      <c r="L81" s="5">
        <f t="shared" si="31"/>
        <v>4693.4939999999997</v>
      </c>
      <c r="M81" s="74">
        <f>+J81+K81+L81-151.83</f>
        <v>22679.072999999997</v>
      </c>
      <c r="N81" s="53">
        <f t="shared" si="27"/>
        <v>2.9999999969732016E-3</v>
      </c>
      <c r="O81" s="6">
        <v>16262</v>
      </c>
      <c r="P81" s="31" t="s">
        <v>15</v>
      </c>
      <c r="Q81" s="31" t="s">
        <v>20</v>
      </c>
      <c r="R81" s="31" t="s">
        <v>150</v>
      </c>
      <c r="S81" s="32">
        <v>42643</v>
      </c>
      <c r="T81" s="75" t="s">
        <v>3962</v>
      </c>
    </row>
    <row r="82" spans="1:20" hidden="1" x14ac:dyDescent="0.25">
      <c r="A82" s="39">
        <v>2016</v>
      </c>
      <c r="B82" s="31" t="s">
        <v>11</v>
      </c>
      <c r="C82" s="31" t="s">
        <v>12</v>
      </c>
      <c r="D82" s="31" t="s">
        <v>13</v>
      </c>
      <c r="E82" s="31" t="s">
        <v>43</v>
      </c>
      <c r="F82" s="32">
        <v>42650</v>
      </c>
      <c r="G82" s="33">
        <v>23575.13</v>
      </c>
      <c r="H82" s="72">
        <v>1.76</v>
      </c>
      <c r="I82" s="44">
        <v>9502</v>
      </c>
      <c r="J82" s="5">
        <f t="shared" si="32"/>
        <v>16723.52</v>
      </c>
      <c r="K82" s="4">
        <f t="shared" si="30"/>
        <v>2318.4879999999998</v>
      </c>
      <c r="L82" s="5">
        <f t="shared" si="31"/>
        <v>4693.9880000000003</v>
      </c>
      <c r="M82" s="74">
        <f>+J82+K82+L82-160.87</f>
        <v>23575.126000000004</v>
      </c>
      <c r="N82" s="53">
        <f t="shared" si="27"/>
        <v>-3.9999999971769284E-3</v>
      </c>
      <c r="O82" s="6">
        <v>16262</v>
      </c>
      <c r="P82" s="31" t="s">
        <v>15</v>
      </c>
      <c r="Q82" s="31" t="s">
        <v>20</v>
      </c>
      <c r="R82" s="31" t="s">
        <v>151</v>
      </c>
      <c r="S82" s="32">
        <v>42674</v>
      </c>
      <c r="T82" s="75" t="s">
        <v>3962</v>
      </c>
    </row>
    <row r="83" spans="1:20" hidden="1" x14ac:dyDescent="0.25">
      <c r="A83" s="38">
        <v>2016</v>
      </c>
      <c r="B83" s="35" t="s">
        <v>11</v>
      </c>
      <c r="C83" s="35" t="s">
        <v>12</v>
      </c>
      <c r="D83" s="35" t="s">
        <v>13</v>
      </c>
      <c r="E83" s="35" t="s">
        <v>43</v>
      </c>
      <c r="F83" s="36">
        <v>42657</v>
      </c>
      <c r="G83" s="37">
        <v>23648.16</v>
      </c>
      <c r="H83" s="72">
        <v>1.7675000000000001</v>
      </c>
      <c r="I83" s="44">
        <v>9503</v>
      </c>
      <c r="J83" s="5">
        <f t="shared" si="32"/>
        <v>16796.552500000002</v>
      </c>
      <c r="K83" s="4">
        <f t="shared" si="30"/>
        <v>2318.732</v>
      </c>
      <c r="L83" s="5">
        <f t="shared" si="31"/>
        <v>4694.482</v>
      </c>
      <c r="M83" s="74">
        <f>+J83+K83+L83-161.6</f>
        <v>23648.166500000003</v>
      </c>
      <c r="N83" s="53">
        <f t="shared" si="27"/>
        <v>6.5000000031432137E-3</v>
      </c>
      <c r="O83" s="6">
        <v>16395</v>
      </c>
      <c r="P83" s="35" t="s">
        <v>15</v>
      </c>
      <c r="Q83" s="35" t="s">
        <v>20</v>
      </c>
      <c r="R83" s="35" t="s">
        <v>152</v>
      </c>
      <c r="S83" s="36">
        <v>42674</v>
      </c>
      <c r="T83" s="75" t="s">
        <v>3962</v>
      </c>
    </row>
    <row r="84" spans="1:20" hidden="1" x14ac:dyDescent="0.25">
      <c r="A84" s="39">
        <v>2016</v>
      </c>
      <c r="B84" s="31" t="s">
        <v>11</v>
      </c>
      <c r="C84" s="31" t="s">
        <v>12</v>
      </c>
      <c r="D84" s="31" t="s">
        <v>13</v>
      </c>
      <c r="E84" s="31" t="s">
        <v>43</v>
      </c>
      <c r="F84" s="32">
        <v>42660</v>
      </c>
      <c r="G84" s="33">
        <v>637.32000000000005</v>
      </c>
      <c r="H84" s="72"/>
      <c r="I84" s="44"/>
      <c r="J84" s="5"/>
      <c r="K84" s="4"/>
      <c r="L84" s="5"/>
      <c r="M84" s="5">
        <f>+G84</f>
        <v>637.32000000000005</v>
      </c>
      <c r="N84" s="53">
        <f t="shared" si="27"/>
        <v>0</v>
      </c>
      <c r="O84" s="6">
        <v>16395</v>
      </c>
      <c r="P84" s="31" t="s">
        <v>15</v>
      </c>
      <c r="Q84" s="31" t="s">
        <v>20</v>
      </c>
      <c r="R84" s="31" t="s">
        <v>153</v>
      </c>
      <c r="S84" s="32">
        <v>42674</v>
      </c>
      <c r="T84" s="34" t="s">
        <v>3928</v>
      </c>
    </row>
    <row r="85" spans="1:20" hidden="1" x14ac:dyDescent="0.25">
      <c r="A85" s="38">
        <v>2016</v>
      </c>
      <c r="B85" s="35" t="s">
        <v>11</v>
      </c>
      <c r="C85" s="35" t="s">
        <v>12</v>
      </c>
      <c r="D85" s="35" t="s">
        <v>13</v>
      </c>
      <c r="E85" s="35" t="s">
        <v>43</v>
      </c>
      <c r="F85" s="36">
        <v>42664</v>
      </c>
      <c r="G85" s="37">
        <v>23554.080000000002</v>
      </c>
      <c r="H85" s="72">
        <v>1.7575000000000001</v>
      </c>
      <c r="I85" s="44">
        <v>9503</v>
      </c>
      <c r="J85" s="5">
        <f>+I85*H85</f>
        <v>16701.522499999999</v>
      </c>
      <c r="K85" s="4">
        <f t="shared" ref="K85" si="33">+I85*$K$4</f>
        <v>2318.732</v>
      </c>
      <c r="L85" s="5">
        <f t="shared" ref="L85" si="34">I85*$N$4</f>
        <v>4694.482</v>
      </c>
      <c r="M85" s="74">
        <f>+J85+K85+L85-160.65</f>
        <v>23554.086499999998</v>
      </c>
      <c r="N85" s="53">
        <f t="shared" si="27"/>
        <v>6.4999999958672561E-3</v>
      </c>
      <c r="O85" s="6">
        <v>16395</v>
      </c>
      <c r="P85" s="35" t="s">
        <v>15</v>
      </c>
      <c r="Q85" s="35" t="s">
        <v>20</v>
      </c>
      <c r="R85" s="35" t="s">
        <v>154</v>
      </c>
      <c r="S85" s="36">
        <v>42674</v>
      </c>
      <c r="T85" s="75" t="s">
        <v>3962</v>
      </c>
    </row>
    <row r="86" spans="1:20" hidden="1" x14ac:dyDescent="0.25">
      <c r="A86" s="39">
        <v>2016</v>
      </c>
      <c r="B86" s="31" t="s">
        <v>11</v>
      </c>
      <c r="C86" s="31" t="s">
        <v>12</v>
      </c>
      <c r="D86" s="31" t="s">
        <v>13</v>
      </c>
      <c r="E86" s="31" t="s">
        <v>43</v>
      </c>
      <c r="F86" s="32">
        <v>42667</v>
      </c>
      <c r="G86" s="33">
        <v>1367.36</v>
      </c>
      <c r="H86" s="72"/>
      <c r="I86" s="44"/>
      <c r="J86" s="5"/>
      <c r="K86" s="4"/>
      <c r="L86" s="5"/>
      <c r="M86" s="5">
        <f>+G86</f>
        <v>1367.36</v>
      </c>
      <c r="N86" s="53">
        <f t="shared" si="27"/>
        <v>0</v>
      </c>
      <c r="O86" s="6">
        <v>16476</v>
      </c>
      <c r="P86" s="31" t="s">
        <v>15</v>
      </c>
      <c r="Q86" s="31" t="s">
        <v>20</v>
      </c>
      <c r="R86" s="31" t="s">
        <v>155</v>
      </c>
      <c r="S86" s="32">
        <v>42674</v>
      </c>
      <c r="T86" s="34" t="s">
        <v>3931</v>
      </c>
    </row>
    <row r="87" spans="1:20" hidden="1" x14ac:dyDescent="0.25">
      <c r="A87" s="38">
        <v>2016</v>
      </c>
      <c r="B87" s="35" t="s">
        <v>11</v>
      </c>
      <c r="C87" s="35" t="s">
        <v>12</v>
      </c>
      <c r="D87" s="35" t="s">
        <v>13</v>
      </c>
      <c r="E87" s="35" t="s">
        <v>43</v>
      </c>
      <c r="F87" s="36">
        <v>42671</v>
      </c>
      <c r="G87" s="37">
        <v>24379.86</v>
      </c>
      <c r="H87" s="72">
        <v>1.845</v>
      </c>
      <c r="I87" s="44">
        <v>9504</v>
      </c>
      <c r="J87" s="5">
        <f t="shared" ref="J87:J94" si="35">+I87*H87</f>
        <v>17534.88</v>
      </c>
      <c r="K87" s="4">
        <f t="shared" ref="K87:K89" si="36">+I87*$K$4</f>
        <v>2318.9760000000001</v>
      </c>
      <c r="L87" s="5">
        <f t="shared" ref="L87:L89" si="37">I87*$N$4</f>
        <v>4694.9759999999997</v>
      </c>
      <c r="M87" s="74">
        <f>+J87+K87+L87-168.98</f>
        <v>24379.851999999999</v>
      </c>
      <c r="N87" s="53">
        <f t="shared" si="27"/>
        <v>-8.0000000016298145E-3</v>
      </c>
      <c r="O87" s="6">
        <v>16476</v>
      </c>
      <c r="P87" s="35" t="s">
        <v>15</v>
      </c>
      <c r="Q87" s="35" t="s">
        <v>20</v>
      </c>
      <c r="R87" s="35" t="s">
        <v>156</v>
      </c>
      <c r="S87" s="36">
        <v>42674</v>
      </c>
      <c r="T87" s="75" t="s">
        <v>3962</v>
      </c>
    </row>
    <row r="88" spans="1:20" hidden="1" x14ac:dyDescent="0.25">
      <c r="A88" s="38">
        <v>2016</v>
      </c>
      <c r="B88" s="35" t="s">
        <v>11</v>
      </c>
      <c r="C88" s="35" t="s">
        <v>12</v>
      </c>
      <c r="D88" s="35" t="s">
        <v>13</v>
      </c>
      <c r="E88" s="35" t="s">
        <v>43</v>
      </c>
      <c r="F88" s="36">
        <v>42678</v>
      </c>
      <c r="G88" s="37">
        <v>23585.040000000001</v>
      </c>
      <c r="H88" s="72">
        <v>1.76</v>
      </c>
      <c r="I88" s="44">
        <v>9506</v>
      </c>
      <c r="J88" s="5">
        <f t="shared" si="35"/>
        <v>16730.560000000001</v>
      </c>
      <c r="K88" s="4">
        <f t="shared" si="36"/>
        <v>2319.4639999999999</v>
      </c>
      <c r="L88" s="5">
        <f t="shared" si="37"/>
        <v>4695.9639999999999</v>
      </c>
      <c r="M88" s="74">
        <f>+J88+K88+L88-160.94</f>
        <v>23585.048000000003</v>
      </c>
      <c r="N88" s="53">
        <f t="shared" si="27"/>
        <v>8.0000000016298145E-3</v>
      </c>
      <c r="O88" s="6">
        <v>16476</v>
      </c>
      <c r="P88" s="35" t="s">
        <v>15</v>
      </c>
      <c r="Q88" s="35" t="s">
        <v>20</v>
      </c>
      <c r="R88" s="35" t="s">
        <v>157</v>
      </c>
      <c r="S88" s="36">
        <v>42704</v>
      </c>
      <c r="T88" s="75" t="s">
        <v>3962</v>
      </c>
    </row>
    <row r="89" spans="1:20" hidden="1" x14ac:dyDescent="0.25">
      <c r="A89" s="39">
        <v>2016</v>
      </c>
      <c r="B89" s="31" t="s">
        <v>11</v>
      </c>
      <c r="C89" s="31" t="s">
        <v>12</v>
      </c>
      <c r="D89" s="31" t="s">
        <v>13</v>
      </c>
      <c r="E89" s="31" t="s">
        <v>43</v>
      </c>
      <c r="F89" s="32">
        <v>42685</v>
      </c>
      <c r="G89" s="33">
        <v>22923.87</v>
      </c>
      <c r="H89" s="72">
        <v>1.69</v>
      </c>
      <c r="I89" s="44">
        <v>9505</v>
      </c>
      <c r="J89" s="5">
        <f t="shared" si="35"/>
        <v>16063.449999999999</v>
      </c>
      <c r="K89" s="4">
        <f t="shared" si="36"/>
        <v>2319.2199999999998</v>
      </c>
      <c r="L89" s="5">
        <f t="shared" si="37"/>
        <v>4695.47</v>
      </c>
      <c r="M89" s="74">
        <f>+J89+K89+L89-154.27</f>
        <v>22923.87</v>
      </c>
      <c r="N89" s="53">
        <f t="shared" si="27"/>
        <v>0</v>
      </c>
      <c r="O89" s="6">
        <v>16529</v>
      </c>
      <c r="P89" s="31" t="s">
        <v>15</v>
      </c>
      <c r="Q89" s="31" t="s">
        <v>20</v>
      </c>
      <c r="R89" s="31" t="s">
        <v>158</v>
      </c>
      <c r="S89" s="32">
        <v>42704</v>
      </c>
      <c r="T89" s="75" t="s">
        <v>3962</v>
      </c>
    </row>
    <row r="90" spans="1:20" hidden="1" x14ac:dyDescent="0.25">
      <c r="A90" s="39">
        <v>2016</v>
      </c>
      <c r="B90" s="31" t="s">
        <v>11</v>
      </c>
      <c r="C90" s="31" t="s">
        <v>12</v>
      </c>
      <c r="D90" s="31" t="s">
        <v>13</v>
      </c>
      <c r="E90" s="31" t="s">
        <v>43</v>
      </c>
      <c r="F90" s="82">
        <v>42709</v>
      </c>
      <c r="G90" s="33">
        <v>22919.05</v>
      </c>
      <c r="H90" s="72">
        <v>1.69</v>
      </c>
      <c r="I90" s="44">
        <v>9503</v>
      </c>
      <c r="J90" s="5">
        <f t="shared" si="35"/>
        <v>16060.07</v>
      </c>
      <c r="K90" s="4">
        <f>+I90*$K$4</f>
        <v>2318.732</v>
      </c>
      <c r="L90" s="5">
        <f>I90*$N$4</f>
        <v>4694.482</v>
      </c>
      <c r="M90" s="74">
        <f>+J90+K90+L90-154.23</f>
        <v>22919.054</v>
      </c>
      <c r="N90" s="53">
        <f t="shared" si="27"/>
        <v>4.0000000008149073E-3</v>
      </c>
      <c r="O90" s="6">
        <v>16599</v>
      </c>
      <c r="P90" s="31" t="s">
        <v>15</v>
      </c>
      <c r="Q90" s="31" t="s">
        <v>20</v>
      </c>
      <c r="R90" s="31" t="s">
        <v>160</v>
      </c>
      <c r="S90" s="32">
        <v>42735</v>
      </c>
      <c r="T90" s="75" t="s">
        <v>3962</v>
      </c>
    </row>
    <row r="91" spans="1:20" hidden="1" x14ac:dyDescent="0.25">
      <c r="A91" s="38">
        <v>2016</v>
      </c>
      <c r="B91" s="35" t="s">
        <v>11</v>
      </c>
      <c r="C91" s="35" t="s">
        <v>12</v>
      </c>
      <c r="D91" s="35" t="s">
        <v>13</v>
      </c>
      <c r="E91" s="35" t="s">
        <v>43</v>
      </c>
      <c r="F91" s="36">
        <v>42718</v>
      </c>
      <c r="G91" s="37">
        <v>24184.03</v>
      </c>
      <c r="H91" s="72">
        <v>1.825</v>
      </c>
      <c r="I91" s="44">
        <v>9501</v>
      </c>
      <c r="J91" s="5">
        <f t="shared" si="35"/>
        <v>17339.325000000001</v>
      </c>
      <c r="K91" s="4">
        <f t="shared" ref="K91:K94" si="38">+I91*$K$4</f>
        <v>2318.2440000000001</v>
      </c>
      <c r="L91" s="5">
        <f t="shared" ref="L91:L93" si="39">I91*$N$4</f>
        <v>4693.4939999999997</v>
      </c>
      <c r="M91" s="74">
        <f>+J91+K91+L91-167.03</f>
        <v>24184.032999999999</v>
      </c>
      <c r="N91" s="53">
        <f t="shared" si="27"/>
        <v>3.0000000006111804E-3</v>
      </c>
      <c r="O91" s="6">
        <v>16723</v>
      </c>
      <c r="P91" s="35" t="s">
        <v>15</v>
      </c>
      <c r="Q91" s="35" t="s">
        <v>20</v>
      </c>
      <c r="R91" s="35" t="s">
        <v>161</v>
      </c>
      <c r="S91" s="36">
        <v>42704</v>
      </c>
      <c r="T91" s="75" t="s">
        <v>3962</v>
      </c>
    </row>
    <row r="92" spans="1:20" hidden="1" x14ac:dyDescent="0.25">
      <c r="A92" s="39">
        <v>2016</v>
      </c>
      <c r="B92" s="31" t="s">
        <v>11</v>
      </c>
      <c r="C92" s="31" t="s">
        <v>12</v>
      </c>
      <c r="D92" s="31" t="s">
        <v>13</v>
      </c>
      <c r="E92" s="31" t="s">
        <v>43</v>
      </c>
      <c r="F92" s="82">
        <v>42718</v>
      </c>
      <c r="G92" s="33">
        <v>23812.81</v>
      </c>
      <c r="H92" s="72">
        <v>1.7849999999999999</v>
      </c>
      <c r="I92" s="44">
        <v>9503</v>
      </c>
      <c r="J92" s="5">
        <f t="shared" si="35"/>
        <v>16962.855</v>
      </c>
      <c r="K92" s="4">
        <f t="shared" si="38"/>
        <v>2318.732</v>
      </c>
      <c r="L92" s="5">
        <f t="shared" si="39"/>
        <v>4694.482</v>
      </c>
      <c r="M92" s="74">
        <f>+J92+K92+L92-163.26</f>
        <v>23812.809000000001</v>
      </c>
      <c r="N92" s="53">
        <f t="shared" si="27"/>
        <v>-1.0000000002037268E-3</v>
      </c>
      <c r="O92" s="6">
        <v>16723</v>
      </c>
      <c r="P92" s="31" t="s">
        <v>15</v>
      </c>
      <c r="Q92" s="31" t="s">
        <v>20</v>
      </c>
      <c r="R92" s="31" t="s">
        <v>162</v>
      </c>
      <c r="S92" s="32">
        <v>42704</v>
      </c>
      <c r="T92" s="75" t="s">
        <v>3962</v>
      </c>
    </row>
    <row r="93" spans="1:20" hidden="1" x14ac:dyDescent="0.25">
      <c r="A93" s="38">
        <v>2016</v>
      </c>
      <c r="B93" s="35" t="s">
        <v>11</v>
      </c>
      <c r="C93" s="35" t="s">
        <v>12</v>
      </c>
      <c r="D93" s="35" t="s">
        <v>13</v>
      </c>
      <c r="E93" s="35" t="s">
        <v>43</v>
      </c>
      <c r="F93" s="36">
        <v>42733</v>
      </c>
      <c r="G93" s="37">
        <v>25221.35</v>
      </c>
      <c r="H93" s="72">
        <v>1.9350000000000001</v>
      </c>
      <c r="I93" s="44">
        <v>9502</v>
      </c>
      <c r="J93" s="5">
        <f t="shared" si="35"/>
        <v>18386.37</v>
      </c>
      <c r="K93" s="4">
        <f t="shared" si="38"/>
        <v>2318.4879999999998</v>
      </c>
      <c r="L93" s="5">
        <f t="shared" si="39"/>
        <v>4693.9880000000003</v>
      </c>
      <c r="M93" s="74">
        <f>+J93+K93+L93-177.5</f>
        <v>25221.346000000001</v>
      </c>
      <c r="N93" s="53">
        <f t="shared" si="27"/>
        <v>-3.9999999971769284E-3</v>
      </c>
      <c r="O93" s="6">
        <v>16903</v>
      </c>
      <c r="P93" s="35" t="s">
        <v>15</v>
      </c>
      <c r="Q93" s="35" t="s">
        <v>20</v>
      </c>
      <c r="R93" s="35" t="s">
        <v>163</v>
      </c>
      <c r="S93" s="36">
        <v>42735</v>
      </c>
      <c r="T93" s="75" t="s">
        <v>3962</v>
      </c>
    </row>
    <row r="94" spans="1:20" hidden="1" x14ac:dyDescent="0.25">
      <c r="A94" s="39">
        <v>2016</v>
      </c>
      <c r="B94" s="31" t="s">
        <v>11</v>
      </c>
      <c r="C94" s="31" t="s">
        <v>12</v>
      </c>
      <c r="D94" s="31" t="s">
        <v>13</v>
      </c>
      <c r="E94" s="31" t="s">
        <v>43</v>
      </c>
      <c r="F94" s="21">
        <v>42717</v>
      </c>
      <c r="G94" s="77">
        <v>24004.45</v>
      </c>
      <c r="H94" s="54">
        <v>1.8049999999999999</v>
      </c>
      <c r="I94">
        <v>9504</v>
      </c>
      <c r="J94" s="9">
        <f t="shared" si="35"/>
        <v>17154.72</v>
      </c>
      <c r="K94" s="8">
        <f t="shared" si="38"/>
        <v>2318.9760000000001</v>
      </c>
      <c r="L94" s="9">
        <f>I94*$N$4</f>
        <v>4694.9759999999997</v>
      </c>
      <c r="M94" s="74">
        <f>+J94+K94+L94-164.23</f>
        <v>24004.441999999999</v>
      </c>
      <c r="N94" s="51">
        <f t="shared" si="27"/>
        <v>-8.0000000016298145E-3</v>
      </c>
      <c r="O94" s="88" t="s">
        <v>4014</v>
      </c>
      <c r="P94" s="35" t="s">
        <v>15</v>
      </c>
      <c r="Q94" s="35" t="s">
        <v>20</v>
      </c>
      <c r="R94" s="78" t="s">
        <v>3964</v>
      </c>
      <c r="S94" s="79" t="s">
        <v>4015</v>
      </c>
      <c r="T94" s="75" t="s">
        <v>3962</v>
      </c>
    </row>
    <row r="95" spans="1:20" hidden="1" x14ac:dyDescent="0.25">
      <c r="A95" s="38">
        <v>2016</v>
      </c>
      <c r="B95" s="35" t="s">
        <v>11</v>
      </c>
      <c r="C95" s="35" t="s">
        <v>12</v>
      </c>
      <c r="D95" s="35" t="s">
        <v>13</v>
      </c>
      <c r="E95" s="35" t="s">
        <v>43</v>
      </c>
      <c r="F95" s="80">
        <v>42725</v>
      </c>
      <c r="G95" s="83">
        <v>24377.29</v>
      </c>
      <c r="H95" s="81">
        <v>1.845</v>
      </c>
      <c r="I95" s="43">
        <v>9503</v>
      </c>
      <c r="J95" s="9">
        <f t="shared" ref="J95" si="40">+I95*H95</f>
        <v>17533.035</v>
      </c>
      <c r="K95" s="8">
        <f t="shared" ref="K95" si="41">+I95*$K$4</f>
        <v>2318.732</v>
      </c>
      <c r="L95" s="9">
        <f>I95*$N$4</f>
        <v>4694.482</v>
      </c>
      <c r="M95" s="74">
        <f>+J95+K95+L95-168.96</f>
        <v>24377.289000000001</v>
      </c>
      <c r="N95" s="51">
        <f t="shared" ref="N95:N97" si="42">+M95-G95</f>
        <v>-1.0000000002037268E-3</v>
      </c>
      <c r="O95" s="88" t="s">
        <v>4014</v>
      </c>
      <c r="P95" s="35" t="s">
        <v>15</v>
      </c>
      <c r="Q95" s="35" t="s">
        <v>20</v>
      </c>
      <c r="R95" s="78" t="s">
        <v>3965</v>
      </c>
      <c r="S95" s="79" t="s">
        <v>4015</v>
      </c>
      <c r="T95" s="75" t="s">
        <v>3962</v>
      </c>
    </row>
    <row r="97" spans="5:14" x14ac:dyDescent="0.25">
      <c r="F97" t="s">
        <v>3953</v>
      </c>
      <c r="G97" s="54">
        <f>SUBTOTAL(9,G6:G95)</f>
        <v>1007585.96</v>
      </c>
      <c r="M97" s="54">
        <f>SUBTOTAL(9,M6:M95)</f>
        <v>1007585.8255</v>
      </c>
      <c r="N97" s="51">
        <f t="shared" si="42"/>
        <v>-0.13449999992735684</v>
      </c>
    </row>
    <row r="98" spans="5:14" x14ac:dyDescent="0.25">
      <c r="E98" t="s">
        <v>3968</v>
      </c>
      <c r="G98" s="54">
        <f>92344.52+84514.55+76959.02</f>
        <v>253818.09000000003</v>
      </c>
      <c r="M98" s="54"/>
    </row>
    <row r="99" spans="5:14" x14ac:dyDescent="0.25">
      <c r="E99" t="s">
        <v>3969</v>
      </c>
      <c r="G99" s="54">
        <v>753767.86999999988</v>
      </c>
    </row>
    <row r="100" spans="5:14" x14ac:dyDescent="0.25">
      <c r="G100" s="54">
        <f>G99+G98-G97</f>
        <v>0</v>
      </c>
    </row>
    <row r="101" spans="5:14" x14ac:dyDescent="0.25">
      <c r="G101" s="54"/>
    </row>
  </sheetData>
  <autoFilter ref="A5:T95">
    <filterColumn colId="5">
      <filters>
        <dateGroupItem year="2016" month="1" dateTimeGrouping="month"/>
        <dateGroupItem year="2016" month="2" dateTimeGrouping="month"/>
        <dateGroupItem year="2016" month="3" dateTimeGrouping="month"/>
        <dateGroupItem year="2016" month="4" dateTimeGrouping="month"/>
        <dateGroupItem year="2016" month="5" dateTimeGrouping="month"/>
        <dateGroupItem year="2016" month="6" dateTimeGrouping="month"/>
        <dateGroupItem year="2016" month="7" dateTimeGrouping="month"/>
        <dateGroupItem year="2016" month="8" dateTimeGrouping="month"/>
        <dateGroupItem year="2016" month="9" dateTimeGrouping="month"/>
        <dateGroupItem year="2015" dateTimeGrouping="year"/>
      </filters>
    </filterColumn>
  </autoFilter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5:T32"/>
  <sheetViews>
    <sheetView tabSelected="1" workbookViewId="0">
      <selection activeCell="F24" sqref="F24"/>
    </sheetView>
  </sheetViews>
  <sheetFormatPr defaultRowHeight="15" x14ac:dyDescent="0.25"/>
  <cols>
    <col min="1" max="1" width="8.28515625" bestFit="1" customWidth="1"/>
    <col min="2" max="3" width="12.85546875" bestFit="1" customWidth="1"/>
    <col min="4" max="4" width="14.42578125" bestFit="1" customWidth="1"/>
    <col min="5" max="5" width="13.140625" bestFit="1" customWidth="1"/>
    <col min="6" max="6" width="14.85546875" bestFit="1" customWidth="1"/>
    <col min="7" max="7" width="12.7109375" bestFit="1" customWidth="1"/>
    <col min="8" max="8" width="13.28515625" bestFit="1" customWidth="1"/>
    <col min="10" max="10" width="11.5703125" bestFit="1" customWidth="1"/>
    <col min="13" max="13" width="12.5703125" bestFit="1" customWidth="1"/>
    <col min="14" max="14" width="12.28515625" bestFit="1" customWidth="1"/>
    <col min="15" max="15" width="9.7109375" bestFit="1" customWidth="1"/>
    <col min="16" max="16" width="10.28515625" bestFit="1" customWidth="1"/>
    <col min="17" max="17" width="21.85546875" bestFit="1" customWidth="1"/>
    <col min="18" max="18" width="8.140625" bestFit="1" customWidth="1"/>
    <col min="19" max="19" width="14.85546875" bestFit="1" customWidth="1"/>
    <col min="20" max="20" width="5.42578125" bestFit="1" customWidth="1"/>
  </cols>
  <sheetData>
    <row r="5" spans="1:20" x14ac:dyDescent="0.25">
      <c r="A5" s="40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6" t="s">
        <v>3949</v>
      </c>
      <c r="H5" s="26" t="s">
        <v>3966</v>
      </c>
      <c r="I5" s="46" t="s">
        <v>3967</v>
      </c>
      <c r="J5" s="28" t="s">
        <v>3948</v>
      </c>
      <c r="K5" s="27" t="s">
        <v>183</v>
      </c>
      <c r="L5" s="28" t="s">
        <v>184</v>
      </c>
      <c r="M5" s="28" t="s">
        <v>3950</v>
      </c>
      <c r="N5" s="52" t="s">
        <v>3944</v>
      </c>
      <c r="O5" s="29" t="s">
        <v>3945</v>
      </c>
      <c r="P5" s="25" t="s">
        <v>8</v>
      </c>
      <c r="Q5" s="25" t="s">
        <v>9</v>
      </c>
      <c r="R5" s="25" t="s">
        <v>10</v>
      </c>
      <c r="S5" s="25" t="s">
        <v>182</v>
      </c>
      <c r="T5" s="30" t="s">
        <v>3936</v>
      </c>
    </row>
    <row r="6" spans="1:20" hidden="1" x14ac:dyDescent="0.25">
      <c r="A6" s="38">
        <v>2015</v>
      </c>
      <c r="B6" s="35" t="s">
        <v>11</v>
      </c>
      <c r="C6" s="35" t="s">
        <v>12</v>
      </c>
      <c r="D6" s="35" t="s">
        <v>13</v>
      </c>
      <c r="E6" s="35" t="s">
        <v>60</v>
      </c>
      <c r="F6" s="36">
        <v>42289</v>
      </c>
      <c r="G6" s="37">
        <v>17398.55</v>
      </c>
      <c r="H6" s="72">
        <v>3.85</v>
      </c>
      <c r="I6" s="44">
        <v>5648.8814783937751</v>
      </c>
      <c r="J6" s="5">
        <f>+H6*I6*0.8</f>
        <v>17398.554953452829</v>
      </c>
      <c r="K6" s="4">
        <v>0</v>
      </c>
      <c r="L6" s="5">
        <v>0</v>
      </c>
      <c r="M6" s="5">
        <f>+J6+K6+L6</f>
        <v>17398.554953452829</v>
      </c>
      <c r="N6" s="53">
        <f>+M6-G6</f>
        <v>4.9534528297954239E-3</v>
      </c>
      <c r="O6" s="6">
        <v>13593</v>
      </c>
      <c r="P6" s="35" t="s">
        <v>15</v>
      </c>
      <c r="Q6" s="35" t="s">
        <v>61</v>
      </c>
      <c r="R6" s="35" t="s">
        <v>63</v>
      </c>
      <c r="S6" s="36">
        <v>42308</v>
      </c>
      <c r="T6" s="34"/>
    </row>
    <row r="7" spans="1:20" x14ac:dyDescent="0.25">
      <c r="A7" s="39">
        <v>2015</v>
      </c>
      <c r="B7" s="31" t="s">
        <v>11</v>
      </c>
      <c r="C7" s="31" t="s">
        <v>12</v>
      </c>
      <c r="D7" s="31" t="s">
        <v>13</v>
      </c>
      <c r="E7" s="31" t="s">
        <v>60</v>
      </c>
      <c r="F7" s="32">
        <v>42318</v>
      </c>
      <c r="G7" s="33">
        <v>17986.990000000002</v>
      </c>
      <c r="H7" s="72">
        <v>3.85</v>
      </c>
      <c r="I7" s="44">
        <v>5839.9333055439765</v>
      </c>
      <c r="J7" s="5">
        <f t="shared" ref="J7:J27" si="0">+H7*I7*0.8</f>
        <v>17986.994581075451</v>
      </c>
      <c r="K7" s="4">
        <v>0</v>
      </c>
      <c r="L7" s="5">
        <v>0</v>
      </c>
      <c r="M7" s="5">
        <f>+J7+K7+L7</f>
        <v>17986.994581075451</v>
      </c>
      <c r="N7" s="53">
        <f t="shared" ref="N7:N29" si="1">+M7-G7</f>
        <v>4.5810754490958061E-3</v>
      </c>
      <c r="O7" s="6">
        <v>13769</v>
      </c>
      <c r="P7" s="31" t="s">
        <v>15</v>
      </c>
      <c r="Q7" s="31" t="s">
        <v>61</v>
      </c>
      <c r="R7" s="31" t="s">
        <v>64</v>
      </c>
      <c r="S7" s="32">
        <v>42338</v>
      </c>
      <c r="T7" s="34"/>
    </row>
    <row r="8" spans="1:20" x14ac:dyDescent="0.25">
      <c r="A8" s="38">
        <v>2015</v>
      </c>
      <c r="B8" s="35" t="s">
        <v>11</v>
      </c>
      <c r="C8" s="35" t="s">
        <v>12</v>
      </c>
      <c r="D8" s="35" t="s">
        <v>13</v>
      </c>
      <c r="E8" s="35" t="s">
        <v>60</v>
      </c>
      <c r="F8" s="36">
        <v>42354</v>
      </c>
      <c r="G8" s="37">
        <v>17094.71</v>
      </c>
      <c r="H8" s="72">
        <v>3.85</v>
      </c>
      <c r="I8" s="44">
        <v>5550.2292621925799</v>
      </c>
      <c r="J8" s="5">
        <f t="shared" si="0"/>
        <v>17094.706127553145</v>
      </c>
      <c r="K8" s="4">
        <v>0</v>
      </c>
      <c r="L8" s="5">
        <v>0</v>
      </c>
      <c r="M8" s="5">
        <f>+J8+K8+L8</f>
        <v>17094.706127553145</v>
      </c>
      <c r="N8" s="53">
        <f t="shared" si="1"/>
        <v>-3.8724468540749513E-3</v>
      </c>
      <c r="O8" s="6">
        <v>14040</v>
      </c>
      <c r="P8" s="35" t="s">
        <v>15</v>
      </c>
      <c r="Q8" s="35" t="s">
        <v>61</v>
      </c>
      <c r="R8" s="35" t="s">
        <v>65</v>
      </c>
      <c r="S8" s="36">
        <v>42369</v>
      </c>
      <c r="T8" s="34"/>
    </row>
    <row r="9" spans="1:20" x14ac:dyDescent="0.25">
      <c r="A9" s="38">
        <v>2016</v>
      </c>
      <c r="B9" s="35" t="s">
        <v>11</v>
      </c>
      <c r="C9" s="35" t="s">
        <v>12</v>
      </c>
      <c r="D9" s="35" t="s">
        <v>13</v>
      </c>
      <c r="E9" s="35" t="s">
        <v>60</v>
      </c>
      <c r="F9" s="36">
        <v>42381</v>
      </c>
      <c r="G9" s="37">
        <v>18218.09</v>
      </c>
      <c r="H9" s="72"/>
      <c r="I9" s="44"/>
      <c r="J9" s="5">
        <f t="shared" si="0"/>
        <v>0</v>
      </c>
      <c r="K9" s="4">
        <v>0</v>
      </c>
      <c r="L9" s="5">
        <v>0</v>
      </c>
      <c r="M9" s="5">
        <f>+G9</f>
        <v>18218.09</v>
      </c>
      <c r="N9" s="53">
        <f t="shared" si="1"/>
        <v>0</v>
      </c>
      <c r="O9" s="6"/>
      <c r="P9" s="35" t="s">
        <v>15</v>
      </c>
      <c r="Q9" s="35" t="s">
        <v>61</v>
      </c>
      <c r="R9" s="35" t="s">
        <v>165</v>
      </c>
      <c r="S9" s="36">
        <v>42400</v>
      </c>
      <c r="T9" s="34"/>
    </row>
    <row r="10" spans="1:20" x14ac:dyDescent="0.25">
      <c r="A10" s="39">
        <v>2016</v>
      </c>
      <c r="B10" s="31" t="s">
        <v>11</v>
      </c>
      <c r="C10" s="31" t="s">
        <v>12</v>
      </c>
      <c r="D10" s="31" t="s">
        <v>13</v>
      </c>
      <c r="E10" s="31" t="s">
        <v>60</v>
      </c>
      <c r="F10" s="32">
        <v>42381</v>
      </c>
      <c r="G10" s="33">
        <v>-18218.09</v>
      </c>
      <c r="H10" s="72"/>
      <c r="I10" s="44"/>
      <c r="J10" s="5">
        <f t="shared" si="0"/>
        <v>0</v>
      </c>
      <c r="K10" s="4">
        <v>0</v>
      </c>
      <c r="L10" s="5">
        <v>0</v>
      </c>
      <c r="M10" s="5">
        <f>+G10</f>
        <v>-18218.09</v>
      </c>
      <c r="N10" s="53">
        <f t="shared" si="1"/>
        <v>0</v>
      </c>
      <c r="O10" s="6"/>
      <c r="P10" s="31" t="s">
        <v>15</v>
      </c>
      <c r="Q10" s="31" t="s">
        <v>61</v>
      </c>
      <c r="R10" s="31" t="s">
        <v>165</v>
      </c>
      <c r="S10" s="32">
        <v>42400</v>
      </c>
      <c r="T10" s="34"/>
    </row>
    <row r="11" spans="1:20" x14ac:dyDescent="0.25">
      <c r="A11" s="38">
        <v>2016</v>
      </c>
      <c r="B11" s="35" t="s">
        <v>11</v>
      </c>
      <c r="C11" s="35" t="s">
        <v>12</v>
      </c>
      <c r="D11" s="35" t="s">
        <v>13</v>
      </c>
      <c r="E11" s="35" t="s">
        <v>60</v>
      </c>
      <c r="F11" s="36">
        <v>42381</v>
      </c>
      <c r="G11" s="37">
        <v>18218.09</v>
      </c>
      <c r="H11" s="72">
        <v>3.85</v>
      </c>
      <c r="I11" s="44">
        <v>5914.964568570238</v>
      </c>
      <c r="J11" s="5">
        <f t="shared" si="0"/>
        <v>18218.090871196335</v>
      </c>
      <c r="K11" s="4">
        <v>0</v>
      </c>
      <c r="L11" s="5">
        <v>0</v>
      </c>
      <c r="M11" s="5">
        <f>+J11+K11+L11</f>
        <v>18218.090871196335</v>
      </c>
      <c r="N11" s="53">
        <f t="shared" si="1"/>
        <v>8.7119633462862112E-4</v>
      </c>
      <c r="O11" s="6">
        <v>14213</v>
      </c>
      <c r="P11" s="35" t="s">
        <v>15</v>
      </c>
      <c r="Q11" s="35" t="s">
        <v>61</v>
      </c>
      <c r="R11" s="35" t="s">
        <v>166</v>
      </c>
      <c r="S11" s="36">
        <v>42400</v>
      </c>
      <c r="T11" s="34"/>
    </row>
    <row r="12" spans="1:20" x14ac:dyDescent="0.25">
      <c r="A12" s="39">
        <v>2016</v>
      </c>
      <c r="B12" s="31" t="s">
        <v>11</v>
      </c>
      <c r="C12" s="31" t="s">
        <v>12</v>
      </c>
      <c r="D12" s="31" t="s">
        <v>13</v>
      </c>
      <c r="E12" s="31" t="s">
        <v>60</v>
      </c>
      <c r="F12" s="32">
        <v>42409</v>
      </c>
      <c r="G12" s="33">
        <v>17383.580000000002</v>
      </c>
      <c r="H12" s="72">
        <v>3.85</v>
      </c>
      <c r="I12" s="44">
        <v>5644.0183409754063</v>
      </c>
      <c r="J12" s="5">
        <f t="shared" si="0"/>
        <v>17383.576490204254</v>
      </c>
      <c r="K12" s="4">
        <v>0</v>
      </c>
      <c r="L12" s="5">
        <v>0</v>
      </c>
      <c r="M12" s="5">
        <f>+J12+K12+L12</f>
        <v>17383.576490204254</v>
      </c>
      <c r="N12" s="53">
        <f t="shared" si="1"/>
        <v>-3.5097957479592878E-3</v>
      </c>
      <c r="O12" s="6">
        <v>14519</v>
      </c>
      <c r="P12" s="31" t="s">
        <v>15</v>
      </c>
      <c r="Q12" s="31" t="s">
        <v>61</v>
      </c>
      <c r="R12" s="31" t="s">
        <v>168</v>
      </c>
      <c r="S12" s="32">
        <v>42429</v>
      </c>
      <c r="T12" s="34"/>
    </row>
    <row r="13" spans="1:20" x14ac:dyDescent="0.25">
      <c r="A13" s="38">
        <v>2016</v>
      </c>
      <c r="B13" s="35" t="s">
        <v>11</v>
      </c>
      <c r="C13" s="35" t="s">
        <v>12</v>
      </c>
      <c r="D13" s="35" t="s">
        <v>13</v>
      </c>
      <c r="E13" s="35" t="s">
        <v>60</v>
      </c>
      <c r="F13" s="36">
        <v>42429</v>
      </c>
      <c r="G13" s="37">
        <v>17000</v>
      </c>
      <c r="H13" s="72"/>
      <c r="I13" s="44"/>
      <c r="J13" s="5"/>
      <c r="K13" s="4"/>
      <c r="L13" s="5"/>
      <c r="M13" s="5">
        <f t="shared" ref="M13:M16" si="2">+G13</f>
        <v>17000</v>
      </c>
      <c r="N13" s="53">
        <f t="shared" si="1"/>
        <v>0</v>
      </c>
      <c r="O13" s="6" t="s">
        <v>3943</v>
      </c>
      <c r="P13" s="35" t="s">
        <v>169</v>
      </c>
      <c r="Q13" s="35" t="s">
        <v>170</v>
      </c>
      <c r="R13" s="35"/>
      <c r="S13" s="36">
        <v>42429</v>
      </c>
      <c r="T13" s="86" t="str">
        <f t="shared" ref="T13:T16" si="3">MONTH(M13)&amp;"-"&amp;YEAR(M13)</f>
        <v>7-1946</v>
      </c>
    </row>
    <row r="14" spans="1:20" x14ac:dyDescent="0.25">
      <c r="A14" s="39">
        <v>2016</v>
      </c>
      <c r="B14" s="31" t="s">
        <v>11</v>
      </c>
      <c r="C14" s="31" t="s">
        <v>12</v>
      </c>
      <c r="D14" s="31" t="s">
        <v>13</v>
      </c>
      <c r="E14" s="31" t="s">
        <v>60</v>
      </c>
      <c r="F14" s="32">
        <v>42429</v>
      </c>
      <c r="G14" s="33">
        <v>3000</v>
      </c>
      <c r="H14" s="72"/>
      <c r="I14" s="44"/>
      <c r="J14" s="5"/>
      <c r="K14" s="4"/>
      <c r="L14" s="5"/>
      <c r="M14" s="5">
        <f t="shared" si="2"/>
        <v>3000</v>
      </c>
      <c r="N14" s="53">
        <f t="shared" si="1"/>
        <v>0</v>
      </c>
      <c r="O14" s="6" t="s">
        <v>3943</v>
      </c>
      <c r="P14" s="31" t="s">
        <v>169</v>
      </c>
      <c r="Q14" s="31" t="s">
        <v>170</v>
      </c>
      <c r="R14" s="31"/>
      <c r="S14" s="32">
        <v>42429</v>
      </c>
      <c r="T14" s="85" t="str">
        <f t="shared" si="3"/>
        <v>3-1908</v>
      </c>
    </row>
    <row r="15" spans="1:20" x14ac:dyDescent="0.25">
      <c r="A15" s="38">
        <v>2016</v>
      </c>
      <c r="B15" s="35" t="s">
        <v>11</v>
      </c>
      <c r="C15" s="35" t="s">
        <v>12</v>
      </c>
      <c r="D15" s="35" t="s">
        <v>13</v>
      </c>
      <c r="E15" s="35" t="s">
        <v>60</v>
      </c>
      <c r="F15" s="36">
        <v>42430</v>
      </c>
      <c r="G15" s="37">
        <v>-17000</v>
      </c>
      <c r="H15" s="72"/>
      <c r="I15" s="44"/>
      <c r="J15" s="5"/>
      <c r="K15" s="4"/>
      <c r="L15" s="5"/>
      <c r="M15" s="5">
        <f t="shared" si="2"/>
        <v>-17000</v>
      </c>
      <c r="N15" s="53">
        <f t="shared" si="1"/>
        <v>0</v>
      </c>
      <c r="O15" s="6" t="s">
        <v>3943</v>
      </c>
      <c r="P15" s="35" t="s">
        <v>169</v>
      </c>
      <c r="Q15" s="35" t="s">
        <v>170</v>
      </c>
      <c r="R15" s="35"/>
      <c r="S15" s="36">
        <v>42429</v>
      </c>
      <c r="T15" s="86" t="e">
        <f t="shared" si="3"/>
        <v>#NUM!</v>
      </c>
    </row>
    <row r="16" spans="1:20" x14ac:dyDescent="0.25">
      <c r="A16" s="39">
        <v>2016</v>
      </c>
      <c r="B16" s="31" t="s">
        <v>11</v>
      </c>
      <c r="C16" s="31" t="s">
        <v>12</v>
      </c>
      <c r="D16" s="31" t="s">
        <v>13</v>
      </c>
      <c r="E16" s="31" t="s">
        <v>60</v>
      </c>
      <c r="F16" s="32">
        <v>42430</v>
      </c>
      <c r="G16" s="33">
        <v>-3000</v>
      </c>
      <c r="H16" s="72"/>
      <c r="I16" s="44"/>
      <c r="J16" s="5"/>
      <c r="K16" s="4"/>
      <c r="L16" s="5"/>
      <c r="M16" s="5">
        <f t="shared" si="2"/>
        <v>-3000</v>
      </c>
      <c r="N16" s="53">
        <f t="shared" si="1"/>
        <v>0</v>
      </c>
      <c r="O16" s="6" t="s">
        <v>3943</v>
      </c>
      <c r="P16" s="31" t="s">
        <v>169</v>
      </c>
      <c r="Q16" s="31" t="s">
        <v>170</v>
      </c>
      <c r="R16" s="31"/>
      <c r="S16" s="32">
        <v>42429</v>
      </c>
      <c r="T16" s="85" t="e">
        <f t="shared" si="3"/>
        <v>#NUM!</v>
      </c>
    </row>
    <row r="17" spans="1:20" x14ac:dyDescent="0.25">
      <c r="A17" s="38">
        <v>2016</v>
      </c>
      <c r="B17" s="35" t="s">
        <v>11</v>
      </c>
      <c r="C17" s="35" t="s">
        <v>12</v>
      </c>
      <c r="D17" s="35" t="s">
        <v>13</v>
      </c>
      <c r="E17" s="35" t="s">
        <v>60</v>
      </c>
      <c r="F17" s="36">
        <v>42438</v>
      </c>
      <c r="G17" s="37">
        <v>20077.560000000001</v>
      </c>
      <c r="H17" s="72">
        <v>3.85</v>
      </c>
      <c r="I17" s="44">
        <v>6518.6883423648742</v>
      </c>
      <c r="J17" s="5">
        <f t="shared" si="0"/>
        <v>20077.560094483815</v>
      </c>
      <c r="K17" s="4">
        <v>0</v>
      </c>
      <c r="L17" s="5">
        <v>0</v>
      </c>
      <c r="M17" s="5">
        <f t="shared" ref="M17:M27" si="4">+J17+K17+L17</f>
        <v>20077.560094483815</v>
      </c>
      <c r="N17" s="53">
        <f t="shared" si="1"/>
        <v>9.4483813882106915E-5</v>
      </c>
      <c r="O17" s="6">
        <v>14729</v>
      </c>
      <c r="P17" s="35" t="s">
        <v>15</v>
      </c>
      <c r="Q17" s="35" t="s">
        <v>61</v>
      </c>
      <c r="R17" s="35" t="s">
        <v>171</v>
      </c>
      <c r="S17" s="36">
        <v>42460</v>
      </c>
      <c r="T17" s="34"/>
    </row>
    <row r="18" spans="1:20" x14ac:dyDescent="0.25">
      <c r="A18" s="39">
        <v>2016</v>
      </c>
      <c r="B18" s="31" t="s">
        <v>11</v>
      </c>
      <c r="C18" s="31" t="s">
        <v>12</v>
      </c>
      <c r="D18" s="31" t="s">
        <v>13</v>
      </c>
      <c r="E18" s="31" t="s">
        <v>60</v>
      </c>
      <c r="F18" s="32">
        <v>42472</v>
      </c>
      <c r="G18" s="33">
        <v>23188.799999999999</v>
      </c>
      <c r="H18" s="72">
        <v>3.85</v>
      </c>
      <c r="I18" s="44">
        <v>7528.8314575517579</v>
      </c>
      <c r="J18" s="5">
        <f t="shared" si="0"/>
        <v>23188.800889259415</v>
      </c>
      <c r="K18" s="4">
        <v>0</v>
      </c>
      <c r="L18" s="5">
        <v>0</v>
      </c>
      <c r="M18" s="5">
        <f t="shared" si="4"/>
        <v>23188.800889259415</v>
      </c>
      <c r="N18" s="53">
        <f t="shared" si="1"/>
        <v>8.8925941599882208E-4</v>
      </c>
      <c r="O18" s="6">
        <v>14895</v>
      </c>
      <c r="P18" s="31" t="s">
        <v>15</v>
      </c>
      <c r="Q18" s="31" t="s">
        <v>61</v>
      </c>
      <c r="R18" s="31" t="s">
        <v>172</v>
      </c>
      <c r="S18" s="32">
        <v>42490</v>
      </c>
      <c r="T18" s="34"/>
    </row>
    <row r="19" spans="1:20" x14ac:dyDescent="0.25">
      <c r="A19" s="38">
        <v>2016</v>
      </c>
      <c r="B19" s="35" t="s">
        <v>11</v>
      </c>
      <c r="C19" s="35" t="s">
        <v>12</v>
      </c>
      <c r="D19" s="35" t="s">
        <v>13</v>
      </c>
      <c r="E19" s="35" t="s">
        <v>60</v>
      </c>
      <c r="F19" s="36">
        <v>42502</v>
      </c>
      <c r="G19" s="37">
        <v>22745.87</v>
      </c>
      <c r="H19" s="72">
        <v>3.85</v>
      </c>
      <c r="I19" s="44">
        <v>7385.0215367514247</v>
      </c>
      <c r="J19" s="5">
        <f t="shared" si="0"/>
        <v>22745.86633319439</v>
      </c>
      <c r="K19" s="4">
        <v>0</v>
      </c>
      <c r="L19" s="5">
        <v>0</v>
      </c>
      <c r="M19" s="5">
        <f t="shared" si="4"/>
        <v>22745.86633319439</v>
      </c>
      <c r="N19" s="53">
        <f t="shared" si="1"/>
        <v>-3.6668056091002654E-3</v>
      </c>
      <c r="O19" s="6">
        <v>15098</v>
      </c>
      <c r="P19" s="35" t="s">
        <v>15</v>
      </c>
      <c r="Q19" s="35" t="s">
        <v>61</v>
      </c>
      <c r="R19" s="35" t="s">
        <v>173</v>
      </c>
      <c r="S19" s="36">
        <v>42521</v>
      </c>
      <c r="T19" s="34"/>
    </row>
    <row r="20" spans="1:20" x14ac:dyDescent="0.25">
      <c r="A20" s="39">
        <v>2016</v>
      </c>
      <c r="B20" s="31" t="s">
        <v>11</v>
      </c>
      <c r="C20" s="31" t="s">
        <v>12</v>
      </c>
      <c r="D20" s="31" t="s">
        <v>13</v>
      </c>
      <c r="E20" s="31" t="s">
        <v>60</v>
      </c>
      <c r="F20" s="32">
        <v>42533</v>
      </c>
      <c r="G20" s="33">
        <v>22722.33</v>
      </c>
      <c r="H20" s="72">
        <v>3.85</v>
      </c>
      <c r="I20" s="44">
        <v>7377.3794636654166</v>
      </c>
      <c r="J20" s="5">
        <f t="shared" si="0"/>
        <v>22722.328748089483</v>
      </c>
      <c r="K20" s="4">
        <v>0</v>
      </c>
      <c r="L20" s="5">
        <v>0</v>
      </c>
      <c r="M20" s="5">
        <f t="shared" si="4"/>
        <v>22722.328748089483</v>
      </c>
      <c r="N20" s="53">
        <f t="shared" si="1"/>
        <v>-1.2519105184765067E-3</v>
      </c>
      <c r="O20" s="6">
        <v>15358</v>
      </c>
      <c r="P20" s="31" t="s">
        <v>15</v>
      </c>
      <c r="Q20" s="31" t="s">
        <v>61</v>
      </c>
      <c r="R20" s="31" t="s">
        <v>174</v>
      </c>
      <c r="S20" s="32">
        <v>42551</v>
      </c>
      <c r="T20" s="34"/>
    </row>
    <row r="21" spans="1:20" x14ac:dyDescent="0.25">
      <c r="A21" s="38">
        <v>2016</v>
      </c>
      <c r="B21" s="35" t="s">
        <v>11</v>
      </c>
      <c r="C21" s="35" t="s">
        <v>12</v>
      </c>
      <c r="D21" s="35" t="s">
        <v>13</v>
      </c>
      <c r="E21" s="35" t="s">
        <v>60</v>
      </c>
      <c r="F21" s="36">
        <v>42566</v>
      </c>
      <c r="G21" s="37">
        <v>25213.34</v>
      </c>
      <c r="H21" s="72">
        <v>3.8026069199999997</v>
      </c>
      <c r="I21" s="44">
        <v>8288.1756287341941</v>
      </c>
      <c r="J21" s="5">
        <f t="shared" si="0"/>
        <v>25213.339199999999</v>
      </c>
      <c r="K21" s="4">
        <v>0</v>
      </c>
      <c r="L21" s="5">
        <v>0</v>
      </c>
      <c r="M21" s="5">
        <f t="shared" si="4"/>
        <v>25213.339199999999</v>
      </c>
      <c r="N21" s="53">
        <f t="shared" si="1"/>
        <v>-8.0000000161817297E-4</v>
      </c>
      <c r="O21" s="6">
        <v>15542</v>
      </c>
      <c r="P21" s="35" t="s">
        <v>15</v>
      </c>
      <c r="Q21" s="35" t="s">
        <v>61</v>
      </c>
      <c r="R21" s="35" t="s">
        <v>176</v>
      </c>
      <c r="S21" s="36">
        <v>42582</v>
      </c>
      <c r="T21" s="34"/>
    </row>
    <row r="22" spans="1:20" x14ac:dyDescent="0.25">
      <c r="A22" s="39">
        <v>2016</v>
      </c>
      <c r="B22" s="31" t="s">
        <v>11</v>
      </c>
      <c r="C22" s="31" t="s">
        <v>12</v>
      </c>
      <c r="D22" s="31" t="s">
        <v>13</v>
      </c>
      <c r="E22" s="31" t="s">
        <v>60</v>
      </c>
      <c r="F22" s="32">
        <v>42592</v>
      </c>
      <c r="G22" s="33">
        <v>25344.54</v>
      </c>
      <c r="H22" s="72">
        <v>4.1402901599999993</v>
      </c>
      <c r="I22" s="44">
        <v>7651.7993608447969</v>
      </c>
      <c r="J22" s="5">
        <f t="shared" si="0"/>
        <v>25344.535680000001</v>
      </c>
      <c r="K22" s="4">
        <v>0</v>
      </c>
      <c r="L22" s="5">
        <v>0</v>
      </c>
      <c r="M22" s="5">
        <f t="shared" si="4"/>
        <v>25344.535680000001</v>
      </c>
      <c r="N22" s="53">
        <f t="shared" si="1"/>
        <v>-4.3200000000069849E-3</v>
      </c>
      <c r="O22" s="6">
        <v>15705</v>
      </c>
      <c r="P22" s="31" t="s">
        <v>15</v>
      </c>
      <c r="Q22" s="31" t="s">
        <v>61</v>
      </c>
      <c r="R22" s="31" t="s">
        <v>177</v>
      </c>
      <c r="S22" s="32">
        <v>42582</v>
      </c>
      <c r="T22" s="34"/>
    </row>
    <row r="23" spans="1:20" x14ac:dyDescent="0.25">
      <c r="A23" s="38">
        <v>2016</v>
      </c>
      <c r="B23" s="35" t="s">
        <v>11</v>
      </c>
      <c r="C23" s="35" t="s">
        <v>12</v>
      </c>
      <c r="D23" s="35" t="s">
        <v>13</v>
      </c>
      <c r="E23" s="35" t="s">
        <v>60</v>
      </c>
      <c r="F23" s="36">
        <v>42628</v>
      </c>
      <c r="G23" s="37">
        <v>27896.48</v>
      </c>
      <c r="H23" s="72">
        <v>4.1402901599999993</v>
      </c>
      <c r="I23" s="44">
        <v>8422.2592746977916</v>
      </c>
      <c r="J23" s="5">
        <f t="shared" si="0"/>
        <v>27896.477759999998</v>
      </c>
      <c r="K23" s="4">
        <v>0</v>
      </c>
      <c r="L23" s="5">
        <v>0</v>
      </c>
      <c r="M23" s="5">
        <f t="shared" si="4"/>
        <v>27896.477759999998</v>
      </c>
      <c r="N23" s="53">
        <f t="shared" si="1"/>
        <v>-2.2400000016205013E-3</v>
      </c>
      <c r="O23" s="6">
        <v>16055</v>
      </c>
      <c r="P23" s="35" t="s">
        <v>15</v>
      </c>
      <c r="Q23" s="35" t="s">
        <v>61</v>
      </c>
      <c r="R23" s="35" t="s">
        <v>178</v>
      </c>
      <c r="S23" s="36">
        <v>42643</v>
      </c>
      <c r="T23" s="34"/>
    </row>
    <row r="24" spans="1:20" x14ac:dyDescent="0.25">
      <c r="A24" s="39">
        <v>2016</v>
      </c>
      <c r="B24" s="31" t="s">
        <v>11</v>
      </c>
      <c r="C24" s="31" t="s">
        <v>12</v>
      </c>
      <c r="D24" s="31" t="s">
        <v>13</v>
      </c>
      <c r="E24" s="31" t="s">
        <v>60</v>
      </c>
      <c r="F24" s="32">
        <v>42658</v>
      </c>
      <c r="G24" s="33">
        <v>26928.51</v>
      </c>
      <c r="H24" s="72">
        <v>4.3898821200000002</v>
      </c>
      <c r="I24" s="44">
        <v>7667.7782409337224</v>
      </c>
      <c r="J24" s="5">
        <f t="shared" si="0"/>
        <v>26928.514080000001</v>
      </c>
      <c r="K24" s="4">
        <v>0</v>
      </c>
      <c r="L24" s="5">
        <v>0</v>
      </c>
      <c r="M24" s="5">
        <f t="shared" si="4"/>
        <v>26928.514080000001</v>
      </c>
      <c r="N24" s="53">
        <f t="shared" si="1"/>
        <v>4.0800000024319161E-3</v>
      </c>
      <c r="O24" s="6">
        <v>16413</v>
      </c>
      <c r="P24" s="31" t="s">
        <v>15</v>
      </c>
      <c r="Q24" s="31" t="s">
        <v>61</v>
      </c>
      <c r="R24" s="31" t="s">
        <v>179</v>
      </c>
      <c r="S24" s="32">
        <v>42674</v>
      </c>
      <c r="T24" s="34"/>
    </row>
    <row r="25" spans="1:20" hidden="1" x14ac:dyDescent="0.25">
      <c r="A25" s="38">
        <v>2016</v>
      </c>
      <c r="B25" s="35" t="s">
        <v>11</v>
      </c>
      <c r="C25" s="35" t="s">
        <v>12</v>
      </c>
      <c r="D25" s="35" t="s">
        <v>13</v>
      </c>
      <c r="E25" s="35" t="s">
        <v>60</v>
      </c>
      <c r="F25" s="36">
        <v>42697</v>
      </c>
      <c r="G25" s="37">
        <v>25347.83</v>
      </c>
      <c r="H25" s="72">
        <v>4.3752002399999999</v>
      </c>
      <c r="I25" s="44">
        <v>7241.9063498680007</v>
      </c>
      <c r="J25" s="5">
        <f t="shared" si="0"/>
        <v>25347.832320000001</v>
      </c>
      <c r="K25" s="4">
        <v>0</v>
      </c>
      <c r="L25" s="5">
        <v>0</v>
      </c>
      <c r="M25" s="5">
        <f t="shared" si="4"/>
        <v>25347.832320000001</v>
      </c>
      <c r="N25" s="53">
        <f t="shared" si="1"/>
        <v>2.3199999995995313E-3</v>
      </c>
      <c r="O25" s="6">
        <v>16551</v>
      </c>
      <c r="P25" s="35" t="s">
        <v>15</v>
      </c>
      <c r="Q25" s="35" t="s">
        <v>61</v>
      </c>
      <c r="R25" s="35" t="s">
        <v>180</v>
      </c>
      <c r="S25" s="36">
        <v>42704</v>
      </c>
      <c r="T25" s="34"/>
    </row>
    <row r="26" spans="1:20" hidden="1" x14ac:dyDescent="0.25">
      <c r="A26" s="39">
        <v>2016</v>
      </c>
      <c r="B26" s="31" t="s">
        <v>11</v>
      </c>
      <c r="C26" s="31" t="s">
        <v>12</v>
      </c>
      <c r="D26" s="31" t="s">
        <v>13</v>
      </c>
      <c r="E26" s="31" t="s">
        <v>60</v>
      </c>
      <c r="F26" s="32">
        <v>42719</v>
      </c>
      <c r="G26" s="33">
        <v>23750.25</v>
      </c>
      <c r="H26" s="72">
        <v>3.7438793999999991</v>
      </c>
      <c r="I26" s="44">
        <v>7929.6929276087258</v>
      </c>
      <c r="J26" s="5">
        <f t="shared" si="0"/>
        <v>23750.251199999995</v>
      </c>
      <c r="K26" s="4">
        <v>0</v>
      </c>
      <c r="L26" s="5">
        <v>0</v>
      </c>
      <c r="M26" s="5">
        <f t="shared" si="4"/>
        <v>23750.251199999995</v>
      </c>
      <c r="N26" s="53">
        <f t="shared" si="1"/>
        <v>1.1999999951513018E-3</v>
      </c>
      <c r="O26" s="6">
        <v>16740</v>
      </c>
      <c r="P26" s="31" t="s">
        <v>15</v>
      </c>
      <c r="Q26" s="31" t="s">
        <v>61</v>
      </c>
      <c r="R26" s="31" t="s">
        <v>181</v>
      </c>
      <c r="S26" s="32">
        <v>42704</v>
      </c>
      <c r="T26" s="34"/>
    </row>
    <row r="27" spans="1:20" hidden="1" x14ac:dyDescent="0.25">
      <c r="A27" s="38">
        <v>2016</v>
      </c>
      <c r="B27" s="35" t="s">
        <v>11</v>
      </c>
      <c r="C27" s="35" t="s">
        <v>12</v>
      </c>
      <c r="D27" s="35" t="s">
        <v>13</v>
      </c>
      <c r="E27" s="35" t="s">
        <v>60</v>
      </c>
      <c r="F27" s="36">
        <v>42735</v>
      </c>
      <c r="G27" s="37">
        <v>30653.66</v>
      </c>
      <c r="H27" s="72">
        <v>5.2707949199999993</v>
      </c>
      <c r="I27" s="44">
        <v>7269.6957065443939</v>
      </c>
      <c r="J27" s="5">
        <f t="shared" si="0"/>
        <v>30653.660159999999</v>
      </c>
      <c r="K27" s="4">
        <v>0</v>
      </c>
      <c r="L27" s="5">
        <v>0</v>
      </c>
      <c r="M27" s="5">
        <f t="shared" si="4"/>
        <v>30653.660159999999</v>
      </c>
      <c r="N27" s="53">
        <f t="shared" si="1"/>
        <v>1.5999999959603883E-4</v>
      </c>
      <c r="O27" s="22" t="s">
        <v>3943</v>
      </c>
      <c r="P27" s="35" t="s">
        <v>169</v>
      </c>
      <c r="Q27" s="35" t="s">
        <v>175</v>
      </c>
      <c r="R27" s="35"/>
      <c r="S27" s="36">
        <v>42735</v>
      </c>
      <c r="T27" s="34"/>
    </row>
    <row r="29" spans="1:20" x14ac:dyDescent="0.25">
      <c r="F29" t="s">
        <v>3953</v>
      </c>
      <c r="G29" s="54">
        <f>SUBTOTAL(9,G6:G27)</f>
        <v>264800.8</v>
      </c>
      <c r="M29" s="54">
        <f>SUBTOTAL(9,M6:M27)</f>
        <v>264800.79085505632</v>
      </c>
      <c r="N29" s="51">
        <f t="shared" si="1"/>
        <v>-9.1449436731636524E-3</v>
      </c>
    </row>
    <row r="30" spans="1:20" x14ac:dyDescent="0.25">
      <c r="E30" t="s">
        <v>3968</v>
      </c>
      <c r="G30" s="54">
        <f>17986.99+17094.71+18218.09</f>
        <v>53299.789999999994</v>
      </c>
    </row>
    <row r="31" spans="1:20" x14ac:dyDescent="0.25">
      <c r="E31" t="s">
        <v>3969</v>
      </c>
      <c r="G31" s="54">
        <v>211501.01000000004</v>
      </c>
    </row>
    <row r="32" spans="1:20" x14ac:dyDescent="0.25">
      <c r="G32" s="54">
        <f>G31+G30-G29</f>
        <v>0</v>
      </c>
    </row>
  </sheetData>
  <autoFilter ref="A5:T27">
    <filterColumn colId="5">
      <filters>
        <dateGroupItem year="2016" month="1" dateTimeGrouping="month"/>
        <dateGroupItem year="2016" month="2" dateTimeGrouping="month"/>
        <dateGroupItem year="2016" month="3" dateTimeGrouping="month"/>
        <dateGroupItem year="2016" month="4" dateTimeGrouping="month"/>
        <dateGroupItem year="2016" month="5" dateTimeGrouping="month"/>
        <dateGroupItem year="2016" month="6" dateTimeGrouping="month"/>
        <dateGroupItem year="2016" month="7" dateTimeGrouping="month"/>
        <dateGroupItem year="2016" month="8" dateTimeGrouping="month"/>
        <dateGroupItem year="2016" month="9" dateTimeGrouping="month"/>
        <dateGroupItem year="2016" month="10" dateTimeGrouping="month"/>
        <dateGroupItem year="2015" month="11" dateTimeGrouping="month"/>
        <dateGroupItem year="2015" month="12" dateTimeGrouping="month"/>
      </filters>
    </filterColumn>
  </autoFilter>
  <sortState ref="A6:T53">
    <sortCondition ref="F6:F5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BD32CD50E6784E9F28FECA17CA5B36" ma:contentTypeVersion="104" ma:contentTypeDescription="" ma:contentTypeScope="" ma:versionID="79b030d68770f42b1996bbc4e589ada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2017-03-17T07:00:00+00:00</OpenedDate>
    <Date1 xmlns="dc463f71-b30c-4ab2-9473-d307f9d35888">2017-03-20T07:00:00+00:00</Date1>
    <IsDocumentOrder xmlns="dc463f71-b30c-4ab2-9473-d307f9d35888" xsi:nil="true"/>
    <IsHighlyConfidential xmlns="dc463f71-b30c-4ab2-9473-d307f9d35888">false</IsHighlyConfidential>
    <CaseCompanyNames xmlns="dc463f71-b30c-4ab2-9473-d307f9d35888">BASIN DISPOSAL INC</CaseCompanyNames>
    <Nickname xmlns="http://schemas.microsoft.com/sharepoint/v3" xsi:nil="true"/>
    <DocketNumber xmlns="dc463f71-b30c-4ab2-9473-d307f9d35888">170189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1E69616-1DE6-4054-8054-D1535073CA17}"/>
</file>

<file path=customXml/itemProps2.xml><?xml version="1.0" encoding="utf-8"?>
<ds:datastoreItem xmlns:ds="http://schemas.openxmlformats.org/officeDocument/2006/customXml" ds:itemID="{3B67EAA4-5B77-4B75-8BB5-A29EF9AAB14E}"/>
</file>

<file path=customXml/itemProps3.xml><?xml version="1.0" encoding="utf-8"?>
<ds:datastoreItem xmlns:ds="http://schemas.openxmlformats.org/officeDocument/2006/customXml" ds:itemID="{FBF388DA-9666-4504-AD8F-F2B9AC3226B0}"/>
</file>

<file path=customXml/itemProps4.xml><?xml version="1.0" encoding="utf-8"?>
<ds:datastoreItem xmlns:ds="http://schemas.openxmlformats.org/officeDocument/2006/customXml" ds:itemID="{FC9FB9F3-879C-4A82-AF1B-A315F4389C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CheckingAcct Data</vt:lpstr>
      <vt:lpstr>Fuel Pivot</vt:lpstr>
      <vt:lpstr>Fuel Data</vt:lpstr>
      <vt:lpstr>Table</vt:lpstr>
      <vt:lpstr>Diesel 4300-300 RECON</vt:lpstr>
      <vt:lpstr>FuelCredit 4300-310 RECON</vt:lpstr>
      <vt:lpstr>Station 4300-320 RECON</vt:lpstr>
      <vt:lpstr>CNG 4300-400 RECON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Valentino</dc:creator>
  <cp:lastModifiedBy>Weldon</cp:lastModifiedBy>
  <dcterms:created xsi:type="dcterms:W3CDTF">2017-02-03T00:55:56Z</dcterms:created>
  <dcterms:modified xsi:type="dcterms:W3CDTF">2017-03-16T02:10:07Z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0x0101006E56B4D1795A2E4DB2F0B01679ED314A00A0BD32CD50E6784E9F28FECA17CA5B36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