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3820"/>
  <mc:AlternateContent xmlns:mc="http://schemas.openxmlformats.org/markup-compatibility/2006">
    <mc:Choice Requires="x15">
      <x15ac:absPath xmlns:x15ac="http://schemas.microsoft.com/office/spreadsheetml/2010/11/ac" url="M:\2020\2020 WA Elec and Gas GRC\Adjustments\3.18 EIM\"/>
    </mc:Choice>
  </mc:AlternateContent>
  <xr:revisionPtr revIDLastSave="0" documentId="13_ncr:1_{86A45991-F3AC-4F70-B07D-92850AACD459}" xr6:coauthVersionLast="44" xr6:coauthVersionMax="44" xr10:uidLastSave="{00000000-0000-0000-0000-000000000000}"/>
  <bookViews>
    <workbookView xWindow="-120" yWindow="-120" windowWidth="29040" windowHeight="15840" tabRatio="801" xr2:uid="{00000000-000D-0000-FFFF-FFFF00000000}"/>
  </bookViews>
  <sheets>
    <sheet name="Adjustment" sheetId="19" r:id="rId1"/>
    <sheet name="ADJ-E" sheetId="14" r:id="rId2"/>
    <sheet name="Summary-Cost-E" sheetId="9" r:id="rId3"/>
    <sheet name="EIM - 2020 WA E Detail " sheetId="20" r:id="rId4"/>
    <sheet name="EIM - 2021 WA E Detail" sheetId="21" r:id="rId5"/>
    <sheet name="EIM - 2022 WA E Detail" sheetId="22" r:id="rId6"/>
    <sheet name="2022 RR calc" sheetId="24" r:id="rId7"/>
  </sheets>
  <externalReferences>
    <externalReference r:id="rId8"/>
    <externalReference r:id="rId9"/>
  </externalReferences>
  <definedNames>
    <definedName name="_xlnm._FilterDatabase" localSheetId="3" hidden="1">'EIM - 2020 WA E Detail '!$A$3:$AE$9</definedName>
    <definedName name="_xlnm._FilterDatabase" localSheetId="4" hidden="1">'EIM - 2021 WA E Detail'!$A$3:$AE$5</definedName>
    <definedName name="_xlnm._FilterDatabase" localSheetId="5" hidden="1">'EIM - 2022 WA E Detail'!$A$3:$AE$4</definedName>
    <definedName name="Allocation_Categories" localSheetId="3">OFFSET('[1]Allocation Factors'!$A$4,0,0,COUNTA('[1]Allocation Factors'!$A:$A)-COUNTA('[1]Allocation Factors'!$A$1:$A$3),1)</definedName>
    <definedName name="Allocation_Categories" localSheetId="4">OFFSET('[1]Allocation Factors'!$A$4,0,0,COUNTA('[1]Allocation Factors'!$A:$A)-COUNTA('[1]Allocation Factors'!$A$1:$A$3),1)</definedName>
    <definedName name="Allocation_Categories" localSheetId="5">OFFSET('[1]Allocation Factors'!$A$4,0,0,COUNTA('[1]Allocation Factors'!$A:$A)-COUNTA('[1]Allocation Factors'!$A$1:$A$3),1)</definedName>
    <definedName name="Allocation_Categories">OFFSET('[2]Allocation Factors'!$A$4,0,0,COUNTA('[2]Allocation Factors'!$A:$A)-COUNTA('[2]Allocation Factors'!$A$1:$A$3),1)</definedName>
    <definedName name="_xlnm.Auto_Open" localSheetId="3">#REF!</definedName>
    <definedName name="_xlnm.Auto_Open" localSheetId="4">#REF!</definedName>
    <definedName name="_xlnm.Auto_Open" localSheetId="5">#REF!</definedName>
    <definedName name="_xlnm.Auto_Open">#REF!</definedName>
    <definedName name="Macro1" localSheetId="3">#REF!</definedName>
    <definedName name="Macro1" localSheetId="4">#REF!</definedName>
    <definedName name="Macro1" localSheetId="5">#REF!</definedName>
    <definedName name="Macro1">#REF!</definedName>
    <definedName name="Macro10" localSheetId="3">#REF!</definedName>
    <definedName name="Macro10" localSheetId="4">#REF!</definedName>
    <definedName name="Macro10" localSheetId="5">#REF!</definedName>
    <definedName name="Macro10">#REF!</definedName>
    <definedName name="Macro11" localSheetId="3">#REF!</definedName>
    <definedName name="Macro11" localSheetId="4">#REF!</definedName>
    <definedName name="Macro11" localSheetId="5">#REF!</definedName>
    <definedName name="Macro11">#REF!</definedName>
    <definedName name="Macro12" localSheetId="3">#REF!</definedName>
    <definedName name="Macro12" localSheetId="4">#REF!</definedName>
    <definedName name="Macro12" localSheetId="5">#REF!</definedName>
    <definedName name="Macro12">#REF!</definedName>
    <definedName name="Macro2" localSheetId="3">#REF!</definedName>
    <definedName name="Macro2" localSheetId="4">#REF!</definedName>
    <definedName name="Macro2" localSheetId="5">#REF!</definedName>
    <definedName name="Macro2">#REF!</definedName>
    <definedName name="Macro3" localSheetId="3">#REF!</definedName>
    <definedName name="Macro3" localSheetId="4">#REF!</definedName>
    <definedName name="Macro3" localSheetId="5">#REF!</definedName>
    <definedName name="Macro3">#REF!</definedName>
    <definedName name="Macro4" localSheetId="3">#REF!</definedName>
    <definedName name="Macro4" localSheetId="4">#REF!</definedName>
    <definedName name="Macro4" localSheetId="5">#REF!</definedName>
    <definedName name="Macro4">#REF!</definedName>
    <definedName name="Macro5" localSheetId="3">#REF!</definedName>
    <definedName name="Macro5" localSheetId="4">#REF!</definedName>
    <definedName name="Macro5" localSheetId="5">#REF!</definedName>
    <definedName name="Macro5">#REF!</definedName>
    <definedName name="Macro6" localSheetId="3">#REF!</definedName>
    <definedName name="Macro6" localSheetId="4">#REF!</definedName>
    <definedName name="Macro6" localSheetId="5">#REF!</definedName>
    <definedName name="Macro6">#REF!</definedName>
    <definedName name="Macro7" localSheetId="3">#REF!</definedName>
    <definedName name="Macro7" localSheetId="4">#REF!</definedName>
    <definedName name="Macro7" localSheetId="5">#REF!</definedName>
    <definedName name="Macro7">#REF!</definedName>
    <definedName name="Macro8" localSheetId="3">#REF!</definedName>
    <definedName name="Macro8" localSheetId="4">#REF!</definedName>
    <definedName name="Macro8" localSheetId="5">#REF!</definedName>
    <definedName name="Macro8">#REF!</definedName>
    <definedName name="Macro9" localSheetId="3">#REF!</definedName>
    <definedName name="Macro9" localSheetId="4">#REF!</definedName>
    <definedName name="Macro9" localSheetId="5">#REF!</definedName>
    <definedName name="Macro9">#REF!</definedName>
    <definedName name="_xlnm.Print_Area" localSheetId="3">'EIM - 2020 WA E Detail '!$A$1:$AE$13</definedName>
    <definedName name="_xlnm.Print_Area" localSheetId="4">'EIM - 2021 WA E Detail'!$A$1:$AE$5</definedName>
    <definedName name="_xlnm.Print_Area" localSheetId="5">'EIM - 2022 WA E Detail'!$A$1:$Q$5</definedName>
    <definedName name="_xlnm.Print_Area" localSheetId="2">'Summary-Cost-E'!$A$3:$AL$73</definedName>
    <definedName name="_xlnm.Print_Titles" localSheetId="2">'Summary-Cost-E'!$A:$C</definedName>
    <definedName name="Recover" localSheetId="3">#REF!</definedName>
    <definedName name="Recover" localSheetId="4">#REF!</definedName>
    <definedName name="Recover" localSheetId="5">#REF!</definedName>
    <definedName name="Recover">#REF!</definedName>
    <definedName name="TableName">"Dummy"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24" l="1"/>
  <c r="D17" i="24"/>
  <c r="D16" i="24"/>
  <c r="D14" i="24"/>
  <c r="D9" i="24"/>
  <c r="AN19" i="9"/>
  <c r="AF19" i="9" l="1"/>
  <c r="AF17" i="9"/>
  <c r="AE4" i="22" l="1"/>
  <c r="AE6" i="22" s="1"/>
  <c r="AA21" i="22" l="1"/>
  <c r="Z21" i="22"/>
  <c r="W21" i="22"/>
  <c r="V21" i="22"/>
  <c r="U20" i="22"/>
  <c r="Y21" i="22" s="1"/>
  <c r="Q6" i="22"/>
  <c r="AD4" i="22"/>
  <c r="AC4" i="22"/>
  <c r="AB4" i="22"/>
  <c r="AA4" i="22"/>
  <c r="Z4" i="22"/>
  <c r="Y4" i="22"/>
  <c r="X4" i="22"/>
  <c r="W4" i="22"/>
  <c r="V4" i="22"/>
  <c r="U4" i="22"/>
  <c r="T4" i="22"/>
  <c r="S4" i="22"/>
  <c r="Q4" i="22"/>
  <c r="AD10" i="21"/>
  <c r="AC10" i="21"/>
  <c r="AB10" i="21"/>
  <c r="AA10" i="21"/>
  <c r="Z10" i="21"/>
  <c r="Y10" i="21"/>
  <c r="X10" i="21"/>
  <c r="W10" i="21"/>
  <c r="V10" i="21"/>
  <c r="U10" i="21"/>
  <c r="T10" i="21"/>
  <c r="S10" i="21"/>
  <c r="AE10" i="21" s="1"/>
  <c r="Q10" i="21"/>
  <c r="AD9" i="21"/>
  <c r="AC9" i="21"/>
  <c r="AB9" i="21"/>
  <c r="AA9" i="21"/>
  <c r="Z9" i="21"/>
  <c r="Y9" i="21"/>
  <c r="X9" i="21"/>
  <c r="W9" i="21"/>
  <c r="V9" i="21"/>
  <c r="U9" i="21"/>
  <c r="T9" i="21"/>
  <c r="S9" i="21"/>
  <c r="Q9" i="21"/>
  <c r="AD8" i="21"/>
  <c r="AC8" i="21"/>
  <c r="AB8" i="21"/>
  <c r="AA8" i="21"/>
  <c r="Z8" i="21"/>
  <c r="Y8" i="21"/>
  <c r="X8" i="21"/>
  <c r="W8" i="21"/>
  <c r="V8" i="21"/>
  <c r="U8" i="21"/>
  <c r="T8" i="21"/>
  <c r="S8" i="21"/>
  <c r="AE8" i="21" s="1"/>
  <c r="Q8" i="21"/>
  <c r="AD7" i="21"/>
  <c r="AC7" i="21"/>
  <c r="AB7" i="21"/>
  <c r="AA7" i="21"/>
  <c r="Z7" i="21"/>
  <c r="Y7" i="21"/>
  <c r="X7" i="21"/>
  <c r="W7" i="21"/>
  <c r="V7" i="21"/>
  <c r="U7" i="21"/>
  <c r="T7" i="21"/>
  <c r="S7" i="21"/>
  <c r="Q7" i="21"/>
  <c r="AD6" i="21"/>
  <c r="AC6" i="21"/>
  <c r="AB6" i="21"/>
  <c r="AA6" i="21"/>
  <c r="Z6" i="21"/>
  <c r="Y6" i="21"/>
  <c r="X6" i="21"/>
  <c r="W6" i="21"/>
  <c r="V6" i="21"/>
  <c r="U6" i="21"/>
  <c r="T6" i="21"/>
  <c r="S6" i="21"/>
  <c r="Q6" i="21"/>
  <c r="AD5" i="21"/>
  <c r="AC5" i="21"/>
  <c r="AB5" i="21"/>
  <c r="AA5" i="21"/>
  <c r="Z5" i="21"/>
  <c r="Y5" i="21"/>
  <c r="X5" i="21"/>
  <c r="W5" i="21"/>
  <c r="V5" i="21"/>
  <c r="U5" i="21"/>
  <c r="T5" i="21"/>
  <c r="S5" i="21"/>
  <c r="AE5" i="21" s="1"/>
  <c r="Q5" i="21"/>
  <c r="AD4" i="21"/>
  <c r="AC4" i="21"/>
  <c r="AB4" i="21"/>
  <c r="AA4" i="21"/>
  <c r="Z4" i="21"/>
  <c r="Y4" i="21"/>
  <c r="X4" i="21"/>
  <c r="W4" i="21"/>
  <c r="V4" i="21"/>
  <c r="U4" i="21"/>
  <c r="T4" i="21"/>
  <c r="S4" i="21"/>
  <c r="AE4" i="21" s="1"/>
  <c r="Q4" i="21"/>
  <c r="AD10" i="20"/>
  <c r="AC10" i="20"/>
  <c r="AB10" i="20"/>
  <c r="AA10" i="20"/>
  <c r="Z10" i="20"/>
  <c r="Y10" i="20"/>
  <c r="X10" i="20"/>
  <c r="W10" i="20"/>
  <c r="V10" i="20"/>
  <c r="U10" i="20"/>
  <c r="T10" i="20"/>
  <c r="S10" i="20"/>
  <c r="Q10" i="20"/>
  <c r="AD9" i="20"/>
  <c r="AC9" i="20"/>
  <c r="AB9" i="20"/>
  <c r="AA9" i="20"/>
  <c r="Z9" i="20"/>
  <c r="Y9" i="20"/>
  <c r="X9" i="20"/>
  <c r="W9" i="20"/>
  <c r="V9" i="20"/>
  <c r="U9" i="20"/>
  <c r="T9" i="20"/>
  <c r="S9" i="20"/>
  <c r="AE9" i="20" s="1"/>
  <c r="Q9" i="20"/>
  <c r="AD8" i="20"/>
  <c r="AC8" i="20"/>
  <c r="AB8" i="20"/>
  <c r="AA8" i="20"/>
  <c r="Z8" i="20"/>
  <c r="Y8" i="20"/>
  <c r="X8" i="20"/>
  <c r="W8" i="20"/>
  <c r="V8" i="20"/>
  <c r="U8" i="20"/>
  <c r="T8" i="20"/>
  <c r="S8" i="20"/>
  <c r="Q8" i="20"/>
  <c r="AD7" i="20"/>
  <c r="AC7" i="20"/>
  <c r="AB7" i="20"/>
  <c r="AA7" i="20"/>
  <c r="Z7" i="20"/>
  <c r="Y7" i="20"/>
  <c r="X7" i="20"/>
  <c r="W7" i="20"/>
  <c r="V7" i="20"/>
  <c r="U7" i="20"/>
  <c r="T7" i="20"/>
  <c r="S7" i="20"/>
  <c r="AE7" i="20" s="1"/>
  <c r="Q7" i="20"/>
  <c r="AD6" i="20"/>
  <c r="AC6" i="20"/>
  <c r="AB6" i="20"/>
  <c r="AA6" i="20"/>
  <c r="Z6" i="20"/>
  <c r="Y6" i="20"/>
  <c r="X6" i="20"/>
  <c r="W6" i="20"/>
  <c r="V6" i="20"/>
  <c r="U6" i="20"/>
  <c r="T6" i="20"/>
  <c r="S6" i="20"/>
  <c r="Q6" i="20"/>
  <c r="AD5" i="20"/>
  <c r="AC5" i="20"/>
  <c r="AB5" i="20"/>
  <c r="AA5" i="20"/>
  <c r="Z5" i="20"/>
  <c r="Y5" i="20"/>
  <c r="X5" i="20"/>
  <c r="W5" i="20"/>
  <c r="V5" i="20"/>
  <c r="U5" i="20"/>
  <c r="T5" i="20"/>
  <c r="S5" i="20"/>
  <c r="AE5" i="20" s="1"/>
  <c r="Q5" i="20"/>
  <c r="AD4" i="20"/>
  <c r="AC4" i="20"/>
  <c r="AB4" i="20"/>
  <c r="AA4" i="20"/>
  <c r="Z4" i="20"/>
  <c r="Y4" i="20"/>
  <c r="X4" i="20"/>
  <c r="W4" i="20"/>
  <c r="V4" i="20"/>
  <c r="U4" i="20"/>
  <c r="T4" i="20"/>
  <c r="S4" i="20"/>
  <c r="AE4" i="20" s="1"/>
  <c r="Q4" i="20"/>
  <c r="AD52" i="9"/>
  <c r="P52" i="9"/>
  <c r="O52" i="9"/>
  <c r="N52" i="9"/>
  <c r="M52" i="9"/>
  <c r="L52" i="9"/>
  <c r="K52" i="9"/>
  <c r="J52" i="9"/>
  <c r="I52" i="9"/>
  <c r="H52" i="9"/>
  <c r="G52" i="9"/>
  <c r="F52" i="9"/>
  <c r="F59" i="9" s="1"/>
  <c r="E19" i="9"/>
  <c r="E47" i="9"/>
  <c r="E41" i="9"/>
  <c r="AE11" i="21" l="1"/>
  <c r="AE6" i="21"/>
  <c r="AE10" i="20"/>
  <c r="Q11" i="21"/>
  <c r="AE8" i="20"/>
  <c r="AE9" i="21"/>
  <c r="Q11" i="20"/>
  <c r="AE6" i="20"/>
  <c r="AE11" i="20" s="1"/>
  <c r="AE7" i="21"/>
  <c r="X21" i="22"/>
  <c r="U21" i="22"/>
  <c r="Q52" i="9"/>
  <c r="T47" i="9"/>
  <c r="AB47" i="9"/>
  <c r="X47" i="9"/>
  <c r="U47" i="9"/>
  <c r="Y47" i="9"/>
  <c r="AC47" i="9"/>
  <c r="S47" i="9"/>
  <c r="W47" i="9"/>
  <c r="AA47" i="9"/>
  <c r="V47" i="9"/>
  <c r="Z47" i="9"/>
  <c r="R47" i="9"/>
  <c r="Q38" i="9"/>
  <c r="Q39" i="9"/>
  <c r="Q45" i="9"/>
  <c r="Q43" i="9"/>
  <c r="Q37" i="9"/>
  <c r="AB21" i="22" l="1"/>
  <c r="Q44" i="9"/>
  <c r="A17" i="14" l="1"/>
  <c r="A18" i="14"/>
  <c r="A16" i="14"/>
  <c r="A11" i="14"/>
  <c r="A10" i="14"/>
  <c r="A9" i="14"/>
  <c r="R14" i="9"/>
  <c r="R7" i="9"/>
  <c r="S20" i="9" s="1"/>
  <c r="E27" i="9"/>
  <c r="E25" i="9"/>
  <c r="E26" i="9"/>
  <c r="E24" i="9"/>
  <c r="Q12" i="9"/>
  <c r="Q11" i="9"/>
  <c r="Q10" i="9"/>
  <c r="E5" i="9"/>
  <c r="E6" i="9"/>
  <c r="F19" i="9" s="1"/>
  <c r="E7" i="9"/>
  <c r="F20" i="9" s="1"/>
  <c r="E4" i="9"/>
  <c r="A6" i="14"/>
  <c r="A5" i="14"/>
  <c r="A4" i="14"/>
  <c r="N3" i="14"/>
  <c r="M3" i="14"/>
  <c r="L3" i="14"/>
  <c r="K3" i="14"/>
  <c r="J3" i="14"/>
  <c r="I3" i="14"/>
  <c r="H3" i="14"/>
  <c r="G3" i="14"/>
  <c r="F3" i="14"/>
  <c r="E3" i="14"/>
  <c r="D3" i="14"/>
  <c r="C3" i="14"/>
  <c r="B3" i="14"/>
  <c r="F6" i="9" l="1"/>
  <c r="F5" i="9"/>
  <c r="F4" i="9"/>
  <c r="F17" i="9"/>
  <c r="F24" i="9" s="1"/>
  <c r="F27" i="9"/>
  <c r="Q14" i="9"/>
  <c r="F18" i="9"/>
  <c r="F25" i="9" s="1"/>
  <c r="G18" i="9"/>
  <c r="G6" i="9"/>
  <c r="G19" i="9"/>
  <c r="G4" i="9"/>
  <c r="S7" i="9"/>
  <c r="F26" i="9"/>
  <c r="F7" i="9"/>
  <c r="G5" i="9" l="1"/>
  <c r="H18" i="9" s="1"/>
  <c r="G17" i="9"/>
  <c r="G24" i="9" s="1"/>
  <c r="G25" i="9"/>
  <c r="G26" i="9"/>
  <c r="H6" i="9"/>
  <c r="H19" i="9"/>
  <c r="T7" i="9"/>
  <c r="T20" i="9"/>
  <c r="H4" i="9"/>
  <c r="H17" i="9"/>
  <c r="H5" i="9"/>
  <c r="G20" i="9"/>
  <c r="G27" i="9" s="1"/>
  <c r="G7" i="9"/>
  <c r="H24" i="9" l="1"/>
  <c r="H25" i="9"/>
  <c r="H26" i="9"/>
  <c r="I5" i="9"/>
  <c r="I18" i="9"/>
  <c r="H20" i="9"/>
  <c r="H27" i="9" s="1"/>
  <c r="H7" i="9"/>
  <c r="I17" i="9"/>
  <c r="I4" i="9"/>
  <c r="I19" i="9"/>
  <c r="I6" i="9"/>
  <c r="U20" i="9"/>
  <c r="U7" i="9"/>
  <c r="I24" i="9" l="1"/>
  <c r="I26" i="9"/>
  <c r="I25" i="9"/>
  <c r="J6" i="9"/>
  <c r="J19" i="9"/>
  <c r="J18" i="9"/>
  <c r="J5" i="9"/>
  <c r="J4" i="9"/>
  <c r="J17" i="9"/>
  <c r="J24" i="9" s="1"/>
  <c r="V7" i="9"/>
  <c r="V20" i="9"/>
  <c r="I7" i="9"/>
  <c r="I20" i="9"/>
  <c r="I27" i="9" s="1"/>
  <c r="J26" i="9" l="1"/>
  <c r="J25" i="9"/>
  <c r="W7" i="9"/>
  <c r="W20" i="9"/>
  <c r="K5" i="9"/>
  <c r="K18" i="9"/>
  <c r="J20" i="9"/>
  <c r="J27" i="9" s="1"/>
  <c r="J7" i="9"/>
  <c r="K17" i="9"/>
  <c r="K24" i="9" s="1"/>
  <c r="K4" i="9"/>
  <c r="K6" i="9"/>
  <c r="K19" i="9"/>
  <c r="K26" i="9" l="1"/>
  <c r="K25" i="9"/>
  <c r="L6" i="9"/>
  <c r="L19" i="9"/>
  <c r="L17" i="9"/>
  <c r="L24" i="9" s="1"/>
  <c r="L4" i="9"/>
  <c r="X7" i="9"/>
  <c r="X20" i="9"/>
  <c r="L18" i="9"/>
  <c r="L25" i="9" s="1"/>
  <c r="L5" i="9"/>
  <c r="K20" i="9"/>
  <c r="K27" i="9" s="1"/>
  <c r="K7" i="9"/>
  <c r="L26" i="9" l="1"/>
  <c r="M6" i="9"/>
  <c r="M19" i="9"/>
  <c r="M26" i="9" s="1"/>
  <c r="M5" i="9"/>
  <c r="M18" i="9"/>
  <c r="M25" i="9" s="1"/>
  <c r="M17" i="9"/>
  <c r="M24" i="9" s="1"/>
  <c r="M4" i="9"/>
  <c r="Y20" i="9"/>
  <c r="Y7" i="9"/>
  <c r="L20" i="9"/>
  <c r="L27" i="9" s="1"/>
  <c r="L7" i="9"/>
  <c r="Z7" i="9" l="1"/>
  <c r="Z20" i="9"/>
  <c r="N6" i="9"/>
  <c r="N19" i="9"/>
  <c r="N26" i="9" s="1"/>
  <c r="N18" i="9"/>
  <c r="N25" i="9" s="1"/>
  <c r="N5" i="9"/>
  <c r="M7" i="9"/>
  <c r="M20" i="9"/>
  <c r="M27" i="9" s="1"/>
  <c r="N17" i="9"/>
  <c r="N24" i="9" s="1"/>
  <c r="N4" i="9"/>
  <c r="AA20" i="9" l="1"/>
  <c r="AA7" i="9"/>
  <c r="N7" i="9"/>
  <c r="N20" i="9"/>
  <c r="N27" i="9" s="1"/>
  <c r="O6" i="9"/>
  <c r="O19" i="9"/>
  <c r="O26" i="9" s="1"/>
  <c r="O4" i="9"/>
  <c r="O17" i="9"/>
  <c r="O24" i="9" s="1"/>
  <c r="O5" i="9"/>
  <c r="O18" i="9"/>
  <c r="O25" i="9" s="1"/>
  <c r="P18" i="9" l="1"/>
  <c r="Q18" i="9" s="1"/>
  <c r="P5" i="9"/>
  <c r="P19" i="9"/>
  <c r="P6" i="9"/>
  <c r="AB20" i="9"/>
  <c r="AB7" i="9"/>
  <c r="P4" i="9"/>
  <c r="P17" i="9"/>
  <c r="Q17" i="9" s="1"/>
  <c r="O20" i="9"/>
  <c r="O27" i="9" s="1"/>
  <c r="O7" i="9"/>
  <c r="F32" i="9" l="1"/>
  <c r="F50" i="9" s="1"/>
  <c r="J32" i="9"/>
  <c r="N32" i="9"/>
  <c r="N50" i="9" s="1"/>
  <c r="AH44" i="9"/>
  <c r="AL44" i="9"/>
  <c r="G32" i="9"/>
  <c r="G50" i="9" s="1"/>
  <c r="K32" i="9"/>
  <c r="K50" i="9" s="1"/>
  <c r="O32" i="9"/>
  <c r="O50" i="9" s="1"/>
  <c r="AE44" i="9"/>
  <c r="AI44" i="9"/>
  <c r="AD44" i="9"/>
  <c r="U38" i="9"/>
  <c r="Y38" i="9"/>
  <c r="AC38" i="9"/>
  <c r="L32" i="9"/>
  <c r="L50" i="9" s="1"/>
  <c r="E32" i="9"/>
  <c r="AJ44" i="9"/>
  <c r="V38" i="9"/>
  <c r="AA38" i="9"/>
  <c r="AK44" i="9"/>
  <c r="W38" i="9"/>
  <c r="P32" i="9"/>
  <c r="P50" i="9" s="1"/>
  <c r="X38" i="9"/>
  <c r="I32" i="9"/>
  <c r="I50" i="9" s="1"/>
  <c r="AG44" i="9"/>
  <c r="Z38" i="9"/>
  <c r="M32" i="9"/>
  <c r="M50" i="9" s="1"/>
  <c r="AB38" i="9"/>
  <c r="H32" i="9"/>
  <c r="H50" i="9" s="1"/>
  <c r="AF44" i="9"/>
  <c r="S38" i="9"/>
  <c r="T38" i="9"/>
  <c r="R38" i="9"/>
  <c r="I31" i="9"/>
  <c r="H31" i="9"/>
  <c r="M31" i="9"/>
  <c r="AH43" i="9"/>
  <c r="AL43" i="9"/>
  <c r="S37" i="9"/>
  <c r="W37" i="9"/>
  <c r="J31" i="9"/>
  <c r="J49" i="9" s="1"/>
  <c r="N31" i="9"/>
  <c r="AE43" i="9"/>
  <c r="AI43" i="9"/>
  <c r="T37" i="9"/>
  <c r="X37" i="9"/>
  <c r="AB37" i="9"/>
  <c r="F31" i="9"/>
  <c r="F49" i="9" s="1"/>
  <c r="O31" i="9"/>
  <c r="AJ43" i="9"/>
  <c r="U37" i="9"/>
  <c r="AA37" i="9"/>
  <c r="R37" i="9"/>
  <c r="K31" i="9"/>
  <c r="K49" i="9" s="1"/>
  <c r="AF43" i="9"/>
  <c r="Y37" i="9"/>
  <c r="G31" i="9"/>
  <c r="P31" i="9"/>
  <c r="E31" i="9"/>
  <c r="AK43" i="9"/>
  <c r="V37" i="9"/>
  <c r="AC37" i="9"/>
  <c r="AD43" i="9"/>
  <c r="L31" i="9"/>
  <c r="AG43" i="9"/>
  <c r="Z37" i="9"/>
  <c r="AD45" i="9"/>
  <c r="G33" i="9"/>
  <c r="K33" i="9"/>
  <c r="O33" i="9"/>
  <c r="AH45" i="9"/>
  <c r="AL45" i="9"/>
  <c r="H33" i="9"/>
  <c r="L33" i="9"/>
  <c r="P33" i="9"/>
  <c r="P40" i="9" s="1"/>
  <c r="P41" i="9" s="1"/>
  <c r="AE45" i="9"/>
  <c r="AI45" i="9"/>
  <c r="V39" i="9"/>
  <c r="Z39" i="9"/>
  <c r="R39" i="9"/>
  <c r="R19" i="9"/>
  <c r="I33" i="9"/>
  <c r="AJ45" i="9"/>
  <c r="U39" i="9"/>
  <c r="AA39" i="9"/>
  <c r="AB39" i="9"/>
  <c r="AF45" i="9"/>
  <c r="X39" i="9"/>
  <c r="N33" i="9"/>
  <c r="Y39" i="9"/>
  <c r="E33" i="9"/>
  <c r="J33" i="9"/>
  <c r="AK45" i="9"/>
  <c r="W39" i="9"/>
  <c r="M33" i="9"/>
  <c r="S39" i="9"/>
  <c r="AC39" i="9"/>
  <c r="F33" i="9"/>
  <c r="AG45" i="9"/>
  <c r="T39" i="9"/>
  <c r="R17" i="9"/>
  <c r="P25" i="9"/>
  <c r="Q25" i="9" s="1"/>
  <c r="P24" i="9"/>
  <c r="Q24" i="9" s="1"/>
  <c r="R24" i="9" s="1"/>
  <c r="Q5" i="9"/>
  <c r="R18" i="9"/>
  <c r="Q4" i="9"/>
  <c r="Q6" i="9"/>
  <c r="P20" i="9"/>
  <c r="P7" i="9"/>
  <c r="AC20" i="9"/>
  <c r="AC7" i="9"/>
  <c r="Q19" i="9"/>
  <c r="P26" i="9"/>
  <c r="E51" i="9" l="1"/>
  <c r="F46" i="9"/>
  <c r="E50" i="9"/>
  <c r="E57" i="9" s="1"/>
  <c r="Q32" i="9"/>
  <c r="O51" i="9"/>
  <c r="P46" i="9"/>
  <c r="P47" i="9" s="1"/>
  <c r="O40" i="9"/>
  <c r="O41" i="9" s="1"/>
  <c r="E49" i="9"/>
  <c r="E56" i="9" s="1"/>
  <c r="E35" i="9"/>
  <c r="Q31" i="9"/>
  <c r="H49" i="9"/>
  <c r="L51" i="9"/>
  <c r="M46" i="9"/>
  <c r="L40" i="9"/>
  <c r="L41" i="9" s="1"/>
  <c r="R20" i="9"/>
  <c r="AD46" i="9"/>
  <c r="N51" i="9"/>
  <c r="O46" i="9"/>
  <c r="N40" i="9"/>
  <c r="N41" i="9" s="1"/>
  <c r="H51" i="9"/>
  <c r="I46" i="9"/>
  <c r="H40" i="9"/>
  <c r="H41" i="9" s="1"/>
  <c r="K51" i="9"/>
  <c r="L46" i="9"/>
  <c r="K40" i="9"/>
  <c r="K41" i="9" s="1"/>
  <c r="P49" i="9"/>
  <c r="K53" i="9"/>
  <c r="N49" i="9"/>
  <c r="N53" i="9" s="1"/>
  <c r="I49" i="9"/>
  <c r="J50" i="9"/>
  <c r="M51" i="9"/>
  <c r="N46" i="9"/>
  <c r="M40" i="9"/>
  <c r="M41" i="9" s="1"/>
  <c r="AD72" i="9"/>
  <c r="P51" i="9"/>
  <c r="L49" i="9"/>
  <c r="L53" i="9" s="1"/>
  <c r="M49" i="9"/>
  <c r="F51" i="9"/>
  <c r="F53" i="9" s="1"/>
  <c r="G46" i="9"/>
  <c r="F40" i="9"/>
  <c r="I51" i="9"/>
  <c r="J46" i="9"/>
  <c r="I40" i="9"/>
  <c r="I41" i="9" s="1"/>
  <c r="Q20" i="9"/>
  <c r="Q21" i="9" s="1"/>
  <c r="AD59" i="9"/>
  <c r="K46" i="9"/>
  <c r="J51" i="9"/>
  <c r="J40" i="9"/>
  <c r="J41" i="9" s="1"/>
  <c r="Q33" i="9"/>
  <c r="G51" i="9"/>
  <c r="H46" i="9"/>
  <c r="G40" i="9"/>
  <c r="G41" i="9" s="1"/>
  <c r="G49" i="9"/>
  <c r="O49" i="9"/>
  <c r="J53" i="9"/>
  <c r="R25" i="9"/>
  <c r="R6" i="9"/>
  <c r="R5" i="9"/>
  <c r="S18" i="9" s="1"/>
  <c r="S25" i="9" s="1"/>
  <c r="Q26" i="9"/>
  <c r="R26" i="9" s="1"/>
  <c r="AD7" i="9"/>
  <c r="AD20" i="9"/>
  <c r="R4" i="9"/>
  <c r="Q8" i="9"/>
  <c r="S19" i="9"/>
  <c r="S6" i="9"/>
  <c r="P27" i="9"/>
  <c r="Q40" i="9" l="1"/>
  <c r="Q41" i="9" s="1"/>
  <c r="F41" i="9"/>
  <c r="P59" i="9"/>
  <c r="O47" i="9"/>
  <c r="F57" i="9"/>
  <c r="E64" i="9"/>
  <c r="Q27" i="9"/>
  <c r="AD66" i="9"/>
  <c r="K66" i="9"/>
  <c r="H47" i="9"/>
  <c r="I59" i="9"/>
  <c r="H59" i="9"/>
  <c r="G47" i="9"/>
  <c r="M59" i="9"/>
  <c r="L47" i="9"/>
  <c r="J59" i="9"/>
  <c r="I47" i="9"/>
  <c r="N59" i="9"/>
  <c r="M47" i="9"/>
  <c r="Q49" i="9"/>
  <c r="Q53" i="9" s="1"/>
  <c r="I53" i="9"/>
  <c r="J66" i="9" s="1"/>
  <c r="S5" i="9"/>
  <c r="G53" i="9"/>
  <c r="L59" i="9"/>
  <c r="K47" i="9"/>
  <c r="K59" i="9"/>
  <c r="J47" i="9"/>
  <c r="O66" i="9"/>
  <c r="P53" i="9"/>
  <c r="AD47" i="9"/>
  <c r="H53" i="9"/>
  <c r="I66" i="9" s="1"/>
  <c r="O53" i="9"/>
  <c r="P66" i="9" s="1"/>
  <c r="G59" i="9"/>
  <c r="Q46" i="9"/>
  <c r="Q47" i="9" s="1"/>
  <c r="F47" i="9"/>
  <c r="L66" i="9"/>
  <c r="Q50" i="9"/>
  <c r="M53" i="9"/>
  <c r="N66" i="9" s="1"/>
  <c r="M66" i="9"/>
  <c r="O59" i="9"/>
  <c r="N47" i="9"/>
  <c r="E63" i="9"/>
  <c r="F56" i="9"/>
  <c r="E53" i="9"/>
  <c r="F66" i="9" s="1"/>
  <c r="E58" i="9"/>
  <c r="Q51" i="9"/>
  <c r="S26" i="9"/>
  <c r="Q28" i="9"/>
  <c r="R27" i="9"/>
  <c r="S27" i="9" s="1"/>
  <c r="T6" i="9"/>
  <c r="T19" i="9"/>
  <c r="T26" i="9" s="1"/>
  <c r="S4" i="9"/>
  <c r="S17" i="9"/>
  <c r="S24" i="9" s="1"/>
  <c r="T18" i="9"/>
  <c r="T25" i="9" s="1"/>
  <c r="T5" i="9"/>
  <c r="AE20" i="9"/>
  <c r="AE7" i="9"/>
  <c r="F58" i="9" l="1"/>
  <c r="E65" i="9"/>
  <c r="H66" i="9"/>
  <c r="Q59" i="9"/>
  <c r="F64" i="9"/>
  <c r="F70" i="9" s="1"/>
  <c r="G57" i="9"/>
  <c r="T27" i="9"/>
  <c r="F63" i="9"/>
  <c r="G56" i="9"/>
  <c r="F60" i="9"/>
  <c r="E69" i="9"/>
  <c r="E67" i="9"/>
  <c r="E70" i="9"/>
  <c r="E60" i="9"/>
  <c r="G66" i="9"/>
  <c r="Q66" i="9" s="1"/>
  <c r="T4" i="9"/>
  <c r="T17" i="9"/>
  <c r="T24" i="9" s="1"/>
  <c r="AF7" i="9"/>
  <c r="AF20" i="9"/>
  <c r="U5" i="9"/>
  <c r="U18" i="9"/>
  <c r="U25" i="9" s="1"/>
  <c r="U6" i="9"/>
  <c r="U19" i="9"/>
  <c r="U26" i="9" s="1"/>
  <c r="U27" i="9" l="1"/>
  <c r="E71" i="9"/>
  <c r="E73" i="9"/>
  <c r="H56" i="9"/>
  <c r="G63" i="9"/>
  <c r="G64" i="9"/>
  <c r="H57" i="9"/>
  <c r="G58" i="9"/>
  <c r="G60" i="9" s="1"/>
  <c r="F65" i="9"/>
  <c r="F69" i="9"/>
  <c r="F67" i="9"/>
  <c r="AG20" i="9"/>
  <c r="AG7" i="9"/>
  <c r="V6" i="9"/>
  <c r="V19" i="9"/>
  <c r="V26" i="9" s="1"/>
  <c r="V18" i="9"/>
  <c r="V25" i="9" s="1"/>
  <c r="V5" i="9"/>
  <c r="U17" i="9"/>
  <c r="U24" i="9" s="1"/>
  <c r="U4" i="9"/>
  <c r="V27" i="9" l="1"/>
  <c r="W27" i="9" s="1"/>
  <c r="I57" i="9"/>
  <c r="H64" i="9"/>
  <c r="H70" i="9" s="1"/>
  <c r="I56" i="9"/>
  <c r="H63" i="9"/>
  <c r="G65" i="9"/>
  <c r="H58" i="9"/>
  <c r="G69" i="9"/>
  <c r="G67" i="9"/>
  <c r="F71" i="9"/>
  <c r="F72" i="9"/>
  <c r="F73" i="9" s="1"/>
  <c r="G70" i="9"/>
  <c r="V17" i="9"/>
  <c r="V24" i="9" s="1"/>
  <c r="V4" i="9"/>
  <c r="W6" i="9"/>
  <c r="W19" i="9"/>
  <c r="W26" i="9" s="1"/>
  <c r="W5" i="9"/>
  <c r="W18" i="9"/>
  <c r="W25" i="9" s="1"/>
  <c r="AH7" i="9"/>
  <c r="AH20" i="9"/>
  <c r="H60" i="9" l="1"/>
  <c r="J57" i="9"/>
  <c r="I64" i="9"/>
  <c r="I70" i="9" s="1"/>
  <c r="G71" i="9"/>
  <c r="G72" i="9"/>
  <c r="G73" i="9" s="1"/>
  <c r="H69" i="9"/>
  <c r="H65" i="9"/>
  <c r="I58" i="9"/>
  <c r="I63" i="9"/>
  <c r="J56" i="9"/>
  <c r="I60" i="9"/>
  <c r="X27" i="9"/>
  <c r="AI7" i="9"/>
  <c r="AI20" i="9"/>
  <c r="X6" i="9"/>
  <c r="X19" i="9"/>
  <c r="X26" i="9" s="1"/>
  <c r="W17" i="9"/>
  <c r="W24" i="9" s="1"/>
  <c r="W4" i="9"/>
  <c r="X5" i="9"/>
  <c r="X18" i="9"/>
  <c r="X25" i="9" s="1"/>
  <c r="K56" i="9" l="1"/>
  <c r="J63" i="9"/>
  <c r="H71" i="9"/>
  <c r="H72" i="9"/>
  <c r="H73" i="9" s="1"/>
  <c r="Y27" i="9"/>
  <c r="I69" i="9"/>
  <c r="H67" i="9"/>
  <c r="K57" i="9"/>
  <c r="J64" i="9"/>
  <c r="J58" i="9"/>
  <c r="I65" i="9"/>
  <c r="I67" i="9" s="1"/>
  <c r="Y5" i="9"/>
  <c r="Y18" i="9"/>
  <c r="Y25" i="9" s="1"/>
  <c r="Y6" i="9"/>
  <c r="Y19" i="9"/>
  <c r="Y26" i="9" s="1"/>
  <c r="X4" i="9"/>
  <c r="X17" i="9"/>
  <c r="X24" i="9" s="1"/>
  <c r="AJ7" i="9"/>
  <c r="AJ20" i="9"/>
  <c r="Z27" i="9" l="1"/>
  <c r="AA27" i="9" s="1"/>
  <c r="J70" i="9"/>
  <c r="L56" i="9"/>
  <c r="K63" i="9"/>
  <c r="K60" i="9"/>
  <c r="K58" i="9"/>
  <c r="J65" i="9"/>
  <c r="L57" i="9"/>
  <c r="K64" i="9"/>
  <c r="K70" i="9" s="1"/>
  <c r="J69" i="9"/>
  <c r="I71" i="9"/>
  <c r="I72" i="9"/>
  <c r="J60" i="9"/>
  <c r="AK20" i="9"/>
  <c r="AK7" i="9"/>
  <c r="Z6" i="9"/>
  <c r="Z19" i="9"/>
  <c r="Z26" i="9" s="1"/>
  <c r="B11" i="14" s="1"/>
  <c r="Y17" i="9"/>
  <c r="Y24" i="9" s="1"/>
  <c r="Y4" i="9"/>
  <c r="Z5" i="9"/>
  <c r="Z18" i="9"/>
  <c r="Z25" i="9" s="1"/>
  <c r="B10" i="14" s="1"/>
  <c r="M57" i="9" l="1"/>
  <c r="L64" i="9"/>
  <c r="L70" i="9" s="1"/>
  <c r="I73" i="9"/>
  <c r="J71" i="9"/>
  <c r="J73" i="9" s="1"/>
  <c r="J72" i="9"/>
  <c r="K69" i="9"/>
  <c r="J67" i="9"/>
  <c r="L58" i="9"/>
  <c r="K65" i="9"/>
  <c r="M56" i="9"/>
  <c r="L63" i="9"/>
  <c r="L60" i="9"/>
  <c r="AB27" i="9"/>
  <c r="AA18" i="9"/>
  <c r="AA5" i="9"/>
  <c r="AA19" i="9"/>
  <c r="AA6" i="9"/>
  <c r="Z17" i="9"/>
  <c r="Z24" i="9" s="1"/>
  <c r="B9" i="14" s="1"/>
  <c r="Z4" i="9"/>
  <c r="AL7" i="9"/>
  <c r="AL20" i="9"/>
  <c r="L69" i="9" l="1"/>
  <c r="L67" i="9"/>
  <c r="M58" i="9"/>
  <c r="L65" i="9"/>
  <c r="N57" i="9"/>
  <c r="M64" i="9"/>
  <c r="M70" i="9" s="1"/>
  <c r="N56" i="9"/>
  <c r="M63" i="9"/>
  <c r="M60" i="9"/>
  <c r="AC27" i="9"/>
  <c r="AD27" i="9" s="1"/>
  <c r="AE27" i="9" s="1"/>
  <c r="AF27" i="9" s="1"/>
  <c r="AG27" i="9" s="1"/>
  <c r="AH27" i="9" s="1"/>
  <c r="AI27" i="9" s="1"/>
  <c r="AJ27" i="9" s="1"/>
  <c r="AK27" i="9" s="1"/>
  <c r="AL27" i="9" s="1"/>
  <c r="K71" i="9"/>
  <c r="K73" i="9" s="1"/>
  <c r="K72" i="9"/>
  <c r="K67" i="9"/>
  <c r="AA25" i="9"/>
  <c r="C10" i="14" s="1"/>
  <c r="C17" i="14"/>
  <c r="AA26" i="9"/>
  <c r="C11" i="14" s="1"/>
  <c r="C18" i="14"/>
  <c r="AB6" i="9"/>
  <c r="AB19" i="9"/>
  <c r="AA17" i="9"/>
  <c r="AA4" i="9"/>
  <c r="AB18" i="9"/>
  <c r="AB5" i="9"/>
  <c r="M69" i="9" l="1"/>
  <c r="O57" i="9"/>
  <c r="N64" i="9"/>
  <c r="N70" i="9" s="1"/>
  <c r="O56" i="9"/>
  <c r="N63" i="9"/>
  <c r="L71" i="9"/>
  <c r="L72" i="9"/>
  <c r="N58" i="9"/>
  <c r="N60" i="9" s="1"/>
  <c r="M65" i="9"/>
  <c r="AB25" i="9"/>
  <c r="D10" i="14" s="1"/>
  <c r="D17" i="14"/>
  <c r="AB26" i="9"/>
  <c r="D11" i="14" s="1"/>
  <c r="D18" i="14"/>
  <c r="AA24" i="9"/>
  <c r="C9" i="14" s="1"/>
  <c r="C16" i="14"/>
  <c r="AB4" i="9"/>
  <c r="AB17" i="9"/>
  <c r="AC5" i="9"/>
  <c r="AC18" i="9"/>
  <c r="AC19" i="9"/>
  <c r="AC6" i="9"/>
  <c r="AH39" i="9" l="1"/>
  <c r="AI52" i="9" s="1"/>
  <c r="AL39" i="9"/>
  <c r="T33" i="9"/>
  <c r="X33" i="9"/>
  <c r="AB33" i="9"/>
  <c r="AG39" i="9"/>
  <c r="AH52" i="9" s="1"/>
  <c r="AD39" i="9"/>
  <c r="AE52" i="9" s="1"/>
  <c r="AE59" i="9" s="1"/>
  <c r="S33" i="9"/>
  <c r="Y33" i="9"/>
  <c r="R33" i="9"/>
  <c r="AI39" i="9"/>
  <c r="AJ52" i="9" s="1"/>
  <c r="U33" i="9"/>
  <c r="Z33" i="9"/>
  <c r="AJ39" i="9"/>
  <c r="V33" i="9"/>
  <c r="AE39" i="9"/>
  <c r="AC33" i="9"/>
  <c r="AK39" i="9"/>
  <c r="AL52" i="9" s="1"/>
  <c r="W33" i="9"/>
  <c r="AA33" i="9"/>
  <c r="AF39" i="9"/>
  <c r="AG52" i="9" s="1"/>
  <c r="M71" i="9"/>
  <c r="M72" i="9"/>
  <c r="P57" i="9"/>
  <c r="O64" i="9"/>
  <c r="O70" i="9" s="1"/>
  <c r="N69" i="9"/>
  <c r="M67" i="9"/>
  <c r="AH38" i="9"/>
  <c r="AL38" i="9"/>
  <c r="S32" i="9"/>
  <c r="S50" i="9" s="1"/>
  <c r="W32" i="9"/>
  <c r="AA32" i="9"/>
  <c r="AE38" i="9"/>
  <c r="AJ38" i="9"/>
  <c r="T32" i="9"/>
  <c r="T50" i="9" s="1"/>
  <c r="Y32" i="9"/>
  <c r="Y50" i="9" s="1"/>
  <c r="AF38" i="9"/>
  <c r="AK38" i="9"/>
  <c r="AD38" i="9"/>
  <c r="U32" i="9"/>
  <c r="U50" i="9" s="1"/>
  <c r="Z32" i="9"/>
  <c r="Z50" i="9" s="1"/>
  <c r="R32" i="9"/>
  <c r="R50" i="9" s="1"/>
  <c r="AG38" i="9"/>
  <c r="V32" i="9"/>
  <c r="V50" i="9" s="1"/>
  <c r="AB32" i="9"/>
  <c r="AB50" i="9" s="1"/>
  <c r="AI38" i="9"/>
  <c r="X32" i="9"/>
  <c r="X50" i="9" s="1"/>
  <c r="AC32" i="9"/>
  <c r="AC50" i="9" s="1"/>
  <c r="O58" i="9"/>
  <c r="N65" i="9"/>
  <c r="L73" i="9"/>
  <c r="P56" i="9"/>
  <c r="O63" i="9"/>
  <c r="O60" i="9"/>
  <c r="M73" i="9"/>
  <c r="AC25" i="9"/>
  <c r="E10" i="14" s="1"/>
  <c r="E17" i="14"/>
  <c r="AB24" i="9"/>
  <c r="D9" i="14" s="1"/>
  <c r="D16" i="14"/>
  <c r="AC26" i="9"/>
  <c r="E11" i="14" s="1"/>
  <c r="E18" i="14"/>
  <c r="AD18" i="9"/>
  <c r="AD5" i="9"/>
  <c r="AD19" i="9"/>
  <c r="AD6" i="9"/>
  <c r="AC4" i="9"/>
  <c r="AC17" i="9"/>
  <c r="W50" i="9" l="1"/>
  <c r="R57" i="9"/>
  <c r="P64" i="9"/>
  <c r="Q57" i="9"/>
  <c r="U51" i="9"/>
  <c r="U40" i="9"/>
  <c r="U41" i="9" s="1"/>
  <c r="S40" i="9"/>
  <c r="S41" i="9" s="1"/>
  <c r="S51" i="9"/>
  <c r="AH37" i="9"/>
  <c r="AH41" i="9" s="1"/>
  <c r="AL37" i="9"/>
  <c r="AL41" i="9" s="1"/>
  <c r="V31" i="9"/>
  <c r="Z31" i="9"/>
  <c r="R31" i="9"/>
  <c r="AG37" i="9"/>
  <c r="AG41" i="9" s="1"/>
  <c r="T31" i="9"/>
  <c r="T49" i="9" s="1"/>
  <c r="T53" i="9" s="1"/>
  <c r="Y31" i="9"/>
  <c r="AI37" i="9"/>
  <c r="AI41" i="9" s="1"/>
  <c r="U31" i="9"/>
  <c r="AA31" i="9"/>
  <c r="AA49" i="9" s="1"/>
  <c r="AE37" i="9"/>
  <c r="AE41" i="9" s="1"/>
  <c r="W31" i="9"/>
  <c r="W49" i="9" s="1"/>
  <c r="AK37" i="9"/>
  <c r="AK41" i="9" s="1"/>
  <c r="AC31" i="9"/>
  <c r="AF37" i="9"/>
  <c r="AF41" i="9" s="1"/>
  <c r="X31" i="9"/>
  <c r="X49" i="9" s="1"/>
  <c r="AJ37" i="9"/>
  <c r="AJ41" i="9" s="1"/>
  <c r="AD37" i="9"/>
  <c r="AD41" i="9" s="1"/>
  <c r="AB31" i="9"/>
  <c r="AB49" i="9" s="1"/>
  <c r="S31" i="9"/>
  <c r="N71" i="9"/>
  <c r="N72" i="9"/>
  <c r="N67" i="9"/>
  <c r="W40" i="9"/>
  <c r="W41" i="9" s="1"/>
  <c r="W51" i="9"/>
  <c r="V51" i="9"/>
  <c r="V40" i="9"/>
  <c r="V41" i="9" s="1"/>
  <c r="T51" i="9"/>
  <c r="T40" i="9"/>
  <c r="T41" i="9" s="1"/>
  <c r="AA40" i="9"/>
  <c r="AA41" i="9" s="1"/>
  <c r="AA51" i="9"/>
  <c r="X51" i="9"/>
  <c r="X40" i="9"/>
  <c r="X41" i="9" s="1"/>
  <c r="O69" i="9"/>
  <c r="P58" i="9"/>
  <c r="O65" i="9"/>
  <c r="N73" i="9"/>
  <c r="AK52" i="9"/>
  <c r="R51" i="9"/>
  <c r="R40" i="9"/>
  <c r="R41" i="9" s="1"/>
  <c r="AF52" i="9"/>
  <c r="P63" i="9"/>
  <c r="P60" i="9"/>
  <c r="Q56" i="9"/>
  <c r="AA50" i="9"/>
  <c r="AC51" i="9"/>
  <c r="AC40" i="9"/>
  <c r="AC41" i="9" s="1"/>
  <c r="Z51" i="9"/>
  <c r="Z40" i="9"/>
  <c r="Z41" i="9" s="1"/>
  <c r="Y51" i="9"/>
  <c r="Y40" i="9"/>
  <c r="Y41" i="9" s="1"/>
  <c r="AB51" i="9"/>
  <c r="AB40" i="9"/>
  <c r="AB41" i="9" s="1"/>
  <c r="AD26" i="9"/>
  <c r="F11" i="14" s="1"/>
  <c r="F18" i="14"/>
  <c r="AC24" i="9"/>
  <c r="E9" i="14" s="1"/>
  <c r="E16" i="14"/>
  <c r="AD25" i="9"/>
  <c r="F10" i="14" s="1"/>
  <c r="F17" i="14"/>
  <c r="AE6" i="9"/>
  <c r="AE19" i="9"/>
  <c r="AE5" i="9"/>
  <c r="AE18" i="9"/>
  <c r="AD17" i="9"/>
  <c r="AD4" i="9"/>
  <c r="O71" i="9" l="1"/>
  <c r="O72" i="9"/>
  <c r="U49" i="9"/>
  <c r="U53" i="9" s="1"/>
  <c r="S57" i="9"/>
  <c r="R64" i="9"/>
  <c r="R70" i="9" s="1"/>
  <c r="AA53" i="9"/>
  <c r="P70" i="9"/>
  <c r="Q70" i="9" s="1"/>
  <c r="Q64" i="9"/>
  <c r="P65" i="9"/>
  <c r="R58" i="9"/>
  <c r="Q58" i="9"/>
  <c r="Q60" i="9" s="1"/>
  <c r="S49" i="9"/>
  <c r="S53" i="9" s="1"/>
  <c r="X53" i="9"/>
  <c r="W53" i="9"/>
  <c r="R49" i="9"/>
  <c r="P69" i="9"/>
  <c r="Q63" i="9"/>
  <c r="O73" i="9"/>
  <c r="AC49" i="9"/>
  <c r="AC53" i="9" s="1"/>
  <c r="V49" i="9"/>
  <c r="V53" i="9" s="1"/>
  <c r="O67" i="9"/>
  <c r="AB53" i="9"/>
  <c r="Y49" i="9"/>
  <c r="Y53" i="9" s="1"/>
  <c r="Z49" i="9"/>
  <c r="Z53" i="9" s="1"/>
  <c r="H18" i="14"/>
  <c r="AE25" i="9"/>
  <c r="G10" i="14" s="1"/>
  <c r="G17" i="14"/>
  <c r="AE26" i="9"/>
  <c r="G18" i="14"/>
  <c r="AD24" i="9"/>
  <c r="F9" i="14" s="1"/>
  <c r="F16" i="14"/>
  <c r="AF5" i="9"/>
  <c r="AF18" i="9"/>
  <c r="AE4" i="9"/>
  <c r="AE17" i="9"/>
  <c r="AF6" i="9"/>
  <c r="S64" i="9" l="1"/>
  <c r="S70" i="9" s="1"/>
  <c r="T57" i="9"/>
  <c r="P71" i="9"/>
  <c r="Q71" i="9" s="1"/>
  <c r="P72" i="9"/>
  <c r="Q72" i="9" s="1"/>
  <c r="Q65" i="9"/>
  <c r="Q67" i="9" s="1"/>
  <c r="P67" i="9"/>
  <c r="R53" i="9"/>
  <c r="R56" i="9"/>
  <c r="Q69" i="9"/>
  <c r="Q73" i="9" s="1"/>
  <c r="S58" i="9"/>
  <c r="R65" i="9"/>
  <c r="R71" i="9" s="1"/>
  <c r="H16" i="14"/>
  <c r="AF25" i="9"/>
  <c r="H10" i="14" s="1"/>
  <c r="H17" i="14"/>
  <c r="AF26" i="9"/>
  <c r="H11" i="14" s="1"/>
  <c r="G11" i="14"/>
  <c r="AE24" i="9"/>
  <c r="G9" i="14" s="1"/>
  <c r="G16" i="14"/>
  <c r="AF4" i="9"/>
  <c r="AG6" i="9"/>
  <c r="AG19" i="9"/>
  <c r="AG18" i="9"/>
  <c r="AG5" i="9"/>
  <c r="S65" i="9" l="1"/>
  <c r="S71" i="9" s="1"/>
  <c r="T58" i="9"/>
  <c r="P73" i="9"/>
  <c r="U57" i="9"/>
  <c r="T64" i="9"/>
  <c r="T70" i="9" s="1"/>
  <c r="R63" i="9"/>
  <c r="S56" i="9"/>
  <c r="R60" i="9"/>
  <c r="AF24" i="9"/>
  <c r="H9" i="14" s="1"/>
  <c r="AG26" i="9"/>
  <c r="I11" i="14" s="1"/>
  <c r="I18" i="14"/>
  <c r="AG25" i="9"/>
  <c r="I10" i="14" s="1"/>
  <c r="I17" i="14"/>
  <c r="AH18" i="9"/>
  <c r="AH5" i="9"/>
  <c r="AH19" i="9"/>
  <c r="AH6" i="9"/>
  <c r="AG4" i="9"/>
  <c r="AG17" i="9"/>
  <c r="V57" i="9" l="1"/>
  <c r="U64" i="9"/>
  <c r="U70" i="9" s="1"/>
  <c r="T56" i="9"/>
  <c r="S63" i="9"/>
  <c r="S60" i="9"/>
  <c r="R69" i="9"/>
  <c r="R73" i="9" s="1"/>
  <c r="R67" i="9"/>
  <c r="U58" i="9"/>
  <c r="T65" i="9"/>
  <c r="T71" i="9" s="1"/>
  <c r="AH25" i="9"/>
  <c r="J10" i="14" s="1"/>
  <c r="J17" i="14"/>
  <c r="AH26" i="9"/>
  <c r="J11" i="14" s="1"/>
  <c r="J18" i="14"/>
  <c r="AG24" i="9"/>
  <c r="I9" i="14" s="1"/>
  <c r="I16" i="14"/>
  <c r="AI18" i="9"/>
  <c r="AI5" i="9"/>
  <c r="AI19" i="9"/>
  <c r="AI6" i="9"/>
  <c r="AH17" i="9"/>
  <c r="AH4" i="9"/>
  <c r="V58" i="9" l="1"/>
  <c r="U65" i="9"/>
  <c r="U71" i="9" s="1"/>
  <c r="S69" i="9"/>
  <c r="S73" i="9" s="1"/>
  <c r="S67" i="9"/>
  <c r="U56" i="9"/>
  <c r="T63" i="9"/>
  <c r="T60" i="9"/>
  <c r="W57" i="9"/>
  <c r="V64" i="9"/>
  <c r="V70" i="9" s="1"/>
  <c r="AI26" i="9"/>
  <c r="K11" i="14" s="1"/>
  <c r="K18" i="14"/>
  <c r="AH24" i="9"/>
  <c r="J9" i="14" s="1"/>
  <c r="J16" i="14"/>
  <c r="AI25" i="9"/>
  <c r="K10" i="14" s="1"/>
  <c r="K17" i="14"/>
  <c r="AI17" i="9"/>
  <c r="AI4" i="9"/>
  <c r="AJ5" i="9"/>
  <c r="AJ18" i="9"/>
  <c r="AJ19" i="9"/>
  <c r="AJ6" i="9"/>
  <c r="X57" i="9" l="1"/>
  <c r="W64" i="9"/>
  <c r="W70" i="9" s="1"/>
  <c r="T69" i="9"/>
  <c r="T73" i="9" s="1"/>
  <c r="T67" i="9"/>
  <c r="V56" i="9"/>
  <c r="U63" i="9"/>
  <c r="U60" i="9"/>
  <c r="W58" i="9"/>
  <c r="V65" i="9"/>
  <c r="V71" i="9" s="1"/>
  <c r="AJ25" i="9"/>
  <c r="L10" i="14" s="1"/>
  <c r="L17" i="14"/>
  <c r="AJ26" i="9"/>
  <c r="L11" i="14" s="1"/>
  <c r="L18" i="14"/>
  <c r="AI24" i="9"/>
  <c r="K9" i="14" s="1"/>
  <c r="K16" i="14"/>
  <c r="AK18" i="9"/>
  <c r="AK5" i="9"/>
  <c r="AK19" i="9"/>
  <c r="AK6" i="9"/>
  <c r="AJ4" i="9"/>
  <c r="AJ17" i="9"/>
  <c r="X58" i="9" l="1"/>
  <c r="W65" i="9"/>
  <c r="W71" i="9" s="1"/>
  <c r="U69" i="9"/>
  <c r="U73" i="9" s="1"/>
  <c r="U67" i="9"/>
  <c r="W56" i="9"/>
  <c r="V63" i="9"/>
  <c r="V60" i="9"/>
  <c r="Y57" i="9"/>
  <c r="X64" i="9"/>
  <c r="X70" i="9" s="1"/>
  <c r="AK26" i="9"/>
  <c r="M11" i="14" s="1"/>
  <c r="M18" i="14"/>
  <c r="AJ24" i="9"/>
  <c r="L9" i="14" s="1"/>
  <c r="L16" i="14"/>
  <c r="AK25" i="9"/>
  <c r="M10" i="14" s="1"/>
  <c r="M17" i="14"/>
  <c r="AL6" i="9"/>
  <c r="AL19" i="9"/>
  <c r="AL5" i="9"/>
  <c r="AL18" i="9"/>
  <c r="AK4" i="9"/>
  <c r="AK17" i="9"/>
  <c r="AH33" i="9" l="1"/>
  <c r="AL33" i="9"/>
  <c r="AL51" i="9" s="1"/>
  <c r="AE33" i="9"/>
  <c r="AI33" i="9"/>
  <c r="AD33" i="9"/>
  <c r="AF33" i="9"/>
  <c r="AG33" i="9"/>
  <c r="AJ33" i="9"/>
  <c r="AK33" i="9"/>
  <c r="Z57" i="9"/>
  <c r="Y64" i="9"/>
  <c r="Y70" i="9" s="1"/>
  <c r="AH32" i="9"/>
  <c r="AH50" i="9" s="1"/>
  <c r="AL32" i="9"/>
  <c r="AL50" i="9" s="1"/>
  <c r="AE32" i="9"/>
  <c r="AE50" i="9" s="1"/>
  <c r="AI32" i="9"/>
  <c r="AI50" i="9" s="1"/>
  <c r="AF32" i="9"/>
  <c r="AF50" i="9" s="1"/>
  <c r="AD32" i="9"/>
  <c r="AD50" i="9" s="1"/>
  <c r="AG32" i="9"/>
  <c r="AG50" i="9" s="1"/>
  <c r="AJ32" i="9"/>
  <c r="AJ50" i="9" s="1"/>
  <c r="AK32" i="9"/>
  <c r="AK50" i="9" s="1"/>
  <c r="V69" i="9"/>
  <c r="V73" i="9" s="1"/>
  <c r="V67" i="9"/>
  <c r="X56" i="9"/>
  <c r="W63" i="9"/>
  <c r="W60" i="9"/>
  <c r="Y58" i="9"/>
  <c r="X65" i="9"/>
  <c r="X71" i="9" s="1"/>
  <c r="AL25" i="9"/>
  <c r="N10" i="14" s="1"/>
  <c r="N17" i="14"/>
  <c r="AK24" i="9"/>
  <c r="M9" i="14" s="1"/>
  <c r="M16" i="14"/>
  <c r="AL26" i="9"/>
  <c r="N11" i="14" s="1"/>
  <c r="N18" i="14"/>
  <c r="AL4" i="9"/>
  <c r="AL17" i="9"/>
  <c r="W69" i="9" l="1"/>
  <c r="W73" i="9" s="1"/>
  <c r="W67" i="9"/>
  <c r="AJ51" i="9"/>
  <c r="AK46" i="9"/>
  <c r="AI51" i="9"/>
  <c r="AJ46" i="9"/>
  <c r="Y56" i="9"/>
  <c r="X63" i="9"/>
  <c r="X60" i="9"/>
  <c r="AG51" i="9"/>
  <c r="AH46" i="9"/>
  <c r="AE51" i="9"/>
  <c r="AF46" i="9"/>
  <c r="AH31" i="9"/>
  <c r="AL31" i="9"/>
  <c r="AE31" i="9"/>
  <c r="AI31" i="9"/>
  <c r="AF31" i="9"/>
  <c r="AD31" i="9"/>
  <c r="AG31" i="9"/>
  <c r="AJ31" i="9"/>
  <c r="AK31" i="9"/>
  <c r="Z58" i="9"/>
  <c r="Y65" i="9"/>
  <c r="Y71" i="9" s="1"/>
  <c r="AA57" i="9"/>
  <c r="Z64" i="9"/>
  <c r="Z70" i="9" s="1"/>
  <c r="AG46" i="9"/>
  <c r="AF51" i="9"/>
  <c r="AK51" i="9"/>
  <c r="AL46" i="9"/>
  <c r="AL47" i="9" s="1"/>
  <c r="AD51" i="9"/>
  <c r="AE46" i="9"/>
  <c r="AH51" i="9"/>
  <c r="AI46" i="9"/>
  <c r="AL24" i="9"/>
  <c r="N9" i="14" s="1"/>
  <c r="N16" i="14"/>
  <c r="O16" i="14" s="1"/>
  <c r="AE47" i="9" l="1"/>
  <c r="AF59" i="9"/>
  <c r="AG49" i="9"/>
  <c r="AG53" i="9" s="1"/>
  <c r="AE49" i="9"/>
  <c r="AE53" i="9" s="1"/>
  <c r="X69" i="9"/>
  <c r="X73" i="9" s="1"/>
  <c r="X67" i="9"/>
  <c r="AK47" i="9"/>
  <c r="AL59" i="9"/>
  <c r="AG47" i="9"/>
  <c r="AH59" i="9"/>
  <c r="AA58" i="9"/>
  <c r="Z65" i="9"/>
  <c r="Z71" i="9" s="1"/>
  <c r="AD49" i="9"/>
  <c r="AD53" i="9" s="1"/>
  <c r="AE66" i="9" s="1"/>
  <c r="AL49" i="9"/>
  <c r="AL53" i="9" s="1"/>
  <c r="AI59" i="9"/>
  <c r="AH47" i="9"/>
  <c r="Z56" i="9"/>
  <c r="Y63" i="9"/>
  <c r="Y60" i="9"/>
  <c r="AK49" i="9"/>
  <c r="AK53" i="9" s="1"/>
  <c r="AL66" i="9" s="1"/>
  <c r="AF49" i="9"/>
  <c r="AF53" i="9" s="1"/>
  <c r="AH49" i="9"/>
  <c r="AH53" i="9" s="1"/>
  <c r="AI66" i="9" s="1"/>
  <c r="AJ47" i="9"/>
  <c r="AK59" i="9"/>
  <c r="AJ59" i="9"/>
  <c r="AI47" i="9"/>
  <c r="AB57" i="9"/>
  <c r="AA64" i="9"/>
  <c r="AA70" i="9" s="1"/>
  <c r="AJ49" i="9"/>
  <c r="AJ53" i="9" s="1"/>
  <c r="AK66" i="9" s="1"/>
  <c r="AI49" i="9"/>
  <c r="AI53" i="9" s="1"/>
  <c r="AJ66" i="9" s="1"/>
  <c r="AF47" i="9"/>
  <c r="AG59" i="9"/>
  <c r="E8" i="9"/>
  <c r="AH66" i="9" l="1"/>
  <c r="AG66" i="9"/>
  <c r="Y69" i="9"/>
  <c r="Y73" i="9" s="1"/>
  <c r="Y67" i="9"/>
  <c r="AC57" i="9"/>
  <c r="AB64" i="9"/>
  <c r="AB70" i="9" s="1"/>
  <c r="AA56" i="9"/>
  <c r="Z63" i="9"/>
  <c r="Z60" i="9"/>
  <c r="AB58" i="9"/>
  <c r="AA65" i="9"/>
  <c r="AA71" i="9" s="1"/>
  <c r="AF66" i="9"/>
  <c r="E28" i="9"/>
  <c r="AC58" i="9" l="1"/>
  <c r="AB65" i="9"/>
  <c r="AB71" i="9" s="1"/>
  <c r="Z69" i="9"/>
  <c r="Z73" i="9" s="1"/>
  <c r="B14" i="14" s="1"/>
  <c r="Z67" i="9"/>
  <c r="AD57" i="9"/>
  <c r="AC64" i="9"/>
  <c r="AC70" i="9" s="1"/>
  <c r="AB56" i="9"/>
  <c r="AA63" i="9"/>
  <c r="AA60" i="9"/>
  <c r="W14" i="9"/>
  <c r="X14" i="9"/>
  <c r="Y14" i="9"/>
  <c r="Z14" i="9"/>
  <c r="AA14" i="9"/>
  <c r="AB14" i="9"/>
  <c r="AC14" i="9"/>
  <c r="AD14" i="9"/>
  <c r="AE14" i="9"/>
  <c r="AF14" i="9"/>
  <c r="AG14" i="9"/>
  <c r="AH14" i="9"/>
  <c r="AI14" i="9"/>
  <c r="AJ14" i="9"/>
  <c r="AK14" i="9"/>
  <c r="AL14" i="9"/>
  <c r="AA69" i="9" l="1"/>
  <c r="AA73" i="9" s="1"/>
  <c r="C14" i="14" s="1"/>
  <c r="AA67" i="9"/>
  <c r="AC56" i="9"/>
  <c r="AB63" i="9"/>
  <c r="AB60" i="9"/>
  <c r="AE57" i="9"/>
  <c r="AD64" i="9"/>
  <c r="AD70" i="9" s="1"/>
  <c r="AD58" i="9"/>
  <c r="AC65" i="9"/>
  <c r="AC71" i="9" s="1"/>
  <c r="E21" i="9"/>
  <c r="F34" i="9" s="1"/>
  <c r="AD56" i="9" l="1"/>
  <c r="AC63" i="9"/>
  <c r="AC60" i="9"/>
  <c r="AF57" i="9"/>
  <c r="AE64" i="9"/>
  <c r="AE70" i="9" s="1"/>
  <c r="AE58" i="9"/>
  <c r="AD65" i="9"/>
  <c r="AD71" i="9" s="1"/>
  <c r="AB69" i="9"/>
  <c r="AB73" i="9" s="1"/>
  <c r="D14" i="14" s="1"/>
  <c r="AB67" i="9"/>
  <c r="F35" i="9"/>
  <c r="F21" i="9"/>
  <c r="G34" i="9" s="1"/>
  <c r="G35" i="9" s="1"/>
  <c r="AG57" i="9" l="1"/>
  <c r="AF64" i="9"/>
  <c r="AF70" i="9" s="1"/>
  <c r="AF58" i="9"/>
  <c r="AE65" i="9"/>
  <c r="AC69" i="9"/>
  <c r="AC73" i="9" s="1"/>
  <c r="E14" i="14" s="1"/>
  <c r="AC67" i="9"/>
  <c r="AE56" i="9"/>
  <c r="AD63" i="9"/>
  <c r="AD60" i="9"/>
  <c r="F14" i="9"/>
  <c r="G14" i="9"/>
  <c r="H14" i="9"/>
  <c r="I14" i="9"/>
  <c r="J14" i="9"/>
  <c r="K14" i="9"/>
  <c r="L14" i="9"/>
  <c r="M14" i="9"/>
  <c r="N14" i="9"/>
  <c r="O14" i="9"/>
  <c r="P14" i="9"/>
  <c r="S14" i="9"/>
  <c r="T14" i="9"/>
  <c r="U14" i="9"/>
  <c r="V14" i="9"/>
  <c r="E14" i="9"/>
  <c r="AF56" i="9" l="1"/>
  <c r="AE63" i="9"/>
  <c r="AE60" i="9"/>
  <c r="AE71" i="9"/>
  <c r="AE72" i="9"/>
  <c r="AG58" i="9"/>
  <c r="AF65" i="9"/>
  <c r="AD69" i="9"/>
  <c r="AD73" i="9" s="1"/>
  <c r="F14" i="14" s="1"/>
  <c r="AD67" i="9"/>
  <c r="AH57" i="9"/>
  <c r="AG64" i="9"/>
  <c r="AG70" i="9" s="1"/>
  <c r="F8" i="9"/>
  <c r="F28" i="9"/>
  <c r="AF71" i="9" l="1"/>
  <c r="AF72" i="9"/>
  <c r="AH58" i="9"/>
  <c r="AG65" i="9"/>
  <c r="AE69" i="9"/>
  <c r="AE67" i="9"/>
  <c r="AI57" i="9"/>
  <c r="AH64" i="9"/>
  <c r="AH70" i="9" s="1"/>
  <c r="AE73" i="9"/>
  <c r="G14" i="14" s="1"/>
  <c r="AG56" i="9"/>
  <c r="AF63" i="9"/>
  <c r="AF60" i="9"/>
  <c r="G21" i="9"/>
  <c r="H34" i="9" s="1"/>
  <c r="G8" i="9"/>
  <c r="G28" i="9"/>
  <c r="AG71" i="9" l="1"/>
  <c r="AG72" i="9"/>
  <c r="AJ57" i="9"/>
  <c r="AI64" i="9"/>
  <c r="AI70" i="9" s="1"/>
  <c r="AF69" i="9"/>
  <c r="AF73" i="9" s="1"/>
  <c r="H14" i="14" s="1"/>
  <c r="AF67" i="9"/>
  <c r="AI58" i="9"/>
  <c r="AH65" i="9"/>
  <c r="AH56" i="9"/>
  <c r="AG63" i="9"/>
  <c r="AG60" i="9"/>
  <c r="H35" i="9"/>
  <c r="H8" i="9"/>
  <c r="H28" i="9"/>
  <c r="I8" i="9"/>
  <c r="H21" i="9"/>
  <c r="I34" i="9" s="1"/>
  <c r="I35" i="9" s="1"/>
  <c r="AH71" i="9" l="1"/>
  <c r="AH72" i="9"/>
  <c r="AJ58" i="9"/>
  <c r="AI65" i="9"/>
  <c r="AG69" i="9"/>
  <c r="AG67" i="9"/>
  <c r="AK57" i="9"/>
  <c r="AJ64" i="9"/>
  <c r="AJ70" i="9" s="1"/>
  <c r="AI56" i="9"/>
  <c r="AH63" i="9"/>
  <c r="AH60" i="9"/>
  <c r="AG73" i="9"/>
  <c r="I14" i="14" s="1"/>
  <c r="I28" i="9"/>
  <c r="J8" i="9"/>
  <c r="I21" i="9"/>
  <c r="J34" i="9" s="1"/>
  <c r="J35" i="9" s="1"/>
  <c r="AK58" i="9" l="1"/>
  <c r="AJ65" i="9"/>
  <c r="AI71" i="9"/>
  <c r="AI72" i="9"/>
  <c r="AH69" i="9"/>
  <c r="AH67" i="9"/>
  <c r="AH73" i="9"/>
  <c r="J14" i="14" s="1"/>
  <c r="AL57" i="9"/>
  <c r="AL64" i="9" s="1"/>
  <c r="AL70" i="9" s="1"/>
  <c r="AK64" i="9"/>
  <c r="AK70" i="9" s="1"/>
  <c r="AJ56" i="9"/>
  <c r="AI63" i="9"/>
  <c r="AI60" i="9"/>
  <c r="J28" i="9"/>
  <c r="J21" i="9"/>
  <c r="K34" i="9" s="1"/>
  <c r="K35" i="9" s="1"/>
  <c r="K8" i="9"/>
  <c r="AK56" i="9" l="1"/>
  <c r="AJ63" i="9"/>
  <c r="AJ60" i="9"/>
  <c r="AJ71" i="9"/>
  <c r="AJ72" i="9"/>
  <c r="AI69" i="9"/>
  <c r="AI73" i="9" s="1"/>
  <c r="K14" i="14" s="1"/>
  <c r="AI67" i="9"/>
  <c r="AL58" i="9"/>
  <c r="AL65" i="9" s="1"/>
  <c r="AK65" i="9"/>
  <c r="K28" i="9"/>
  <c r="K21" i="9"/>
  <c r="L34" i="9" s="1"/>
  <c r="L35" i="9" s="1"/>
  <c r="AK71" i="9" l="1"/>
  <c r="AK72" i="9"/>
  <c r="AL71" i="9"/>
  <c r="AL72" i="9"/>
  <c r="AJ69" i="9"/>
  <c r="AJ67" i="9"/>
  <c r="AJ73" i="9"/>
  <c r="L14" i="14" s="1"/>
  <c r="AL56" i="9"/>
  <c r="AK63" i="9"/>
  <c r="AK60" i="9"/>
  <c r="L28" i="9"/>
  <c r="L8" i="9"/>
  <c r="L21" i="9"/>
  <c r="M34" i="9" s="1"/>
  <c r="M35" i="9" s="1"/>
  <c r="M8" i="9"/>
  <c r="AL63" i="9" l="1"/>
  <c r="AL60" i="9"/>
  <c r="AK69" i="9"/>
  <c r="AK73" i="9" s="1"/>
  <c r="M14" i="14" s="1"/>
  <c r="AK67" i="9"/>
  <c r="M28" i="9"/>
  <c r="M21" i="9"/>
  <c r="N34" i="9" s="1"/>
  <c r="N35" i="9" s="1"/>
  <c r="AL69" i="9" l="1"/>
  <c r="AL73" i="9" s="1"/>
  <c r="N14" i="14" s="1"/>
  <c r="O14" i="14" s="1"/>
  <c r="B11" i="19" s="1"/>
  <c r="AL67" i="9"/>
  <c r="N28" i="9"/>
  <c r="N8" i="9"/>
  <c r="N21" i="9"/>
  <c r="O34" i="9" s="1"/>
  <c r="O35" i="9" s="1"/>
  <c r="O28" i="9" l="1"/>
  <c r="O21" i="9"/>
  <c r="P34" i="9" s="1"/>
  <c r="O8" i="9"/>
  <c r="P35" i="9" l="1"/>
  <c r="Q34" i="9"/>
  <c r="Q35" i="9" s="1"/>
  <c r="P28" i="9"/>
  <c r="P21" i="9"/>
  <c r="R34" i="9" s="1"/>
  <c r="R35" i="9" s="1"/>
  <c r="P8" i="9"/>
  <c r="R28" i="9" l="1"/>
  <c r="R8" i="9"/>
  <c r="R21" i="9"/>
  <c r="S34" i="9" s="1"/>
  <c r="S35" i="9" s="1"/>
  <c r="S21" i="9" l="1"/>
  <c r="T34" i="9" s="1"/>
  <c r="T35" i="9" s="1"/>
  <c r="S28" i="9"/>
  <c r="S8" i="9"/>
  <c r="T28" i="9" l="1"/>
  <c r="T8" i="9"/>
  <c r="T21" i="9"/>
  <c r="U34" i="9" s="1"/>
  <c r="U35" i="9" s="1"/>
  <c r="U8" i="9" l="1"/>
  <c r="U21" i="9"/>
  <c r="V34" i="9" s="1"/>
  <c r="V35" i="9" s="1"/>
  <c r="V8" i="9" l="1"/>
  <c r="V21" i="9"/>
  <c r="W34" i="9" s="1"/>
  <c r="W35" i="9" s="1"/>
  <c r="V28" i="9"/>
  <c r="U28" i="9"/>
  <c r="W21" i="9" l="1"/>
  <c r="X34" i="9" s="1"/>
  <c r="X35" i="9" s="1"/>
  <c r="W28" i="9"/>
  <c r="W8" i="9"/>
  <c r="X8" i="9" l="1"/>
  <c r="X21" i="9"/>
  <c r="Y34" i="9" s="1"/>
  <c r="Y35" i="9" s="1"/>
  <c r="B4" i="14"/>
  <c r="X28" i="9"/>
  <c r="B5" i="14"/>
  <c r="Y21" i="9" l="1"/>
  <c r="Z34" i="9" s="1"/>
  <c r="Z35" i="9" s="1"/>
  <c r="B6" i="14"/>
  <c r="C4" i="14"/>
  <c r="Y28" i="9"/>
  <c r="C5" i="14"/>
  <c r="Y8" i="9"/>
  <c r="Z21" i="9" l="1"/>
  <c r="AA34" i="9" s="1"/>
  <c r="AA35" i="9" s="1"/>
  <c r="Z8" i="9"/>
  <c r="D4" i="14"/>
  <c r="D5" i="14"/>
  <c r="Z28" i="9"/>
  <c r="AA8" i="9" l="1"/>
  <c r="C6" i="14"/>
  <c r="E5" i="14"/>
  <c r="D6" i="14"/>
  <c r="E4" i="14"/>
  <c r="AA21" i="9"/>
  <c r="AB34" i="9" s="1"/>
  <c r="AB35" i="9" s="1"/>
  <c r="AA28" i="9"/>
  <c r="E6" i="14" l="1"/>
  <c r="F4" i="14"/>
  <c r="AB21" i="9"/>
  <c r="AC34" i="9" s="1"/>
  <c r="AC35" i="9" s="1"/>
  <c r="F5" i="14"/>
  <c r="AB8" i="9"/>
  <c r="AB28" i="9"/>
  <c r="AC21" i="9" l="1"/>
  <c r="AD34" i="9" s="1"/>
  <c r="AD35" i="9" s="1"/>
  <c r="AC8" i="9"/>
  <c r="G5" i="14"/>
  <c r="G4" i="14"/>
  <c r="F6" i="14"/>
  <c r="AC28" i="9"/>
  <c r="AD21" i="9" l="1"/>
  <c r="AE34" i="9" s="1"/>
  <c r="AE35" i="9" s="1"/>
  <c r="AD8" i="9"/>
  <c r="H4" i="14"/>
  <c r="H5" i="14"/>
  <c r="G6" i="14"/>
  <c r="AE21" i="9" l="1"/>
  <c r="AF34" i="9" s="1"/>
  <c r="AF35" i="9" s="1"/>
  <c r="AE28" i="9"/>
  <c r="AE8" i="9"/>
  <c r="I5" i="14"/>
  <c r="I4" i="14"/>
  <c r="H6" i="14"/>
  <c r="AD28" i="9"/>
  <c r="AF21" i="9" l="1"/>
  <c r="AG34" i="9" s="1"/>
  <c r="AG35" i="9" s="1"/>
  <c r="AF28" i="9"/>
  <c r="I6" i="14"/>
  <c r="AF8" i="9"/>
  <c r="J5" i="14"/>
  <c r="J4" i="14"/>
  <c r="AG21" i="9" l="1"/>
  <c r="AH34" i="9" s="1"/>
  <c r="AH35" i="9" s="1"/>
  <c r="K5" i="14"/>
  <c r="K4" i="14"/>
  <c r="AG8" i="9"/>
  <c r="J6" i="14"/>
  <c r="AG28" i="9"/>
  <c r="AH21" i="9" l="1"/>
  <c r="AI34" i="9" s="1"/>
  <c r="AI35" i="9" s="1"/>
  <c r="K6" i="14"/>
  <c r="AH8" i="9"/>
  <c r="L4" i="14"/>
  <c r="AH28" i="9"/>
  <c r="L5" i="14"/>
  <c r="AI8" i="9" l="1"/>
  <c r="L6" i="14"/>
  <c r="AI21" i="9"/>
  <c r="AJ34" i="9" s="1"/>
  <c r="AJ35" i="9" s="1"/>
  <c r="M4" i="14"/>
  <c r="AI28" i="9"/>
  <c r="M5" i="14"/>
  <c r="AJ8" i="9" l="1"/>
  <c r="AJ28" i="9"/>
  <c r="N4" i="14"/>
  <c r="O4" i="14" s="1"/>
  <c r="N5" i="14"/>
  <c r="AJ21" i="9"/>
  <c r="AK34" i="9" s="1"/>
  <c r="AK35" i="9" s="1"/>
  <c r="M6" i="14"/>
  <c r="AK8" i="9" l="1"/>
  <c r="AK21" i="9"/>
  <c r="AL34" i="9" s="1"/>
  <c r="AL35" i="9" s="1"/>
  <c r="AK28" i="9"/>
  <c r="N6" i="14"/>
  <c r="AL21" i="9" l="1"/>
  <c r="AL28" i="9"/>
  <c r="AL8" i="9"/>
  <c r="C19" i="14" l="1"/>
  <c r="B12" i="14"/>
  <c r="C7" i="14"/>
  <c r="B7" i="14"/>
  <c r="D19" i="14" l="1"/>
  <c r="E19" i="14" l="1"/>
  <c r="D7" i="14"/>
  <c r="C12" i="14"/>
  <c r="D12" i="14" l="1"/>
  <c r="E7" i="14"/>
  <c r="F19" i="14"/>
  <c r="E12" i="14"/>
  <c r="F7" i="14" l="1"/>
  <c r="G19" i="14"/>
  <c r="F12" i="14"/>
  <c r="G7" i="14" l="1"/>
  <c r="H19" i="14"/>
  <c r="G12" i="14"/>
  <c r="H7" i="14" l="1"/>
  <c r="I19" i="14"/>
  <c r="H12" i="14"/>
  <c r="I7" i="14" l="1"/>
  <c r="J19" i="14"/>
  <c r="J7" i="14" l="1"/>
  <c r="I12" i="14"/>
  <c r="K19" i="14"/>
  <c r="J12" i="14"/>
  <c r="K7" i="14" l="1"/>
  <c r="L19" i="14"/>
  <c r="K12" i="14"/>
  <c r="L7" i="14" l="1"/>
  <c r="M19" i="14"/>
  <c r="L12" i="14"/>
  <c r="O18" i="14"/>
  <c r="O10" i="14" l="1"/>
  <c r="M7" i="14"/>
  <c r="O5" i="14"/>
  <c r="O17" i="14"/>
  <c r="O6" i="14"/>
  <c r="M12" i="14"/>
  <c r="O19" i="14" l="1"/>
  <c r="B16" i="19" s="1"/>
  <c r="B17" i="19" s="1"/>
  <c r="N19" i="14"/>
  <c r="O7" i="14"/>
  <c r="B2" i="19" s="1"/>
  <c r="B3" i="19" s="1"/>
  <c r="N7" i="14"/>
  <c r="O9" i="14"/>
  <c r="O11" i="14"/>
  <c r="O12" i="14" l="1"/>
  <c r="B6" i="19" s="1"/>
  <c r="B7" i="19" s="1"/>
  <c r="B13" i="19" s="1"/>
  <c r="N12" i="14"/>
</calcChain>
</file>

<file path=xl/sharedStrings.xml><?xml version="1.0" encoding="utf-8"?>
<sst xmlns="http://schemas.openxmlformats.org/spreadsheetml/2006/main" count="276" uniqueCount="91">
  <si>
    <t>GL FERC Acct</t>
  </si>
  <si>
    <t>101000</t>
  </si>
  <si>
    <t>101000 Total</t>
  </si>
  <si>
    <t>Intangibles</t>
  </si>
  <si>
    <t>Func Group</t>
  </si>
  <si>
    <t>Ending Plant Balance</t>
  </si>
  <si>
    <t>Additions</t>
  </si>
  <si>
    <t>Depreciation Expense Calculated</t>
  </si>
  <si>
    <t xml:space="preserve">   Total Cost</t>
  </si>
  <si>
    <t>Accumulated Depreciation</t>
  </si>
  <si>
    <t>AMA</t>
  </si>
  <si>
    <t xml:space="preserve">   Total A/D</t>
  </si>
  <si>
    <t>ADFIT</t>
  </si>
  <si>
    <t xml:space="preserve">   Total Deprec Exp</t>
  </si>
  <si>
    <t xml:space="preserve">Production </t>
  </si>
  <si>
    <t>Transmission</t>
  </si>
  <si>
    <t xml:space="preserve">Transmission </t>
  </si>
  <si>
    <t>Depreciation Rate</t>
  </si>
  <si>
    <t>Plant</t>
  </si>
  <si>
    <t>Electric</t>
  </si>
  <si>
    <t xml:space="preserve">   Plant</t>
  </si>
  <si>
    <t>A/D</t>
  </si>
  <si>
    <t xml:space="preserve">   A/D</t>
  </si>
  <si>
    <t>Net Rate Base</t>
  </si>
  <si>
    <t>Expenses:</t>
  </si>
  <si>
    <t>Depreciation Expense</t>
  </si>
  <si>
    <t>Add EIM Plant (9/30/2022 AMA Amount)</t>
  </si>
  <si>
    <t xml:space="preserve">2020 Total </t>
  </si>
  <si>
    <t>Add Depreciation Expense</t>
  </si>
  <si>
    <t>Year 1 Tax Depreciation Expense Calculated</t>
  </si>
  <si>
    <t>Year 2 Tax Depreciation Expense Calculated</t>
  </si>
  <si>
    <t>Year 3 Tax Depreciation Expense Calculated</t>
  </si>
  <si>
    <t>Book/Tax Difference</t>
  </si>
  <si>
    <t>Total Tax Depreciation Expense</t>
  </si>
  <si>
    <t>Accumulated Tax Depreciation Expense</t>
  </si>
  <si>
    <t xml:space="preserve">Washington Electric 2020 EIM Additions </t>
  </si>
  <si>
    <t>Forecast</t>
  </si>
  <si>
    <t>Erval</t>
  </si>
  <si>
    <t>Depreciation category</t>
  </si>
  <si>
    <t xml:space="preserve">Project </t>
  </si>
  <si>
    <t>Percent included in Rate Case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</si>
  <si>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</si>
  <si>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</si>
  <si>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</si>
  <si>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</si>
  <si>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</si>
  <si>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</si>
  <si>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</si>
  <si>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</si>
  <si>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</si>
  <si>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</si>
  <si>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</si>
  <si>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</si>
  <si>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(including Residual CWIP)</t>
  </si>
  <si>
    <t>AMA - Jan</t>
  </si>
  <si>
    <t>AMA - Feb</t>
  </si>
  <si>
    <t>AMA - Mar</t>
  </si>
  <si>
    <t>AMA - Apr</t>
  </si>
  <si>
    <t>AMA - May</t>
  </si>
  <si>
    <t>AMA - Jun</t>
  </si>
  <si>
    <t>AMA - Jul</t>
  </si>
  <si>
    <t>AMA - Aug</t>
  </si>
  <si>
    <t>AMA - Sep</t>
  </si>
  <si>
    <t>AMA - Oct</t>
  </si>
  <si>
    <t>AMA - Nov</t>
  </si>
  <si>
    <t>AMA - Dec</t>
  </si>
  <si>
    <t>AMA - Full Year</t>
  </si>
  <si>
    <t>Elec Transmission 350-359</t>
  </si>
  <si>
    <t>BI_XS907 - Trans SS BI Substation Metering - EIM</t>
  </si>
  <si>
    <t>Hydro 331-336</t>
  </si>
  <si>
    <t>BI_AG019 - EIM Low Side Metering Upgrades - Generation</t>
  </si>
  <si>
    <t>BI_AG020 - EIM High Side Metering Upgrades - Generation</t>
  </si>
  <si>
    <t>Software 303</t>
  </si>
  <si>
    <t>BI_20N09 - ET BI Hardware/Software - EIM</t>
  </si>
  <si>
    <t>BI_XS909 - Trans HS Metering -EIM</t>
  </si>
  <si>
    <t xml:space="preserve">BI_YS908 - System Ops SCADA Upgrades </t>
  </si>
  <si>
    <t>BI_19N09 - ET BI Network - EIM</t>
  </si>
  <si>
    <t>N/A</t>
  </si>
  <si>
    <t>EIM 2020 PF</t>
  </si>
  <si>
    <t xml:space="preserve">All projects complete prior to new rates going tinto effect, prior to rate effective period. </t>
  </si>
  <si>
    <t>Washington Electric -2021 EIM Additions</t>
  </si>
  <si>
    <t>BI_AG021 - EIM Control Upgrades - Generation</t>
  </si>
  <si>
    <t>EIM 2021 PF</t>
  </si>
  <si>
    <t>Washington Electric -2021 EIM Additions -2022</t>
  </si>
  <si>
    <t>EIM 2022 PF</t>
  </si>
  <si>
    <t>Rate Year Oct 1, 2021 - Sept 2022</t>
  </si>
  <si>
    <t>AMA Rate Effective period</t>
  </si>
  <si>
    <t xml:space="preserve">Capital additions incurred during rate effective period. </t>
  </si>
  <si>
    <t>See additional workpapers for EIM pro forma labor and other expenses included with Adjustment PF 3.18 Pro Forma  EIM Capital/Expense.</t>
  </si>
  <si>
    <t>2022 EIM Capital revenue requirement</t>
  </si>
  <si>
    <t>Depreciation.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</si>
</sst>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_(&quot;$&quot;* #,##0_);_(&quot;$&quot;* \(#,##0\);_(&quot;$&quot;* &quot;-&quot;??_);_(@_)"/>
    <numFmt numFmtId="167" formatCode="0.000"/>
  </numFmts>
  <fonts count="12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8"/>
      <color theme="1"/>
      <name val="Microsoft Sans Serif"/>
      <family val="2"/>
    </font>
    <font>
      <sz val="8"/>
      <color rgb="FF000000"/>
      <name val="Microsoft Sans Serif"/>
      <family val="2"/>
    </font>
    <font>
      <b/>
      <i/>
      <u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43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62">
    <xf numFmtId="0" fontId="0" fillId="0" borderId="0" xfId="0"/>
    <xf numFmtId="0" fontId="6" fillId="0" borderId="0" xfId="0" applyFont="1"/>
    <xf numFmtId="164" fontId="0" fillId="0" borderId="0" xfId="1" applyNumberFormat="1" applyFont="1"/>
    <xf numFmtId="164" fontId="0" fillId="0" borderId="0" xfId="0" applyNumberFormat="1"/>
    <xf numFmtId="165" fontId="6" fillId="0" borderId="0" xfId="1" applyNumberFormat="1" applyFont="1"/>
    <xf numFmtId="164" fontId="0" fillId="0" borderId="1" xfId="1" applyNumberFormat="1" applyFont="1" applyBorder="1"/>
    <xf numFmtId="0" fontId="6" fillId="0" borderId="0" xfId="0" applyFont="1" applyAlignment="1">
      <alignment horizontal="center"/>
    </xf>
    <xf numFmtId="164" fontId="0" fillId="2" borderId="1" xfId="1" applyNumberFormat="1" applyFont="1" applyFill="1" applyBorder="1"/>
    <xf numFmtId="164" fontId="4" fillId="0" borderId="0" xfId="1" applyNumberFormat="1" applyFont="1"/>
    <xf numFmtId="164" fontId="0" fillId="0" borderId="0" xfId="1" applyNumberFormat="1" applyFont="1" applyAlignment="1">
      <alignment horizontal="center"/>
    </xf>
    <xf numFmtId="165" fontId="6" fillId="3" borderId="0" xfId="1" applyNumberFormat="1" applyFont="1" applyFill="1"/>
    <xf numFmtId="164" fontId="0" fillId="3" borderId="0" xfId="0" applyNumberFormat="1" applyFill="1"/>
    <xf numFmtId="164" fontId="0" fillId="3" borderId="1" xfId="1" applyNumberFormat="1" applyFont="1" applyFill="1" applyBorder="1"/>
    <xf numFmtId="0" fontId="0" fillId="3" borderId="0" xfId="0" applyFill="1"/>
    <xf numFmtId="164" fontId="0" fillId="3" borderId="0" xfId="1" applyNumberFormat="1" applyFont="1" applyFill="1"/>
    <xf numFmtId="0" fontId="5" fillId="0" borderId="0" xfId="4" applyFont="1"/>
    <xf numFmtId="0" fontId="2" fillId="0" borderId="0" xfId="4"/>
    <xf numFmtId="164" fontId="0" fillId="0" borderId="0" xfId="9" applyNumberFormat="1" applyFont="1"/>
    <xf numFmtId="164" fontId="0" fillId="0" borderId="0" xfId="9" applyNumberFormat="1" applyFont="1" applyFill="1"/>
    <xf numFmtId="0" fontId="5" fillId="0" borderId="0" xfId="4" applyFont="1" applyFill="1" applyAlignment="1">
      <alignment horizontal="center"/>
    </xf>
    <xf numFmtId="164" fontId="0" fillId="0" borderId="4" xfId="9" applyNumberFormat="1" applyFont="1" applyFill="1" applyBorder="1"/>
    <xf numFmtId="164" fontId="0" fillId="0" borderId="3" xfId="9" applyNumberFormat="1" applyFont="1" applyFill="1" applyBorder="1"/>
    <xf numFmtId="164" fontId="0" fillId="0" borderId="2" xfId="9" applyNumberFormat="1" applyFont="1" applyFill="1" applyBorder="1"/>
    <xf numFmtId="0" fontId="2" fillId="0" borderId="0" xfId="4" applyFill="1"/>
    <xf numFmtId="10" fontId="0" fillId="0" borderId="0" xfId="0" applyNumberFormat="1"/>
    <xf numFmtId="164" fontId="0" fillId="2" borderId="0" xfId="1" applyNumberFormat="1" applyFont="1" applyFill="1"/>
    <xf numFmtId="0" fontId="0" fillId="0" borderId="0" xfId="10" applyFont="1"/>
    <xf numFmtId="0" fontId="1" fillId="0" borderId="0" xfId="10"/>
    <xf numFmtId="9" fontId="1" fillId="0" borderId="0" xfId="10" applyNumberFormat="1"/>
    <xf numFmtId="41" fontId="1" fillId="0" borderId="0" xfId="10" applyNumberFormat="1"/>
    <xf numFmtId="164" fontId="1" fillId="0" borderId="0" xfId="11" applyNumberFormat="1"/>
    <xf numFmtId="41" fontId="5" fillId="2" borderId="4" xfId="10" applyNumberFormat="1" applyFont="1" applyFill="1" applyBorder="1"/>
    <xf numFmtId="0" fontId="5" fillId="0" borderId="0" xfId="10" applyFont="1"/>
    <xf numFmtId="41" fontId="5" fillId="0" borderId="4" xfId="10" applyNumberFormat="1" applyFont="1" applyBorder="1"/>
    <xf numFmtId="0" fontId="8" fillId="0" borderId="0" xfId="10" applyFont="1" applyAlignment="1">
      <alignment horizontal="right"/>
    </xf>
    <xf numFmtId="164" fontId="0" fillId="0" borderId="0" xfId="12" applyNumberFormat="1" applyFont="1"/>
    <xf numFmtId="0" fontId="9" fillId="4" borderId="0" xfId="10" applyFont="1" applyFill="1" applyAlignment="1">
      <alignment horizontal="left" wrapText="1"/>
    </xf>
    <xf numFmtId="0" fontId="10" fillId="5" borderId="0" xfId="10" applyFont="1" applyFill="1" applyAlignment="1">
      <alignment horizontal="left"/>
    </xf>
    <xf numFmtId="166" fontId="0" fillId="0" borderId="0" xfId="13" applyNumberFormat="1" applyFont="1"/>
    <xf numFmtId="164" fontId="1" fillId="0" borderId="0" xfId="12" applyNumberFormat="1"/>
    <xf numFmtId="0" fontId="5" fillId="6" borderId="0" xfId="10" applyFont="1" applyFill="1"/>
    <xf numFmtId="0" fontId="1" fillId="6" borderId="0" xfId="10" applyFill="1"/>
    <xf numFmtId="166" fontId="1" fillId="6" borderId="0" xfId="10" applyNumberFormat="1" applyFill="1"/>
    <xf numFmtId="41" fontId="1" fillId="6" borderId="0" xfId="10" applyNumberFormat="1" applyFill="1"/>
    <xf numFmtId="41" fontId="5" fillId="6" borderId="4" xfId="10" applyNumberFormat="1" applyFont="1" applyFill="1" applyBorder="1"/>
    <xf numFmtId="0" fontId="5" fillId="2" borderId="0" xfId="10" applyFont="1" applyFill="1"/>
    <xf numFmtId="0" fontId="1" fillId="2" borderId="0" xfId="10" applyFill="1"/>
    <xf numFmtId="164" fontId="0" fillId="7" borderId="1" xfId="1" applyNumberFormat="1" applyFont="1" applyFill="1" applyBorder="1"/>
    <xf numFmtId="165" fontId="6" fillId="7" borderId="0" xfId="1" applyNumberFormat="1" applyFont="1" applyFill="1"/>
    <xf numFmtId="164" fontId="0" fillId="7" borderId="0" xfId="0" applyNumberFormat="1" applyFill="1"/>
    <xf numFmtId="0" fontId="0" fillId="7" borderId="0" xfId="0" applyFill="1"/>
    <xf numFmtId="164" fontId="0" fillId="7" borderId="0" xfId="1" applyNumberFormat="1" applyFont="1" applyFill="1"/>
    <xf numFmtId="0" fontId="0" fillId="0" borderId="0" xfId="0" applyFill="1"/>
    <xf numFmtId="0" fontId="11" fillId="0" borderId="0" xfId="4" applyFont="1"/>
    <xf numFmtId="167" fontId="0" fillId="6" borderId="0" xfId="0" applyNumberFormat="1" applyFill="1"/>
    <xf numFmtId="166" fontId="0" fillId="0" borderId="0" xfId="14" applyNumberFormat="1" applyFont="1"/>
    <xf numFmtId="41" fontId="0" fillId="0" borderId="0" xfId="0" applyNumberFormat="1"/>
    <xf numFmtId="43" fontId="0" fillId="0" borderId="0" xfId="0" applyNumberFormat="1"/>
    <xf numFmtId="44" fontId="0" fillId="0" borderId="0" xfId="0" applyNumberFormat="1"/>
    <xf numFmtId="164" fontId="0" fillId="0" borderId="2" xfId="0" applyNumberFormat="1" applyBorder="1"/>
    <xf numFmtId="0" fontId="1" fillId="6" borderId="0" xfId="10" applyFill="1" applyAlignment="1">
      <alignment horizontal="center" wrapText="1"/>
    </xf>
    <xf numFmtId="0" fontId="5" fillId="0" borderId="0" xfId="10" applyFont="1" applyAlignment="1">
      <alignment horizontal="right"/>
    </xf>
  </cellXfs>
  <cellStyles count="15">
    <cellStyle name="Comma" xfId="1" builtinId="3"/>
    <cellStyle name="Comma 14" xfId="12" xr:uid="{00000000-0005-0000-0000-000001000000}"/>
    <cellStyle name="Comma 2" xfId="9" xr:uid="{00000000-0005-0000-0000-000002000000}"/>
    <cellStyle name="Comma 2 2" xfId="7" xr:uid="{00000000-0005-0000-0000-000003000000}"/>
    <cellStyle name="Comma 3" xfId="11" xr:uid="{00000000-0005-0000-0000-000004000000}"/>
    <cellStyle name="Currency" xfId="14" builtinId="4"/>
    <cellStyle name="Currency 2" xfId="13" xr:uid="{00000000-0005-0000-0000-000005000000}"/>
    <cellStyle name="Normal" xfId="0" builtinId="0"/>
    <cellStyle name="Normal 2" xfId="2" xr:uid="{00000000-0005-0000-0000-000007000000}"/>
    <cellStyle name="Normal 2 2" xfId="5" xr:uid="{00000000-0005-0000-0000-000008000000}"/>
    <cellStyle name="Normal 77" xfId="4" xr:uid="{00000000-0005-0000-0000-000009000000}"/>
    <cellStyle name="Normal 77 2" xfId="10" xr:uid="{00000000-0005-0000-0000-00000A000000}"/>
    <cellStyle name="Percent 2" xfId="3" xr:uid="{00000000-0005-0000-0000-00000B000000}"/>
    <cellStyle name="Percent 2 2" xfId="6" xr:uid="{00000000-0005-0000-0000-00000C000000}"/>
    <cellStyle name="Percent 3" xfId="8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c01m107\2019\2019_%20WA%20Elec%20and%20Gas%20General%20Rate%20Case\Adjustments\3.10%20PF%202019%20Capital%20Adds\Support%20Do%20not%20send\Unified%20Model%20-%2012.31.19-%202018%20budget%20cycle%20Clea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c01m107\2016\2016_WA_Elec_and_Gas_GRC\Adjustments\Adjustments\PF-CAPITAL%20PROJECTS\9%20)Support%20-%20DO%20NOT%20SEND\Unified%20Model%20-%202017%20-%2012.14.2015%20-%202018%20AMA%20pick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Washington"/>
      <sheetName val="Idaho"/>
      <sheetName val="Oregon"/>
      <sheetName val="Cutoff Analysis"/>
      <sheetName val="Actl Forcst -system Cut off"/>
      <sheetName val="Actl Forcst - WA E (No AMI)"/>
      <sheetName val="Actl Forcst - WA G (No AMI)"/>
      <sheetName val="Actl Forcst - ID E"/>
      <sheetName val="Actl Forcst - ID G"/>
      <sheetName val="Actl Forcst - OR"/>
      <sheetName val="Actl Forcst - TotalCo"/>
      <sheetName val="CAP19 Input"/>
      <sheetName val="2019 Unbud CWIP Per Rosemary"/>
      <sheetName val="Actual_Transfers"/>
      <sheetName val="Adjustments"/>
      <sheetName val="Allocation Factors"/>
      <sheetName val="Specific Allocation"/>
      <sheetName val="AllocationFactors_Actuals"/>
      <sheetName val="2019 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2">
          <cell r="AC12" t="str">
            <v>1000 Elec Distribution 360-373</v>
          </cell>
        </row>
      </sheetData>
      <sheetData sheetId="13"/>
      <sheetData sheetId="14"/>
      <sheetData sheetId="15"/>
      <sheetData sheetId="16">
        <row r="1">
          <cell r="A1" t="str">
            <v>Allocation Factors</v>
          </cell>
        </row>
        <row r="3">
          <cell r="A3" t="str">
            <v>Allocation Categories</v>
          </cell>
        </row>
        <row r="4">
          <cell r="A4" t="str">
            <v>Elec Distribution 360-373 CD AN</v>
          </cell>
        </row>
        <row r="5">
          <cell r="A5" t="str">
            <v>Elec Distribution 360-373 CD AA</v>
          </cell>
        </row>
        <row r="6">
          <cell r="A6" t="str">
            <v>Elec Distribution 360-373 ED AN</v>
          </cell>
        </row>
        <row r="7">
          <cell r="A7" t="str">
            <v>Elec Distribution 360-373 ED ID</v>
          </cell>
        </row>
        <row r="8">
          <cell r="A8" t="str">
            <v>Elec Distribution 360-373 ED WA</v>
          </cell>
        </row>
        <row r="9">
          <cell r="A9" t="str">
            <v>Elec Distribution 360-373 ED MT</v>
          </cell>
        </row>
        <row r="10">
          <cell r="A10" t="str">
            <v>Elec Distribution 360-373 CD WA</v>
          </cell>
        </row>
        <row r="11">
          <cell r="A11" t="str">
            <v>Elec Transmission 350-359 ED AN</v>
          </cell>
        </row>
        <row r="12">
          <cell r="A12" t="str">
            <v>Elec Transmission 350-359 ED AN 2204</v>
          </cell>
        </row>
        <row r="13">
          <cell r="A13" t="str">
            <v>Elec Transmission 350-359 ED ID</v>
          </cell>
        </row>
        <row r="14">
          <cell r="A14" t="str">
            <v>Elec Transmission 350-359 ED WA</v>
          </cell>
        </row>
        <row r="15">
          <cell r="A15" t="str">
            <v>Gas Distribution 374-387 GD AA</v>
          </cell>
        </row>
        <row r="16">
          <cell r="A16" t="str">
            <v>Gas Distribution 374-387 GD AN</v>
          </cell>
        </row>
        <row r="17">
          <cell r="A17" t="str">
            <v>Gas Distribution 374-387 GD ID</v>
          </cell>
        </row>
        <row r="18">
          <cell r="A18" t="str">
            <v>Gas Distribution 374-387 GD OR</v>
          </cell>
        </row>
        <row r="19">
          <cell r="A19" t="str">
            <v>Gas Distribution 374-387 GD WA</v>
          </cell>
        </row>
        <row r="20">
          <cell r="A20" t="str">
            <v>Gas Underground Storage 350-357 GD AA</v>
          </cell>
        </row>
        <row r="21">
          <cell r="A21" t="str">
            <v>Gas Underground Storage 350-357 GD AN</v>
          </cell>
        </row>
        <row r="22">
          <cell r="A22" t="str">
            <v>Gas Underground Storage 350-357 GD OR</v>
          </cell>
        </row>
        <row r="23">
          <cell r="A23" t="str">
            <v>General 389-391 / 393-395 / 397-398 CD AA</v>
          </cell>
        </row>
        <row r="24">
          <cell r="A24" t="str">
            <v>General 389-391 / 393-395 / 397-398 CD AN</v>
          </cell>
        </row>
        <row r="25">
          <cell r="A25" t="str">
            <v>General 389-391 / 393-395 / 397-398 CD ID</v>
          </cell>
        </row>
        <row r="26">
          <cell r="A26" t="str">
            <v>General 389-391 / 393-395 / 397-398 CD WA</v>
          </cell>
        </row>
        <row r="27">
          <cell r="A27" t="str">
            <v>General 389-391 / 393-395 / 397-398 ED AN</v>
          </cell>
        </row>
        <row r="28">
          <cell r="A28" t="str">
            <v>General 389-391 / 393-395 / 397-398 GD AA</v>
          </cell>
        </row>
        <row r="29">
          <cell r="A29" t="str">
            <v>General 389-391 / 393-395 / 397-398 ED WA</v>
          </cell>
        </row>
        <row r="30">
          <cell r="A30" t="str">
            <v>General 389-391 / 393-395 / 397-398 ED ID</v>
          </cell>
        </row>
        <row r="31">
          <cell r="A31" t="str">
            <v>General 389-391 / 393-395 / 397-398 ED AA</v>
          </cell>
        </row>
        <row r="32">
          <cell r="A32" t="str">
            <v>General 389-391 / 393-395 / 397-398 GD WA</v>
          </cell>
        </row>
        <row r="33">
          <cell r="A33" t="str">
            <v>General 389-391 / 393-395 / 397-398 GD OR</v>
          </cell>
        </row>
        <row r="34">
          <cell r="A34" t="str">
            <v>General 389-391 / 393-395 / 397-398 GD AN</v>
          </cell>
        </row>
        <row r="35">
          <cell r="A35" t="str">
            <v>Hydro 331-336 ED AN</v>
          </cell>
        </row>
        <row r="36">
          <cell r="A36" t="str">
            <v>Hydro 331-336 ED WA</v>
          </cell>
        </row>
        <row r="37">
          <cell r="A37" t="str">
            <v>Other Elec Production / Turbines 340-346 ED AN</v>
          </cell>
        </row>
        <row r="38">
          <cell r="A38" t="str">
            <v>Software 303 CD AA</v>
          </cell>
        </row>
        <row r="39">
          <cell r="A39" t="str">
            <v>Software 303 CD ID</v>
          </cell>
        </row>
        <row r="40">
          <cell r="A40" t="str">
            <v>Software 303 CD WA</v>
          </cell>
        </row>
        <row r="41">
          <cell r="A41" t="str">
            <v>Software 303 ED AN</v>
          </cell>
        </row>
        <row r="42">
          <cell r="A42" t="str">
            <v>Software 303 ED MT</v>
          </cell>
        </row>
        <row r="43">
          <cell r="A43" t="str">
            <v>Software 303 ED WA</v>
          </cell>
        </row>
        <row r="44">
          <cell r="A44" t="str">
            <v>Software 303 ED AA</v>
          </cell>
        </row>
        <row r="45">
          <cell r="A45" t="str">
            <v>Software 303 CD AN</v>
          </cell>
        </row>
        <row r="46">
          <cell r="A46" t="str">
            <v>Software 303 GD AA</v>
          </cell>
        </row>
        <row r="47">
          <cell r="A47" t="str">
            <v>Thermal 311-316 ED AN</v>
          </cell>
        </row>
        <row r="48">
          <cell r="A48" t="str">
            <v>Transportation and Tools 392 / 396 CD AA</v>
          </cell>
        </row>
        <row r="49">
          <cell r="A49" t="str">
            <v>Transportation and Tools 392 / 396 CD AN</v>
          </cell>
        </row>
        <row r="50">
          <cell r="A50" t="str">
            <v>Transportation and Tools 392 / 396 CD WA</v>
          </cell>
        </row>
        <row r="51">
          <cell r="A51" t="str">
            <v>Transportation and Tools 392 / 396 CD ID</v>
          </cell>
        </row>
        <row r="52">
          <cell r="A52" t="str">
            <v>Transportation and Tools 392 / 396 ED AN</v>
          </cell>
        </row>
        <row r="53">
          <cell r="A53" t="str">
            <v>Transportation and Tools 392 / 396 ED WA</v>
          </cell>
        </row>
        <row r="54">
          <cell r="A54" t="str">
            <v>Transportation and Tools 392 / 396 ED ID</v>
          </cell>
        </row>
        <row r="55">
          <cell r="A55" t="str">
            <v>Transportation and Tools 392 / 396 GD AN</v>
          </cell>
        </row>
        <row r="56">
          <cell r="A56" t="str">
            <v>Transportation and Tools 392 / 396 GD ID</v>
          </cell>
        </row>
        <row r="57">
          <cell r="A57" t="str">
            <v>Transportation and Tools 392 / 396 GD WA</v>
          </cell>
        </row>
        <row r="58">
          <cell r="A58" t="str">
            <v>Transportation and Tools 392 / 396 GD OR</v>
          </cell>
        </row>
        <row r="59">
          <cell r="A59" t="str">
            <v>Gas Distribution 374-387 GD AA 1001</v>
          </cell>
        </row>
        <row r="60">
          <cell r="A60" t="str">
            <v>Gas Distribution 374-387 GD AN 1001</v>
          </cell>
        </row>
        <row r="61">
          <cell r="A61" t="str">
            <v>Gas Distribution 374-387 GD AA 1050</v>
          </cell>
        </row>
        <row r="62">
          <cell r="A62" t="str">
            <v>Gas Distribution 374-387 GD AA 1051</v>
          </cell>
        </row>
        <row r="63">
          <cell r="A63" t="str">
            <v>Gas Distribution 374-387 GD AA 1053</v>
          </cell>
        </row>
        <row r="64">
          <cell r="A64" t="str">
            <v>Gas Distribution 374-387 GD AA 3000</v>
          </cell>
        </row>
        <row r="65">
          <cell r="A65" t="str">
            <v>Gas Distribution 374-387 GD AA 3001</v>
          </cell>
        </row>
        <row r="66">
          <cell r="A66" t="str">
            <v>Gas Distribution 374-387 GD AA 3002</v>
          </cell>
        </row>
        <row r="67">
          <cell r="A67" t="str">
            <v>Gas Distribution 374-387 GD AN 3002</v>
          </cell>
        </row>
        <row r="68">
          <cell r="A68" t="str">
            <v>Gas Distribution 374-387 GD AA 3003</v>
          </cell>
        </row>
        <row r="69">
          <cell r="A69" t="str">
            <v>Gas Distribution 374-387 GD AN 3003</v>
          </cell>
        </row>
        <row r="70">
          <cell r="A70" t="str">
            <v>Gas Distribution 374-387 GD AA 3004</v>
          </cell>
        </row>
        <row r="71">
          <cell r="A71" t="str">
            <v>Gas Distribution 374-387 GD AA 3005</v>
          </cell>
        </row>
        <row r="72">
          <cell r="A72" t="str">
            <v>Gas Distribution 374-387 GD AN 3005</v>
          </cell>
        </row>
        <row r="73">
          <cell r="A73" t="str">
            <v>Gas Distribution 374-387 GD AA 3006</v>
          </cell>
        </row>
        <row r="74">
          <cell r="A74" t="str">
            <v>Gas Distribution 374-387 GD AA 3007</v>
          </cell>
        </row>
        <row r="75">
          <cell r="A75" t="str">
            <v>Gas Distribution 374-387 GD AA 3008</v>
          </cell>
        </row>
        <row r="76">
          <cell r="A76" t="str">
            <v>Gas Distribution 374-387 GD AA 3054</v>
          </cell>
        </row>
        <row r="77">
          <cell r="A77" t="str">
            <v>Gas Distribution 374-387 GD AA 3055</v>
          </cell>
        </row>
        <row r="78">
          <cell r="A78" t="str">
            <v>Gas Distribution 374-387 GD AA 3057</v>
          </cell>
        </row>
        <row r="79">
          <cell r="A79" t="str">
            <v>Gas Distribution 374-387 GD AA 3117</v>
          </cell>
        </row>
        <row r="80">
          <cell r="A80" t="str">
            <v>Gas Distribution 374-387 ED ID</v>
          </cell>
        </row>
        <row r="81">
          <cell r="A81" t="str">
            <v>Elec Distribution 360-373 ED AN 1000</v>
          </cell>
        </row>
        <row r="82">
          <cell r="A82" t="str">
            <v>Elec Distribution 360-373 ED AN 1002</v>
          </cell>
        </row>
        <row r="83">
          <cell r="A83" t="str">
            <v>Elec Distribution 360-373 ED AN 1003</v>
          </cell>
        </row>
        <row r="84">
          <cell r="A84" t="str">
            <v>Elec Distribution 360-373 ED AN 1004</v>
          </cell>
        </row>
        <row r="85">
          <cell r="A85" t="str">
            <v>Elec Distribution 360-373 ED AN 1005</v>
          </cell>
        </row>
        <row r="86">
          <cell r="A86" t="str">
            <v>Elec Distribution 360-373 ED AN 1006</v>
          </cell>
        </row>
        <row r="87">
          <cell r="A87" t="str">
            <v>Elec Distribution 360-373 ED AN 2054</v>
          </cell>
        </row>
        <row r="88">
          <cell r="A88" t="str">
            <v>Elec Distribution 360-373 ED AN 2055</v>
          </cell>
        </row>
        <row r="89">
          <cell r="A89" t="str">
            <v>Elec Distribution 360-373 ED AN 2056</v>
          </cell>
        </row>
        <row r="90">
          <cell r="A90" t="str">
            <v>Elec Distribution 360-373 ED AN 2059</v>
          </cell>
        </row>
        <row r="91">
          <cell r="A91" t="str">
            <v>Elec Distribution 360-373 ED AN 2060</v>
          </cell>
        </row>
        <row r="92">
          <cell r="A92" t="str">
            <v>Elec Distribution 360-373 ED AN 2204</v>
          </cell>
        </row>
        <row r="93">
          <cell r="A93" t="str">
            <v>Elec Distribution 360-373 ED AN 2414</v>
          </cell>
        </row>
        <row r="94">
          <cell r="A94" t="str">
            <v>Elec Distribution 360-373 ED AN 2423</v>
          </cell>
        </row>
        <row r="95">
          <cell r="A95" t="str">
            <v>Elec Distribution 360-373 ED AN 2470</v>
          </cell>
        </row>
        <row r="96">
          <cell r="A96" t="str">
            <v>Elec Distribution 360-373 ED AN 2516</v>
          </cell>
        </row>
        <row r="97">
          <cell r="A97" t="str">
            <v>Elec Distribution 360-373 ED AN 2535</v>
          </cell>
        </row>
        <row r="98">
          <cell r="A98" t="str">
            <v>Elec Distribution 360-373 ED AN 2584</v>
          </cell>
        </row>
        <row r="99">
          <cell r="A99" t="str">
            <v>Elec Distribution 360-373 ED AN 2599</v>
          </cell>
        </row>
        <row r="100">
          <cell r="A100" t="str">
            <v>Elec Distribution 360-373 ED AN 6000</v>
          </cell>
        </row>
        <row r="101">
          <cell r="A101" t="str">
            <v>Elec Distribution 360-373 CD WA 2586</v>
          </cell>
        </row>
        <row r="102">
          <cell r="A102" t="str">
            <v>Software 303 CD WA 2586</v>
          </cell>
        </row>
        <row r="103">
          <cell r="A103" t="str">
            <v>General 389-391 / 393-395 / 397-398 CD WA 2586</v>
          </cell>
        </row>
        <row r="104">
          <cell r="A104" t="str">
            <v>Elec Distribution 360-373 CD ID 2593</v>
          </cell>
        </row>
        <row r="105">
          <cell r="A105" t="str">
            <v>None CD AA</v>
          </cell>
        </row>
      </sheetData>
      <sheetData sheetId="17"/>
      <sheetData sheetId="18"/>
      <sheetData sheetId="19">
        <row r="5">
          <cell r="B5" t="str">
            <v>Forecast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Washington"/>
      <sheetName val="Washington 2018 AMA Pickup"/>
      <sheetName val="Idaho"/>
      <sheetName val="Oregon"/>
      <sheetName val="2017 Inputs"/>
      <sheetName val="Actl Forcst - WA E"/>
      <sheetName val="Actl Forcst - WA G"/>
      <sheetName val="Actl Forcst - ID E"/>
      <sheetName val="Actl Forcst - ID G"/>
      <sheetName val="Actl Forcst - OR"/>
      <sheetName val="Actl Forcst - TotalCo"/>
      <sheetName val="Actual"/>
      <sheetName val="Actual_Transfers"/>
      <sheetName val="Budget"/>
      <sheetName val="CAP17.3"/>
      <sheetName val="Sheet3"/>
      <sheetName val="Sheet2"/>
      <sheetName val="Allocation Factors"/>
      <sheetName val="Specific Allocation"/>
      <sheetName val="AllocationFactors_Actuals"/>
      <sheetName val="Sheet1"/>
      <sheetName val="WA 5000s General to Software"/>
      <sheetName val="ID 5000s General to Software"/>
      <sheetName val="OR 5000s General to Softw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Allocation Factors</v>
          </cell>
        </row>
        <row r="3">
          <cell r="A3" t="str">
            <v>Allocation Categories</v>
          </cell>
        </row>
        <row r="4">
          <cell r="A4" t="str">
            <v>Elec Distribution 360-373 CD AN</v>
          </cell>
        </row>
        <row r="5">
          <cell r="A5" t="str">
            <v>Elec Distribution 360-373 CD AA</v>
          </cell>
        </row>
        <row r="6">
          <cell r="A6" t="str">
            <v>Elec Distribution 360-373 ED AN</v>
          </cell>
        </row>
        <row r="7">
          <cell r="A7" t="str">
            <v>Elec Distribution 360-373 ED ID</v>
          </cell>
        </row>
        <row r="8">
          <cell r="A8" t="str">
            <v>Elec Distribution 360-373 ED WA</v>
          </cell>
        </row>
        <row r="9">
          <cell r="A9" t="str">
            <v>Elec Distribution 360-373 ED MT</v>
          </cell>
        </row>
        <row r="10">
          <cell r="A10" t="str">
            <v>Elec Transmission 350-359 ED AN</v>
          </cell>
        </row>
        <row r="11">
          <cell r="A11" t="str">
            <v>Elec Transmission 350-359 ED ID</v>
          </cell>
        </row>
        <row r="12">
          <cell r="A12" t="str">
            <v>Elec Transmission 350-359 ED WA</v>
          </cell>
        </row>
        <row r="13">
          <cell r="A13" t="str">
            <v>Gas Distribution 374-387 GD AA</v>
          </cell>
        </row>
        <row r="14">
          <cell r="A14" t="str">
            <v>Gas Distribution 374-387 GD AN</v>
          </cell>
        </row>
        <row r="15">
          <cell r="A15" t="str">
            <v>Gas Distribution 374-387 GD ID</v>
          </cell>
        </row>
        <row r="16">
          <cell r="A16" t="str">
            <v>Gas Distribution 374-387 GD OR</v>
          </cell>
        </row>
        <row r="17">
          <cell r="A17" t="str">
            <v>Gas Distribution 374-387 GD WA</v>
          </cell>
        </row>
        <row r="18">
          <cell r="A18" t="str">
            <v>Gas Underground Storage 350-357 GD AA</v>
          </cell>
        </row>
        <row r="19">
          <cell r="A19" t="str">
            <v>Gas Underground Storage 350-357 GD AN</v>
          </cell>
        </row>
        <row r="20">
          <cell r="A20" t="str">
            <v>Gas Underground Storage 350-357 GD OR</v>
          </cell>
        </row>
        <row r="21">
          <cell r="A21" t="str">
            <v>General 389-391 / 393-395 / 397-398 CD AA</v>
          </cell>
        </row>
        <row r="22">
          <cell r="A22" t="str">
            <v>General 389-391 / 393-395 / 397-398 CD AN</v>
          </cell>
        </row>
        <row r="23">
          <cell r="A23" t="str">
            <v>General 389-391 / 393-395 / 397-398 CD ID</v>
          </cell>
        </row>
        <row r="24">
          <cell r="A24" t="str">
            <v>General 389-391 / 393-395 / 397-398 CD WA</v>
          </cell>
        </row>
        <row r="25">
          <cell r="A25" t="str">
            <v>General 389-391 / 393-395 / 397-398 ED AN</v>
          </cell>
        </row>
        <row r="26">
          <cell r="A26" t="str">
            <v>General 389-391 / 393-395 / 397-398 GD AA</v>
          </cell>
        </row>
        <row r="27">
          <cell r="A27" t="str">
            <v>General 389-391 / 393-395 / 397-398 ED WA</v>
          </cell>
        </row>
        <row r="28">
          <cell r="A28" t="str">
            <v>General 389-391 / 393-395 / 397-398 ED ID</v>
          </cell>
        </row>
        <row r="29">
          <cell r="A29" t="str">
            <v>General 389-391 / 393-395 / 397-398 ED AA</v>
          </cell>
        </row>
        <row r="30">
          <cell r="A30" t="str">
            <v>General 389-391 / 393-395 / 397-398 GD WA</v>
          </cell>
        </row>
        <row r="31">
          <cell r="A31" t="str">
            <v>General 389-391 / 393-395 / 397-398 GD OR</v>
          </cell>
        </row>
        <row r="32">
          <cell r="A32" t="str">
            <v>General 389-391 / 393-395 / 397-398 GD AN</v>
          </cell>
        </row>
        <row r="33">
          <cell r="A33" t="str">
            <v>Hydro 331-336 ED AN</v>
          </cell>
        </row>
        <row r="34">
          <cell r="A34" t="str">
            <v>Hydro 331-336 ED WA</v>
          </cell>
        </row>
        <row r="35">
          <cell r="A35" t="str">
            <v>Other Elec Production / Turbines 340-346 ED AN</v>
          </cell>
        </row>
        <row r="36">
          <cell r="A36" t="str">
            <v>Software 303 CD AA</v>
          </cell>
        </row>
        <row r="37">
          <cell r="A37" t="str">
            <v>Software 303 CD ID</v>
          </cell>
        </row>
        <row r="38">
          <cell r="A38" t="str">
            <v>Software 303 CD WA</v>
          </cell>
        </row>
        <row r="39">
          <cell r="A39" t="str">
            <v>Software 303 ED AN</v>
          </cell>
        </row>
        <row r="40">
          <cell r="A40" t="str">
            <v>Software 303 ED MT</v>
          </cell>
        </row>
        <row r="41">
          <cell r="A41" t="str">
            <v>Software 303 ED WA</v>
          </cell>
        </row>
        <row r="42">
          <cell r="A42" t="str">
            <v>Software 303 ED AA</v>
          </cell>
        </row>
        <row r="43">
          <cell r="A43" t="str">
            <v>Software 303 CD AN</v>
          </cell>
        </row>
        <row r="44">
          <cell r="A44" t="str">
            <v>Software 303 GD AA</v>
          </cell>
        </row>
        <row r="45">
          <cell r="A45" t="str">
            <v>Thermal 311-316 ED AN</v>
          </cell>
        </row>
        <row r="46">
          <cell r="A46" t="str">
            <v>Transportation and Tools 392 / 396 CD AA</v>
          </cell>
        </row>
        <row r="47">
          <cell r="A47" t="str">
            <v>Transportation and Tools 392 / 396 CD AN</v>
          </cell>
        </row>
        <row r="48">
          <cell r="A48" t="str">
            <v>Transportation and Tools 392 / 396 CD WA</v>
          </cell>
        </row>
        <row r="49">
          <cell r="A49" t="str">
            <v>Transportation and Tools 392 / 396 CD ID</v>
          </cell>
        </row>
        <row r="50">
          <cell r="A50" t="str">
            <v>Transportation and Tools 392 / 396 ED AN</v>
          </cell>
        </row>
        <row r="51">
          <cell r="A51" t="str">
            <v>Transportation and Tools 392 / 396 ED WA</v>
          </cell>
        </row>
        <row r="52">
          <cell r="A52" t="str">
            <v>Transportation and Tools 392 / 396 ED ID</v>
          </cell>
        </row>
        <row r="53">
          <cell r="A53" t="str">
            <v>Transportation and Tools 392 / 396 GD AN</v>
          </cell>
        </row>
        <row r="54">
          <cell r="A54" t="str">
            <v>Transportation and Tools 392 / 396 GD ID</v>
          </cell>
        </row>
        <row r="55">
          <cell r="A55" t="str">
            <v>Transportation and Tools 392 / 396 GD WA</v>
          </cell>
        </row>
        <row r="56">
          <cell r="A56" t="str">
            <v>Transportation and Tools 392 / 396 GD OR</v>
          </cell>
        </row>
        <row r="57">
          <cell r="A57" t="str">
            <v>Gas Distribution 374-387 GD AA 1001</v>
          </cell>
        </row>
        <row r="58">
          <cell r="A58" t="str">
            <v>Gas Distribution 374-387 GD AN 1001</v>
          </cell>
        </row>
        <row r="59">
          <cell r="A59" t="str">
            <v>Gas Distribution 374-387 GD AA 1050</v>
          </cell>
        </row>
        <row r="60">
          <cell r="A60" t="str">
            <v>Gas Distribution 374-387 GD AA 1051</v>
          </cell>
        </row>
        <row r="61">
          <cell r="A61" t="str">
            <v>Gas Distribution 374-387 GD AA 1053</v>
          </cell>
        </row>
        <row r="62">
          <cell r="A62" t="str">
            <v>Gas Distribution 374-387 GD AA 3000</v>
          </cell>
        </row>
        <row r="63">
          <cell r="A63" t="str">
            <v>Gas Distribution 374-387 GD AA 3001</v>
          </cell>
        </row>
        <row r="64">
          <cell r="A64" t="str">
            <v>Gas Distribution 374-387 GD AA 3002</v>
          </cell>
        </row>
        <row r="65">
          <cell r="A65" t="str">
            <v>Gas Distribution 374-387 GD AA 3003</v>
          </cell>
        </row>
        <row r="66">
          <cell r="A66" t="str">
            <v>Gas Distribution 374-387 GD AN 3003</v>
          </cell>
        </row>
        <row r="67">
          <cell r="A67" t="str">
            <v>Gas Distribution 374-387 GD AA 3004</v>
          </cell>
        </row>
        <row r="68">
          <cell r="A68" t="str">
            <v>Gas Distribution 374-387 GD AA 3005</v>
          </cell>
        </row>
        <row r="69">
          <cell r="A69" t="str">
            <v>Gas Distribution 374-387 GD AN 3005</v>
          </cell>
        </row>
        <row r="70">
          <cell r="A70" t="str">
            <v>Gas Distribution 374-387 GD AA 3006</v>
          </cell>
        </row>
        <row r="71">
          <cell r="A71" t="str">
            <v>Gas Distribution 374-387 GD AA 3007</v>
          </cell>
        </row>
        <row r="72">
          <cell r="A72" t="str">
            <v>Gas Distribution 374-387 GD AA 3008</v>
          </cell>
        </row>
        <row r="73">
          <cell r="A73" t="str">
            <v>Gas Distribution 374-387 GD AA 3054</v>
          </cell>
        </row>
        <row r="74">
          <cell r="A74" t="str">
            <v>Gas Distribution 374-387 GD AA 3055</v>
          </cell>
        </row>
        <row r="75">
          <cell r="A75" t="str">
            <v>Gas Distribution 374-387 GD AA 3057</v>
          </cell>
        </row>
        <row r="76">
          <cell r="A76" t="str">
            <v>Gas Distribution 374-387 GD AA 3117</v>
          </cell>
        </row>
        <row r="77">
          <cell r="A77" t="str">
            <v>Gas Distribution 374-387 ED ID</v>
          </cell>
        </row>
        <row r="78">
          <cell r="A78" t="str">
            <v>Elec Distribution 360-373 ED AN 1000</v>
          </cell>
        </row>
        <row r="79">
          <cell r="A79" t="str">
            <v>Elec Distribution 360-373 ED AN 1002</v>
          </cell>
        </row>
        <row r="80">
          <cell r="A80" t="str">
            <v>Elec Distribution 360-373 ED AN 1003</v>
          </cell>
        </row>
        <row r="81">
          <cell r="A81" t="str">
            <v>Elec Distribution 360-373 ED AN 1004</v>
          </cell>
        </row>
        <row r="82">
          <cell r="A82" t="str">
            <v>Elec Distribution 360-373 ED AN 1005</v>
          </cell>
        </row>
        <row r="83">
          <cell r="A83" t="str">
            <v>Elec Distribution 360-373 ED AN 1006</v>
          </cell>
        </row>
        <row r="84">
          <cell r="A84" t="str">
            <v>Elec Distribution 360-373 ED AN 2054</v>
          </cell>
        </row>
        <row r="85">
          <cell r="A85" t="str">
            <v>Elec Distribution 360-373 ED AN 2055</v>
          </cell>
        </row>
        <row r="86">
          <cell r="A86" t="str">
            <v>Elec Distribution 360-373 ED AN 2056</v>
          </cell>
        </row>
        <row r="87">
          <cell r="A87" t="str">
            <v>Elec Distribution 360-373 ED AN 2059</v>
          </cell>
        </row>
        <row r="88">
          <cell r="A88" t="str">
            <v>Elec Distribution 360-373 ED AN 2060</v>
          </cell>
        </row>
        <row r="89">
          <cell r="A89" t="str">
            <v>Elec Distribution 360-373 ED AN 2204</v>
          </cell>
        </row>
        <row r="90">
          <cell r="A90" t="str">
            <v>Elec Distribution 360-373 ED AN 2414</v>
          </cell>
        </row>
        <row r="91">
          <cell r="A91" t="str">
            <v>Elec Distribution 360-373 ED AN 2423</v>
          </cell>
        </row>
        <row r="92">
          <cell r="A92" t="str">
            <v>Elec Distribution 360-373 ED AN 2470</v>
          </cell>
        </row>
        <row r="93">
          <cell r="A93" t="str">
            <v>Elec Distribution 360-373 ED AN 2516</v>
          </cell>
        </row>
        <row r="94">
          <cell r="A94" t="str">
            <v>Elec Distribution 360-373 ED AN 2535</v>
          </cell>
        </row>
        <row r="95">
          <cell r="A95" t="str">
            <v>Elec Distribution 360-373 ED AN 2584</v>
          </cell>
        </row>
        <row r="96">
          <cell r="A96" t="str">
            <v>Elec Distribution 360-373 ED AN 2599</v>
          </cell>
        </row>
        <row r="97">
          <cell r="A97" t="str">
            <v>Elec Distribution 360-373 ED AN 6000</v>
          </cell>
        </row>
        <row r="98">
          <cell r="A98" t="str">
            <v>Elec Distribution 360-373 CD WA 2586</v>
          </cell>
        </row>
      </sheetData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0"/>
  <sheetViews>
    <sheetView tabSelected="1" zoomScaleNormal="100" workbookViewId="0">
      <selection activeCell="A21" sqref="A21"/>
    </sheetView>
  </sheetViews>
  <sheetFormatPr defaultColWidth="9.140625" defaultRowHeight="15" x14ac:dyDescent="0.25"/>
  <cols>
    <col min="1" max="1" width="68.28515625" style="16" bestFit="1" customWidth="1"/>
    <col min="2" max="2" width="14.7109375" style="23" bestFit="1" customWidth="1"/>
    <col min="3" max="5" width="9.140625" style="16"/>
    <col min="6" max="6" width="12.140625" style="16" customWidth="1"/>
    <col min="7" max="16384" width="9.140625" style="16"/>
  </cols>
  <sheetData>
    <row r="1" spans="1:6" x14ac:dyDescent="0.25">
      <c r="A1" s="15" t="s">
        <v>18</v>
      </c>
      <c r="B1" s="19" t="s">
        <v>19</v>
      </c>
    </row>
    <row r="2" spans="1:6" ht="15.75" thickBot="1" x14ac:dyDescent="0.3">
      <c r="A2" s="16" t="s">
        <v>26</v>
      </c>
      <c r="B2" s="18">
        <f>'ADJ-E'!O7</f>
        <v>10775132.573103912</v>
      </c>
      <c r="C2" s="17"/>
      <c r="D2" s="15"/>
      <c r="E2" s="15"/>
      <c r="F2" s="15"/>
    </row>
    <row r="3" spans="1:6" ht="15.75" thickBot="1" x14ac:dyDescent="0.3">
      <c r="A3" s="16" t="s">
        <v>20</v>
      </c>
      <c r="B3" s="20">
        <f>SUM(B2:B2)</f>
        <v>10775132.573103912</v>
      </c>
      <c r="C3" s="17"/>
    </row>
    <row r="4" spans="1:6" x14ac:dyDescent="0.25">
      <c r="B4" s="18"/>
      <c r="C4" s="17"/>
    </row>
    <row r="5" spans="1:6" x14ac:dyDescent="0.25">
      <c r="A5" s="15" t="s">
        <v>21</v>
      </c>
      <c r="B5" s="18"/>
      <c r="C5" s="17"/>
    </row>
    <row r="6" spans="1:6" ht="15.75" thickBot="1" x14ac:dyDescent="0.3">
      <c r="A6" s="16" t="s">
        <v>26</v>
      </c>
      <c r="B6" s="18">
        <f>'ADJ-E'!O12</f>
        <v>-1099538.9452437938</v>
      </c>
      <c r="C6" s="17"/>
    </row>
    <row r="7" spans="1:6" ht="15.75" thickBot="1" x14ac:dyDescent="0.3">
      <c r="A7" s="16" t="s">
        <v>22</v>
      </c>
      <c r="B7" s="20">
        <f>SUM(B6:B6)</f>
        <v>-1099538.9452437938</v>
      </c>
      <c r="C7" s="17"/>
    </row>
    <row r="8" spans="1:6" x14ac:dyDescent="0.25">
      <c r="B8" s="18"/>
      <c r="C8" s="17"/>
    </row>
    <row r="9" spans="1:6" x14ac:dyDescent="0.25">
      <c r="B9" s="18"/>
      <c r="C9" s="17"/>
    </row>
    <row r="10" spans="1:6" ht="15.75" thickBot="1" x14ac:dyDescent="0.3">
      <c r="A10" s="15" t="s">
        <v>12</v>
      </c>
      <c r="B10" s="18"/>
      <c r="C10" s="17"/>
    </row>
    <row r="11" spans="1:6" ht="15.75" thickBot="1" x14ac:dyDescent="0.3">
      <c r="A11" s="16" t="s">
        <v>26</v>
      </c>
      <c r="B11" s="20">
        <f>'ADJ-E'!O14</f>
        <v>-316973.50270357844</v>
      </c>
      <c r="C11" s="17"/>
    </row>
    <row r="12" spans="1:6" x14ac:dyDescent="0.25">
      <c r="B12" s="18"/>
      <c r="C12" s="17"/>
    </row>
    <row r="13" spans="1:6" ht="15.75" thickBot="1" x14ac:dyDescent="0.3">
      <c r="A13" s="16" t="s">
        <v>23</v>
      </c>
      <c r="B13" s="21">
        <f>SUM(B3,B7,B11)</f>
        <v>9358620.1251565386</v>
      </c>
      <c r="C13" s="17"/>
    </row>
    <row r="14" spans="1:6" x14ac:dyDescent="0.25">
      <c r="B14" s="18"/>
      <c r="C14" s="17"/>
    </row>
    <row r="15" spans="1:6" x14ac:dyDescent="0.25">
      <c r="A15" s="15" t="s">
        <v>24</v>
      </c>
      <c r="B15" s="18"/>
      <c r="C15" s="17"/>
    </row>
    <row r="16" spans="1:6" x14ac:dyDescent="0.25">
      <c r="A16" s="16" t="s">
        <v>28</v>
      </c>
      <c r="B16" s="18">
        <f>'ADJ-E'!O19</f>
        <v>1409439.7040709378</v>
      </c>
      <c r="C16" s="17"/>
    </row>
    <row r="17" spans="1:3" x14ac:dyDescent="0.25">
      <c r="A17" s="16" t="s">
        <v>25</v>
      </c>
      <c r="B17" s="22">
        <f>SUM(B16:B16)</f>
        <v>1409439.7040709378</v>
      </c>
      <c r="C17" s="17"/>
    </row>
    <row r="18" spans="1:3" x14ac:dyDescent="0.25">
      <c r="B18" s="18"/>
      <c r="C18" s="17"/>
    </row>
    <row r="19" spans="1:3" x14ac:dyDescent="0.25">
      <c r="B19" s="18"/>
      <c r="C19" s="17"/>
    </row>
    <row r="20" spans="1:3" x14ac:dyDescent="0.25">
      <c r="B20" s="18"/>
      <c r="C20" s="17"/>
    </row>
    <row r="21" spans="1:3" x14ac:dyDescent="0.25">
      <c r="A21" s="53" t="s">
        <v>88</v>
      </c>
      <c r="B21" s="18"/>
      <c r="C21" s="17"/>
    </row>
    <row r="22" spans="1:3" x14ac:dyDescent="0.25">
      <c r="B22" s="18"/>
      <c r="C22" s="17"/>
    </row>
    <row r="23" spans="1:3" x14ac:dyDescent="0.25">
      <c r="B23" s="18"/>
      <c r="C23" s="17"/>
    </row>
    <row r="24" spans="1:3" x14ac:dyDescent="0.25">
      <c r="B24" s="18"/>
      <c r="C24" s="17"/>
    </row>
    <row r="25" spans="1:3" x14ac:dyDescent="0.25">
      <c r="B25" s="18"/>
      <c r="C25" s="17"/>
    </row>
    <row r="26" spans="1:3" x14ac:dyDescent="0.25">
      <c r="B26" s="18"/>
      <c r="C26" s="17"/>
    </row>
    <row r="27" spans="1:3" x14ac:dyDescent="0.25">
      <c r="B27" s="18"/>
      <c r="C27" s="17"/>
    </row>
    <row r="28" spans="1:3" x14ac:dyDescent="0.25">
      <c r="B28" s="18"/>
      <c r="C28" s="17"/>
    </row>
    <row r="29" spans="1:3" x14ac:dyDescent="0.25">
      <c r="B29" s="18"/>
      <c r="C29" s="17"/>
    </row>
    <row r="30" spans="1:3" x14ac:dyDescent="0.25">
      <c r="B30" s="18"/>
      <c r="C30" s="17"/>
    </row>
  </sheetData>
  <pageMargins left="0.7" right="0.7" top="0.75" bottom="0.75" header="0.3" footer="0.3"/>
  <pageSetup scale="77" orientation="portrait" r:id="rId1"/>
  <headerFooter>
    <oddFooter>&amp;LAvista
&amp;F
&amp;A&amp;RPage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P19"/>
  <sheetViews>
    <sheetView tabSelected="1" workbookViewId="0">
      <selection activeCell="A21" sqref="A21"/>
    </sheetView>
  </sheetViews>
  <sheetFormatPr defaultRowHeight="12.75" x14ac:dyDescent="0.2"/>
  <cols>
    <col min="1" max="1" width="17" bestFit="1" customWidth="1"/>
    <col min="2" max="7" width="10.7109375" bestFit="1" customWidth="1"/>
    <col min="8" max="15" width="11.7109375" bestFit="1" customWidth="1"/>
    <col min="16" max="16" width="10.5703125" bestFit="1" customWidth="1"/>
  </cols>
  <sheetData>
    <row r="3" spans="1:16" x14ac:dyDescent="0.2">
      <c r="B3" s="6">
        <f>'Summary-Cost-E'!Z3</f>
        <v>202109</v>
      </c>
      <c r="C3" s="6">
        <f>'Summary-Cost-E'!AA3</f>
        <v>202110</v>
      </c>
      <c r="D3" s="6">
        <f>'Summary-Cost-E'!AB3</f>
        <v>202111</v>
      </c>
      <c r="E3" s="6">
        <f>'Summary-Cost-E'!AC3</f>
        <v>202112</v>
      </c>
      <c r="F3" s="6">
        <f>'Summary-Cost-E'!AD3</f>
        <v>202201</v>
      </c>
      <c r="G3" s="6">
        <f>'Summary-Cost-E'!AE3</f>
        <v>202202</v>
      </c>
      <c r="H3" s="6">
        <f>'Summary-Cost-E'!AF3</f>
        <v>202203</v>
      </c>
      <c r="I3" s="6">
        <f>'Summary-Cost-E'!AG3</f>
        <v>202204</v>
      </c>
      <c r="J3" s="6">
        <f>'Summary-Cost-E'!AH3</f>
        <v>202205</v>
      </c>
      <c r="K3" s="6">
        <f>'Summary-Cost-E'!AI3</f>
        <v>202206</v>
      </c>
      <c r="L3" s="6">
        <f>'Summary-Cost-E'!AJ3</f>
        <v>202207</v>
      </c>
      <c r="M3" s="6">
        <f>'Summary-Cost-E'!AK3</f>
        <v>202208</v>
      </c>
      <c r="N3" s="6">
        <f>'Summary-Cost-E'!AL3</f>
        <v>202209</v>
      </c>
      <c r="O3" s="6" t="s">
        <v>10</v>
      </c>
    </row>
    <row r="4" spans="1:16" s="2" customFormat="1" x14ac:dyDescent="0.2">
      <c r="A4" s="2" t="str">
        <f>'Summary-Cost-E'!C4</f>
        <v xml:space="preserve">Production </v>
      </c>
      <c r="B4" s="9">
        <f>'Summary-Cost-E'!Z4</f>
        <v>3081888.8883600002</v>
      </c>
      <c r="C4" s="9">
        <f>'Summary-Cost-E'!AA4</f>
        <v>3081888.8883600002</v>
      </c>
      <c r="D4" s="9">
        <f>'Summary-Cost-E'!AB4</f>
        <v>3081888.8883600002</v>
      </c>
      <c r="E4" s="9">
        <f>'Summary-Cost-E'!AC4</f>
        <v>3081888.8883600002</v>
      </c>
      <c r="F4" s="9">
        <f>'Summary-Cost-E'!AD4</f>
        <v>3081888.8883600002</v>
      </c>
      <c r="G4" s="9">
        <f>'Summary-Cost-E'!AE4</f>
        <v>3081888.8883600002</v>
      </c>
      <c r="H4" s="9">
        <f>'Summary-Cost-E'!AF4</f>
        <v>3081888.8883600002</v>
      </c>
      <c r="I4" s="9">
        <f>'Summary-Cost-E'!AG4</f>
        <v>3081888.8883600002</v>
      </c>
      <c r="J4" s="9">
        <f>'Summary-Cost-E'!AH4</f>
        <v>3081888.8883600002</v>
      </c>
      <c r="K4" s="9">
        <f>'Summary-Cost-E'!AI4</f>
        <v>3081888.8883600002</v>
      </c>
      <c r="L4" s="9">
        <f>'Summary-Cost-E'!AJ4</f>
        <v>3081888.8883600002</v>
      </c>
      <c r="M4" s="9">
        <f>'Summary-Cost-E'!AK4</f>
        <v>3081888.8883600002</v>
      </c>
      <c r="N4" s="9">
        <f>'Summary-Cost-E'!AL4</f>
        <v>3081888.8883600002</v>
      </c>
      <c r="O4" s="8">
        <f>(((B4+N4)/2)+C4+D4+E4+F4+G4+H4+I4+J4+K4+L4+M4)/12</f>
        <v>3081888.8883600007</v>
      </c>
    </row>
    <row r="5" spans="1:16" s="2" customFormat="1" x14ac:dyDescent="0.2">
      <c r="A5" s="2" t="str">
        <f>'Summary-Cost-E'!C5</f>
        <v>Transmission</v>
      </c>
      <c r="B5" s="9">
        <f>'Summary-Cost-E'!Z5</f>
        <v>1098163.8150599999</v>
      </c>
      <c r="C5" s="9">
        <f>'Summary-Cost-E'!AA5</f>
        <v>1098163.8150599999</v>
      </c>
      <c r="D5" s="9">
        <f>'Summary-Cost-E'!AB5</f>
        <v>1098163.8150599999</v>
      </c>
      <c r="E5" s="9">
        <f>'Summary-Cost-E'!AC5</f>
        <v>1098163.8150599999</v>
      </c>
      <c r="F5" s="9">
        <f>'Summary-Cost-E'!AD5</f>
        <v>1098163.8150599999</v>
      </c>
      <c r="G5" s="9">
        <f>'Summary-Cost-E'!AE5</f>
        <v>1098163.8150599999</v>
      </c>
      <c r="H5" s="9">
        <f>'Summary-Cost-E'!AF5</f>
        <v>1098163.8150599999</v>
      </c>
      <c r="I5" s="9">
        <f>'Summary-Cost-E'!AG5</f>
        <v>1098163.8150599999</v>
      </c>
      <c r="J5" s="9">
        <f>'Summary-Cost-E'!AH5</f>
        <v>1098163.8150599999</v>
      </c>
      <c r="K5" s="9">
        <f>'Summary-Cost-E'!AI5</f>
        <v>1098163.8150599999</v>
      </c>
      <c r="L5" s="9">
        <f>'Summary-Cost-E'!AJ5</f>
        <v>1098163.8150599999</v>
      </c>
      <c r="M5" s="9">
        <f>'Summary-Cost-E'!AK5</f>
        <v>1098163.8150599999</v>
      </c>
      <c r="N5" s="9">
        <f>'Summary-Cost-E'!AL5</f>
        <v>1098163.8150599999</v>
      </c>
      <c r="O5" s="8">
        <f t="shared" ref="O5:O6" si="0">(((B5+N5)/2)+C5+D5+E5+F5+G5+H5+I5+J5+K5+L5+M5)/12</f>
        <v>1098163.8150600002</v>
      </c>
    </row>
    <row r="6" spans="1:16" s="2" customFormat="1" x14ac:dyDescent="0.2">
      <c r="A6" s="2" t="str">
        <f>'Summary-Cost-E'!C6</f>
        <v>Intangibles</v>
      </c>
      <c r="B6" s="9">
        <f>'Summary-Cost-E'!Z6</f>
        <v>2475337.82292266</v>
      </c>
      <c r="C6" s="9">
        <f>'Summary-Cost-E'!AA6</f>
        <v>2475337.82292266</v>
      </c>
      <c r="D6" s="9">
        <f>'Summary-Cost-E'!AB6</f>
        <v>2475337.82292266</v>
      </c>
      <c r="E6" s="9">
        <f>'Summary-Cost-E'!AC6</f>
        <v>2475337.82292266</v>
      </c>
      <c r="F6" s="9">
        <f>'Summary-Cost-E'!AD6</f>
        <v>2475337.82292266</v>
      </c>
      <c r="G6" s="9">
        <f>'Summary-Cost-E'!AE6</f>
        <v>2475337.82292266</v>
      </c>
      <c r="H6" s="9">
        <f>'Summary-Cost-E'!AF6</f>
        <v>10081015.44771266</v>
      </c>
      <c r="I6" s="9">
        <f>'Summary-Cost-E'!AG6</f>
        <v>10081015.44771266</v>
      </c>
      <c r="J6" s="9">
        <f>'Summary-Cost-E'!AH6</f>
        <v>10081015.44771266</v>
      </c>
      <c r="K6" s="9">
        <f>'Summary-Cost-E'!AI6</f>
        <v>10081015.44771266</v>
      </c>
      <c r="L6" s="9">
        <f>'Summary-Cost-E'!AJ6</f>
        <v>10081015.44771266</v>
      </c>
      <c r="M6" s="9">
        <f>'Summary-Cost-E'!AK6</f>
        <v>10081015.44771266</v>
      </c>
      <c r="N6" s="9">
        <f>'Summary-Cost-E'!AL6</f>
        <v>10081015.44771266</v>
      </c>
      <c r="O6" s="8">
        <f t="shared" si="0"/>
        <v>6595079.8696839102</v>
      </c>
    </row>
    <row r="7" spans="1:16" ht="13.5" thickBot="1" x14ac:dyDescent="0.25">
      <c r="A7" t="s">
        <v>8</v>
      </c>
      <c r="B7" s="5">
        <f>SUM(B4:B6)</f>
        <v>6655390.5263426602</v>
      </c>
      <c r="C7" s="5">
        <f>SUM(C4:C6)</f>
        <v>6655390.5263426602</v>
      </c>
      <c r="D7" s="5">
        <f t="shared" ref="D7:O7" si="1">SUM(D4:D6)</f>
        <v>6655390.5263426602</v>
      </c>
      <c r="E7" s="5">
        <f t="shared" si="1"/>
        <v>6655390.5263426602</v>
      </c>
      <c r="F7" s="5">
        <f t="shared" si="1"/>
        <v>6655390.5263426602</v>
      </c>
      <c r="G7" s="5">
        <f t="shared" si="1"/>
        <v>6655390.5263426602</v>
      </c>
      <c r="H7" s="5">
        <f t="shared" si="1"/>
        <v>14261068.15113266</v>
      </c>
      <c r="I7" s="5">
        <f t="shared" si="1"/>
        <v>14261068.15113266</v>
      </c>
      <c r="J7" s="5">
        <f t="shared" si="1"/>
        <v>14261068.15113266</v>
      </c>
      <c r="K7" s="5">
        <f t="shared" si="1"/>
        <v>14261068.15113266</v>
      </c>
      <c r="L7" s="5">
        <f t="shared" si="1"/>
        <v>14261068.15113266</v>
      </c>
      <c r="M7" s="5">
        <f t="shared" si="1"/>
        <v>14261068.15113266</v>
      </c>
      <c r="N7" s="5">
        <f t="shared" si="1"/>
        <v>14261068.15113266</v>
      </c>
      <c r="O7" s="7">
        <f t="shared" si="1"/>
        <v>10775132.573103912</v>
      </c>
      <c r="P7" s="3"/>
    </row>
    <row r="9" spans="1:16" x14ac:dyDescent="0.2">
      <c r="A9" t="str">
        <f>'Summary-Cost-E'!C24</f>
        <v xml:space="preserve">Production </v>
      </c>
      <c r="B9" s="2">
        <f>'Summary-Cost-E'!Z24</f>
        <v>-45647.738068404993</v>
      </c>
      <c r="C9" s="2">
        <f>'Summary-Cost-E'!AA24</f>
        <v>-51297.86769706499</v>
      </c>
      <c r="D9" s="2">
        <f>'Summary-Cost-E'!AB24</f>
        <v>-56947.997325724988</v>
      </c>
      <c r="E9" s="2">
        <f>'Summary-Cost-E'!AC24</f>
        <v>-62598.126954384985</v>
      </c>
      <c r="F9" s="2">
        <f>'Summary-Cost-E'!AD24</f>
        <v>-68248.256583044989</v>
      </c>
      <c r="G9" s="2">
        <f>'Summary-Cost-E'!AE24</f>
        <v>-73898.386211704987</v>
      </c>
      <c r="H9" s="2">
        <f>'Summary-Cost-E'!AF24</f>
        <v>-79548.515840364984</v>
      </c>
      <c r="I9" s="2">
        <f>'Summary-Cost-E'!AG24</f>
        <v>-85198.645469024981</v>
      </c>
      <c r="J9" s="2">
        <f>'Summary-Cost-E'!AH24</f>
        <v>-90848.775097684978</v>
      </c>
      <c r="K9" s="2">
        <f>'Summary-Cost-E'!AI24</f>
        <v>-96498.904726344976</v>
      </c>
      <c r="L9" s="2">
        <f>'Summary-Cost-E'!AJ24</f>
        <v>-102149.03435500497</v>
      </c>
      <c r="M9" s="2">
        <f>'Summary-Cost-E'!AK24</f>
        <v>-107799.16398366497</v>
      </c>
      <c r="N9" s="2">
        <f>'Summary-Cost-E'!AL24</f>
        <v>-113449.29361232497</v>
      </c>
      <c r="O9" s="2">
        <f t="shared" ref="O9:O11" si="2">(((B9+N9)/2)+C9+D9+E9+F9+G9+H9+I9+J9+K9+L9+M9)/12</f>
        <v>-79548.515840364984</v>
      </c>
    </row>
    <row r="10" spans="1:16" x14ac:dyDescent="0.2">
      <c r="A10" t="str">
        <f>'Summary-Cost-E'!C25</f>
        <v xml:space="preserve">Transmission </v>
      </c>
      <c r="B10" s="2">
        <f>'Summary-Cost-E'!Z25</f>
        <v>-19095.234027580998</v>
      </c>
      <c r="C10" s="2">
        <f>'Summary-Cost-E'!AA25</f>
        <v>-20980.415243433999</v>
      </c>
      <c r="D10" s="2">
        <f>'Summary-Cost-E'!AB25</f>
        <v>-22865.596459287</v>
      </c>
      <c r="E10" s="2">
        <f>'Summary-Cost-E'!AC25</f>
        <v>-24750.777675140002</v>
      </c>
      <c r="F10" s="2">
        <f>'Summary-Cost-E'!AD25</f>
        <v>-26635.958890993003</v>
      </c>
      <c r="G10" s="2">
        <f>'Summary-Cost-E'!AE25</f>
        <v>-28521.140106846004</v>
      </c>
      <c r="H10" s="2">
        <f>'Summary-Cost-E'!AF25</f>
        <v>-30406.321322699005</v>
      </c>
      <c r="I10" s="2">
        <f>'Summary-Cost-E'!AG25</f>
        <v>-32291.502538552006</v>
      </c>
      <c r="J10" s="2">
        <f>'Summary-Cost-E'!AH25</f>
        <v>-34176.683754405007</v>
      </c>
      <c r="K10" s="2">
        <f>'Summary-Cost-E'!AI25</f>
        <v>-36061.864970258008</v>
      </c>
      <c r="L10" s="2">
        <f>'Summary-Cost-E'!AJ25</f>
        <v>-37947.046186111009</v>
      </c>
      <c r="M10" s="2">
        <f>'Summary-Cost-E'!AK25</f>
        <v>-39832.22740196401</v>
      </c>
      <c r="N10" s="2">
        <f>'Summary-Cost-E'!AL25</f>
        <v>-41717.408617817011</v>
      </c>
      <c r="O10" s="2">
        <f t="shared" si="2"/>
        <v>-30406.321322699005</v>
      </c>
    </row>
    <row r="11" spans="1:16" x14ac:dyDescent="0.2">
      <c r="A11" t="str">
        <f>'Summary-Cost-E'!C26</f>
        <v>Intangibles</v>
      </c>
      <c r="B11" s="2">
        <f>'Summary-Cost-E'!Z26</f>
        <v>-517577.20144570339</v>
      </c>
      <c r="C11" s="2">
        <f>'Summary-Cost-E'!AA26</f>
        <v>-558832.83182774775</v>
      </c>
      <c r="D11" s="2">
        <f>'Summary-Cost-E'!AB26</f>
        <v>-600088.46220979211</v>
      </c>
      <c r="E11" s="2">
        <f>'Summary-Cost-E'!AC26</f>
        <v>-641344.09259183647</v>
      </c>
      <c r="F11" s="2">
        <f>'Summary-Cost-E'!AD26</f>
        <v>-682599.72297388082</v>
      </c>
      <c r="G11" s="2">
        <f>'Summary-Cost-E'!AE26</f>
        <v>-723855.35335592518</v>
      </c>
      <c r="H11" s="2">
        <f>'Summary-Cost-E'!AF26</f>
        <v>-828491.63061121956</v>
      </c>
      <c r="I11" s="2">
        <f>'Summary-Cost-E'!AG26</f>
        <v>-996508.55473976396</v>
      </c>
      <c r="J11" s="2">
        <f>'Summary-Cost-E'!AH26</f>
        <v>-1164525.4788683082</v>
      </c>
      <c r="K11" s="2">
        <f>'Summary-Cost-E'!AI26</f>
        <v>-1332542.4029968525</v>
      </c>
      <c r="L11" s="2">
        <f>'Summary-Cost-E'!AJ26</f>
        <v>-1500559.3271253968</v>
      </c>
      <c r="M11" s="2">
        <f>'Summary-Cost-E'!AK26</f>
        <v>-1668576.2512539411</v>
      </c>
      <c r="N11" s="2">
        <f>'Summary-Cost-E'!AL26</f>
        <v>-1836593.1753824854</v>
      </c>
      <c r="O11" s="2">
        <f t="shared" si="2"/>
        <v>-989584.10808072984</v>
      </c>
    </row>
    <row r="12" spans="1:16" ht="13.5" thickBot="1" x14ac:dyDescent="0.25">
      <c r="A12" t="s">
        <v>11</v>
      </c>
      <c r="B12" s="5">
        <f>SUM(B9:B11)</f>
        <v>-582320.17354168941</v>
      </c>
      <c r="C12" s="5">
        <f>SUM(C9:C11)</f>
        <v>-631111.11476824677</v>
      </c>
      <c r="D12" s="5">
        <f t="shared" ref="D12:O12" si="3">SUM(D9:D11)</f>
        <v>-679902.05599480413</v>
      </c>
      <c r="E12" s="5">
        <f t="shared" si="3"/>
        <v>-728692.9972213615</v>
      </c>
      <c r="F12" s="5">
        <f t="shared" si="3"/>
        <v>-777483.93844791886</v>
      </c>
      <c r="G12" s="5">
        <f t="shared" si="3"/>
        <v>-826274.87967447611</v>
      </c>
      <c r="H12" s="5">
        <f t="shared" si="3"/>
        <v>-938446.46777428361</v>
      </c>
      <c r="I12" s="5">
        <f t="shared" si="3"/>
        <v>-1113998.702747341</v>
      </c>
      <c r="J12" s="5">
        <f t="shared" si="3"/>
        <v>-1289550.9377203982</v>
      </c>
      <c r="K12" s="5">
        <f t="shared" si="3"/>
        <v>-1465103.1726934556</v>
      </c>
      <c r="L12" s="5">
        <f t="shared" si="3"/>
        <v>-1640655.4076665128</v>
      </c>
      <c r="M12" s="5">
        <f t="shared" si="3"/>
        <v>-1816207.6426395702</v>
      </c>
      <c r="N12" s="5">
        <f t="shared" si="3"/>
        <v>-1991759.8776126273</v>
      </c>
      <c r="O12" s="7">
        <f t="shared" si="3"/>
        <v>-1099538.9452437938</v>
      </c>
    </row>
    <row r="14" spans="1:16" x14ac:dyDescent="0.2">
      <c r="A14" t="s">
        <v>12</v>
      </c>
      <c r="B14" s="2">
        <f>'Summary-Cost-E'!Z73</f>
        <v>-159616.25569550914</v>
      </c>
      <c r="C14" s="2">
        <f>'Summary-Cost-E'!AA73</f>
        <v>-170007.24705407926</v>
      </c>
      <c r="D14" s="2">
        <f>'Summary-Cost-E'!AB73</f>
        <v>-180398.23841264934</v>
      </c>
      <c r="E14" s="2">
        <f>'Summary-Cost-E'!AC73</f>
        <v>-190789.22977121948</v>
      </c>
      <c r="F14" s="2">
        <f>'Summary-Cost-E'!AD73</f>
        <v>-243298.93371308688</v>
      </c>
      <c r="G14" s="2">
        <f>'Summary-Cost-E'!AE73</f>
        <v>-295808.63765495428</v>
      </c>
      <c r="H14" s="2">
        <f>'Summary-Cost-E'!AF73</f>
        <v>-335008.40575343912</v>
      </c>
      <c r="I14" s="2">
        <f>'Summary-Cost-E'!AG73</f>
        <v>-360898.23800854152</v>
      </c>
      <c r="J14" s="2">
        <f>'Summary-Cost-E'!AH73</f>
        <v>-386788.07026364387</v>
      </c>
      <c r="K14" s="2">
        <f>'Summary-Cost-E'!AI73</f>
        <v>-412677.90251874633</v>
      </c>
      <c r="L14" s="2">
        <f>'Summary-Cost-E'!AJ73</f>
        <v>-438567.73477384873</v>
      </c>
      <c r="M14" s="2">
        <f>'Summary-Cost-E'!AK73</f>
        <v>-464457.56702895113</v>
      </c>
      <c r="N14" s="2">
        <f>'Summary-Cost-E'!AL73</f>
        <v>-490347.39928405359</v>
      </c>
      <c r="O14" s="25">
        <f t="shared" ref="O14" si="4">(((B14+N14)/2)+C14+D14+E14+F14+G14+H14+I14+J14+K14+L14+M14)/12</f>
        <v>-316973.50270357844</v>
      </c>
    </row>
    <row r="16" spans="1:16" x14ac:dyDescent="0.2">
      <c r="A16" t="str">
        <f>'Summary-Cost-E'!C17</f>
        <v xml:space="preserve">Production </v>
      </c>
      <c r="C16" s="2">
        <f>'Summary-Cost-E'!AA17</f>
        <v>5650.12962866</v>
      </c>
      <c r="D16" s="2">
        <f>'Summary-Cost-E'!AB17</f>
        <v>5650.12962866</v>
      </c>
      <c r="E16" s="2">
        <f>'Summary-Cost-E'!AC17</f>
        <v>5650.12962866</v>
      </c>
      <c r="F16" s="2">
        <f>'Summary-Cost-E'!AD17</f>
        <v>5650.12962866</v>
      </c>
      <c r="G16" s="2">
        <f>'Summary-Cost-E'!AE17</f>
        <v>5650.12962866</v>
      </c>
      <c r="H16" s="2">
        <f>'Summary-Cost-E'!AF17</f>
        <v>5650.12962866</v>
      </c>
      <c r="I16" s="2">
        <f>'Summary-Cost-E'!AG17</f>
        <v>5650.12962866</v>
      </c>
      <c r="J16" s="2">
        <f>'Summary-Cost-E'!AH17</f>
        <v>5650.12962866</v>
      </c>
      <c r="K16" s="2">
        <f>'Summary-Cost-E'!AI17</f>
        <v>5650.12962866</v>
      </c>
      <c r="L16" s="2">
        <f>'Summary-Cost-E'!AJ17</f>
        <v>5650.12962866</v>
      </c>
      <c r="M16" s="2">
        <f>'Summary-Cost-E'!AK17</f>
        <v>5650.12962866</v>
      </c>
      <c r="N16" s="2">
        <f>'Summary-Cost-E'!AL17</f>
        <v>5650.12962866</v>
      </c>
      <c r="O16" s="3">
        <f>SUM(C16:N16)</f>
        <v>67801.555543919982</v>
      </c>
    </row>
    <row r="17" spans="1:15" x14ac:dyDescent="0.2">
      <c r="A17" t="str">
        <f>'Summary-Cost-E'!C18</f>
        <v xml:space="preserve">Transmission </v>
      </c>
      <c r="C17" s="2">
        <f>'Summary-Cost-E'!AA18</f>
        <v>1885.1812158529999</v>
      </c>
      <c r="D17" s="2">
        <f>'Summary-Cost-E'!AB18</f>
        <v>1885.1812158529999</v>
      </c>
      <c r="E17" s="2">
        <f>'Summary-Cost-E'!AC18</f>
        <v>1885.1812158529999</v>
      </c>
      <c r="F17" s="2">
        <f>'Summary-Cost-E'!AD18</f>
        <v>1885.1812158529999</v>
      </c>
      <c r="G17" s="2">
        <f>'Summary-Cost-E'!AE18</f>
        <v>1885.1812158529999</v>
      </c>
      <c r="H17" s="2">
        <f>'Summary-Cost-E'!AF18</f>
        <v>1885.1812158529999</v>
      </c>
      <c r="I17" s="2">
        <f>'Summary-Cost-E'!AG18</f>
        <v>1885.1812158529999</v>
      </c>
      <c r="J17" s="2">
        <f>'Summary-Cost-E'!AH18</f>
        <v>1885.1812158529999</v>
      </c>
      <c r="K17" s="2">
        <f>'Summary-Cost-E'!AI18</f>
        <v>1885.1812158529999</v>
      </c>
      <c r="L17" s="2">
        <f>'Summary-Cost-E'!AJ18</f>
        <v>1885.1812158529999</v>
      </c>
      <c r="M17" s="2">
        <f>'Summary-Cost-E'!AK18</f>
        <v>1885.1812158529999</v>
      </c>
      <c r="N17" s="2">
        <f>'Summary-Cost-E'!AL18</f>
        <v>1885.1812158529999</v>
      </c>
      <c r="O17" s="3">
        <f t="shared" ref="O17:O18" si="5">SUM(C17:N17)</f>
        <v>22622.174590236002</v>
      </c>
    </row>
    <row r="18" spans="1:15" x14ac:dyDescent="0.2">
      <c r="A18" t="str">
        <f>'Summary-Cost-E'!C19</f>
        <v>Intangibles</v>
      </c>
      <c r="C18" s="2">
        <f>'Summary-Cost-E'!AA19</f>
        <v>41255.630382044335</v>
      </c>
      <c r="D18" s="2">
        <f>'Summary-Cost-E'!AB19</f>
        <v>41255.630382044335</v>
      </c>
      <c r="E18" s="2">
        <f>'Summary-Cost-E'!AC19</f>
        <v>41255.630382044335</v>
      </c>
      <c r="F18" s="2">
        <f>'Summary-Cost-E'!AD19</f>
        <v>41255.630382044335</v>
      </c>
      <c r="G18" s="2">
        <f>'Summary-Cost-E'!AE19</f>
        <v>41255.630382044335</v>
      </c>
      <c r="H18" s="2">
        <f>'Summary-Cost-E'!AF19</f>
        <v>104636.27725529434</v>
      </c>
      <c r="I18" s="2">
        <f>'Summary-Cost-E'!AG19</f>
        <v>168016.92412854434</v>
      </c>
      <c r="J18" s="2">
        <f>'Summary-Cost-E'!AH19</f>
        <v>168016.92412854434</v>
      </c>
      <c r="K18" s="2">
        <f>'Summary-Cost-E'!AI19</f>
        <v>168016.92412854434</v>
      </c>
      <c r="L18" s="2">
        <f>'Summary-Cost-E'!AJ19</f>
        <v>168016.92412854434</v>
      </c>
      <c r="M18" s="2">
        <f>'Summary-Cost-E'!AK19</f>
        <v>168016.92412854434</v>
      </c>
      <c r="N18" s="2">
        <f>'Summary-Cost-E'!AL19</f>
        <v>168016.92412854434</v>
      </c>
      <c r="O18" s="3">
        <f t="shared" si="5"/>
        <v>1319015.9739367818</v>
      </c>
    </row>
    <row r="19" spans="1:15" ht="13.5" thickBot="1" x14ac:dyDescent="0.25">
      <c r="A19" t="s">
        <v>13</v>
      </c>
      <c r="C19" s="5">
        <f>SUM(C16:C18)</f>
        <v>48790.941226557334</v>
      </c>
      <c r="D19" s="5">
        <f t="shared" ref="D19:O19" si="6">SUM(D16:D18)</f>
        <v>48790.941226557334</v>
      </c>
      <c r="E19" s="5">
        <f t="shared" si="6"/>
        <v>48790.941226557334</v>
      </c>
      <c r="F19" s="5">
        <f t="shared" si="6"/>
        <v>48790.941226557334</v>
      </c>
      <c r="G19" s="5">
        <f t="shared" si="6"/>
        <v>48790.941226557334</v>
      </c>
      <c r="H19" s="5">
        <f t="shared" si="6"/>
        <v>112171.58809980734</v>
      </c>
      <c r="I19" s="5">
        <f t="shared" si="6"/>
        <v>175552.23497305735</v>
      </c>
      <c r="J19" s="5">
        <f t="shared" si="6"/>
        <v>175552.23497305735</v>
      </c>
      <c r="K19" s="5">
        <f t="shared" si="6"/>
        <v>175552.23497305735</v>
      </c>
      <c r="L19" s="5">
        <f t="shared" si="6"/>
        <v>175552.23497305735</v>
      </c>
      <c r="M19" s="5">
        <f t="shared" si="6"/>
        <v>175552.23497305735</v>
      </c>
      <c r="N19" s="5">
        <f t="shared" si="6"/>
        <v>175552.23497305735</v>
      </c>
      <c r="O19" s="7">
        <f t="shared" si="6"/>
        <v>1409439.7040709378</v>
      </c>
    </row>
  </sheetData>
  <pageMargins left="0.7" right="0.7" top="0.75" bottom="0.75" header="0.3" footer="0.3"/>
  <pageSetup scale="73" orientation="landscape" r:id="rId1"/>
  <headerFooter>
    <oddFooter>&amp;LAvista
&amp;F
&amp;A&amp;RPage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AN73"/>
  <sheetViews>
    <sheetView tabSelected="1" view="pageBreakPreview" zoomScale="60" zoomScaleNormal="100" workbookViewId="0">
      <pane xSplit="3" ySplit="3" topLeftCell="D4" activePane="bottomRight" state="frozen"/>
      <selection activeCell="A21" sqref="A21"/>
      <selection pane="topRight" activeCell="A21" sqref="A21"/>
      <selection pane="bottomLeft" activeCell="A21" sqref="A21"/>
      <selection pane="bottomRight" activeCell="A21" sqref="A21"/>
    </sheetView>
  </sheetViews>
  <sheetFormatPr defaultRowHeight="12.75" x14ac:dyDescent="0.2"/>
  <cols>
    <col min="1" max="1" width="29.5703125" style="1" bestFit="1" customWidth="1"/>
    <col min="3" max="3" width="13.28515625" customWidth="1"/>
    <col min="5" max="16" width="11.7109375" bestFit="1" customWidth="1"/>
    <col min="17" max="17" width="11.7109375" customWidth="1"/>
    <col min="18" max="18" width="11.7109375" bestFit="1" customWidth="1"/>
    <col min="19" max="19" width="12.42578125" style="2" bestFit="1" customWidth="1"/>
    <col min="20" max="29" width="12.42578125" bestFit="1" customWidth="1"/>
    <col min="30" max="38" width="12.7109375" bestFit="1" customWidth="1"/>
    <col min="39" max="40" width="10.5703125" bestFit="1" customWidth="1"/>
  </cols>
  <sheetData>
    <row r="3" spans="1:39" s="1" customFormat="1" x14ac:dyDescent="0.2">
      <c r="B3" s="1" t="s">
        <v>0</v>
      </c>
      <c r="C3" s="1" t="s">
        <v>4</v>
      </c>
      <c r="D3" s="1" t="s">
        <v>17</v>
      </c>
      <c r="E3" s="4">
        <v>202001</v>
      </c>
      <c r="F3" s="4">
        <v>202002</v>
      </c>
      <c r="G3" s="4">
        <v>202003</v>
      </c>
      <c r="H3" s="4">
        <v>202004</v>
      </c>
      <c r="I3" s="4">
        <v>202005</v>
      </c>
      <c r="J3" s="4">
        <v>202006</v>
      </c>
      <c r="K3" s="4">
        <v>202007</v>
      </c>
      <c r="L3" s="4">
        <v>202008</v>
      </c>
      <c r="M3" s="4">
        <v>202009</v>
      </c>
      <c r="N3" s="4">
        <v>202010</v>
      </c>
      <c r="O3" s="4">
        <v>202011</v>
      </c>
      <c r="P3" s="4">
        <v>202012</v>
      </c>
      <c r="Q3" s="10" t="s">
        <v>27</v>
      </c>
      <c r="R3" s="4">
        <v>202101</v>
      </c>
      <c r="S3" s="4">
        <v>202102</v>
      </c>
      <c r="T3" s="4">
        <v>202103</v>
      </c>
      <c r="U3" s="4">
        <v>202104</v>
      </c>
      <c r="V3" s="4">
        <v>202105</v>
      </c>
      <c r="W3" s="4">
        <v>202106</v>
      </c>
      <c r="X3" s="4">
        <v>202107</v>
      </c>
      <c r="Y3" s="4">
        <v>202108</v>
      </c>
      <c r="Z3" s="4">
        <v>202109</v>
      </c>
      <c r="AA3" s="4">
        <v>202110</v>
      </c>
      <c r="AB3" s="4">
        <v>202111</v>
      </c>
      <c r="AC3" s="48">
        <v>202112</v>
      </c>
      <c r="AD3" s="4">
        <v>202201</v>
      </c>
      <c r="AE3" s="4">
        <v>202202</v>
      </c>
      <c r="AF3" s="4">
        <v>202203</v>
      </c>
      <c r="AG3" s="4">
        <v>202204</v>
      </c>
      <c r="AH3" s="4">
        <v>202205</v>
      </c>
      <c r="AI3" s="4">
        <v>202206</v>
      </c>
      <c r="AJ3" s="4">
        <v>202207</v>
      </c>
      <c r="AK3" s="4">
        <v>202208</v>
      </c>
      <c r="AL3" s="4">
        <v>202209</v>
      </c>
    </row>
    <row r="4" spans="1:39" x14ac:dyDescent="0.2">
      <c r="A4" s="1" t="s">
        <v>5</v>
      </c>
      <c r="B4" t="s">
        <v>1</v>
      </c>
      <c r="C4" t="s">
        <v>14</v>
      </c>
      <c r="D4">
        <v>2.1999999999999999E-2</v>
      </c>
      <c r="E4" s="3">
        <f>E10</f>
        <v>0</v>
      </c>
      <c r="F4" s="3">
        <f>F10+E4</f>
        <v>0</v>
      </c>
      <c r="G4" s="3">
        <f t="shared" ref="G4:P4" si="0">G10+F4</f>
        <v>0</v>
      </c>
      <c r="H4" s="3">
        <f t="shared" si="0"/>
        <v>0</v>
      </c>
      <c r="I4" s="3">
        <f t="shared" si="0"/>
        <v>0</v>
      </c>
      <c r="J4" s="3">
        <f t="shared" si="0"/>
        <v>275859.9768</v>
      </c>
      <c r="K4" s="3">
        <f t="shared" si="0"/>
        <v>275859.9768</v>
      </c>
      <c r="L4" s="3">
        <f t="shared" si="0"/>
        <v>275859.9768</v>
      </c>
      <c r="M4" s="3">
        <f t="shared" si="0"/>
        <v>418823.24040000001</v>
      </c>
      <c r="N4" s="3">
        <f t="shared" si="0"/>
        <v>443097.56880000001</v>
      </c>
      <c r="O4" s="3">
        <f t="shared" si="0"/>
        <v>1183795.7387999999</v>
      </c>
      <c r="P4" s="3">
        <f t="shared" si="0"/>
        <v>1376460.2975999999</v>
      </c>
      <c r="Q4" s="11">
        <f>P4</f>
        <v>1376460.2975999999</v>
      </c>
      <c r="R4" s="3">
        <f>Q4+R10</f>
        <v>1872716.32443</v>
      </c>
      <c r="S4" s="3">
        <f t="shared" ref="S4:AL7" si="1">R4+S10</f>
        <v>1872716.32443</v>
      </c>
      <c r="T4" s="3">
        <f t="shared" si="1"/>
        <v>1872716.32443</v>
      </c>
      <c r="U4" s="3">
        <f t="shared" si="1"/>
        <v>1872716.32443</v>
      </c>
      <c r="V4" s="3">
        <f t="shared" si="1"/>
        <v>2371533.0361500001</v>
      </c>
      <c r="W4" s="3">
        <f t="shared" si="1"/>
        <v>3081888.8883600002</v>
      </c>
      <c r="X4" s="3">
        <f t="shared" si="1"/>
        <v>3081888.8883600002</v>
      </c>
      <c r="Y4" s="3">
        <f t="shared" si="1"/>
        <v>3081888.8883600002</v>
      </c>
      <c r="Z4" s="3">
        <f t="shared" si="1"/>
        <v>3081888.8883600002</v>
      </c>
      <c r="AA4" s="3">
        <f t="shared" si="1"/>
        <v>3081888.8883600002</v>
      </c>
      <c r="AB4" s="3">
        <f t="shared" si="1"/>
        <v>3081888.8883600002</v>
      </c>
      <c r="AC4" s="49">
        <f t="shared" si="1"/>
        <v>3081888.8883600002</v>
      </c>
      <c r="AD4" s="3">
        <f t="shared" si="1"/>
        <v>3081888.8883600002</v>
      </c>
      <c r="AE4" s="3">
        <f t="shared" si="1"/>
        <v>3081888.8883600002</v>
      </c>
      <c r="AF4" s="3">
        <f t="shared" si="1"/>
        <v>3081888.8883600002</v>
      </c>
      <c r="AG4" s="3">
        <f t="shared" si="1"/>
        <v>3081888.8883600002</v>
      </c>
      <c r="AH4" s="3">
        <f t="shared" si="1"/>
        <v>3081888.8883600002</v>
      </c>
      <c r="AI4" s="3">
        <f t="shared" si="1"/>
        <v>3081888.8883600002</v>
      </c>
      <c r="AJ4" s="3">
        <f t="shared" si="1"/>
        <v>3081888.8883600002</v>
      </c>
      <c r="AK4" s="3">
        <f t="shared" si="1"/>
        <v>3081888.8883600002</v>
      </c>
      <c r="AL4" s="3">
        <f t="shared" si="1"/>
        <v>3081888.8883600002</v>
      </c>
    </row>
    <row r="5" spans="1:39" x14ac:dyDescent="0.2">
      <c r="C5" t="s">
        <v>15</v>
      </c>
      <c r="D5">
        <v>2.06E-2</v>
      </c>
      <c r="E5" s="3">
        <f t="shared" ref="E5:E7" si="2">E11</f>
        <v>0</v>
      </c>
      <c r="F5" s="3">
        <f t="shared" ref="F5:P7" si="3">F11+E5</f>
        <v>0</v>
      </c>
      <c r="G5" s="3">
        <f t="shared" si="3"/>
        <v>0</v>
      </c>
      <c r="H5" s="3">
        <f t="shared" si="3"/>
        <v>0</v>
      </c>
      <c r="I5" s="3">
        <f t="shared" si="3"/>
        <v>0</v>
      </c>
      <c r="J5" s="3">
        <f t="shared" si="3"/>
        <v>0</v>
      </c>
      <c r="K5" s="3">
        <f t="shared" si="3"/>
        <v>95611.880399999995</v>
      </c>
      <c r="L5" s="3">
        <f t="shared" si="3"/>
        <v>216692.63039999999</v>
      </c>
      <c r="M5" s="3">
        <f t="shared" si="3"/>
        <v>216692.63039999999</v>
      </c>
      <c r="N5" s="3">
        <f t="shared" si="3"/>
        <v>382789.39919999999</v>
      </c>
      <c r="O5" s="3">
        <f t="shared" si="3"/>
        <v>485766.74399999995</v>
      </c>
      <c r="P5" s="3">
        <f t="shared" si="3"/>
        <v>638642.304</v>
      </c>
      <c r="Q5" s="11">
        <f>P5</f>
        <v>638642.304</v>
      </c>
      <c r="R5" s="3">
        <f t="shared" ref="R5:AG7" si="4">Q5+R11</f>
        <v>924928.39685999998</v>
      </c>
      <c r="S5" s="3">
        <f t="shared" si="4"/>
        <v>1024248.5144699999</v>
      </c>
      <c r="T5" s="3">
        <f t="shared" si="4"/>
        <v>1098163.8150599999</v>
      </c>
      <c r="U5" s="3">
        <f t="shared" si="4"/>
        <v>1098163.8150599999</v>
      </c>
      <c r="V5" s="3">
        <f t="shared" si="4"/>
        <v>1098163.8150599999</v>
      </c>
      <c r="W5" s="3">
        <f t="shared" si="4"/>
        <v>1098163.8150599999</v>
      </c>
      <c r="X5" s="3">
        <f t="shared" si="4"/>
        <v>1098163.8150599999</v>
      </c>
      <c r="Y5" s="3">
        <f t="shared" si="4"/>
        <v>1098163.8150599999</v>
      </c>
      <c r="Z5" s="3">
        <f t="shared" si="4"/>
        <v>1098163.8150599999</v>
      </c>
      <c r="AA5" s="3">
        <f t="shared" si="4"/>
        <v>1098163.8150599999</v>
      </c>
      <c r="AB5" s="3">
        <f t="shared" si="4"/>
        <v>1098163.8150599999</v>
      </c>
      <c r="AC5" s="49">
        <f t="shared" si="4"/>
        <v>1098163.8150599999</v>
      </c>
      <c r="AD5" s="3">
        <f t="shared" si="4"/>
        <v>1098163.8150599999</v>
      </c>
      <c r="AE5" s="3">
        <f t="shared" si="4"/>
        <v>1098163.8150599999</v>
      </c>
      <c r="AF5" s="3">
        <f t="shared" si="4"/>
        <v>1098163.8150599999</v>
      </c>
      <c r="AG5" s="3">
        <f t="shared" si="4"/>
        <v>1098163.8150599999</v>
      </c>
      <c r="AH5" s="3">
        <f t="shared" si="1"/>
        <v>1098163.8150599999</v>
      </c>
      <c r="AI5" s="3">
        <f t="shared" si="1"/>
        <v>1098163.8150599999</v>
      </c>
      <c r="AJ5" s="3">
        <f t="shared" si="1"/>
        <v>1098163.8150599999</v>
      </c>
      <c r="AK5" s="3">
        <f t="shared" si="1"/>
        <v>1098163.8150599999</v>
      </c>
      <c r="AL5" s="3">
        <f t="shared" si="1"/>
        <v>1098163.8150599999</v>
      </c>
    </row>
    <row r="6" spans="1:39" x14ac:dyDescent="0.2">
      <c r="C6" t="s">
        <v>3</v>
      </c>
      <c r="D6" s="54">
        <v>0.2</v>
      </c>
      <c r="E6" s="3">
        <f t="shared" si="2"/>
        <v>248724.76853999999</v>
      </c>
      <c r="F6" s="3">
        <f>F12+E6</f>
        <v>286401.63848999998</v>
      </c>
      <c r="G6" s="3">
        <f t="shared" ref="G6:P6" si="5">G12+F6</f>
        <v>297348.72206999996</v>
      </c>
      <c r="H6" s="3">
        <f t="shared" si="5"/>
        <v>309096.32237999997</v>
      </c>
      <c r="I6" s="3">
        <f t="shared" si="5"/>
        <v>309096.32237999997</v>
      </c>
      <c r="J6" s="3">
        <f t="shared" si="5"/>
        <v>337785.60005448776</v>
      </c>
      <c r="K6" s="3">
        <f t="shared" si="5"/>
        <v>386864.55838227656</v>
      </c>
      <c r="L6" s="3">
        <f t="shared" si="5"/>
        <v>386864.55838227656</v>
      </c>
      <c r="M6" s="3">
        <f t="shared" si="5"/>
        <v>528170.91657956573</v>
      </c>
      <c r="N6" s="3">
        <f t="shared" si="5"/>
        <v>690874.96022934467</v>
      </c>
      <c r="O6" s="3">
        <f t="shared" si="5"/>
        <v>1031053.1691655247</v>
      </c>
      <c r="P6" s="3">
        <f t="shared" si="5"/>
        <v>1147268.412646113</v>
      </c>
      <c r="Q6" s="11">
        <f>P6</f>
        <v>1147268.412646113</v>
      </c>
      <c r="R6" s="3">
        <f t="shared" si="4"/>
        <v>1381114.4798126598</v>
      </c>
      <c r="S6" s="3">
        <f t="shared" si="1"/>
        <v>1381114.4798126598</v>
      </c>
      <c r="T6" s="3">
        <f t="shared" si="1"/>
        <v>1381114.4798126598</v>
      </c>
      <c r="U6" s="3">
        <f t="shared" si="1"/>
        <v>2475337.82292266</v>
      </c>
      <c r="V6" s="3">
        <f t="shared" si="1"/>
        <v>2475337.82292266</v>
      </c>
      <c r="W6" s="3">
        <f t="shared" si="1"/>
        <v>2475337.82292266</v>
      </c>
      <c r="X6" s="3">
        <f t="shared" si="1"/>
        <v>2475337.82292266</v>
      </c>
      <c r="Y6" s="3">
        <f t="shared" si="1"/>
        <v>2475337.82292266</v>
      </c>
      <c r="Z6" s="3">
        <f t="shared" si="1"/>
        <v>2475337.82292266</v>
      </c>
      <c r="AA6" s="3">
        <f t="shared" si="1"/>
        <v>2475337.82292266</v>
      </c>
      <c r="AB6" s="3">
        <f t="shared" si="1"/>
        <v>2475337.82292266</v>
      </c>
      <c r="AC6" s="49">
        <f t="shared" si="1"/>
        <v>2475337.82292266</v>
      </c>
      <c r="AD6" s="3">
        <f t="shared" si="1"/>
        <v>2475337.82292266</v>
      </c>
      <c r="AE6" s="3">
        <f t="shared" si="1"/>
        <v>2475337.82292266</v>
      </c>
      <c r="AF6" s="3">
        <f t="shared" si="1"/>
        <v>10081015.44771266</v>
      </c>
      <c r="AG6" s="3">
        <f t="shared" si="1"/>
        <v>10081015.44771266</v>
      </c>
      <c r="AH6" s="3">
        <f t="shared" si="1"/>
        <v>10081015.44771266</v>
      </c>
      <c r="AI6" s="3">
        <f t="shared" si="1"/>
        <v>10081015.44771266</v>
      </c>
      <c r="AJ6" s="3">
        <f t="shared" si="1"/>
        <v>10081015.44771266</v>
      </c>
      <c r="AK6" s="3">
        <f t="shared" si="1"/>
        <v>10081015.44771266</v>
      </c>
      <c r="AL6" s="3">
        <f t="shared" si="1"/>
        <v>10081015.44771266</v>
      </c>
    </row>
    <row r="7" spans="1:39" x14ac:dyDescent="0.2">
      <c r="E7" s="3">
        <f t="shared" si="2"/>
        <v>0</v>
      </c>
      <c r="F7" s="3">
        <f t="shared" si="3"/>
        <v>0</v>
      </c>
      <c r="G7" s="3">
        <f t="shared" si="3"/>
        <v>0</v>
      </c>
      <c r="H7" s="3">
        <f t="shared" si="3"/>
        <v>0</v>
      </c>
      <c r="I7" s="3">
        <f t="shared" si="3"/>
        <v>0</v>
      </c>
      <c r="J7" s="3">
        <f t="shared" si="3"/>
        <v>0</v>
      </c>
      <c r="K7" s="3">
        <f t="shared" si="3"/>
        <v>0</v>
      </c>
      <c r="L7" s="3">
        <f t="shared" si="3"/>
        <v>0</v>
      </c>
      <c r="M7" s="3">
        <f t="shared" si="3"/>
        <v>0</v>
      </c>
      <c r="N7" s="3">
        <f t="shared" si="3"/>
        <v>0</v>
      </c>
      <c r="O7" s="3">
        <f t="shared" si="3"/>
        <v>0</v>
      </c>
      <c r="P7" s="3">
        <f t="shared" si="3"/>
        <v>0</v>
      </c>
      <c r="Q7" s="11"/>
      <c r="R7" s="3">
        <f t="shared" si="4"/>
        <v>0</v>
      </c>
      <c r="S7" s="3">
        <f t="shared" si="1"/>
        <v>0</v>
      </c>
      <c r="T7" s="3">
        <f t="shared" si="1"/>
        <v>0</v>
      </c>
      <c r="U7" s="3">
        <f t="shared" si="1"/>
        <v>0</v>
      </c>
      <c r="V7" s="3">
        <f t="shared" si="1"/>
        <v>0</v>
      </c>
      <c r="W7" s="3">
        <f t="shared" si="1"/>
        <v>0</v>
      </c>
      <c r="X7" s="3">
        <f t="shared" si="1"/>
        <v>0</v>
      </c>
      <c r="Y7" s="3">
        <f t="shared" si="1"/>
        <v>0</v>
      </c>
      <c r="Z7" s="3">
        <f t="shared" si="1"/>
        <v>0</v>
      </c>
      <c r="AA7" s="3">
        <f t="shared" si="1"/>
        <v>0</v>
      </c>
      <c r="AB7" s="3">
        <f t="shared" si="1"/>
        <v>0</v>
      </c>
      <c r="AC7" s="49">
        <f t="shared" si="1"/>
        <v>0</v>
      </c>
      <c r="AD7" s="3">
        <f t="shared" si="1"/>
        <v>0</v>
      </c>
      <c r="AE7" s="3">
        <f t="shared" si="1"/>
        <v>0</v>
      </c>
      <c r="AF7" s="3">
        <f t="shared" si="1"/>
        <v>0</v>
      </c>
      <c r="AG7" s="3">
        <f t="shared" si="1"/>
        <v>0</v>
      </c>
      <c r="AH7" s="3">
        <f t="shared" si="1"/>
        <v>0</v>
      </c>
      <c r="AI7" s="3">
        <f t="shared" si="1"/>
        <v>0</v>
      </c>
      <c r="AJ7" s="3">
        <f t="shared" si="1"/>
        <v>0</v>
      </c>
      <c r="AK7" s="3">
        <f t="shared" si="1"/>
        <v>0</v>
      </c>
      <c r="AL7" s="3">
        <f t="shared" si="1"/>
        <v>0</v>
      </c>
    </row>
    <row r="8" spans="1:39" ht="13.5" thickBot="1" x14ac:dyDescent="0.25">
      <c r="B8" t="s">
        <v>2</v>
      </c>
      <c r="E8" s="5">
        <f t="shared" ref="E8:AL8" si="6">SUM(E4:E7)</f>
        <v>248724.76853999999</v>
      </c>
      <c r="F8" s="5">
        <f t="shared" si="6"/>
        <v>286401.63848999998</v>
      </c>
      <c r="G8" s="5">
        <f t="shared" si="6"/>
        <v>297348.72206999996</v>
      </c>
      <c r="H8" s="5">
        <f t="shared" si="6"/>
        <v>309096.32237999997</v>
      </c>
      <c r="I8" s="5">
        <f t="shared" si="6"/>
        <v>309096.32237999997</v>
      </c>
      <c r="J8" s="5">
        <f t="shared" si="6"/>
        <v>613645.57685448776</v>
      </c>
      <c r="K8" s="5">
        <f t="shared" si="6"/>
        <v>758336.41558227653</v>
      </c>
      <c r="L8" s="5">
        <f t="shared" si="6"/>
        <v>879417.16558227653</v>
      </c>
      <c r="M8" s="5">
        <f t="shared" si="6"/>
        <v>1163686.7873795656</v>
      </c>
      <c r="N8" s="5">
        <f t="shared" si="6"/>
        <v>1516761.9282293445</v>
      </c>
      <c r="O8" s="5">
        <f t="shared" si="6"/>
        <v>2700615.6519655245</v>
      </c>
      <c r="P8" s="5">
        <f t="shared" si="6"/>
        <v>3162371.0142461127</v>
      </c>
      <c r="Q8" s="12">
        <f t="shared" si="6"/>
        <v>3162371.0142461127</v>
      </c>
      <c r="R8" s="5">
        <f t="shared" si="6"/>
        <v>4178759.2011026596</v>
      </c>
      <c r="S8" s="5">
        <f t="shared" si="6"/>
        <v>4278079.3187126592</v>
      </c>
      <c r="T8" s="5">
        <f t="shared" si="6"/>
        <v>4351994.6193026602</v>
      </c>
      <c r="U8" s="5">
        <f t="shared" si="6"/>
        <v>5446217.96241266</v>
      </c>
      <c r="V8" s="5">
        <f t="shared" si="6"/>
        <v>5945034.67413266</v>
      </c>
      <c r="W8" s="5">
        <f t="shared" si="6"/>
        <v>6655390.5263426602</v>
      </c>
      <c r="X8" s="5">
        <f t="shared" si="6"/>
        <v>6655390.5263426602</v>
      </c>
      <c r="Y8" s="5">
        <f t="shared" si="6"/>
        <v>6655390.5263426602</v>
      </c>
      <c r="Z8" s="5">
        <f t="shared" si="6"/>
        <v>6655390.5263426602</v>
      </c>
      <c r="AA8" s="5">
        <f t="shared" si="6"/>
        <v>6655390.5263426602</v>
      </c>
      <c r="AB8" s="5">
        <f t="shared" si="6"/>
        <v>6655390.5263426602</v>
      </c>
      <c r="AC8" s="47">
        <f t="shared" si="6"/>
        <v>6655390.5263426602</v>
      </c>
      <c r="AD8" s="5">
        <f t="shared" si="6"/>
        <v>6655390.5263426602</v>
      </c>
      <c r="AE8" s="5">
        <f t="shared" si="6"/>
        <v>6655390.5263426602</v>
      </c>
      <c r="AF8" s="5">
        <f t="shared" si="6"/>
        <v>14261068.15113266</v>
      </c>
      <c r="AG8" s="5">
        <f t="shared" si="6"/>
        <v>14261068.15113266</v>
      </c>
      <c r="AH8" s="5">
        <f t="shared" si="6"/>
        <v>14261068.15113266</v>
      </c>
      <c r="AI8" s="5">
        <f t="shared" si="6"/>
        <v>14261068.15113266</v>
      </c>
      <c r="AJ8" s="5">
        <f t="shared" si="6"/>
        <v>14261068.15113266</v>
      </c>
      <c r="AK8" s="5">
        <f t="shared" si="6"/>
        <v>14261068.15113266</v>
      </c>
      <c r="AL8" s="5">
        <f t="shared" si="6"/>
        <v>14261068.15113266</v>
      </c>
    </row>
    <row r="9" spans="1:39" x14ac:dyDescent="0.2">
      <c r="Q9" s="13"/>
      <c r="S9"/>
      <c r="AC9" s="50"/>
      <c r="AM9" s="3"/>
    </row>
    <row r="10" spans="1:39" x14ac:dyDescent="0.2">
      <c r="A10" s="1" t="s">
        <v>6</v>
      </c>
      <c r="B10" t="s">
        <v>1</v>
      </c>
      <c r="C10" t="s">
        <v>14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275859.9768</v>
      </c>
      <c r="K10" s="2">
        <v>0</v>
      </c>
      <c r="L10" s="2">
        <v>0</v>
      </c>
      <c r="M10" s="2">
        <v>142963.26360000001</v>
      </c>
      <c r="N10" s="2">
        <v>24274.328399999999</v>
      </c>
      <c r="O10" s="2">
        <v>740698.17</v>
      </c>
      <c r="P10" s="2">
        <v>192664.5588</v>
      </c>
      <c r="Q10" s="11">
        <f>SUM(E10:P10)</f>
        <v>1376460.2975999999</v>
      </c>
      <c r="R10" s="2">
        <v>496256.02682999999</v>
      </c>
      <c r="S10" s="2">
        <v>0</v>
      </c>
      <c r="T10" s="2">
        <v>0</v>
      </c>
      <c r="U10" s="2">
        <v>0</v>
      </c>
      <c r="V10" s="2">
        <v>498816.71172000002</v>
      </c>
      <c r="W10" s="2">
        <v>710355.85221000004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51">
        <v>0</v>
      </c>
      <c r="AD10" s="2"/>
      <c r="AE10" s="2"/>
      <c r="AF10" s="2"/>
      <c r="AG10" s="2"/>
      <c r="AH10" s="2"/>
      <c r="AI10" s="2"/>
      <c r="AJ10" s="2"/>
      <c r="AK10" s="2"/>
      <c r="AL10" s="2"/>
    </row>
    <row r="11" spans="1:39" x14ac:dyDescent="0.2">
      <c r="C11" t="s">
        <v>16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95611.880399999995</v>
      </c>
      <c r="L11" s="2">
        <v>121080.75</v>
      </c>
      <c r="M11" s="2">
        <v>0</v>
      </c>
      <c r="N11" s="2">
        <v>166096.76879999999</v>
      </c>
      <c r="O11" s="2">
        <v>102977.34479999999</v>
      </c>
      <c r="P11" s="2">
        <v>152875.56</v>
      </c>
      <c r="Q11" s="11">
        <f t="shared" ref="Q11:Q12" si="7">SUM(E11:P11)</f>
        <v>638642.304</v>
      </c>
      <c r="R11" s="2">
        <v>286286.09285999998</v>
      </c>
      <c r="S11" s="2">
        <v>99320.117610000001</v>
      </c>
      <c r="T11" s="2">
        <v>73915.300589999999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51">
        <v>0</v>
      </c>
      <c r="AD11" s="2"/>
      <c r="AE11" s="2"/>
      <c r="AF11" s="2"/>
      <c r="AG11" s="2"/>
      <c r="AH11" s="2"/>
      <c r="AI11" s="2"/>
      <c r="AJ11" s="2"/>
      <c r="AK11" s="2"/>
      <c r="AL11" s="2"/>
    </row>
    <row r="12" spans="1:39" x14ac:dyDescent="0.2">
      <c r="C12" t="s">
        <v>3</v>
      </c>
      <c r="E12" s="2">
        <v>248724.76853999999</v>
      </c>
      <c r="F12" s="2">
        <v>37676.86995</v>
      </c>
      <c r="G12" s="2">
        <v>10947.08358</v>
      </c>
      <c r="H12" s="2">
        <v>11747.60031</v>
      </c>
      <c r="I12" s="2">
        <v>0</v>
      </c>
      <c r="J12" s="2">
        <v>28689.277674487799</v>
      </c>
      <c r="K12" s="2">
        <v>49078.958327788801</v>
      </c>
      <c r="L12" s="2">
        <v>0</v>
      </c>
      <c r="M12" s="2">
        <v>141306.3581972892</v>
      </c>
      <c r="N12" s="2">
        <v>162704.04364977899</v>
      </c>
      <c r="O12" s="2">
        <v>340178.20893617999</v>
      </c>
      <c r="P12" s="2">
        <v>116215.24348058819</v>
      </c>
      <c r="Q12" s="11">
        <f t="shared" si="7"/>
        <v>1147268.412646113</v>
      </c>
      <c r="R12" s="2">
        <v>233846.0671665468</v>
      </c>
      <c r="S12" s="2">
        <v>0</v>
      </c>
      <c r="T12" s="2">
        <v>0</v>
      </c>
      <c r="U12" s="2">
        <v>1094223.34311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51">
        <v>0</v>
      </c>
      <c r="AD12" s="2">
        <v>0</v>
      </c>
      <c r="AE12" s="2">
        <v>0</v>
      </c>
      <c r="AF12" s="2">
        <v>7605677.6247899998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</row>
    <row r="13" spans="1:39" x14ac:dyDescent="0.2"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11"/>
      <c r="R13" s="2"/>
      <c r="T13" s="2"/>
      <c r="U13" s="2"/>
      <c r="V13" s="2"/>
      <c r="W13" s="2"/>
      <c r="X13" s="2"/>
      <c r="Y13" s="2"/>
      <c r="Z13" s="2"/>
      <c r="AA13" s="2"/>
      <c r="AB13" s="2"/>
      <c r="AC13" s="51"/>
      <c r="AD13" s="2"/>
      <c r="AE13" s="2"/>
      <c r="AF13" s="2"/>
      <c r="AG13" s="2"/>
      <c r="AH13" s="2"/>
      <c r="AI13" s="2"/>
      <c r="AJ13" s="2"/>
      <c r="AK13" s="2"/>
      <c r="AL13" s="2"/>
    </row>
    <row r="14" spans="1:39" ht="13.5" thickBot="1" x14ac:dyDescent="0.25">
      <c r="B14" t="s">
        <v>2</v>
      </c>
      <c r="E14" s="5">
        <f t="shared" ref="E14:AL14" si="8">SUM(E10:E13)</f>
        <v>248724.76853999999</v>
      </c>
      <c r="F14" s="5">
        <f t="shared" si="8"/>
        <v>37676.86995</v>
      </c>
      <c r="G14" s="5">
        <f t="shared" si="8"/>
        <v>10947.08358</v>
      </c>
      <c r="H14" s="5">
        <f t="shared" si="8"/>
        <v>11747.60031</v>
      </c>
      <c r="I14" s="5">
        <f t="shared" si="8"/>
        <v>0</v>
      </c>
      <c r="J14" s="5">
        <f t="shared" si="8"/>
        <v>304549.2544744878</v>
      </c>
      <c r="K14" s="5">
        <f t="shared" si="8"/>
        <v>144690.8387277888</v>
      </c>
      <c r="L14" s="5">
        <f t="shared" si="8"/>
        <v>121080.75</v>
      </c>
      <c r="M14" s="5">
        <f t="shared" si="8"/>
        <v>284269.62179728923</v>
      </c>
      <c r="N14" s="5">
        <f t="shared" si="8"/>
        <v>353075.14084977901</v>
      </c>
      <c r="O14" s="5">
        <f t="shared" si="8"/>
        <v>1183853.72373618</v>
      </c>
      <c r="P14" s="5">
        <f t="shared" si="8"/>
        <v>461755.36228058819</v>
      </c>
      <c r="Q14" s="12">
        <f t="shared" si="8"/>
        <v>3162371.0142461127</v>
      </c>
      <c r="R14" s="5">
        <f t="shared" si="8"/>
        <v>1016388.1868565468</v>
      </c>
      <c r="S14" s="5">
        <f t="shared" si="8"/>
        <v>99320.117610000001</v>
      </c>
      <c r="T14" s="5">
        <f t="shared" si="8"/>
        <v>73915.300589999999</v>
      </c>
      <c r="U14" s="5">
        <f t="shared" si="8"/>
        <v>1094223.34311</v>
      </c>
      <c r="V14" s="5">
        <f t="shared" si="8"/>
        <v>498816.71172000002</v>
      </c>
      <c r="W14" s="5">
        <f t="shared" si="8"/>
        <v>710355.85221000004</v>
      </c>
      <c r="X14" s="5">
        <f t="shared" si="8"/>
        <v>0</v>
      </c>
      <c r="Y14" s="5">
        <f t="shared" si="8"/>
        <v>0</v>
      </c>
      <c r="Z14" s="5">
        <f t="shared" si="8"/>
        <v>0</v>
      </c>
      <c r="AA14" s="5">
        <f t="shared" si="8"/>
        <v>0</v>
      </c>
      <c r="AB14" s="5">
        <f t="shared" si="8"/>
        <v>0</v>
      </c>
      <c r="AC14" s="47">
        <f t="shared" si="8"/>
        <v>0</v>
      </c>
      <c r="AD14" s="5">
        <f t="shared" si="8"/>
        <v>0</v>
      </c>
      <c r="AE14" s="5">
        <f t="shared" si="8"/>
        <v>0</v>
      </c>
      <c r="AF14" s="5">
        <f t="shared" si="8"/>
        <v>7605677.6247899998</v>
      </c>
      <c r="AG14" s="5">
        <f t="shared" si="8"/>
        <v>0</v>
      </c>
      <c r="AH14" s="5">
        <f t="shared" si="8"/>
        <v>0</v>
      </c>
      <c r="AI14" s="5">
        <f t="shared" si="8"/>
        <v>0</v>
      </c>
      <c r="AJ14" s="5">
        <f t="shared" si="8"/>
        <v>0</v>
      </c>
      <c r="AK14" s="5">
        <f t="shared" si="8"/>
        <v>0</v>
      </c>
      <c r="AL14" s="5">
        <f t="shared" si="8"/>
        <v>0</v>
      </c>
    </row>
    <row r="15" spans="1:39" x14ac:dyDescent="0.2"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14"/>
      <c r="R15" s="2"/>
      <c r="T15" s="2"/>
      <c r="U15" s="2"/>
      <c r="V15" s="2"/>
      <c r="W15" s="2"/>
      <c r="X15" s="2"/>
      <c r="Y15" s="2"/>
      <c r="Z15" s="2"/>
      <c r="AA15" s="2"/>
      <c r="AB15" s="2"/>
      <c r="AC15" s="51"/>
      <c r="AD15" s="2"/>
      <c r="AE15" s="2"/>
      <c r="AF15" s="2"/>
      <c r="AG15" s="2"/>
      <c r="AH15" s="2"/>
      <c r="AI15" s="2"/>
      <c r="AJ15" s="2"/>
      <c r="AK15" s="2"/>
      <c r="AL15" s="2"/>
    </row>
    <row r="16" spans="1:39" x14ac:dyDescent="0.2">
      <c r="Q16" s="13"/>
      <c r="AC16" s="50"/>
    </row>
    <row r="17" spans="1:40" x14ac:dyDescent="0.2">
      <c r="A17" s="1" t="s">
        <v>7</v>
      </c>
      <c r="B17" t="s">
        <v>1</v>
      </c>
      <c r="C17" t="s">
        <v>14</v>
      </c>
      <c r="E17" s="2"/>
      <c r="F17" s="2">
        <f>(E4+((F10)/2))*$D$4/12</f>
        <v>0</v>
      </c>
      <c r="G17" s="2">
        <f t="shared" ref="G17:L17" si="9">(F4+((G10)/2))*$D$4/12</f>
        <v>0</v>
      </c>
      <c r="H17" s="2">
        <f t="shared" si="9"/>
        <v>0</v>
      </c>
      <c r="I17" s="2">
        <f t="shared" si="9"/>
        <v>0</v>
      </c>
      <c r="J17" s="2">
        <f t="shared" si="9"/>
        <v>252.87164540000001</v>
      </c>
      <c r="K17" s="2">
        <f t="shared" si="9"/>
        <v>505.74329080000001</v>
      </c>
      <c r="L17" s="2">
        <f t="shared" si="9"/>
        <v>505.74329080000001</v>
      </c>
      <c r="M17" s="2">
        <f>(L4+((M10)/2))*$D$4/12</f>
        <v>636.7929491000001</v>
      </c>
      <c r="N17" s="2">
        <f>(M4+((N10)/2))*$D$4/12</f>
        <v>790.09407509999994</v>
      </c>
      <c r="O17" s="2">
        <f>(N4+((O10)/2))*$D$4/12</f>
        <v>1491.3188652999997</v>
      </c>
      <c r="P17" s="2">
        <f>(O4+((P10)/2))*$D$4/12</f>
        <v>2346.9013666999995</v>
      </c>
      <c r="Q17" s="11">
        <f t="shared" ref="Q17:Q20" si="10">SUM(E17:P17)</f>
        <v>6529.4654831999997</v>
      </c>
      <c r="R17" s="2">
        <f>(P4+((R10)/2))*$D$4/12</f>
        <v>2978.4119035274998</v>
      </c>
      <c r="S17" s="2">
        <f t="shared" ref="S17:AL17" si="11">(R4+((S10)/2))*$D$4/12</f>
        <v>3433.313261455</v>
      </c>
      <c r="T17" s="2">
        <f t="shared" si="11"/>
        <v>3433.313261455</v>
      </c>
      <c r="U17" s="2">
        <f t="shared" si="11"/>
        <v>3433.313261455</v>
      </c>
      <c r="V17" s="2">
        <f t="shared" si="11"/>
        <v>3890.561913865</v>
      </c>
      <c r="W17" s="2">
        <f t="shared" si="11"/>
        <v>4998.9700974674997</v>
      </c>
      <c r="X17" s="2">
        <f t="shared" si="11"/>
        <v>5650.12962866</v>
      </c>
      <c r="Y17" s="2">
        <f t="shared" si="11"/>
        <v>5650.12962866</v>
      </c>
      <c r="Z17" s="2">
        <f t="shared" si="11"/>
        <v>5650.12962866</v>
      </c>
      <c r="AA17" s="2">
        <f t="shared" si="11"/>
        <v>5650.12962866</v>
      </c>
      <c r="AB17" s="2">
        <f t="shared" si="11"/>
        <v>5650.12962866</v>
      </c>
      <c r="AC17" s="51">
        <f t="shared" si="11"/>
        <v>5650.12962866</v>
      </c>
      <c r="AD17" s="2">
        <f t="shared" si="11"/>
        <v>5650.12962866</v>
      </c>
      <c r="AE17" s="2">
        <f t="shared" si="11"/>
        <v>5650.12962866</v>
      </c>
      <c r="AF17" s="2">
        <f>(AE4+((AF10)/2))*$D$4/12</f>
        <v>5650.12962866</v>
      </c>
      <c r="AG17" s="2">
        <f t="shared" si="11"/>
        <v>5650.12962866</v>
      </c>
      <c r="AH17" s="2">
        <f t="shared" si="11"/>
        <v>5650.12962866</v>
      </c>
      <c r="AI17" s="2">
        <f t="shared" si="11"/>
        <v>5650.12962866</v>
      </c>
      <c r="AJ17" s="2">
        <f t="shared" si="11"/>
        <v>5650.12962866</v>
      </c>
      <c r="AK17" s="2">
        <f t="shared" si="11"/>
        <v>5650.12962866</v>
      </c>
      <c r="AL17" s="2">
        <f t="shared" si="11"/>
        <v>5650.12962866</v>
      </c>
    </row>
    <row r="18" spans="1:40" x14ac:dyDescent="0.2">
      <c r="C18" t="s">
        <v>16</v>
      </c>
      <c r="E18" s="2"/>
      <c r="F18" s="2">
        <f>(E5+((F11)/2))*$D$5/12</f>
        <v>0</v>
      </c>
      <c r="G18" s="2">
        <f t="shared" ref="G18:L18" si="12">(F5+((G11)/2))*$D$5/12</f>
        <v>0</v>
      </c>
      <c r="H18" s="2">
        <f t="shared" si="12"/>
        <v>0</v>
      </c>
      <c r="I18" s="2">
        <f t="shared" si="12"/>
        <v>0</v>
      </c>
      <c r="J18" s="2">
        <f t="shared" si="12"/>
        <v>0</v>
      </c>
      <c r="K18" s="2">
        <f t="shared" si="12"/>
        <v>82.066864010000003</v>
      </c>
      <c r="L18" s="2">
        <f t="shared" si="12"/>
        <v>268.06137176999999</v>
      </c>
      <c r="M18" s="2">
        <f>(L5+((M11)/2))*$D$5/12</f>
        <v>371.98901552000001</v>
      </c>
      <c r="N18" s="2">
        <f>(M5+((N11)/2))*$D$5/12</f>
        <v>514.55540873999996</v>
      </c>
      <c r="O18" s="2">
        <f>(N5+((O11)/2))*$D$5/12</f>
        <v>745.51068957999996</v>
      </c>
      <c r="P18" s="2">
        <f>(O5+((P11)/2))*$D$5/12</f>
        <v>965.11776620000001</v>
      </c>
      <c r="Q18" s="11">
        <f t="shared" si="10"/>
        <v>2947.3011158199997</v>
      </c>
      <c r="R18" s="2">
        <f>(P5+((R11)/2))*$D$5/12</f>
        <v>1342.0648515715</v>
      </c>
      <c r="S18" s="2">
        <f t="shared" ref="S18:AL18" si="13">(R5+((S11)/2))*$D$5/12</f>
        <v>1673.04351555825</v>
      </c>
      <c r="T18" s="2">
        <f t="shared" si="13"/>
        <v>1821.7372495132497</v>
      </c>
      <c r="U18" s="2">
        <f t="shared" si="13"/>
        <v>1885.1812158529999</v>
      </c>
      <c r="V18" s="2">
        <f t="shared" si="13"/>
        <v>1885.1812158529999</v>
      </c>
      <c r="W18" s="2">
        <f t="shared" si="13"/>
        <v>1885.1812158529999</v>
      </c>
      <c r="X18" s="2">
        <f t="shared" si="13"/>
        <v>1885.1812158529999</v>
      </c>
      <c r="Y18" s="2">
        <f t="shared" si="13"/>
        <v>1885.1812158529999</v>
      </c>
      <c r="Z18" s="2">
        <f t="shared" si="13"/>
        <v>1885.1812158529999</v>
      </c>
      <c r="AA18" s="2">
        <f t="shared" si="13"/>
        <v>1885.1812158529999</v>
      </c>
      <c r="AB18" s="2">
        <f t="shared" si="13"/>
        <v>1885.1812158529999</v>
      </c>
      <c r="AC18" s="51">
        <f t="shared" si="13"/>
        <v>1885.1812158529999</v>
      </c>
      <c r="AD18" s="2">
        <f t="shared" si="13"/>
        <v>1885.1812158529999</v>
      </c>
      <c r="AE18" s="2">
        <f t="shared" si="13"/>
        <v>1885.1812158529999</v>
      </c>
      <c r="AF18" s="2">
        <f t="shared" si="13"/>
        <v>1885.1812158529999</v>
      </c>
      <c r="AG18" s="2">
        <f t="shared" si="13"/>
        <v>1885.1812158529999</v>
      </c>
      <c r="AH18" s="2">
        <f t="shared" si="13"/>
        <v>1885.1812158529999</v>
      </c>
      <c r="AI18" s="2">
        <f t="shared" si="13"/>
        <v>1885.1812158529999</v>
      </c>
      <c r="AJ18" s="2">
        <f t="shared" si="13"/>
        <v>1885.1812158529999</v>
      </c>
      <c r="AK18" s="2">
        <f t="shared" si="13"/>
        <v>1885.1812158529999</v>
      </c>
      <c r="AL18" s="2">
        <f t="shared" si="13"/>
        <v>1885.1812158529999</v>
      </c>
    </row>
    <row r="19" spans="1:40" x14ac:dyDescent="0.2">
      <c r="C19" t="s">
        <v>3</v>
      </c>
      <c r="E19" s="2">
        <f>(((E12)/2))*$D$6/12</f>
        <v>2072.7064045000002</v>
      </c>
      <c r="F19" s="2">
        <f>(E6+((F12)/2))*$D$6/12</f>
        <v>4459.3867252500004</v>
      </c>
      <c r="G19" s="2">
        <f t="shared" ref="G19:L19" si="14">(F6+((G12)/2))*$D$6/12</f>
        <v>4864.5863380000001</v>
      </c>
      <c r="H19" s="2">
        <f t="shared" si="14"/>
        <v>5053.7087037499996</v>
      </c>
      <c r="I19" s="2">
        <f t="shared" si="14"/>
        <v>5151.6053729999994</v>
      </c>
      <c r="J19" s="2">
        <f t="shared" si="14"/>
        <v>5390.6826869540646</v>
      </c>
      <c r="K19" s="2">
        <f t="shared" si="14"/>
        <v>6038.7513203063691</v>
      </c>
      <c r="L19" s="2">
        <f t="shared" si="14"/>
        <v>6447.7426397046102</v>
      </c>
      <c r="M19" s="2">
        <f>(L6+((M12)/2))*$D$6/12</f>
        <v>7625.2956246820204</v>
      </c>
      <c r="N19" s="2">
        <f>(M6+((N12)/2))*$D$6/12</f>
        <v>10158.715640074253</v>
      </c>
      <c r="O19" s="2">
        <f>(N6+((O12)/2))*$D$6/12</f>
        <v>14349.401078290577</v>
      </c>
      <c r="P19" s="2">
        <f>(O6+((P12)/2))*$D$6/12</f>
        <v>18152.679848430314</v>
      </c>
      <c r="Q19" s="11">
        <f t="shared" si="10"/>
        <v>89765.262382942208</v>
      </c>
      <c r="R19" s="2">
        <f>(P6+((R12)/2))*$D$6/12</f>
        <v>21069.857437156443</v>
      </c>
      <c r="S19" s="2">
        <f t="shared" ref="S19:AL19" si="15">(R6+((S12)/2))*$D$6/12</f>
        <v>23018.574663544332</v>
      </c>
      <c r="T19" s="2">
        <f t="shared" si="15"/>
        <v>23018.574663544332</v>
      </c>
      <c r="U19" s="2">
        <f t="shared" si="15"/>
        <v>32137.102522794332</v>
      </c>
      <c r="V19" s="2">
        <f t="shared" si="15"/>
        <v>41255.630382044335</v>
      </c>
      <c r="W19" s="2">
        <f t="shared" si="15"/>
        <v>41255.630382044335</v>
      </c>
      <c r="X19" s="2">
        <f t="shared" si="15"/>
        <v>41255.630382044335</v>
      </c>
      <c r="Y19" s="2">
        <f t="shared" si="15"/>
        <v>41255.630382044335</v>
      </c>
      <c r="Z19" s="2">
        <f t="shared" si="15"/>
        <v>41255.630382044335</v>
      </c>
      <c r="AA19" s="2">
        <f t="shared" si="15"/>
        <v>41255.630382044335</v>
      </c>
      <c r="AB19" s="2">
        <f t="shared" si="15"/>
        <v>41255.630382044335</v>
      </c>
      <c r="AC19" s="51">
        <f t="shared" si="15"/>
        <v>41255.630382044335</v>
      </c>
      <c r="AD19" s="2">
        <f t="shared" si="15"/>
        <v>41255.630382044335</v>
      </c>
      <c r="AE19" s="2">
        <f t="shared" si="15"/>
        <v>41255.630382044335</v>
      </c>
      <c r="AF19" s="2">
        <f>(AE6+((AF12)/2))*$D$6/12</f>
        <v>104636.27725529434</v>
      </c>
      <c r="AG19" s="2">
        <f t="shared" si="15"/>
        <v>168016.92412854434</v>
      </c>
      <c r="AH19" s="2">
        <f t="shared" si="15"/>
        <v>168016.92412854434</v>
      </c>
      <c r="AI19" s="2">
        <f t="shared" si="15"/>
        <v>168016.92412854434</v>
      </c>
      <c r="AJ19" s="2">
        <f t="shared" si="15"/>
        <v>168016.92412854434</v>
      </c>
      <c r="AK19" s="2">
        <f t="shared" si="15"/>
        <v>168016.92412854434</v>
      </c>
      <c r="AL19" s="2">
        <f t="shared" si="15"/>
        <v>168016.92412854434</v>
      </c>
      <c r="AN19" s="3">
        <f>(168017-41256)*6+(104636-41256)</f>
        <v>823946</v>
      </c>
    </row>
    <row r="20" spans="1:40" x14ac:dyDescent="0.2">
      <c r="E20" s="2"/>
      <c r="F20" s="2">
        <f>(E7+((F13)/2))*$D$7/12</f>
        <v>0</v>
      </c>
      <c r="G20" s="2">
        <f t="shared" ref="G20:L20" si="16">(F7+((G13)/2))*$D$7/12</f>
        <v>0</v>
      </c>
      <c r="H20" s="2">
        <f t="shared" si="16"/>
        <v>0</v>
      </c>
      <c r="I20" s="2">
        <f t="shared" si="16"/>
        <v>0</v>
      </c>
      <c r="J20" s="2">
        <f t="shared" si="16"/>
        <v>0</v>
      </c>
      <c r="K20" s="2">
        <f t="shared" si="16"/>
        <v>0</v>
      </c>
      <c r="L20" s="2">
        <f t="shared" si="16"/>
        <v>0</v>
      </c>
      <c r="M20" s="2">
        <f>(L7+((M13)/2))*$D$7/12</f>
        <v>0</v>
      </c>
      <c r="N20" s="2">
        <f>(M7+((N13)/2))*$D$7/12</f>
        <v>0</v>
      </c>
      <c r="O20" s="2">
        <f>(N7+((O13)/2))*$D$7/12</f>
        <v>0</v>
      </c>
      <c r="P20" s="2">
        <f>(O7+((P13)/2))*$D$7/12</f>
        <v>0</v>
      </c>
      <c r="Q20" s="11">
        <f t="shared" si="10"/>
        <v>0</v>
      </c>
      <c r="R20" s="2">
        <f>(P7+((R13)/2))*$D$7/12</f>
        <v>0</v>
      </c>
      <c r="S20" s="2">
        <f t="shared" ref="S20:AL20" si="17">(R7+((S13)/2))*$D$7/12</f>
        <v>0</v>
      </c>
      <c r="T20" s="2">
        <f t="shared" si="17"/>
        <v>0</v>
      </c>
      <c r="U20" s="2">
        <f t="shared" si="17"/>
        <v>0</v>
      </c>
      <c r="V20" s="2">
        <f t="shared" si="17"/>
        <v>0</v>
      </c>
      <c r="W20" s="2">
        <f t="shared" si="17"/>
        <v>0</v>
      </c>
      <c r="X20" s="2">
        <f t="shared" si="17"/>
        <v>0</v>
      </c>
      <c r="Y20" s="2">
        <f t="shared" si="17"/>
        <v>0</v>
      </c>
      <c r="Z20" s="2">
        <f t="shared" si="17"/>
        <v>0</v>
      </c>
      <c r="AA20" s="2">
        <f t="shared" si="17"/>
        <v>0</v>
      </c>
      <c r="AB20" s="2">
        <f t="shared" si="17"/>
        <v>0</v>
      </c>
      <c r="AC20" s="51">
        <f t="shared" si="17"/>
        <v>0</v>
      </c>
      <c r="AD20" s="2">
        <f t="shared" si="17"/>
        <v>0</v>
      </c>
      <c r="AE20" s="2">
        <f t="shared" si="17"/>
        <v>0</v>
      </c>
      <c r="AF20" s="2">
        <f t="shared" si="17"/>
        <v>0</v>
      </c>
      <c r="AG20" s="2">
        <f t="shared" si="17"/>
        <v>0</v>
      </c>
      <c r="AH20" s="2">
        <f t="shared" si="17"/>
        <v>0</v>
      </c>
      <c r="AI20" s="2">
        <f t="shared" si="17"/>
        <v>0</v>
      </c>
      <c r="AJ20" s="2">
        <f t="shared" si="17"/>
        <v>0</v>
      </c>
      <c r="AK20" s="2">
        <f t="shared" si="17"/>
        <v>0</v>
      </c>
      <c r="AL20" s="2">
        <f t="shared" si="17"/>
        <v>0</v>
      </c>
    </row>
    <row r="21" spans="1:40" ht="13.5" thickBot="1" x14ac:dyDescent="0.25">
      <c r="B21" t="s">
        <v>2</v>
      </c>
      <c r="E21" s="5">
        <f t="shared" ref="E21:AL21" si="18">SUM(E17:E20)</f>
        <v>2072.7064045000002</v>
      </c>
      <c r="F21" s="5">
        <f t="shared" si="18"/>
        <v>4459.3867252500004</v>
      </c>
      <c r="G21" s="5">
        <f t="shared" si="18"/>
        <v>4864.5863380000001</v>
      </c>
      <c r="H21" s="5">
        <f t="shared" si="18"/>
        <v>5053.7087037499996</v>
      </c>
      <c r="I21" s="5">
        <f t="shared" si="18"/>
        <v>5151.6053729999994</v>
      </c>
      <c r="J21" s="5">
        <f t="shared" si="18"/>
        <v>5643.5543323540642</v>
      </c>
      <c r="K21" s="5">
        <f t="shared" si="18"/>
        <v>6626.5614751163694</v>
      </c>
      <c r="L21" s="5">
        <f t="shared" si="18"/>
        <v>7221.54730227461</v>
      </c>
      <c r="M21" s="5">
        <f t="shared" si="18"/>
        <v>8634.07758930202</v>
      </c>
      <c r="N21" s="5">
        <f t="shared" si="18"/>
        <v>11463.365123914253</v>
      </c>
      <c r="O21" s="5">
        <f t="shared" si="18"/>
        <v>16586.230633170577</v>
      </c>
      <c r="P21" s="5">
        <f t="shared" si="18"/>
        <v>21464.698981330315</v>
      </c>
      <c r="Q21" s="12">
        <f t="shared" si="18"/>
        <v>99242.028981962212</v>
      </c>
      <c r="R21" s="5">
        <f t="shared" si="18"/>
        <v>25390.334192255443</v>
      </c>
      <c r="S21" s="5">
        <f t="shared" si="18"/>
        <v>28124.931440557582</v>
      </c>
      <c r="T21" s="5">
        <f t="shared" si="18"/>
        <v>28273.625174512581</v>
      </c>
      <c r="U21" s="5">
        <f t="shared" si="18"/>
        <v>37455.597000102331</v>
      </c>
      <c r="V21" s="5">
        <f t="shared" si="18"/>
        <v>47031.373511762336</v>
      </c>
      <c r="W21" s="5">
        <f t="shared" si="18"/>
        <v>48139.781695364836</v>
      </c>
      <c r="X21" s="5">
        <f t="shared" si="18"/>
        <v>48790.941226557334</v>
      </c>
      <c r="Y21" s="5">
        <f t="shared" si="18"/>
        <v>48790.941226557334</v>
      </c>
      <c r="Z21" s="5">
        <f t="shared" si="18"/>
        <v>48790.941226557334</v>
      </c>
      <c r="AA21" s="5">
        <f t="shared" si="18"/>
        <v>48790.941226557334</v>
      </c>
      <c r="AB21" s="5">
        <f t="shared" si="18"/>
        <v>48790.941226557334</v>
      </c>
      <c r="AC21" s="47">
        <f t="shared" si="18"/>
        <v>48790.941226557334</v>
      </c>
      <c r="AD21" s="5">
        <f t="shared" si="18"/>
        <v>48790.941226557334</v>
      </c>
      <c r="AE21" s="5">
        <f t="shared" si="18"/>
        <v>48790.941226557334</v>
      </c>
      <c r="AF21" s="5">
        <f t="shared" si="18"/>
        <v>112171.58809980734</v>
      </c>
      <c r="AG21" s="5">
        <f t="shared" si="18"/>
        <v>175552.23497305735</v>
      </c>
      <c r="AH21" s="5">
        <f t="shared" si="18"/>
        <v>175552.23497305735</v>
      </c>
      <c r="AI21" s="5">
        <f t="shared" si="18"/>
        <v>175552.23497305735</v>
      </c>
      <c r="AJ21" s="5">
        <f t="shared" si="18"/>
        <v>175552.23497305735</v>
      </c>
      <c r="AK21" s="5">
        <f t="shared" si="18"/>
        <v>175552.23497305735</v>
      </c>
      <c r="AL21" s="5">
        <f t="shared" si="18"/>
        <v>175552.23497305735</v>
      </c>
    </row>
    <row r="22" spans="1:40" x14ac:dyDescent="0.2">
      <c r="Q22" s="13"/>
      <c r="AC22" s="50"/>
    </row>
    <row r="23" spans="1:40" ht="9" customHeight="1" x14ac:dyDescent="0.2">
      <c r="Q23" s="13"/>
      <c r="AC23" s="50"/>
    </row>
    <row r="24" spans="1:40" x14ac:dyDescent="0.2">
      <c r="A24" s="1" t="s">
        <v>9</v>
      </c>
      <c r="B24" t="s">
        <v>1</v>
      </c>
      <c r="C24" t="s">
        <v>14</v>
      </c>
      <c r="E24" s="2">
        <f>-E10/2</f>
        <v>0</v>
      </c>
      <c r="F24" s="2">
        <f t="shared" ref="F24:P25" si="19">E24-F17</f>
        <v>0</v>
      </c>
      <c r="G24" s="2">
        <f t="shared" si="19"/>
        <v>0</v>
      </c>
      <c r="H24" s="2">
        <f t="shared" si="19"/>
        <v>0</v>
      </c>
      <c r="I24" s="2">
        <f t="shared" si="19"/>
        <v>0</v>
      </c>
      <c r="J24" s="2">
        <f t="shared" si="19"/>
        <v>-252.87164540000001</v>
      </c>
      <c r="K24" s="2">
        <f t="shared" si="19"/>
        <v>-758.61493619999999</v>
      </c>
      <c r="L24" s="2">
        <f t="shared" si="19"/>
        <v>-1264.3582269999999</v>
      </c>
      <c r="M24" s="2">
        <f t="shared" si="19"/>
        <v>-1901.1511761000002</v>
      </c>
      <c r="N24" s="2">
        <f t="shared" si="19"/>
        <v>-2691.2452512</v>
      </c>
      <c r="O24" s="2">
        <f t="shared" si="19"/>
        <v>-4182.5641164999997</v>
      </c>
      <c r="P24" s="2">
        <f>O24-P17</f>
        <v>-6529.4654831999997</v>
      </c>
      <c r="Q24" s="14">
        <f>P24</f>
        <v>-6529.4654831999997</v>
      </c>
      <c r="R24" s="2">
        <f>Q24-R17</f>
        <v>-9507.8773867274995</v>
      </c>
      <c r="S24" s="2">
        <f t="shared" ref="S24:AL24" si="20">R24-S17</f>
        <v>-12941.190648182499</v>
      </c>
      <c r="T24" s="2">
        <f t="shared" si="20"/>
        <v>-16374.503909637499</v>
      </c>
      <c r="U24" s="2">
        <f t="shared" si="20"/>
        <v>-19807.817171092498</v>
      </c>
      <c r="V24" s="2">
        <f t="shared" si="20"/>
        <v>-23698.379084957498</v>
      </c>
      <c r="W24" s="2">
        <f t="shared" si="20"/>
        <v>-28697.349182424998</v>
      </c>
      <c r="X24" s="2">
        <f t="shared" si="20"/>
        <v>-34347.478811084999</v>
      </c>
      <c r="Y24" s="2">
        <f t="shared" si="20"/>
        <v>-39997.608439744996</v>
      </c>
      <c r="Z24" s="2">
        <f t="shared" si="20"/>
        <v>-45647.738068404993</v>
      </c>
      <c r="AA24" s="2">
        <f t="shared" si="20"/>
        <v>-51297.86769706499</v>
      </c>
      <c r="AB24" s="2">
        <f t="shared" si="20"/>
        <v>-56947.997325724988</v>
      </c>
      <c r="AC24" s="51">
        <f t="shared" si="20"/>
        <v>-62598.126954384985</v>
      </c>
      <c r="AD24" s="2">
        <f t="shared" si="20"/>
        <v>-68248.256583044989</v>
      </c>
      <c r="AE24" s="2">
        <f t="shared" si="20"/>
        <v>-73898.386211704987</v>
      </c>
      <c r="AF24" s="2">
        <f t="shared" si="20"/>
        <v>-79548.515840364984</v>
      </c>
      <c r="AG24" s="2">
        <f t="shared" si="20"/>
        <v>-85198.645469024981</v>
      </c>
      <c r="AH24" s="2">
        <f t="shared" si="20"/>
        <v>-90848.775097684978</v>
      </c>
      <c r="AI24" s="2">
        <f t="shared" si="20"/>
        <v>-96498.904726344976</v>
      </c>
      <c r="AJ24" s="2">
        <f t="shared" si="20"/>
        <v>-102149.03435500497</v>
      </c>
      <c r="AK24" s="2">
        <f t="shared" si="20"/>
        <v>-107799.16398366497</v>
      </c>
      <c r="AL24" s="2">
        <f t="shared" si="20"/>
        <v>-113449.29361232497</v>
      </c>
    </row>
    <row r="25" spans="1:40" x14ac:dyDescent="0.2">
      <c r="C25" t="s">
        <v>16</v>
      </c>
      <c r="E25" s="2">
        <f t="shared" ref="E25:E27" si="21">-E11/2</f>
        <v>0</v>
      </c>
      <c r="F25" s="2">
        <f t="shared" si="19"/>
        <v>0</v>
      </c>
      <c r="G25" s="2">
        <f t="shared" si="19"/>
        <v>0</v>
      </c>
      <c r="H25" s="2">
        <f t="shared" si="19"/>
        <v>0</v>
      </c>
      <c r="I25" s="2">
        <f t="shared" si="19"/>
        <v>0</v>
      </c>
      <c r="J25" s="2">
        <f t="shared" si="19"/>
        <v>0</v>
      </c>
      <c r="K25" s="2">
        <f t="shared" si="19"/>
        <v>-82.066864010000003</v>
      </c>
      <c r="L25" s="2">
        <f t="shared" si="19"/>
        <v>-350.12823578000001</v>
      </c>
      <c r="M25" s="2">
        <f t="shared" si="19"/>
        <v>-722.11725130000002</v>
      </c>
      <c r="N25" s="2">
        <f t="shared" si="19"/>
        <v>-1236.67266004</v>
      </c>
      <c r="O25" s="2">
        <f t="shared" si="19"/>
        <v>-1982.1833496199999</v>
      </c>
      <c r="P25" s="2">
        <f t="shared" si="19"/>
        <v>-2947.3011158199997</v>
      </c>
      <c r="Q25" s="14">
        <f t="shared" ref="Q25:Q27" si="22">P25</f>
        <v>-2947.3011158199997</v>
      </c>
      <c r="R25" s="2">
        <f t="shared" ref="R25:AL25" si="23">Q25-R18</f>
        <v>-4289.3659673914999</v>
      </c>
      <c r="S25" s="2">
        <f t="shared" si="23"/>
        <v>-5962.4094829497499</v>
      </c>
      <c r="T25" s="2">
        <f t="shared" si="23"/>
        <v>-7784.1467324629994</v>
      </c>
      <c r="U25" s="2">
        <f t="shared" si="23"/>
        <v>-9669.3279483159986</v>
      </c>
      <c r="V25" s="2">
        <f t="shared" si="23"/>
        <v>-11554.509164168998</v>
      </c>
      <c r="W25" s="2">
        <f t="shared" si="23"/>
        <v>-13439.690380021997</v>
      </c>
      <c r="X25" s="2">
        <f t="shared" si="23"/>
        <v>-15324.871595874996</v>
      </c>
      <c r="Y25" s="2">
        <f t="shared" si="23"/>
        <v>-17210.052811727997</v>
      </c>
      <c r="Z25" s="2">
        <f t="shared" si="23"/>
        <v>-19095.234027580998</v>
      </c>
      <c r="AA25" s="2">
        <f t="shared" si="23"/>
        <v>-20980.415243433999</v>
      </c>
      <c r="AB25" s="2">
        <f t="shared" si="23"/>
        <v>-22865.596459287</v>
      </c>
      <c r="AC25" s="51">
        <f t="shared" si="23"/>
        <v>-24750.777675140002</v>
      </c>
      <c r="AD25" s="2">
        <f t="shared" si="23"/>
        <v>-26635.958890993003</v>
      </c>
      <c r="AE25" s="2">
        <f t="shared" si="23"/>
        <v>-28521.140106846004</v>
      </c>
      <c r="AF25" s="2">
        <f t="shared" si="23"/>
        <v>-30406.321322699005</v>
      </c>
      <c r="AG25" s="2">
        <f t="shared" si="23"/>
        <v>-32291.502538552006</v>
      </c>
      <c r="AH25" s="2">
        <f t="shared" si="23"/>
        <v>-34176.683754405007</v>
      </c>
      <c r="AI25" s="2">
        <f t="shared" si="23"/>
        <v>-36061.864970258008</v>
      </c>
      <c r="AJ25" s="2">
        <f t="shared" si="23"/>
        <v>-37947.046186111009</v>
      </c>
      <c r="AK25" s="2">
        <f t="shared" si="23"/>
        <v>-39832.22740196401</v>
      </c>
      <c r="AL25" s="2">
        <f t="shared" si="23"/>
        <v>-41717.408617817011</v>
      </c>
    </row>
    <row r="26" spans="1:40" x14ac:dyDescent="0.2">
      <c r="C26" t="s">
        <v>3</v>
      </c>
      <c r="E26" s="2">
        <f t="shared" si="21"/>
        <v>-124362.38427</v>
      </c>
      <c r="F26" s="2">
        <f>E26-F19</f>
        <v>-128821.77099525</v>
      </c>
      <c r="G26" s="2">
        <f t="shared" ref="G26:P26" si="24">F26-G19</f>
        <v>-133686.35733324999</v>
      </c>
      <c r="H26" s="2">
        <f t="shared" si="24"/>
        <v>-138740.06603699998</v>
      </c>
      <c r="I26" s="2">
        <f t="shared" si="24"/>
        <v>-143891.67140999998</v>
      </c>
      <c r="J26" s="2">
        <f t="shared" si="24"/>
        <v>-149282.35409695405</v>
      </c>
      <c r="K26" s="2">
        <f t="shared" si="24"/>
        <v>-155321.10541726041</v>
      </c>
      <c r="L26" s="2">
        <f t="shared" si="24"/>
        <v>-161768.84805696501</v>
      </c>
      <c r="M26" s="2">
        <f t="shared" si="24"/>
        <v>-169394.14368164702</v>
      </c>
      <c r="N26" s="2">
        <f t="shared" si="24"/>
        <v>-179552.85932172128</v>
      </c>
      <c r="O26" s="2">
        <f t="shared" si="24"/>
        <v>-193902.26040001184</v>
      </c>
      <c r="P26" s="2">
        <f t="shared" si="24"/>
        <v>-212054.94024844217</v>
      </c>
      <c r="Q26" s="14">
        <f t="shared" si="22"/>
        <v>-212054.94024844217</v>
      </c>
      <c r="R26" s="2">
        <f t="shared" ref="R26:AL26" si="25">Q26-R19</f>
        <v>-233124.79768559861</v>
      </c>
      <c r="S26" s="2">
        <f t="shared" si="25"/>
        <v>-256143.37234914294</v>
      </c>
      <c r="T26" s="2">
        <f t="shared" si="25"/>
        <v>-279161.94701268728</v>
      </c>
      <c r="U26" s="2">
        <f t="shared" si="25"/>
        <v>-311299.04953548161</v>
      </c>
      <c r="V26" s="2">
        <f t="shared" si="25"/>
        <v>-352554.67991752597</v>
      </c>
      <c r="W26" s="2">
        <f t="shared" si="25"/>
        <v>-393810.31029957032</v>
      </c>
      <c r="X26" s="2">
        <f t="shared" si="25"/>
        <v>-435065.94068161468</v>
      </c>
      <c r="Y26" s="2">
        <f t="shared" si="25"/>
        <v>-476321.57106365904</v>
      </c>
      <c r="Z26" s="2">
        <f t="shared" si="25"/>
        <v>-517577.20144570339</v>
      </c>
      <c r="AA26" s="2">
        <f t="shared" si="25"/>
        <v>-558832.83182774775</v>
      </c>
      <c r="AB26" s="2">
        <f t="shared" si="25"/>
        <v>-600088.46220979211</v>
      </c>
      <c r="AC26" s="51">
        <f t="shared" si="25"/>
        <v>-641344.09259183647</v>
      </c>
      <c r="AD26" s="2">
        <f t="shared" si="25"/>
        <v>-682599.72297388082</v>
      </c>
      <c r="AE26" s="2">
        <f t="shared" si="25"/>
        <v>-723855.35335592518</v>
      </c>
      <c r="AF26" s="2">
        <f>AE26-AF19</f>
        <v>-828491.63061121956</v>
      </c>
      <c r="AG26" s="2">
        <f t="shared" si="25"/>
        <v>-996508.55473976396</v>
      </c>
      <c r="AH26" s="2">
        <f t="shared" si="25"/>
        <v>-1164525.4788683082</v>
      </c>
      <c r="AI26" s="2">
        <f t="shared" si="25"/>
        <v>-1332542.4029968525</v>
      </c>
      <c r="AJ26" s="2">
        <f t="shared" si="25"/>
        <v>-1500559.3271253968</v>
      </c>
      <c r="AK26" s="2">
        <f t="shared" si="25"/>
        <v>-1668576.2512539411</v>
      </c>
      <c r="AL26" s="2">
        <f t="shared" si="25"/>
        <v>-1836593.1753824854</v>
      </c>
    </row>
    <row r="27" spans="1:40" x14ac:dyDescent="0.2">
      <c r="E27" s="2">
        <f t="shared" si="21"/>
        <v>0</v>
      </c>
      <c r="F27" s="2">
        <f>E27-F20</f>
        <v>0</v>
      </c>
      <c r="G27" s="2">
        <f t="shared" ref="G27:P27" si="26">F27-G20</f>
        <v>0</v>
      </c>
      <c r="H27" s="2">
        <f t="shared" si="26"/>
        <v>0</v>
      </c>
      <c r="I27" s="2">
        <f t="shared" si="26"/>
        <v>0</v>
      </c>
      <c r="J27" s="2">
        <f t="shared" si="26"/>
        <v>0</v>
      </c>
      <c r="K27" s="2">
        <f t="shared" si="26"/>
        <v>0</v>
      </c>
      <c r="L27" s="2">
        <f t="shared" si="26"/>
        <v>0</v>
      </c>
      <c r="M27" s="2">
        <f t="shared" si="26"/>
        <v>0</v>
      </c>
      <c r="N27" s="2">
        <f t="shared" si="26"/>
        <v>0</v>
      </c>
      <c r="O27" s="2">
        <f t="shared" si="26"/>
        <v>0</v>
      </c>
      <c r="P27" s="2">
        <f t="shared" si="26"/>
        <v>0</v>
      </c>
      <c r="Q27" s="14">
        <f t="shared" si="22"/>
        <v>0</v>
      </c>
      <c r="R27" s="2">
        <f t="shared" ref="R27:AL27" si="27">Q27-R20</f>
        <v>0</v>
      </c>
      <c r="S27" s="2">
        <f t="shared" si="27"/>
        <v>0</v>
      </c>
      <c r="T27" s="2">
        <f t="shared" si="27"/>
        <v>0</v>
      </c>
      <c r="U27" s="2">
        <f t="shared" si="27"/>
        <v>0</v>
      </c>
      <c r="V27" s="2">
        <f t="shared" si="27"/>
        <v>0</v>
      </c>
      <c r="W27" s="2">
        <f t="shared" si="27"/>
        <v>0</v>
      </c>
      <c r="X27" s="2">
        <f t="shared" si="27"/>
        <v>0</v>
      </c>
      <c r="Y27" s="2">
        <f t="shared" si="27"/>
        <v>0</v>
      </c>
      <c r="Z27" s="2">
        <f t="shared" si="27"/>
        <v>0</v>
      </c>
      <c r="AA27" s="2">
        <f t="shared" si="27"/>
        <v>0</v>
      </c>
      <c r="AB27" s="2">
        <f t="shared" si="27"/>
        <v>0</v>
      </c>
      <c r="AC27" s="51">
        <f t="shared" si="27"/>
        <v>0</v>
      </c>
      <c r="AD27" s="2">
        <f t="shared" si="27"/>
        <v>0</v>
      </c>
      <c r="AE27" s="2">
        <f t="shared" si="27"/>
        <v>0</v>
      </c>
      <c r="AF27" s="2">
        <f t="shared" si="27"/>
        <v>0</v>
      </c>
      <c r="AG27" s="2">
        <f t="shared" si="27"/>
        <v>0</v>
      </c>
      <c r="AH27" s="2">
        <f t="shared" si="27"/>
        <v>0</v>
      </c>
      <c r="AI27" s="2">
        <f t="shared" si="27"/>
        <v>0</v>
      </c>
      <c r="AJ27" s="2">
        <f t="shared" si="27"/>
        <v>0</v>
      </c>
      <c r="AK27" s="2">
        <f t="shared" si="27"/>
        <v>0</v>
      </c>
      <c r="AL27" s="2">
        <f t="shared" si="27"/>
        <v>0</v>
      </c>
    </row>
    <row r="28" spans="1:40" ht="13.5" thickBot="1" x14ac:dyDescent="0.25">
      <c r="B28" t="s">
        <v>2</v>
      </c>
      <c r="E28" s="5">
        <f t="shared" ref="E28:AL28" si="28">SUM(E24:E27)</f>
        <v>-124362.38427</v>
      </c>
      <c r="F28" s="5">
        <f t="shared" si="28"/>
        <v>-128821.77099525</v>
      </c>
      <c r="G28" s="5">
        <f t="shared" si="28"/>
        <v>-133686.35733324999</v>
      </c>
      <c r="H28" s="5">
        <f t="shared" si="28"/>
        <v>-138740.06603699998</v>
      </c>
      <c r="I28" s="5">
        <f t="shared" si="28"/>
        <v>-143891.67140999998</v>
      </c>
      <c r="J28" s="5">
        <f t="shared" si="28"/>
        <v>-149535.22574235406</v>
      </c>
      <c r="K28" s="5">
        <f t="shared" si="28"/>
        <v>-156161.78721747041</v>
      </c>
      <c r="L28" s="5">
        <f t="shared" si="28"/>
        <v>-163383.33451974503</v>
      </c>
      <c r="M28" s="5">
        <f t="shared" si="28"/>
        <v>-172017.41210904703</v>
      </c>
      <c r="N28" s="5">
        <f t="shared" si="28"/>
        <v>-183480.77723296126</v>
      </c>
      <c r="O28" s="5">
        <f t="shared" si="28"/>
        <v>-200067.00786613184</v>
      </c>
      <c r="P28" s="5">
        <f t="shared" si="28"/>
        <v>-221531.70684746216</v>
      </c>
      <c r="Q28" s="12">
        <f t="shared" si="28"/>
        <v>-221531.70684746216</v>
      </c>
      <c r="R28" s="5">
        <f t="shared" si="28"/>
        <v>-246922.04103971762</v>
      </c>
      <c r="S28" s="5">
        <f t="shared" si="28"/>
        <v>-275046.9724802752</v>
      </c>
      <c r="T28" s="5">
        <f t="shared" si="28"/>
        <v>-303320.59765478777</v>
      </c>
      <c r="U28" s="5">
        <f t="shared" si="28"/>
        <v>-340776.1946548901</v>
      </c>
      <c r="V28" s="5">
        <f t="shared" si="28"/>
        <v>-387807.56816665246</v>
      </c>
      <c r="W28" s="5">
        <f t="shared" si="28"/>
        <v>-435947.34986201732</v>
      </c>
      <c r="X28" s="5">
        <f t="shared" si="28"/>
        <v>-484738.29108857468</v>
      </c>
      <c r="Y28" s="5">
        <f t="shared" si="28"/>
        <v>-533529.23231513205</v>
      </c>
      <c r="Z28" s="5">
        <f t="shared" si="28"/>
        <v>-582320.17354168941</v>
      </c>
      <c r="AA28" s="5">
        <f t="shared" si="28"/>
        <v>-631111.11476824677</v>
      </c>
      <c r="AB28" s="5">
        <f t="shared" si="28"/>
        <v>-679902.05599480413</v>
      </c>
      <c r="AC28" s="47">
        <f t="shared" si="28"/>
        <v>-728692.9972213615</v>
      </c>
      <c r="AD28" s="5">
        <f t="shared" si="28"/>
        <v>-777483.93844791886</v>
      </c>
      <c r="AE28" s="5">
        <f t="shared" si="28"/>
        <v>-826274.87967447611</v>
      </c>
      <c r="AF28" s="5">
        <f t="shared" si="28"/>
        <v>-938446.46777428361</v>
      </c>
      <c r="AG28" s="5">
        <f t="shared" si="28"/>
        <v>-1113998.702747341</v>
      </c>
      <c r="AH28" s="5">
        <f t="shared" si="28"/>
        <v>-1289550.9377203982</v>
      </c>
      <c r="AI28" s="5">
        <f t="shared" si="28"/>
        <v>-1465103.1726934556</v>
      </c>
      <c r="AJ28" s="5">
        <f t="shared" si="28"/>
        <v>-1640655.4076665128</v>
      </c>
      <c r="AK28" s="5">
        <f t="shared" si="28"/>
        <v>-1816207.6426395702</v>
      </c>
      <c r="AL28" s="5">
        <f t="shared" si="28"/>
        <v>-1991759.8776126273</v>
      </c>
    </row>
    <row r="29" spans="1:40" x14ac:dyDescent="0.2">
      <c r="AC29" s="52"/>
    </row>
    <row r="30" spans="1:40" x14ac:dyDescent="0.2">
      <c r="AC30" s="52"/>
    </row>
    <row r="31" spans="1:40" x14ac:dyDescent="0.2">
      <c r="A31" s="1" t="s">
        <v>29</v>
      </c>
      <c r="B31" t="s">
        <v>1</v>
      </c>
      <c r="C31" t="s">
        <v>14</v>
      </c>
      <c r="D31" s="24">
        <v>3.7499999999999999E-2</v>
      </c>
      <c r="E31" s="2">
        <f>$P$4*$D$31/12</f>
        <v>4301.4384299999992</v>
      </c>
      <c r="F31" s="2">
        <f t="shared" ref="F31:P31" si="29">$P$4*$D$31/12</f>
        <v>4301.4384299999992</v>
      </c>
      <c r="G31" s="2">
        <f t="shared" si="29"/>
        <v>4301.4384299999992</v>
      </c>
      <c r="H31" s="2">
        <f t="shared" si="29"/>
        <v>4301.4384299999992</v>
      </c>
      <c r="I31" s="2">
        <f t="shared" si="29"/>
        <v>4301.4384299999992</v>
      </c>
      <c r="J31" s="2">
        <f t="shared" si="29"/>
        <v>4301.4384299999992</v>
      </c>
      <c r="K31" s="2">
        <f t="shared" si="29"/>
        <v>4301.4384299999992</v>
      </c>
      <c r="L31" s="2">
        <f t="shared" si="29"/>
        <v>4301.4384299999992</v>
      </c>
      <c r="M31" s="2">
        <f t="shared" si="29"/>
        <v>4301.4384299999992</v>
      </c>
      <c r="N31" s="2">
        <f t="shared" si="29"/>
        <v>4301.4384299999992</v>
      </c>
      <c r="O31" s="2">
        <f t="shared" si="29"/>
        <v>4301.4384299999992</v>
      </c>
      <c r="P31" s="2">
        <f t="shared" si="29"/>
        <v>4301.4384299999992</v>
      </c>
      <c r="Q31" s="11">
        <f t="shared" ref="Q31:Q34" si="30">SUM(E31:P31)</f>
        <v>51617.261160000002</v>
      </c>
      <c r="R31" s="2">
        <f>($AC$4-$P$4)*$D$31/12</f>
        <v>5329.4643461250007</v>
      </c>
      <c r="S31" s="2">
        <f t="shared" ref="S31:AC31" si="31">($AC$4-$P$4)*$D$31/12</f>
        <v>5329.4643461250007</v>
      </c>
      <c r="T31" s="2">
        <f t="shared" si="31"/>
        <v>5329.4643461250007</v>
      </c>
      <c r="U31" s="2">
        <f t="shared" si="31"/>
        <v>5329.4643461250007</v>
      </c>
      <c r="V31" s="2">
        <f t="shared" si="31"/>
        <v>5329.4643461250007</v>
      </c>
      <c r="W31" s="2">
        <f t="shared" si="31"/>
        <v>5329.4643461250007</v>
      </c>
      <c r="X31" s="2">
        <f t="shared" si="31"/>
        <v>5329.4643461250007</v>
      </c>
      <c r="Y31" s="2">
        <f t="shared" si="31"/>
        <v>5329.4643461250007</v>
      </c>
      <c r="Z31" s="2">
        <f t="shared" si="31"/>
        <v>5329.4643461250007</v>
      </c>
      <c r="AA31" s="2">
        <f t="shared" si="31"/>
        <v>5329.4643461250007</v>
      </c>
      <c r="AB31" s="2">
        <f t="shared" si="31"/>
        <v>5329.4643461250007</v>
      </c>
      <c r="AC31" s="51">
        <f t="shared" si="31"/>
        <v>5329.4643461250007</v>
      </c>
      <c r="AD31" s="2">
        <f>($AL$4-$AC$4)*$D$31/12</f>
        <v>0</v>
      </c>
      <c r="AE31" s="2">
        <f t="shared" ref="AE31:AL31" si="32">($AL$4-$AC$4)*$D$31/12</f>
        <v>0</v>
      </c>
      <c r="AF31" s="2">
        <f t="shared" si="32"/>
        <v>0</v>
      </c>
      <c r="AG31" s="2">
        <f t="shared" si="32"/>
        <v>0</v>
      </c>
      <c r="AH31" s="2">
        <f t="shared" si="32"/>
        <v>0</v>
      </c>
      <c r="AI31" s="2">
        <f t="shared" si="32"/>
        <v>0</v>
      </c>
      <c r="AJ31" s="2">
        <f t="shared" si="32"/>
        <v>0</v>
      </c>
      <c r="AK31" s="2">
        <f t="shared" si="32"/>
        <v>0</v>
      </c>
      <c r="AL31" s="2">
        <f t="shared" si="32"/>
        <v>0</v>
      </c>
    </row>
    <row r="32" spans="1:40" x14ac:dyDescent="0.2">
      <c r="C32" t="s">
        <v>16</v>
      </c>
      <c r="D32" s="24">
        <v>3.7499999999999999E-2</v>
      </c>
      <c r="E32" s="2">
        <f>$P$5*$D$32/12</f>
        <v>1995.7572</v>
      </c>
      <c r="F32" s="2">
        <f t="shared" ref="F32:P32" si="33">$P$5*$D$32/12</f>
        <v>1995.7572</v>
      </c>
      <c r="G32" s="2">
        <f t="shared" si="33"/>
        <v>1995.7572</v>
      </c>
      <c r="H32" s="2">
        <f t="shared" si="33"/>
        <v>1995.7572</v>
      </c>
      <c r="I32" s="2">
        <f t="shared" si="33"/>
        <v>1995.7572</v>
      </c>
      <c r="J32" s="2">
        <f t="shared" si="33"/>
        <v>1995.7572</v>
      </c>
      <c r="K32" s="2">
        <f t="shared" si="33"/>
        <v>1995.7572</v>
      </c>
      <c r="L32" s="2">
        <f t="shared" si="33"/>
        <v>1995.7572</v>
      </c>
      <c r="M32" s="2">
        <f t="shared" si="33"/>
        <v>1995.7572</v>
      </c>
      <c r="N32" s="2">
        <f t="shared" si="33"/>
        <v>1995.7572</v>
      </c>
      <c r="O32" s="2">
        <f t="shared" si="33"/>
        <v>1995.7572</v>
      </c>
      <c r="P32" s="2">
        <f t="shared" si="33"/>
        <v>1995.7572</v>
      </c>
      <c r="Q32" s="11">
        <f t="shared" si="30"/>
        <v>23949.0864</v>
      </c>
      <c r="R32" s="2">
        <f>($AC$5-$P$5)*$D$32/12</f>
        <v>1436.0047220624999</v>
      </c>
      <c r="S32" s="2">
        <f t="shared" ref="S32:AC32" si="34">($AC$5-$P$5)*$D$32/12</f>
        <v>1436.0047220624999</v>
      </c>
      <c r="T32" s="2">
        <f t="shared" si="34"/>
        <v>1436.0047220624999</v>
      </c>
      <c r="U32" s="2">
        <f t="shared" si="34"/>
        <v>1436.0047220624999</v>
      </c>
      <c r="V32" s="2">
        <f t="shared" si="34"/>
        <v>1436.0047220624999</v>
      </c>
      <c r="W32" s="2">
        <f t="shared" si="34"/>
        <v>1436.0047220624999</v>
      </c>
      <c r="X32" s="2">
        <f t="shared" si="34"/>
        <v>1436.0047220624999</v>
      </c>
      <c r="Y32" s="2">
        <f t="shared" si="34"/>
        <v>1436.0047220624999</v>
      </c>
      <c r="Z32" s="2">
        <f t="shared" si="34"/>
        <v>1436.0047220624999</v>
      </c>
      <c r="AA32" s="2">
        <f t="shared" si="34"/>
        <v>1436.0047220624999</v>
      </c>
      <c r="AB32" s="2">
        <f t="shared" si="34"/>
        <v>1436.0047220624999</v>
      </c>
      <c r="AC32" s="51">
        <f t="shared" si="34"/>
        <v>1436.0047220624999</v>
      </c>
      <c r="AD32" s="2">
        <f>($AL$5-$AC$5)*$D$32/12</f>
        <v>0</v>
      </c>
      <c r="AE32" s="2">
        <f t="shared" ref="AE32:AL32" si="35">($AL$5-$AC$5)*$D$32/12</f>
        <v>0</v>
      </c>
      <c r="AF32" s="2">
        <f t="shared" si="35"/>
        <v>0</v>
      </c>
      <c r="AG32" s="2">
        <f t="shared" si="35"/>
        <v>0</v>
      </c>
      <c r="AH32" s="2">
        <f t="shared" si="35"/>
        <v>0</v>
      </c>
      <c r="AI32" s="2">
        <f t="shared" si="35"/>
        <v>0</v>
      </c>
      <c r="AJ32" s="2">
        <f t="shared" si="35"/>
        <v>0</v>
      </c>
      <c r="AK32" s="2">
        <f t="shared" si="35"/>
        <v>0</v>
      </c>
      <c r="AL32" s="2">
        <f t="shared" si="35"/>
        <v>0</v>
      </c>
    </row>
    <row r="33" spans="1:38" x14ac:dyDescent="0.2">
      <c r="C33" t="s">
        <v>3</v>
      </c>
      <c r="D33" s="24">
        <v>0.33329999999999999</v>
      </c>
      <c r="E33" s="2">
        <f>$P$6*$D$33/12</f>
        <v>31865.380161245786</v>
      </c>
      <c r="F33" s="2">
        <f t="shared" ref="F33:P33" si="36">$P$6*$D$33/12</f>
        <v>31865.380161245786</v>
      </c>
      <c r="G33" s="2">
        <f t="shared" si="36"/>
        <v>31865.380161245786</v>
      </c>
      <c r="H33" s="2">
        <f t="shared" si="36"/>
        <v>31865.380161245786</v>
      </c>
      <c r="I33" s="2">
        <f t="shared" si="36"/>
        <v>31865.380161245786</v>
      </c>
      <c r="J33" s="2">
        <f t="shared" si="36"/>
        <v>31865.380161245786</v>
      </c>
      <c r="K33" s="2">
        <f t="shared" si="36"/>
        <v>31865.380161245786</v>
      </c>
      <c r="L33" s="2">
        <f t="shared" si="36"/>
        <v>31865.380161245786</v>
      </c>
      <c r="M33" s="2">
        <f t="shared" si="36"/>
        <v>31865.380161245786</v>
      </c>
      <c r="N33" s="2">
        <f t="shared" si="36"/>
        <v>31865.380161245786</v>
      </c>
      <c r="O33" s="2">
        <f t="shared" si="36"/>
        <v>31865.380161245786</v>
      </c>
      <c r="P33" s="2">
        <f t="shared" si="36"/>
        <v>31865.380161245786</v>
      </c>
      <c r="Q33" s="11">
        <f t="shared" si="30"/>
        <v>382384.56193494936</v>
      </c>
      <c r="R33" s="2">
        <f>($AC$6-$P$6)*$D$33/12</f>
        <v>36887.12787043109</v>
      </c>
      <c r="S33" s="2">
        <f t="shared" ref="S33:AC33" si="37">($AC$6-$P$6)*$D$33/12</f>
        <v>36887.12787043109</v>
      </c>
      <c r="T33" s="2">
        <f t="shared" si="37"/>
        <v>36887.12787043109</v>
      </c>
      <c r="U33" s="2">
        <f t="shared" si="37"/>
        <v>36887.12787043109</v>
      </c>
      <c r="V33" s="2">
        <f t="shared" si="37"/>
        <v>36887.12787043109</v>
      </c>
      <c r="W33" s="2">
        <f t="shared" si="37"/>
        <v>36887.12787043109</v>
      </c>
      <c r="X33" s="2">
        <f t="shared" si="37"/>
        <v>36887.12787043109</v>
      </c>
      <c r="Y33" s="2">
        <f t="shared" si="37"/>
        <v>36887.12787043109</v>
      </c>
      <c r="Z33" s="2">
        <f t="shared" si="37"/>
        <v>36887.12787043109</v>
      </c>
      <c r="AA33" s="2">
        <f t="shared" si="37"/>
        <v>36887.12787043109</v>
      </c>
      <c r="AB33" s="2">
        <f t="shared" si="37"/>
        <v>36887.12787043109</v>
      </c>
      <c r="AC33" s="51">
        <f t="shared" si="37"/>
        <v>36887.12787043109</v>
      </c>
      <c r="AD33" s="2">
        <f>($AL$6-$AC$6)*$D$33/12</f>
        <v>211247.69602854224</v>
      </c>
      <c r="AE33" s="2">
        <f t="shared" ref="AE33:AL33" si="38">($AL$6-$AC$6)*$D$33/12</f>
        <v>211247.69602854224</v>
      </c>
      <c r="AF33" s="2">
        <f t="shared" si="38"/>
        <v>211247.69602854224</v>
      </c>
      <c r="AG33" s="2">
        <f t="shared" si="38"/>
        <v>211247.69602854224</v>
      </c>
      <c r="AH33" s="2">
        <f t="shared" si="38"/>
        <v>211247.69602854224</v>
      </c>
      <c r="AI33" s="2">
        <f t="shared" si="38"/>
        <v>211247.69602854224</v>
      </c>
      <c r="AJ33" s="2">
        <f t="shared" si="38"/>
        <v>211247.69602854224</v>
      </c>
      <c r="AK33" s="2">
        <f t="shared" si="38"/>
        <v>211247.69602854224</v>
      </c>
      <c r="AL33" s="2">
        <f t="shared" si="38"/>
        <v>211247.69602854224</v>
      </c>
    </row>
    <row r="34" spans="1:38" x14ac:dyDescent="0.2">
      <c r="E34" s="2"/>
      <c r="F34" s="2">
        <f>(E21+((F27)/2))*$D$7/12</f>
        <v>0</v>
      </c>
      <c r="G34" s="2">
        <f t="shared" ref="G34" si="39">(F21+((G27)/2))*$D$7/12</f>
        <v>0</v>
      </c>
      <c r="H34" s="2">
        <f t="shared" ref="H34" si="40">(G21+((H27)/2))*$D$7/12</f>
        <v>0</v>
      </c>
      <c r="I34" s="2">
        <f t="shared" ref="I34" si="41">(H21+((I27)/2))*$D$7/12</f>
        <v>0</v>
      </c>
      <c r="J34" s="2">
        <f t="shared" ref="J34" si="42">(I21+((J27)/2))*$D$7/12</f>
        <v>0</v>
      </c>
      <c r="K34" s="2">
        <f t="shared" ref="K34" si="43">(J21+((K27)/2))*$D$7/12</f>
        <v>0</v>
      </c>
      <c r="L34" s="2">
        <f t="shared" ref="L34" si="44">(K21+((L27)/2))*$D$7/12</f>
        <v>0</v>
      </c>
      <c r="M34" s="2">
        <f>(L21+((M27)/2))*$D$7/12</f>
        <v>0</v>
      </c>
      <c r="N34" s="2">
        <f>(M21+((N27)/2))*$D$7/12</f>
        <v>0</v>
      </c>
      <c r="O34" s="2">
        <f>(N21+((O27)/2))*$D$7/12</f>
        <v>0</v>
      </c>
      <c r="P34" s="2">
        <f>(O21+((P27)/2))*$D$7/12</f>
        <v>0</v>
      </c>
      <c r="Q34" s="11">
        <f t="shared" si="30"/>
        <v>0</v>
      </c>
      <c r="R34" s="2">
        <f>(P21+((R27)/2))*$D$7/12</f>
        <v>0</v>
      </c>
      <c r="S34" s="2">
        <f t="shared" ref="S34:AL34" si="45">(R21+((S27)/2))*$D$7/12</f>
        <v>0</v>
      </c>
      <c r="T34" s="2">
        <f t="shared" si="45"/>
        <v>0</v>
      </c>
      <c r="U34" s="2">
        <f t="shared" si="45"/>
        <v>0</v>
      </c>
      <c r="V34" s="2">
        <f t="shared" si="45"/>
        <v>0</v>
      </c>
      <c r="W34" s="2">
        <f t="shared" si="45"/>
        <v>0</v>
      </c>
      <c r="X34" s="2">
        <f t="shared" si="45"/>
        <v>0</v>
      </c>
      <c r="Y34" s="2">
        <f t="shared" si="45"/>
        <v>0</v>
      </c>
      <c r="Z34" s="2">
        <f t="shared" si="45"/>
        <v>0</v>
      </c>
      <c r="AA34" s="2">
        <f t="shared" si="45"/>
        <v>0</v>
      </c>
      <c r="AB34" s="2">
        <f t="shared" si="45"/>
        <v>0</v>
      </c>
      <c r="AC34" s="51">
        <f t="shared" si="45"/>
        <v>0</v>
      </c>
      <c r="AD34" s="2">
        <f t="shared" si="45"/>
        <v>0</v>
      </c>
      <c r="AE34" s="2">
        <f t="shared" si="45"/>
        <v>0</v>
      </c>
      <c r="AF34" s="2">
        <f t="shared" si="45"/>
        <v>0</v>
      </c>
      <c r="AG34" s="2">
        <f t="shared" si="45"/>
        <v>0</v>
      </c>
      <c r="AH34" s="2">
        <f t="shared" si="45"/>
        <v>0</v>
      </c>
      <c r="AI34" s="2">
        <f t="shared" si="45"/>
        <v>0</v>
      </c>
      <c r="AJ34" s="2">
        <f t="shared" si="45"/>
        <v>0</v>
      </c>
      <c r="AK34" s="2">
        <f t="shared" si="45"/>
        <v>0</v>
      </c>
      <c r="AL34" s="2">
        <f t="shared" si="45"/>
        <v>0</v>
      </c>
    </row>
    <row r="35" spans="1:38" ht="13.5" thickBot="1" x14ac:dyDescent="0.25">
      <c r="B35" t="s">
        <v>2</v>
      </c>
      <c r="E35" s="5">
        <f t="shared" ref="E35" si="46">SUM(E31:E34)</f>
        <v>38162.575791245785</v>
      </c>
      <c r="F35" s="5">
        <f t="shared" ref="F35" si="47">SUM(F31:F34)</f>
        <v>38162.575791245785</v>
      </c>
      <c r="G35" s="5">
        <f t="shared" ref="G35" si="48">SUM(G31:G34)</f>
        <v>38162.575791245785</v>
      </c>
      <c r="H35" s="5">
        <f t="shared" ref="H35" si="49">SUM(H31:H34)</f>
        <v>38162.575791245785</v>
      </c>
      <c r="I35" s="5">
        <f t="shared" ref="I35" si="50">SUM(I31:I34)</f>
        <v>38162.575791245785</v>
      </c>
      <c r="J35" s="5">
        <f t="shared" ref="J35" si="51">SUM(J31:J34)</f>
        <v>38162.575791245785</v>
      </c>
      <c r="K35" s="5">
        <f t="shared" ref="K35" si="52">SUM(K31:K34)</f>
        <v>38162.575791245785</v>
      </c>
      <c r="L35" s="5">
        <f t="shared" ref="L35" si="53">SUM(L31:L34)</f>
        <v>38162.575791245785</v>
      </c>
      <c r="M35" s="5">
        <f t="shared" ref="M35" si="54">SUM(M31:M34)</f>
        <v>38162.575791245785</v>
      </c>
      <c r="N35" s="5">
        <f t="shared" ref="N35" si="55">SUM(N31:N34)</f>
        <v>38162.575791245785</v>
      </c>
      <c r="O35" s="5">
        <f t="shared" ref="O35" si="56">SUM(O31:O34)</f>
        <v>38162.575791245785</v>
      </c>
      <c r="P35" s="5">
        <f t="shared" ref="P35" si="57">SUM(P31:P34)</f>
        <v>38162.575791245785</v>
      </c>
      <c r="Q35" s="12">
        <f t="shared" ref="Q35" si="58">SUM(Q31:Q34)</f>
        <v>457950.90949494939</v>
      </c>
      <c r="R35" s="5">
        <f t="shared" ref="R35" si="59">SUM(R31:R34)</f>
        <v>43652.59693861859</v>
      </c>
      <c r="S35" s="5">
        <f t="shared" ref="S35" si="60">SUM(S31:S34)</f>
        <v>43652.59693861859</v>
      </c>
      <c r="T35" s="5">
        <f t="shared" ref="T35" si="61">SUM(T31:T34)</f>
        <v>43652.59693861859</v>
      </c>
      <c r="U35" s="5">
        <f t="shared" ref="U35" si="62">SUM(U31:U34)</f>
        <v>43652.59693861859</v>
      </c>
      <c r="V35" s="5">
        <f t="shared" ref="V35" si="63">SUM(V31:V34)</f>
        <v>43652.59693861859</v>
      </c>
      <c r="W35" s="5">
        <f t="shared" ref="W35" si="64">SUM(W31:W34)</f>
        <v>43652.59693861859</v>
      </c>
      <c r="X35" s="5">
        <f t="shared" ref="X35" si="65">SUM(X31:X34)</f>
        <v>43652.59693861859</v>
      </c>
      <c r="Y35" s="5">
        <f t="shared" ref="Y35" si="66">SUM(Y31:Y34)</f>
        <v>43652.59693861859</v>
      </c>
      <c r="Z35" s="5">
        <f t="shared" ref="Z35" si="67">SUM(Z31:Z34)</f>
        <v>43652.59693861859</v>
      </c>
      <c r="AA35" s="5">
        <f t="shared" ref="AA35" si="68">SUM(AA31:AA34)</f>
        <v>43652.59693861859</v>
      </c>
      <c r="AB35" s="5">
        <f t="shared" ref="AB35" si="69">SUM(AB31:AB34)</f>
        <v>43652.59693861859</v>
      </c>
      <c r="AC35" s="47">
        <f t="shared" ref="AC35" si="70">SUM(AC31:AC34)</f>
        <v>43652.59693861859</v>
      </c>
      <c r="AD35" s="5">
        <f t="shared" ref="AD35" si="71">SUM(AD31:AD34)</f>
        <v>211247.69602854224</v>
      </c>
      <c r="AE35" s="5">
        <f t="shared" ref="AE35" si="72">SUM(AE31:AE34)</f>
        <v>211247.69602854224</v>
      </c>
      <c r="AF35" s="5">
        <f t="shared" ref="AF35" si="73">SUM(AF31:AF34)</f>
        <v>211247.69602854224</v>
      </c>
      <c r="AG35" s="5">
        <f t="shared" ref="AG35" si="74">SUM(AG31:AG34)</f>
        <v>211247.69602854224</v>
      </c>
      <c r="AH35" s="5">
        <f t="shared" ref="AH35" si="75">SUM(AH31:AH34)</f>
        <v>211247.69602854224</v>
      </c>
      <c r="AI35" s="5">
        <f t="shared" ref="AI35" si="76">SUM(AI31:AI34)</f>
        <v>211247.69602854224</v>
      </c>
      <c r="AJ35" s="5">
        <f t="shared" ref="AJ35" si="77">SUM(AJ31:AJ34)</f>
        <v>211247.69602854224</v>
      </c>
      <c r="AK35" s="5">
        <f t="shared" ref="AK35" si="78">SUM(AK31:AK34)</f>
        <v>211247.69602854224</v>
      </c>
      <c r="AL35" s="5">
        <f t="shared" ref="AL35" si="79">SUM(AL31:AL34)</f>
        <v>211247.69602854224</v>
      </c>
    </row>
    <row r="36" spans="1:38" x14ac:dyDescent="0.2">
      <c r="AC36" s="52"/>
    </row>
    <row r="37" spans="1:38" x14ac:dyDescent="0.2">
      <c r="A37" s="1" t="s">
        <v>30</v>
      </c>
      <c r="B37" t="s">
        <v>1</v>
      </c>
      <c r="C37" t="s">
        <v>14</v>
      </c>
      <c r="D37" s="24">
        <v>7.2190000000000004E-2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11">
        <f t="shared" ref="Q37:Q40" si="80">SUM(E37:P37)</f>
        <v>0</v>
      </c>
      <c r="R37" s="2">
        <f>$P$4*$D$37/12</f>
        <v>8280.5557403120001</v>
      </c>
      <c r="S37" s="2">
        <f t="shared" ref="S37:AC37" si="81">$P$4*$D$37/12</f>
        <v>8280.5557403120001</v>
      </c>
      <c r="T37" s="2">
        <f t="shared" si="81"/>
        <v>8280.5557403120001</v>
      </c>
      <c r="U37" s="2">
        <f t="shared" si="81"/>
        <v>8280.5557403120001</v>
      </c>
      <c r="V37" s="2">
        <f t="shared" si="81"/>
        <v>8280.5557403120001</v>
      </c>
      <c r="W37" s="2">
        <f t="shared" si="81"/>
        <v>8280.5557403120001</v>
      </c>
      <c r="X37" s="2">
        <f t="shared" si="81"/>
        <v>8280.5557403120001</v>
      </c>
      <c r="Y37" s="2">
        <f t="shared" si="81"/>
        <v>8280.5557403120001</v>
      </c>
      <c r="Z37" s="2">
        <f t="shared" si="81"/>
        <v>8280.5557403120001</v>
      </c>
      <c r="AA37" s="2">
        <f t="shared" si="81"/>
        <v>8280.5557403120001</v>
      </c>
      <c r="AB37" s="2">
        <f t="shared" si="81"/>
        <v>8280.5557403120001</v>
      </c>
      <c r="AC37" s="51">
        <f t="shared" si="81"/>
        <v>8280.5557403120001</v>
      </c>
      <c r="AD37" s="2">
        <f>($AC$4-$P$4)*$D$37/12</f>
        <v>10259.574163913703</v>
      </c>
      <c r="AE37" s="2">
        <f t="shared" ref="AE37:AL37" si="82">($AC$4-$P$4)*$D$37/12</f>
        <v>10259.574163913703</v>
      </c>
      <c r="AF37" s="2">
        <f t="shared" si="82"/>
        <v>10259.574163913703</v>
      </c>
      <c r="AG37" s="2">
        <f t="shared" si="82"/>
        <v>10259.574163913703</v>
      </c>
      <c r="AH37" s="2">
        <f t="shared" si="82"/>
        <v>10259.574163913703</v>
      </c>
      <c r="AI37" s="2">
        <f t="shared" si="82"/>
        <v>10259.574163913703</v>
      </c>
      <c r="AJ37" s="2">
        <f t="shared" si="82"/>
        <v>10259.574163913703</v>
      </c>
      <c r="AK37" s="2">
        <f t="shared" si="82"/>
        <v>10259.574163913703</v>
      </c>
      <c r="AL37" s="2">
        <f t="shared" si="82"/>
        <v>10259.574163913703</v>
      </c>
    </row>
    <row r="38" spans="1:38" x14ac:dyDescent="0.2">
      <c r="C38" t="s">
        <v>16</v>
      </c>
      <c r="D38" s="24">
        <v>7.2190000000000004E-2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11">
        <f t="shared" si="80"/>
        <v>0</v>
      </c>
      <c r="R38" s="2">
        <f>$P$5*$D$38/12</f>
        <v>3841.9656604800002</v>
      </c>
      <c r="S38" s="2">
        <f t="shared" ref="S38:AC38" si="83">$P$5*$D$38/12</f>
        <v>3841.9656604800002</v>
      </c>
      <c r="T38" s="2">
        <f t="shared" si="83"/>
        <v>3841.9656604800002</v>
      </c>
      <c r="U38" s="2">
        <f t="shared" si="83"/>
        <v>3841.9656604800002</v>
      </c>
      <c r="V38" s="2">
        <f t="shared" si="83"/>
        <v>3841.9656604800002</v>
      </c>
      <c r="W38" s="2">
        <f t="shared" si="83"/>
        <v>3841.9656604800002</v>
      </c>
      <c r="X38" s="2">
        <f t="shared" si="83"/>
        <v>3841.9656604800002</v>
      </c>
      <c r="Y38" s="2">
        <f t="shared" si="83"/>
        <v>3841.9656604800002</v>
      </c>
      <c r="Z38" s="2">
        <f t="shared" si="83"/>
        <v>3841.9656604800002</v>
      </c>
      <c r="AA38" s="2">
        <f t="shared" si="83"/>
        <v>3841.9656604800002</v>
      </c>
      <c r="AB38" s="2">
        <f t="shared" si="83"/>
        <v>3841.9656604800002</v>
      </c>
      <c r="AC38" s="51">
        <f t="shared" si="83"/>
        <v>3841.9656604800002</v>
      </c>
      <c r="AD38" s="2">
        <f>($AC$5-$P$5)*$D$38/12</f>
        <v>2764.4048236184499</v>
      </c>
      <c r="AE38" s="2">
        <f t="shared" ref="AE38:AL38" si="84">($AC$5-$P$5)*$D$38/12</f>
        <v>2764.4048236184499</v>
      </c>
      <c r="AF38" s="2">
        <f t="shared" si="84"/>
        <v>2764.4048236184499</v>
      </c>
      <c r="AG38" s="2">
        <f t="shared" si="84"/>
        <v>2764.4048236184499</v>
      </c>
      <c r="AH38" s="2">
        <f t="shared" si="84"/>
        <v>2764.4048236184499</v>
      </c>
      <c r="AI38" s="2">
        <f t="shared" si="84"/>
        <v>2764.4048236184499</v>
      </c>
      <c r="AJ38" s="2">
        <f t="shared" si="84"/>
        <v>2764.4048236184499</v>
      </c>
      <c r="AK38" s="2">
        <f t="shared" si="84"/>
        <v>2764.4048236184499</v>
      </c>
      <c r="AL38" s="2">
        <f t="shared" si="84"/>
        <v>2764.4048236184499</v>
      </c>
    </row>
    <row r="39" spans="1:38" x14ac:dyDescent="0.2">
      <c r="C39" t="s">
        <v>3</v>
      </c>
      <c r="D39" s="24">
        <v>0.44450000000000001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11">
        <f t="shared" si="80"/>
        <v>0</v>
      </c>
      <c r="R39" s="2">
        <f>$P$6*$D$39/12</f>
        <v>42496.734118433102</v>
      </c>
      <c r="S39" s="2">
        <f t="shared" ref="S39:AC39" si="85">$P$6*$D$39/12</f>
        <v>42496.734118433102</v>
      </c>
      <c r="T39" s="2">
        <f t="shared" si="85"/>
        <v>42496.734118433102</v>
      </c>
      <c r="U39" s="2">
        <f t="shared" si="85"/>
        <v>42496.734118433102</v>
      </c>
      <c r="V39" s="2">
        <f t="shared" si="85"/>
        <v>42496.734118433102</v>
      </c>
      <c r="W39" s="2">
        <f t="shared" si="85"/>
        <v>42496.734118433102</v>
      </c>
      <c r="X39" s="2">
        <f t="shared" si="85"/>
        <v>42496.734118433102</v>
      </c>
      <c r="Y39" s="2">
        <f t="shared" si="85"/>
        <v>42496.734118433102</v>
      </c>
      <c r="Z39" s="2">
        <f t="shared" si="85"/>
        <v>42496.734118433102</v>
      </c>
      <c r="AA39" s="2">
        <f t="shared" si="85"/>
        <v>42496.734118433102</v>
      </c>
      <c r="AB39" s="2">
        <f t="shared" si="85"/>
        <v>42496.734118433102</v>
      </c>
      <c r="AC39" s="51">
        <f t="shared" si="85"/>
        <v>42496.734118433102</v>
      </c>
      <c r="AD39" s="2">
        <f>($AC$6-$P$6)*$D$39/12</f>
        <v>49193.904405660433</v>
      </c>
      <c r="AE39" s="2">
        <f t="shared" ref="AE39:AL39" si="86">($AC$6-$P$6)*$D$39/12</f>
        <v>49193.904405660433</v>
      </c>
      <c r="AF39" s="2">
        <f t="shared" si="86"/>
        <v>49193.904405660433</v>
      </c>
      <c r="AG39" s="2">
        <f t="shared" si="86"/>
        <v>49193.904405660433</v>
      </c>
      <c r="AH39" s="2">
        <f t="shared" si="86"/>
        <v>49193.904405660433</v>
      </c>
      <c r="AI39" s="2">
        <f t="shared" si="86"/>
        <v>49193.904405660433</v>
      </c>
      <c r="AJ39" s="2">
        <f t="shared" si="86"/>
        <v>49193.904405660433</v>
      </c>
      <c r="AK39" s="2">
        <f t="shared" si="86"/>
        <v>49193.904405660433</v>
      </c>
      <c r="AL39" s="2">
        <f t="shared" si="86"/>
        <v>49193.904405660433</v>
      </c>
    </row>
    <row r="40" spans="1:38" x14ac:dyDescent="0.2">
      <c r="E40" s="2"/>
      <c r="F40" s="2">
        <f>(E27+((F33)/2))*$D$7/12</f>
        <v>0</v>
      </c>
      <c r="G40" s="2">
        <f t="shared" ref="G40" si="87">(F27+((G33)/2))*$D$7/12</f>
        <v>0</v>
      </c>
      <c r="H40" s="2">
        <f t="shared" ref="H40" si="88">(G27+((H33)/2))*$D$7/12</f>
        <v>0</v>
      </c>
      <c r="I40" s="2">
        <f t="shared" ref="I40" si="89">(H27+((I33)/2))*$D$7/12</f>
        <v>0</v>
      </c>
      <c r="J40" s="2">
        <f t="shared" ref="J40" si="90">(I27+((J33)/2))*$D$7/12</f>
        <v>0</v>
      </c>
      <c r="K40" s="2">
        <f t="shared" ref="K40" si="91">(J27+((K33)/2))*$D$7/12</f>
        <v>0</v>
      </c>
      <c r="L40" s="2">
        <f t="shared" ref="L40" si="92">(K27+((L33)/2))*$D$7/12</f>
        <v>0</v>
      </c>
      <c r="M40" s="2">
        <f>(L27+((M33)/2))*$D$7/12</f>
        <v>0</v>
      </c>
      <c r="N40" s="2">
        <f>(M27+((N33)/2))*$D$7/12</f>
        <v>0</v>
      </c>
      <c r="O40" s="2">
        <f>(N27+((O33)/2))*$D$7/12</f>
        <v>0</v>
      </c>
      <c r="P40" s="2">
        <f>(O27+((P33)/2))*$D$7/12</f>
        <v>0</v>
      </c>
      <c r="Q40" s="11">
        <f t="shared" si="80"/>
        <v>0</v>
      </c>
      <c r="R40" s="2">
        <f>(P27+((R33)/2))*$D$7/12</f>
        <v>0</v>
      </c>
      <c r="S40" s="2">
        <f t="shared" ref="S40:AC40" si="93">(R27+((S33)/2))*$D$7/12</f>
        <v>0</v>
      </c>
      <c r="T40" s="2">
        <f t="shared" si="93"/>
        <v>0</v>
      </c>
      <c r="U40" s="2">
        <f t="shared" si="93"/>
        <v>0</v>
      </c>
      <c r="V40" s="2">
        <f t="shared" si="93"/>
        <v>0</v>
      </c>
      <c r="W40" s="2">
        <f t="shared" si="93"/>
        <v>0</v>
      </c>
      <c r="X40" s="2">
        <f t="shared" si="93"/>
        <v>0</v>
      </c>
      <c r="Y40" s="2">
        <f t="shared" si="93"/>
        <v>0</v>
      </c>
      <c r="Z40" s="2">
        <f t="shared" si="93"/>
        <v>0</v>
      </c>
      <c r="AA40" s="2">
        <f t="shared" si="93"/>
        <v>0</v>
      </c>
      <c r="AB40" s="2">
        <f t="shared" si="93"/>
        <v>0</v>
      </c>
      <c r="AC40" s="51">
        <f t="shared" si="93"/>
        <v>0</v>
      </c>
      <c r="AD40" s="2"/>
      <c r="AE40" s="2"/>
      <c r="AF40" s="2"/>
      <c r="AG40" s="2"/>
      <c r="AH40" s="2"/>
      <c r="AI40" s="2"/>
      <c r="AJ40" s="2"/>
      <c r="AK40" s="2"/>
      <c r="AL40" s="2"/>
    </row>
    <row r="41" spans="1:38" ht="13.5" thickBot="1" x14ac:dyDescent="0.25">
      <c r="B41" t="s">
        <v>2</v>
      </c>
      <c r="E41" s="5">
        <f t="shared" ref="E41" si="94">SUM(E37:E40)</f>
        <v>0</v>
      </c>
      <c r="F41" s="5">
        <f t="shared" ref="F41" si="95">SUM(F37:F40)</f>
        <v>0</v>
      </c>
      <c r="G41" s="5">
        <f t="shared" ref="G41" si="96">SUM(G37:G40)</f>
        <v>0</v>
      </c>
      <c r="H41" s="5">
        <f t="shared" ref="H41" si="97">SUM(H37:H40)</f>
        <v>0</v>
      </c>
      <c r="I41" s="5">
        <f t="shared" ref="I41" si="98">SUM(I37:I40)</f>
        <v>0</v>
      </c>
      <c r="J41" s="5">
        <f t="shared" ref="J41" si="99">SUM(J37:J40)</f>
        <v>0</v>
      </c>
      <c r="K41" s="5">
        <f t="shared" ref="K41" si="100">SUM(K37:K40)</f>
        <v>0</v>
      </c>
      <c r="L41" s="5">
        <f t="shared" ref="L41" si="101">SUM(L37:L40)</f>
        <v>0</v>
      </c>
      <c r="M41" s="5">
        <f t="shared" ref="M41" si="102">SUM(M37:M40)</f>
        <v>0</v>
      </c>
      <c r="N41" s="5">
        <f t="shared" ref="N41" si="103">SUM(N37:N40)</f>
        <v>0</v>
      </c>
      <c r="O41" s="5">
        <f t="shared" ref="O41" si="104">SUM(O37:O40)</f>
        <v>0</v>
      </c>
      <c r="P41" s="5">
        <f t="shared" ref="P41" si="105">SUM(P37:P40)</f>
        <v>0</v>
      </c>
      <c r="Q41" s="12">
        <f t="shared" ref="Q41" si="106">SUM(Q37:Q40)</f>
        <v>0</v>
      </c>
      <c r="R41" s="5">
        <f t="shared" ref="R41" si="107">SUM(R37:R40)</f>
        <v>54619.255519225102</v>
      </c>
      <c r="S41" s="5">
        <f t="shared" ref="S41" si="108">SUM(S37:S40)</f>
        <v>54619.255519225102</v>
      </c>
      <c r="T41" s="5">
        <f t="shared" ref="T41" si="109">SUM(T37:T40)</f>
        <v>54619.255519225102</v>
      </c>
      <c r="U41" s="5">
        <f t="shared" ref="U41" si="110">SUM(U37:U40)</f>
        <v>54619.255519225102</v>
      </c>
      <c r="V41" s="5">
        <f t="shared" ref="V41" si="111">SUM(V37:V40)</f>
        <v>54619.255519225102</v>
      </c>
      <c r="W41" s="5">
        <f t="shared" ref="W41" si="112">SUM(W37:W40)</f>
        <v>54619.255519225102</v>
      </c>
      <c r="X41" s="5">
        <f t="shared" ref="X41" si="113">SUM(X37:X40)</f>
        <v>54619.255519225102</v>
      </c>
      <c r="Y41" s="5">
        <f t="shared" ref="Y41" si="114">SUM(Y37:Y40)</f>
        <v>54619.255519225102</v>
      </c>
      <c r="Z41" s="5">
        <f t="shared" ref="Z41" si="115">SUM(Z37:Z40)</f>
        <v>54619.255519225102</v>
      </c>
      <c r="AA41" s="5">
        <f t="shared" ref="AA41" si="116">SUM(AA37:AA40)</f>
        <v>54619.255519225102</v>
      </c>
      <c r="AB41" s="5">
        <f t="shared" ref="AB41" si="117">SUM(AB37:AB40)</f>
        <v>54619.255519225102</v>
      </c>
      <c r="AC41" s="47">
        <f t="shared" ref="AC41" si="118">SUM(AC37:AC40)</f>
        <v>54619.255519225102</v>
      </c>
      <c r="AD41" s="5">
        <f t="shared" ref="AD41" si="119">SUM(AD37:AD40)</f>
        <v>62217.883393192584</v>
      </c>
      <c r="AE41" s="5">
        <f t="shared" ref="AE41" si="120">SUM(AE37:AE40)</f>
        <v>62217.883393192584</v>
      </c>
      <c r="AF41" s="5">
        <f t="shared" ref="AF41" si="121">SUM(AF37:AF40)</f>
        <v>62217.883393192584</v>
      </c>
      <c r="AG41" s="5">
        <f t="shared" ref="AG41" si="122">SUM(AG37:AG40)</f>
        <v>62217.883393192584</v>
      </c>
      <c r="AH41" s="5">
        <f t="shared" ref="AH41" si="123">SUM(AH37:AH40)</f>
        <v>62217.883393192584</v>
      </c>
      <c r="AI41" s="5">
        <f t="shared" ref="AI41" si="124">SUM(AI37:AI40)</f>
        <v>62217.883393192584</v>
      </c>
      <c r="AJ41" s="5">
        <f t="shared" ref="AJ41" si="125">SUM(AJ37:AJ40)</f>
        <v>62217.883393192584</v>
      </c>
      <c r="AK41" s="5">
        <f t="shared" ref="AK41" si="126">SUM(AK37:AK40)</f>
        <v>62217.883393192584</v>
      </c>
      <c r="AL41" s="5">
        <f t="shared" ref="AL41" si="127">SUM(AL37:AL40)</f>
        <v>62217.883393192584</v>
      </c>
    </row>
    <row r="42" spans="1:38" x14ac:dyDescent="0.2">
      <c r="AC42" s="52"/>
    </row>
    <row r="43" spans="1:38" x14ac:dyDescent="0.2">
      <c r="A43" s="1" t="s">
        <v>31</v>
      </c>
      <c r="B43" t="s">
        <v>1</v>
      </c>
      <c r="C43" t="s">
        <v>14</v>
      </c>
      <c r="D43" s="24">
        <v>6.6769999999999996E-2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11">
        <f t="shared" ref="Q43:Q46" si="128">SUM(E43:P43)</f>
        <v>0</v>
      </c>
      <c r="R43" s="2"/>
      <c r="T43" s="2"/>
      <c r="U43" s="2"/>
      <c r="V43" s="2"/>
      <c r="W43" s="2"/>
      <c r="X43" s="2"/>
      <c r="Y43" s="2"/>
      <c r="Z43" s="2"/>
      <c r="AA43" s="2"/>
      <c r="AB43" s="2"/>
      <c r="AC43" s="51"/>
      <c r="AD43" s="2">
        <f>$P$4*$D$43/12</f>
        <v>7658.8545058959999</v>
      </c>
      <c r="AE43" s="2">
        <f t="shared" ref="AE43:AL43" si="129">$P$4*$D$43/12</f>
        <v>7658.8545058959999</v>
      </c>
      <c r="AF43" s="2">
        <f t="shared" si="129"/>
        <v>7658.8545058959999</v>
      </c>
      <c r="AG43" s="2">
        <f t="shared" si="129"/>
        <v>7658.8545058959999</v>
      </c>
      <c r="AH43" s="2">
        <f t="shared" si="129"/>
        <v>7658.8545058959999</v>
      </c>
      <c r="AI43" s="2">
        <f t="shared" si="129"/>
        <v>7658.8545058959999</v>
      </c>
      <c r="AJ43" s="2">
        <f t="shared" si="129"/>
        <v>7658.8545058959999</v>
      </c>
      <c r="AK43" s="2">
        <f t="shared" si="129"/>
        <v>7658.8545058959999</v>
      </c>
      <c r="AL43" s="2">
        <f t="shared" si="129"/>
        <v>7658.8545058959999</v>
      </c>
    </row>
    <row r="44" spans="1:38" x14ac:dyDescent="0.2">
      <c r="C44" t="s">
        <v>16</v>
      </c>
      <c r="D44" s="24">
        <v>6.6769999999999996E-2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11">
        <f t="shared" si="128"/>
        <v>0</v>
      </c>
      <c r="R44" s="2"/>
      <c r="T44" s="2"/>
      <c r="U44" s="2"/>
      <c r="V44" s="2"/>
      <c r="W44" s="2"/>
      <c r="X44" s="2"/>
      <c r="Y44" s="2"/>
      <c r="Z44" s="2"/>
      <c r="AA44" s="2"/>
      <c r="AB44" s="2"/>
      <c r="AC44" s="51"/>
      <c r="AD44" s="2">
        <f>$P$5*$D$44/12</f>
        <v>3553.5122198399999</v>
      </c>
      <c r="AE44" s="2">
        <f t="shared" ref="AE44:AL44" si="130">$P$5*$D$44/12</f>
        <v>3553.5122198399999</v>
      </c>
      <c r="AF44" s="2">
        <f t="shared" si="130"/>
        <v>3553.5122198399999</v>
      </c>
      <c r="AG44" s="2">
        <f t="shared" si="130"/>
        <v>3553.5122198399999</v>
      </c>
      <c r="AH44" s="2">
        <f t="shared" si="130"/>
        <v>3553.5122198399999</v>
      </c>
      <c r="AI44" s="2">
        <f t="shared" si="130"/>
        <v>3553.5122198399999</v>
      </c>
      <c r="AJ44" s="2">
        <f t="shared" si="130"/>
        <v>3553.5122198399999</v>
      </c>
      <c r="AK44" s="2">
        <f t="shared" si="130"/>
        <v>3553.5122198399999</v>
      </c>
      <c r="AL44" s="2">
        <f t="shared" si="130"/>
        <v>3553.5122198399999</v>
      </c>
    </row>
    <row r="45" spans="1:38" x14ac:dyDescent="0.2">
      <c r="C45" t="s">
        <v>3</v>
      </c>
      <c r="D45" s="24">
        <v>0.14810000000000001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11">
        <f t="shared" si="128"/>
        <v>0</v>
      </c>
      <c r="R45" s="2"/>
      <c r="T45" s="2"/>
      <c r="U45" s="2"/>
      <c r="V45" s="2"/>
      <c r="W45" s="2"/>
      <c r="X45" s="2"/>
      <c r="Y45" s="2"/>
      <c r="Z45" s="2"/>
      <c r="AA45" s="2"/>
      <c r="AB45" s="2"/>
      <c r="AC45" s="51"/>
      <c r="AD45" s="2">
        <f>$P$6*$D$45/12</f>
        <v>14159.204326074112</v>
      </c>
      <c r="AE45" s="2">
        <f t="shared" ref="AE45:AL45" si="131">$P$6*$D$45/12</f>
        <v>14159.204326074112</v>
      </c>
      <c r="AF45" s="2">
        <f t="shared" si="131"/>
        <v>14159.204326074112</v>
      </c>
      <c r="AG45" s="2">
        <f t="shared" si="131"/>
        <v>14159.204326074112</v>
      </c>
      <c r="AH45" s="2">
        <f t="shared" si="131"/>
        <v>14159.204326074112</v>
      </c>
      <c r="AI45" s="2">
        <f t="shared" si="131"/>
        <v>14159.204326074112</v>
      </c>
      <c r="AJ45" s="2">
        <f t="shared" si="131"/>
        <v>14159.204326074112</v>
      </c>
      <c r="AK45" s="2">
        <f t="shared" si="131"/>
        <v>14159.204326074112</v>
      </c>
      <c r="AL45" s="2">
        <f t="shared" si="131"/>
        <v>14159.204326074112</v>
      </c>
    </row>
    <row r="46" spans="1:38" x14ac:dyDescent="0.2">
      <c r="E46" s="2"/>
      <c r="F46" s="2">
        <f>(E33+((F39)/2))*$D$7/12</f>
        <v>0</v>
      </c>
      <c r="G46" s="2">
        <f t="shared" ref="G46" si="132">(F33+((G39)/2))*$D$7/12</f>
        <v>0</v>
      </c>
      <c r="H46" s="2">
        <f t="shared" ref="H46" si="133">(G33+((H39)/2))*$D$7/12</f>
        <v>0</v>
      </c>
      <c r="I46" s="2">
        <f t="shared" ref="I46" si="134">(H33+((I39)/2))*$D$7/12</f>
        <v>0</v>
      </c>
      <c r="J46" s="2">
        <f t="shared" ref="J46" si="135">(I33+((J39)/2))*$D$7/12</f>
        <v>0</v>
      </c>
      <c r="K46" s="2">
        <f t="shared" ref="K46" si="136">(J33+((K39)/2))*$D$7/12</f>
        <v>0</v>
      </c>
      <c r="L46" s="2">
        <f t="shared" ref="L46" si="137">(K33+((L39)/2))*$D$7/12</f>
        <v>0</v>
      </c>
      <c r="M46" s="2">
        <f>(L33+((M39)/2))*$D$7/12</f>
        <v>0</v>
      </c>
      <c r="N46" s="2">
        <f>(M33+((N39)/2))*$D$7/12</f>
        <v>0</v>
      </c>
      <c r="O46" s="2">
        <f>(N33+((O39)/2))*$D$7/12</f>
        <v>0</v>
      </c>
      <c r="P46" s="2">
        <f>(O33+((P39)/2))*$D$7/12</f>
        <v>0</v>
      </c>
      <c r="Q46" s="11">
        <f t="shared" si="128"/>
        <v>0</v>
      </c>
      <c r="R46" s="2"/>
      <c r="T46" s="2"/>
      <c r="U46" s="2"/>
      <c r="V46" s="2"/>
      <c r="W46" s="2"/>
      <c r="X46" s="2"/>
      <c r="Y46" s="2"/>
      <c r="Z46" s="2"/>
      <c r="AA46" s="2"/>
      <c r="AB46" s="2"/>
      <c r="AC46" s="51"/>
      <c r="AD46" s="2">
        <f t="shared" ref="AD46" si="138">P7*D46</f>
        <v>0</v>
      </c>
      <c r="AE46" s="2">
        <f t="shared" ref="AE46:AL46" si="139">(AD33+((AE39)/2))*$D$7/12</f>
        <v>0</v>
      </c>
      <c r="AF46" s="2">
        <f t="shared" si="139"/>
        <v>0</v>
      </c>
      <c r="AG46" s="2">
        <f t="shared" si="139"/>
        <v>0</v>
      </c>
      <c r="AH46" s="2">
        <f t="shared" si="139"/>
        <v>0</v>
      </c>
      <c r="AI46" s="2">
        <f t="shared" si="139"/>
        <v>0</v>
      </c>
      <c r="AJ46" s="2">
        <f t="shared" si="139"/>
        <v>0</v>
      </c>
      <c r="AK46" s="2">
        <f t="shared" si="139"/>
        <v>0</v>
      </c>
      <c r="AL46" s="2">
        <f t="shared" si="139"/>
        <v>0</v>
      </c>
    </row>
    <row r="47" spans="1:38" ht="13.5" thickBot="1" x14ac:dyDescent="0.25">
      <c r="B47" t="s">
        <v>2</v>
      </c>
      <c r="E47" s="5">
        <f t="shared" ref="E47" si="140">SUM(E43:E46)</f>
        <v>0</v>
      </c>
      <c r="F47" s="5">
        <f t="shared" ref="F47" si="141">SUM(F43:F46)</f>
        <v>0</v>
      </c>
      <c r="G47" s="5">
        <f t="shared" ref="G47" si="142">SUM(G43:G46)</f>
        <v>0</v>
      </c>
      <c r="H47" s="5">
        <f t="shared" ref="H47" si="143">SUM(H43:H46)</f>
        <v>0</v>
      </c>
      <c r="I47" s="5">
        <f t="shared" ref="I47" si="144">SUM(I43:I46)</f>
        <v>0</v>
      </c>
      <c r="J47" s="5">
        <f t="shared" ref="J47" si="145">SUM(J43:J46)</f>
        <v>0</v>
      </c>
      <c r="K47" s="5">
        <f t="shared" ref="K47" si="146">SUM(K43:K46)</f>
        <v>0</v>
      </c>
      <c r="L47" s="5">
        <f t="shared" ref="L47" si="147">SUM(L43:L46)</f>
        <v>0</v>
      </c>
      <c r="M47" s="5">
        <f t="shared" ref="M47" si="148">SUM(M43:M46)</f>
        <v>0</v>
      </c>
      <c r="N47" s="5">
        <f t="shared" ref="N47" si="149">SUM(N43:N46)</f>
        <v>0</v>
      </c>
      <c r="O47" s="5">
        <f t="shared" ref="O47" si="150">SUM(O43:O46)</f>
        <v>0</v>
      </c>
      <c r="P47" s="5">
        <f t="shared" ref="P47" si="151">SUM(P43:P46)</f>
        <v>0</v>
      </c>
      <c r="Q47" s="12">
        <f t="shared" ref="Q47" si="152">SUM(Q43:Q46)</f>
        <v>0</v>
      </c>
      <c r="R47" s="5">
        <f t="shared" ref="R47" si="153">SUM(R43:R46)</f>
        <v>0</v>
      </c>
      <c r="S47" s="5">
        <f t="shared" ref="S47" si="154">SUM(S43:S46)</f>
        <v>0</v>
      </c>
      <c r="T47" s="5">
        <f t="shared" ref="T47" si="155">SUM(T43:T46)</f>
        <v>0</v>
      </c>
      <c r="U47" s="5">
        <f t="shared" ref="U47" si="156">SUM(U43:U46)</f>
        <v>0</v>
      </c>
      <c r="V47" s="5">
        <f t="shared" ref="V47" si="157">SUM(V43:V46)</f>
        <v>0</v>
      </c>
      <c r="W47" s="5">
        <f t="shared" ref="W47" si="158">SUM(W43:W46)</f>
        <v>0</v>
      </c>
      <c r="X47" s="5">
        <f t="shared" ref="X47" si="159">SUM(X43:X46)</f>
        <v>0</v>
      </c>
      <c r="Y47" s="5">
        <f t="shared" ref="Y47" si="160">SUM(Y43:Y46)</f>
        <v>0</v>
      </c>
      <c r="Z47" s="5">
        <f t="shared" ref="Z47" si="161">SUM(Z43:Z46)</f>
        <v>0</v>
      </c>
      <c r="AA47" s="5">
        <f t="shared" ref="AA47" si="162">SUM(AA43:AA46)</f>
        <v>0</v>
      </c>
      <c r="AB47" s="5">
        <f t="shared" ref="AB47" si="163">SUM(AB43:AB46)</f>
        <v>0</v>
      </c>
      <c r="AC47" s="47">
        <f t="shared" ref="AC47" si="164">SUM(AC43:AC46)</f>
        <v>0</v>
      </c>
      <c r="AD47" s="5">
        <f t="shared" ref="AD47" si="165">SUM(AD43:AD46)</f>
        <v>25371.571051810111</v>
      </c>
      <c r="AE47" s="5">
        <f t="shared" ref="AE47" si="166">SUM(AE43:AE46)</f>
        <v>25371.571051810111</v>
      </c>
      <c r="AF47" s="5">
        <f t="shared" ref="AF47" si="167">SUM(AF43:AF46)</f>
        <v>25371.571051810111</v>
      </c>
      <c r="AG47" s="5">
        <f t="shared" ref="AG47" si="168">SUM(AG43:AG46)</f>
        <v>25371.571051810111</v>
      </c>
      <c r="AH47" s="5">
        <f t="shared" ref="AH47" si="169">SUM(AH43:AH46)</f>
        <v>25371.571051810111</v>
      </c>
      <c r="AI47" s="5">
        <f t="shared" ref="AI47" si="170">SUM(AI43:AI46)</f>
        <v>25371.571051810111</v>
      </c>
      <c r="AJ47" s="5">
        <f t="shared" ref="AJ47" si="171">SUM(AJ43:AJ46)</f>
        <v>25371.571051810111</v>
      </c>
      <c r="AK47" s="5">
        <f t="shared" ref="AK47" si="172">SUM(AK43:AK46)</f>
        <v>25371.571051810111</v>
      </c>
      <c r="AL47" s="5">
        <f t="shared" ref="AL47" si="173">SUM(AL43:AL46)</f>
        <v>25371.571051810111</v>
      </c>
    </row>
    <row r="48" spans="1:38" x14ac:dyDescent="0.2">
      <c r="AC48" s="52"/>
    </row>
    <row r="49" spans="1:38" x14ac:dyDescent="0.2">
      <c r="A49" s="1" t="s">
        <v>33</v>
      </c>
      <c r="B49" t="s">
        <v>1</v>
      </c>
      <c r="C49" t="s">
        <v>14</v>
      </c>
      <c r="D49" s="24"/>
      <c r="E49" s="2">
        <f>SUM(E31,E37,E43)</f>
        <v>4301.4384299999992</v>
      </c>
      <c r="F49" s="2">
        <f t="shared" ref="F49:P49" si="174">SUM(F31,F37,F43)</f>
        <v>4301.4384299999992</v>
      </c>
      <c r="G49" s="2">
        <f t="shared" si="174"/>
        <v>4301.4384299999992</v>
      </c>
      <c r="H49" s="2">
        <f t="shared" si="174"/>
        <v>4301.4384299999992</v>
      </c>
      <c r="I49" s="2">
        <f t="shared" si="174"/>
        <v>4301.4384299999992</v>
      </c>
      <c r="J49" s="2">
        <f t="shared" si="174"/>
        <v>4301.4384299999992</v>
      </c>
      <c r="K49" s="2">
        <f t="shared" si="174"/>
        <v>4301.4384299999992</v>
      </c>
      <c r="L49" s="2">
        <f t="shared" si="174"/>
        <v>4301.4384299999992</v>
      </c>
      <c r="M49" s="2">
        <f t="shared" si="174"/>
        <v>4301.4384299999992</v>
      </c>
      <c r="N49" s="2">
        <f t="shared" si="174"/>
        <v>4301.4384299999992</v>
      </c>
      <c r="O49" s="2">
        <f t="shared" si="174"/>
        <v>4301.4384299999992</v>
      </c>
      <c r="P49" s="2">
        <f t="shared" si="174"/>
        <v>4301.4384299999992</v>
      </c>
      <c r="Q49" s="11">
        <f t="shared" ref="Q49:Q52" si="175">SUM(E49:P49)</f>
        <v>51617.261160000002</v>
      </c>
      <c r="R49" s="2">
        <f>SUM(R31,R37,R43)</f>
        <v>13610.020086437002</v>
      </c>
      <c r="S49" s="2">
        <f t="shared" ref="S49:AL51" si="176">SUM(S31,S37,S43)</f>
        <v>13610.020086437002</v>
      </c>
      <c r="T49" s="2">
        <f t="shared" si="176"/>
        <v>13610.020086437002</v>
      </c>
      <c r="U49" s="2">
        <f t="shared" si="176"/>
        <v>13610.020086437002</v>
      </c>
      <c r="V49" s="2">
        <f t="shared" si="176"/>
        <v>13610.020086437002</v>
      </c>
      <c r="W49" s="2">
        <f t="shared" si="176"/>
        <v>13610.020086437002</v>
      </c>
      <c r="X49" s="2">
        <f t="shared" si="176"/>
        <v>13610.020086437002</v>
      </c>
      <c r="Y49" s="2">
        <f t="shared" si="176"/>
        <v>13610.020086437002</v>
      </c>
      <c r="Z49" s="2">
        <f t="shared" si="176"/>
        <v>13610.020086437002</v>
      </c>
      <c r="AA49" s="2">
        <f t="shared" si="176"/>
        <v>13610.020086437002</v>
      </c>
      <c r="AB49" s="2">
        <f t="shared" si="176"/>
        <v>13610.020086437002</v>
      </c>
      <c r="AC49" s="51">
        <f t="shared" si="176"/>
        <v>13610.020086437002</v>
      </c>
      <c r="AD49" s="2">
        <f t="shared" si="176"/>
        <v>17918.428669809702</v>
      </c>
      <c r="AE49" s="2">
        <f t="shared" si="176"/>
        <v>17918.428669809702</v>
      </c>
      <c r="AF49" s="2">
        <f t="shared" si="176"/>
        <v>17918.428669809702</v>
      </c>
      <c r="AG49" s="2">
        <f t="shared" si="176"/>
        <v>17918.428669809702</v>
      </c>
      <c r="AH49" s="2">
        <f t="shared" si="176"/>
        <v>17918.428669809702</v>
      </c>
      <c r="AI49" s="2">
        <f t="shared" si="176"/>
        <v>17918.428669809702</v>
      </c>
      <c r="AJ49" s="2">
        <f t="shared" si="176"/>
        <v>17918.428669809702</v>
      </c>
      <c r="AK49" s="2">
        <f t="shared" si="176"/>
        <v>17918.428669809702</v>
      </c>
      <c r="AL49" s="2">
        <f t="shared" si="176"/>
        <v>17918.428669809702</v>
      </c>
    </row>
    <row r="50" spans="1:38" x14ac:dyDescent="0.2">
      <c r="C50" t="s">
        <v>16</v>
      </c>
      <c r="D50" s="24"/>
      <c r="E50" s="2">
        <f t="shared" ref="E50:P51" si="177">SUM(E32,E38,E44)</f>
        <v>1995.7572</v>
      </c>
      <c r="F50" s="2">
        <f t="shared" si="177"/>
        <v>1995.7572</v>
      </c>
      <c r="G50" s="2">
        <f t="shared" si="177"/>
        <v>1995.7572</v>
      </c>
      <c r="H50" s="2">
        <f t="shared" si="177"/>
        <v>1995.7572</v>
      </c>
      <c r="I50" s="2">
        <f t="shared" si="177"/>
        <v>1995.7572</v>
      </c>
      <c r="J50" s="2">
        <f t="shared" si="177"/>
        <v>1995.7572</v>
      </c>
      <c r="K50" s="2">
        <f t="shared" si="177"/>
        <v>1995.7572</v>
      </c>
      <c r="L50" s="2">
        <f t="shared" si="177"/>
        <v>1995.7572</v>
      </c>
      <c r="M50" s="2">
        <f t="shared" si="177"/>
        <v>1995.7572</v>
      </c>
      <c r="N50" s="2">
        <f t="shared" si="177"/>
        <v>1995.7572</v>
      </c>
      <c r="O50" s="2">
        <f t="shared" si="177"/>
        <v>1995.7572</v>
      </c>
      <c r="P50" s="2">
        <f t="shared" si="177"/>
        <v>1995.7572</v>
      </c>
      <c r="Q50" s="11">
        <f t="shared" si="175"/>
        <v>23949.0864</v>
      </c>
      <c r="R50" s="2">
        <f t="shared" ref="R50:AG51" si="178">SUM(R32,R38,R44)</f>
        <v>5277.9703825425004</v>
      </c>
      <c r="S50" s="2">
        <f t="shared" si="178"/>
        <v>5277.9703825425004</v>
      </c>
      <c r="T50" s="2">
        <f t="shared" si="178"/>
        <v>5277.9703825425004</v>
      </c>
      <c r="U50" s="2">
        <f t="shared" si="178"/>
        <v>5277.9703825425004</v>
      </c>
      <c r="V50" s="2">
        <f t="shared" si="178"/>
        <v>5277.9703825425004</v>
      </c>
      <c r="W50" s="2">
        <f t="shared" si="178"/>
        <v>5277.9703825425004</v>
      </c>
      <c r="X50" s="2">
        <f t="shared" si="178"/>
        <v>5277.9703825425004</v>
      </c>
      <c r="Y50" s="2">
        <f t="shared" si="178"/>
        <v>5277.9703825425004</v>
      </c>
      <c r="Z50" s="2">
        <f t="shared" si="178"/>
        <v>5277.9703825425004</v>
      </c>
      <c r="AA50" s="2">
        <f t="shared" si="178"/>
        <v>5277.9703825425004</v>
      </c>
      <c r="AB50" s="2">
        <f t="shared" si="178"/>
        <v>5277.9703825425004</v>
      </c>
      <c r="AC50" s="51">
        <f t="shared" si="178"/>
        <v>5277.9703825425004</v>
      </c>
      <c r="AD50" s="2">
        <f t="shared" si="178"/>
        <v>6317.9170434584503</v>
      </c>
      <c r="AE50" s="2">
        <f t="shared" si="178"/>
        <v>6317.9170434584503</v>
      </c>
      <c r="AF50" s="2">
        <f t="shared" si="178"/>
        <v>6317.9170434584503</v>
      </c>
      <c r="AG50" s="2">
        <f t="shared" si="178"/>
        <v>6317.9170434584503</v>
      </c>
      <c r="AH50" s="2">
        <f t="shared" si="176"/>
        <v>6317.9170434584503</v>
      </c>
      <c r="AI50" s="2">
        <f t="shared" si="176"/>
        <v>6317.9170434584503</v>
      </c>
      <c r="AJ50" s="2">
        <f t="shared" si="176"/>
        <v>6317.9170434584503</v>
      </c>
      <c r="AK50" s="2">
        <f t="shared" si="176"/>
        <v>6317.9170434584503</v>
      </c>
      <c r="AL50" s="2">
        <f t="shared" si="176"/>
        <v>6317.9170434584503</v>
      </c>
    </row>
    <row r="51" spans="1:38" x14ac:dyDescent="0.2">
      <c r="C51" t="s">
        <v>3</v>
      </c>
      <c r="D51" s="24"/>
      <c r="E51" s="2">
        <f t="shared" si="177"/>
        <v>31865.380161245786</v>
      </c>
      <c r="F51" s="2">
        <f t="shared" si="177"/>
        <v>31865.380161245786</v>
      </c>
      <c r="G51" s="2">
        <f t="shared" si="177"/>
        <v>31865.380161245786</v>
      </c>
      <c r="H51" s="2">
        <f t="shared" si="177"/>
        <v>31865.380161245786</v>
      </c>
      <c r="I51" s="2">
        <f t="shared" si="177"/>
        <v>31865.380161245786</v>
      </c>
      <c r="J51" s="2">
        <f t="shared" si="177"/>
        <v>31865.380161245786</v>
      </c>
      <c r="K51" s="2">
        <f t="shared" si="177"/>
        <v>31865.380161245786</v>
      </c>
      <c r="L51" s="2">
        <f t="shared" si="177"/>
        <v>31865.380161245786</v>
      </c>
      <c r="M51" s="2">
        <f t="shared" si="177"/>
        <v>31865.380161245786</v>
      </c>
      <c r="N51" s="2">
        <f t="shared" si="177"/>
        <v>31865.380161245786</v>
      </c>
      <c r="O51" s="2">
        <f t="shared" si="177"/>
        <v>31865.380161245786</v>
      </c>
      <c r="P51" s="2">
        <f t="shared" si="177"/>
        <v>31865.380161245786</v>
      </c>
      <c r="Q51" s="11">
        <f t="shared" si="175"/>
        <v>382384.56193494936</v>
      </c>
      <c r="R51" s="2">
        <f t="shared" si="178"/>
        <v>79383.861988864199</v>
      </c>
      <c r="S51" s="2">
        <f t="shared" si="176"/>
        <v>79383.861988864199</v>
      </c>
      <c r="T51" s="2">
        <f t="shared" si="176"/>
        <v>79383.861988864199</v>
      </c>
      <c r="U51" s="2">
        <f t="shared" si="176"/>
        <v>79383.861988864199</v>
      </c>
      <c r="V51" s="2">
        <f t="shared" si="176"/>
        <v>79383.861988864199</v>
      </c>
      <c r="W51" s="2">
        <f t="shared" si="176"/>
        <v>79383.861988864199</v>
      </c>
      <c r="X51" s="2">
        <f t="shared" si="176"/>
        <v>79383.861988864199</v>
      </c>
      <c r="Y51" s="2">
        <f t="shared" si="176"/>
        <v>79383.861988864199</v>
      </c>
      <c r="Z51" s="2">
        <f t="shared" si="176"/>
        <v>79383.861988864199</v>
      </c>
      <c r="AA51" s="2">
        <f t="shared" si="176"/>
        <v>79383.861988864199</v>
      </c>
      <c r="AB51" s="2">
        <f t="shared" si="176"/>
        <v>79383.861988864199</v>
      </c>
      <c r="AC51" s="51">
        <f t="shared" si="176"/>
        <v>79383.861988864199</v>
      </c>
      <c r="AD51" s="2">
        <f t="shared" si="176"/>
        <v>274600.80476027681</v>
      </c>
      <c r="AE51" s="2">
        <f t="shared" si="176"/>
        <v>274600.80476027681</v>
      </c>
      <c r="AF51" s="2">
        <f t="shared" si="176"/>
        <v>274600.80476027681</v>
      </c>
      <c r="AG51" s="2">
        <f t="shared" si="176"/>
        <v>274600.80476027681</v>
      </c>
      <c r="AH51" s="2">
        <f t="shared" si="176"/>
        <v>274600.80476027681</v>
      </c>
      <c r="AI51" s="2">
        <f t="shared" si="176"/>
        <v>274600.80476027681</v>
      </c>
      <c r="AJ51" s="2">
        <f t="shared" si="176"/>
        <v>274600.80476027681</v>
      </c>
      <c r="AK51" s="2">
        <f t="shared" si="176"/>
        <v>274600.80476027681</v>
      </c>
      <c r="AL51" s="2">
        <f t="shared" si="176"/>
        <v>274600.80476027681</v>
      </c>
    </row>
    <row r="52" spans="1:38" x14ac:dyDescent="0.2">
      <c r="E52" s="2"/>
      <c r="F52" s="2">
        <f>(E39+((F45)/2))*$D$7/12</f>
        <v>0</v>
      </c>
      <c r="G52" s="2">
        <f t="shared" ref="G52" si="179">(F39+((G45)/2))*$D$7/12</f>
        <v>0</v>
      </c>
      <c r="H52" s="2">
        <f t="shared" ref="H52" si="180">(G39+((H45)/2))*$D$7/12</f>
        <v>0</v>
      </c>
      <c r="I52" s="2">
        <f t="shared" ref="I52" si="181">(H39+((I45)/2))*$D$7/12</f>
        <v>0</v>
      </c>
      <c r="J52" s="2">
        <f t="shared" ref="J52" si="182">(I39+((J45)/2))*$D$7/12</f>
        <v>0</v>
      </c>
      <c r="K52" s="2">
        <f t="shared" ref="K52" si="183">(J39+((K45)/2))*$D$7/12</f>
        <v>0</v>
      </c>
      <c r="L52" s="2">
        <f t="shared" ref="L52" si="184">(K39+((L45)/2))*$D$7/12</f>
        <v>0</v>
      </c>
      <c r="M52" s="2">
        <f>(L39+((M45)/2))*$D$7/12</f>
        <v>0</v>
      </c>
      <c r="N52" s="2">
        <f>(M39+((N45)/2))*$D$7/12</f>
        <v>0</v>
      </c>
      <c r="O52" s="2">
        <f>(N39+((O45)/2))*$D$7/12</f>
        <v>0</v>
      </c>
      <c r="P52" s="2">
        <f>(O39+((P45)/2))*$D$7/12</f>
        <v>0</v>
      </c>
      <c r="Q52" s="11">
        <f t="shared" si="175"/>
        <v>0</v>
      </c>
      <c r="R52" s="2"/>
      <c r="T52" s="2"/>
      <c r="U52" s="2"/>
      <c r="V52" s="2"/>
      <c r="W52" s="2"/>
      <c r="X52" s="2"/>
      <c r="Y52" s="2"/>
      <c r="Z52" s="2"/>
      <c r="AA52" s="2"/>
      <c r="AB52" s="2"/>
      <c r="AC52" s="51"/>
      <c r="AD52" s="2">
        <f t="shared" ref="AD52" si="185">P13*D52</f>
        <v>0</v>
      </c>
      <c r="AE52" s="2">
        <f t="shared" ref="AE52:AL52" si="186">(AD39+((AE45)/2))*$D$7/12</f>
        <v>0</v>
      </c>
      <c r="AF52" s="2">
        <f t="shared" si="186"/>
        <v>0</v>
      </c>
      <c r="AG52" s="2">
        <f t="shared" si="186"/>
        <v>0</v>
      </c>
      <c r="AH52" s="2">
        <f t="shared" si="186"/>
        <v>0</v>
      </c>
      <c r="AI52" s="2">
        <f t="shared" si="186"/>
        <v>0</v>
      </c>
      <c r="AJ52" s="2">
        <f t="shared" si="186"/>
        <v>0</v>
      </c>
      <c r="AK52" s="2">
        <f t="shared" si="186"/>
        <v>0</v>
      </c>
      <c r="AL52" s="2">
        <f t="shared" si="186"/>
        <v>0</v>
      </c>
    </row>
    <row r="53" spans="1:38" ht="13.5" thickBot="1" x14ac:dyDescent="0.25">
      <c r="B53" t="s">
        <v>2</v>
      </c>
      <c r="E53" s="5">
        <f t="shared" ref="E53" si="187">SUM(E49:E52)</f>
        <v>38162.575791245785</v>
      </c>
      <c r="F53" s="5">
        <f t="shared" ref="F53" si="188">SUM(F49:F52)</f>
        <v>38162.575791245785</v>
      </c>
      <c r="G53" s="5">
        <f t="shared" ref="G53" si="189">SUM(G49:G52)</f>
        <v>38162.575791245785</v>
      </c>
      <c r="H53" s="5">
        <f t="shared" ref="H53" si="190">SUM(H49:H52)</f>
        <v>38162.575791245785</v>
      </c>
      <c r="I53" s="5">
        <f t="shared" ref="I53" si="191">SUM(I49:I52)</f>
        <v>38162.575791245785</v>
      </c>
      <c r="J53" s="5">
        <f t="shared" ref="J53" si="192">SUM(J49:J52)</f>
        <v>38162.575791245785</v>
      </c>
      <c r="K53" s="5">
        <f t="shared" ref="K53" si="193">SUM(K49:K52)</f>
        <v>38162.575791245785</v>
      </c>
      <c r="L53" s="5">
        <f t="shared" ref="L53" si="194">SUM(L49:L52)</f>
        <v>38162.575791245785</v>
      </c>
      <c r="M53" s="5">
        <f t="shared" ref="M53" si="195">SUM(M49:M52)</f>
        <v>38162.575791245785</v>
      </c>
      <c r="N53" s="5">
        <f t="shared" ref="N53" si="196">SUM(N49:N52)</f>
        <v>38162.575791245785</v>
      </c>
      <c r="O53" s="5">
        <f t="shared" ref="O53" si="197">SUM(O49:O52)</f>
        <v>38162.575791245785</v>
      </c>
      <c r="P53" s="5">
        <f t="shared" ref="P53" si="198">SUM(P49:P52)</f>
        <v>38162.575791245785</v>
      </c>
      <c r="Q53" s="12">
        <f t="shared" ref="Q53" si="199">SUM(Q49:Q52)</f>
        <v>457950.90949494939</v>
      </c>
      <c r="R53" s="5">
        <f t="shared" ref="R53" si="200">SUM(R49:R52)</f>
        <v>98271.852457843692</v>
      </c>
      <c r="S53" s="5">
        <f t="shared" ref="S53" si="201">SUM(S49:S52)</f>
        <v>98271.852457843692</v>
      </c>
      <c r="T53" s="5">
        <f t="shared" ref="T53" si="202">SUM(T49:T52)</f>
        <v>98271.852457843692</v>
      </c>
      <c r="U53" s="5">
        <f t="shared" ref="U53" si="203">SUM(U49:U52)</f>
        <v>98271.852457843692</v>
      </c>
      <c r="V53" s="5">
        <f t="shared" ref="V53" si="204">SUM(V49:V52)</f>
        <v>98271.852457843692</v>
      </c>
      <c r="W53" s="5">
        <f t="shared" ref="W53" si="205">SUM(W49:W52)</f>
        <v>98271.852457843692</v>
      </c>
      <c r="X53" s="5">
        <f t="shared" ref="X53" si="206">SUM(X49:X52)</f>
        <v>98271.852457843692</v>
      </c>
      <c r="Y53" s="5">
        <f t="shared" ref="Y53" si="207">SUM(Y49:Y52)</f>
        <v>98271.852457843692</v>
      </c>
      <c r="Z53" s="5">
        <f t="shared" ref="Z53" si="208">SUM(Z49:Z52)</f>
        <v>98271.852457843692</v>
      </c>
      <c r="AA53" s="5">
        <f t="shared" ref="AA53" si="209">SUM(AA49:AA52)</f>
        <v>98271.852457843692</v>
      </c>
      <c r="AB53" s="5">
        <f t="shared" ref="AB53" si="210">SUM(AB49:AB52)</f>
        <v>98271.852457843692</v>
      </c>
      <c r="AC53" s="47">
        <f t="shared" ref="AC53" si="211">SUM(AC49:AC52)</f>
        <v>98271.852457843692</v>
      </c>
      <c r="AD53" s="5">
        <f t="shared" ref="AD53" si="212">SUM(AD49:AD52)</f>
        <v>298837.15047354496</v>
      </c>
      <c r="AE53" s="5">
        <f t="shared" ref="AE53" si="213">SUM(AE49:AE52)</f>
        <v>298837.15047354496</v>
      </c>
      <c r="AF53" s="5">
        <f t="shared" ref="AF53" si="214">SUM(AF49:AF52)</f>
        <v>298837.15047354496</v>
      </c>
      <c r="AG53" s="5">
        <f t="shared" ref="AG53" si="215">SUM(AG49:AG52)</f>
        <v>298837.15047354496</v>
      </c>
      <c r="AH53" s="5">
        <f t="shared" ref="AH53" si="216">SUM(AH49:AH52)</f>
        <v>298837.15047354496</v>
      </c>
      <c r="AI53" s="5">
        <f t="shared" ref="AI53" si="217">SUM(AI49:AI52)</f>
        <v>298837.15047354496</v>
      </c>
      <c r="AJ53" s="5">
        <f t="shared" ref="AJ53" si="218">SUM(AJ49:AJ52)</f>
        <v>298837.15047354496</v>
      </c>
      <c r="AK53" s="5">
        <f t="shared" ref="AK53" si="219">SUM(AK49:AK52)</f>
        <v>298837.15047354496</v>
      </c>
      <c r="AL53" s="5">
        <f t="shared" ref="AL53" si="220">SUM(AL49:AL52)</f>
        <v>298837.15047354496</v>
      </c>
    </row>
    <row r="54" spans="1:38" x14ac:dyDescent="0.2">
      <c r="AC54" s="52"/>
    </row>
    <row r="55" spans="1:38" x14ac:dyDescent="0.2">
      <c r="AC55" s="52"/>
    </row>
    <row r="56" spans="1:38" x14ac:dyDescent="0.2">
      <c r="A56" s="1" t="s">
        <v>34</v>
      </c>
      <c r="B56" t="s">
        <v>1</v>
      </c>
      <c r="C56" t="s">
        <v>14</v>
      </c>
      <c r="D56" s="24"/>
      <c r="E56" s="2">
        <f>-E49</f>
        <v>-4301.4384299999992</v>
      </c>
      <c r="F56" s="2">
        <f>E56-F49</f>
        <v>-8602.8768599999985</v>
      </c>
      <c r="G56" s="2">
        <f t="shared" ref="G56:P56" si="221">F56-G49</f>
        <v>-12904.315289999999</v>
      </c>
      <c r="H56" s="2">
        <f t="shared" si="221"/>
        <v>-17205.753719999997</v>
      </c>
      <c r="I56" s="2">
        <f t="shared" si="221"/>
        <v>-21507.192149999995</v>
      </c>
      <c r="J56" s="2">
        <f t="shared" si="221"/>
        <v>-25808.630579999994</v>
      </c>
      <c r="K56" s="2">
        <f t="shared" si="221"/>
        <v>-30110.069009999992</v>
      </c>
      <c r="L56" s="2">
        <f t="shared" si="221"/>
        <v>-34411.507439999994</v>
      </c>
      <c r="M56" s="2">
        <f t="shared" si="221"/>
        <v>-38712.945869999996</v>
      </c>
      <c r="N56" s="2">
        <f t="shared" si="221"/>
        <v>-43014.384299999998</v>
      </c>
      <c r="O56" s="2">
        <f t="shared" si="221"/>
        <v>-47315.82273</v>
      </c>
      <c r="P56" s="2">
        <f t="shared" si="221"/>
        <v>-51617.261160000002</v>
      </c>
      <c r="Q56" s="11">
        <f t="shared" ref="Q56:Q59" si="222">SUM(E56:P56)</f>
        <v>-335512.19753999996</v>
      </c>
      <c r="R56" s="2">
        <f>P56-R49</f>
        <v>-65227.281246437007</v>
      </c>
      <c r="S56" s="2">
        <f>R56-S49</f>
        <v>-78837.301332874005</v>
      </c>
      <c r="T56" s="2">
        <f t="shared" ref="T56:AL56" si="223">S56-T49</f>
        <v>-92447.321419311003</v>
      </c>
      <c r="U56" s="2">
        <f t="shared" si="223"/>
        <v>-106057.341505748</v>
      </c>
      <c r="V56" s="2">
        <f t="shared" si="223"/>
        <v>-119667.361592185</v>
      </c>
      <c r="W56" s="2">
        <f t="shared" si="223"/>
        <v>-133277.38167862201</v>
      </c>
      <c r="X56" s="2">
        <f t="shared" si="223"/>
        <v>-146887.40176505901</v>
      </c>
      <c r="Y56" s="2">
        <f t="shared" si="223"/>
        <v>-160497.42185149601</v>
      </c>
      <c r="Z56" s="2">
        <f t="shared" si="223"/>
        <v>-174107.44193793301</v>
      </c>
      <c r="AA56" s="2">
        <f t="shared" si="223"/>
        <v>-187717.46202437</v>
      </c>
      <c r="AB56" s="2">
        <f t="shared" si="223"/>
        <v>-201327.482110807</v>
      </c>
      <c r="AC56" s="51">
        <f t="shared" si="223"/>
        <v>-214937.502197244</v>
      </c>
      <c r="AD56" s="2">
        <f t="shared" si="223"/>
        <v>-232855.93086705371</v>
      </c>
      <c r="AE56" s="2">
        <f t="shared" si="223"/>
        <v>-250774.35953686343</v>
      </c>
      <c r="AF56" s="2">
        <f t="shared" si="223"/>
        <v>-268692.78820667311</v>
      </c>
      <c r="AG56" s="2">
        <f t="shared" si="223"/>
        <v>-286611.21687648282</v>
      </c>
      <c r="AH56" s="2">
        <f t="shared" si="223"/>
        <v>-304529.64554629254</v>
      </c>
      <c r="AI56" s="2">
        <f t="shared" si="223"/>
        <v>-322448.07421610225</v>
      </c>
      <c r="AJ56" s="2">
        <f t="shared" si="223"/>
        <v>-340366.50288591196</v>
      </c>
      <c r="AK56" s="2">
        <f t="shared" si="223"/>
        <v>-358284.93155572168</v>
      </c>
      <c r="AL56" s="2">
        <f t="shared" si="223"/>
        <v>-376203.36022553139</v>
      </c>
    </row>
    <row r="57" spans="1:38" x14ac:dyDescent="0.2">
      <c r="C57" t="s">
        <v>16</v>
      </c>
      <c r="D57" s="24"/>
      <c r="E57" s="2">
        <f>-E50</f>
        <v>-1995.7572</v>
      </c>
      <c r="F57" s="2">
        <f>E57-F50</f>
        <v>-3991.5144</v>
      </c>
      <c r="G57" s="2">
        <f t="shared" ref="G57:P57" si="224">F57-G50</f>
        <v>-5987.2716</v>
      </c>
      <c r="H57" s="2">
        <f t="shared" si="224"/>
        <v>-7983.0288</v>
      </c>
      <c r="I57" s="2">
        <f t="shared" si="224"/>
        <v>-9978.7860000000001</v>
      </c>
      <c r="J57" s="2">
        <f t="shared" si="224"/>
        <v>-11974.5432</v>
      </c>
      <c r="K57" s="2">
        <f t="shared" si="224"/>
        <v>-13970.3004</v>
      </c>
      <c r="L57" s="2">
        <f t="shared" si="224"/>
        <v>-15966.0576</v>
      </c>
      <c r="M57" s="2">
        <f t="shared" si="224"/>
        <v>-17961.8148</v>
      </c>
      <c r="N57" s="2">
        <f t="shared" si="224"/>
        <v>-19957.572</v>
      </c>
      <c r="O57" s="2">
        <f t="shared" si="224"/>
        <v>-21953.3292</v>
      </c>
      <c r="P57" s="2">
        <f t="shared" si="224"/>
        <v>-23949.0864</v>
      </c>
      <c r="Q57" s="11">
        <f t="shared" si="222"/>
        <v>-155669.06159999999</v>
      </c>
      <c r="R57" s="2">
        <f>P57-R50</f>
        <v>-29227.056782542502</v>
      </c>
      <c r="S57" s="2">
        <f>R57-S50</f>
        <v>-34505.027165085005</v>
      </c>
      <c r="T57" s="2">
        <f t="shared" ref="T57:AL57" si="225">S57-T50</f>
        <v>-39782.997547627507</v>
      </c>
      <c r="U57" s="2">
        <f t="shared" si="225"/>
        <v>-45060.967930170009</v>
      </c>
      <c r="V57" s="2">
        <f t="shared" si="225"/>
        <v>-50338.938312712511</v>
      </c>
      <c r="W57" s="2">
        <f t="shared" si="225"/>
        <v>-55616.908695255013</v>
      </c>
      <c r="X57" s="2">
        <f t="shared" si="225"/>
        <v>-60894.879077797515</v>
      </c>
      <c r="Y57" s="2">
        <f t="shared" si="225"/>
        <v>-66172.849460340018</v>
      </c>
      <c r="Z57" s="2">
        <f t="shared" si="225"/>
        <v>-71450.819842882513</v>
      </c>
      <c r="AA57" s="2">
        <f t="shared" si="225"/>
        <v>-76728.790225425008</v>
      </c>
      <c r="AB57" s="2">
        <f t="shared" si="225"/>
        <v>-82006.760607967502</v>
      </c>
      <c r="AC57" s="51">
        <f t="shared" si="225"/>
        <v>-87284.730990509997</v>
      </c>
      <c r="AD57" s="2">
        <f t="shared" si="225"/>
        <v>-93602.648033968449</v>
      </c>
      <c r="AE57" s="2">
        <f t="shared" si="225"/>
        <v>-99920.565077426902</v>
      </c>
      <c r="AF57" s="2">
        <f t="shared" si="225"/>
        <v>-106238.48212088535</v>
      </c>
      <c r="AG57" s="2">
        <f t="shared" si="225"/>
        <v>-112556.39916434381</v>
      </c>
      <c r="AH57" s="2">
        <f t="shared" si="225"/>
        <v>-118874.31620780226</v>
      </c>
      <c r="AI57" s="2">
        <f t="shared" si="225"/>
        <v>-125192.23325126071</v>
      </c>
      <c r="AJ57" s="2">
        <f t="shared" si="225"/>
        <v>-131510.15029471915</v>
      </c>
      <c r="AK57" s="2">
        <f t="shared" si="225"/>
        <v>-137828.06733817759</v>
      </c>
      <c r="AL57" s="2">
        <f t="shared" si="225"/>
        <v>-144145.98438163602</v>
      </c>
    </row>
    <row r="58" spans="1:38" x14ac:dyDescent="0.2">
      <c r="C58" t="s">
        <v>3</v>
      </c>
      <c r="D58" s="24"/>
      <c r="E58" s="2">
        <f>-E51</f>
        <v>-31865.380161245786</v>
      </c>
      <c r="F58" s="2">
        <f>E58-F51</f>
        <v>-63730.760322491573</v>
      </c>
      <c r="G58" s="2">
        <f t="shared" ref="G58:P58" si="226">F58-G51</f>
        <v>-95596.140483737356</v>
      </c>
      <c r="H58" s="2">
        <f t="shared" si="226"/>
        <v>-127461.52064498315</v>
      </c>
      <c r="I58" s="2">
        <f t="shared" si="226"/>
        <v>-159326.90080622892</v>
      </c>
      <c r="J58" s="2">
        <f t="shared" si="226"/>
        <v>-191192.28096747471</v>
      </c>
      <c r="K58" s="2">
        <f t="shared" si="226"/>
        <v>-223057.6611287205</v>
      </c>
      <c r="L58" s="2">
        <f t="shared" si="226"/>
        <v>-254923.04128996629</v>
      </c>
      <c r="M58" s="2">
        <f t="shared" si="226"/>
        <v>-286788.42145121208</v>
      </c>
      <c r="N58" s="2">
        <f t="shared" si="226"/>
        <v>-318653.80161245784</v>
      </c>
      <c r="O58" s="2">
        <f t="shared" si="226"/>
        <v>-350519.1817737036</v>
      </c>
      <c r="P58" s="2">
        <f t="shared" si="226"/>
        <v>-382384.56193494936</v>
      </c>
      <c r="Q58" s="11">
        <f t="shared" si="222"/>
        <v>-2485499.6525771711</v>
      </c>
      <c r="R58" s="2">
        <f>P58-R51</f>
        <v>-461768.42392381356</v>
      </c>
      <c r="S58" s="2">
        <f>R58-S51</f>
        <v>-541152.28591267776</v>
      </c>
      <c r="T58" s="2">
        <f t="shared" ref="T58:AL58" si="227">S58-T51</f>
        <v>-620536.14790154202</v>
      </c>
      <c r="U58" s="2">
        <f t="shared" si="227"/>
        <v>-699920.00989040616</v>
      </c>
      <c r="V58" s="2">
        <f t="shared" si="227"/>
        <v>-779303.8718792703</v>
      </c>
      <c r="W58" s="2">
        <f t="shared" si="227"/>
        <v>-858687.73386813444</v>
      </c>
      <c r="X58" s="2">
        <f t="shared" si="227"/>
        <v>-938071.59585699858</v>
      </c>
      <c r="Y58" s="2">
        <f t="shared" si="227"/>
        <v>-1017455.4578458627</v>
      </c>
      <c r="Z58" s="2">
        <f t="shared" si="227"/>
        <v>-1096839.3198347269</v>
      </c>
      <c r="AA58" s="2">
        <f t="shared" si="227"/>
        <v>-1176223.181823591</v>
      </c>
      <c r="AB58" s="2">
        <f t="shared" si="227"/>
        <v>-1255607.0438124551</v>
      </c>
      <c r="AC58" s="51">
        <f t="shared" si="227"/>
        <v>-1334990.9058013193</v>
      </c>
      <c r="AD58" s="2">
        <f t="shared" si="227"/>
        <v>-1609591.7105615961</v>
      </c>
      <c r="AE58" s="2">
        <f t="shared" si="227"/>
        <v>-1884192.5153218729</v>
      </c>
      <c r="AF58" s="2">
        <f t="shared" si="227"/>
        <v>-2158793.3200821495</v>
      </c>
      <c r="AG58" s="2">
        <f t="shared" si="227"/>
        <v>-2433394.1248424263</v>
      </c>
      <c r="AH58" s="2">
        <f t="shared" si="227"/>
        <v>-2707994.9296027031</v>
      </c>
      <c r="AI58" s="2">
        <f t="shared" si="227"/>
        <v>-2982595.7343629799</v>
      </c>
      <c r="AJ58" s="2">
        <f t="shared" si="227"/>
        <v>-3257196.5391232567</v>
      </c>
      <c r="AK58" s="2">
        <f t="shared" si="227"/>
        <v>-3531797.3438835335</v>
      </c>
      <c r="AL58" s="2">
        <f t="shared" si="227"/>
        <v>-3806398.1486438103</v>
      </c>
    </row>
    <row r="59" spans="1:38" x14ac:dyDescent="0.2">
      <c r="E59" s="2"/>
      <c r="F59" s="2">
        <f>(E46+((F52)/2))*$D$7/12</f>
        <v>0</v>
      </c>
      <c r="G59" s="2">
        <f t="shared" ref="G59" si="228">(F46+((G52)/2))*$D$7/12</f>
        <v>0</v>
      </c>
      <c r="H59" s="2">
        <f t="shared" ref="H59" si="229">(G46+((H52)/2))*$D$7/12</f>
        <v>0</v>
      </c>
      <c r="I59" s="2">
        <f t="shared" ref="I59" si="230">(H46+((I52)/2))*$D$7/12</f>
        <v>0</v>
      </c>
      <c r="J59" s="2">
        <f t="shared" ref="J59" si="231">(I46+((J52)/2))*$D$7/12</f>
        <v>0</v>
      </c>
      <c r="K59" s="2">
        <f t="shared" ref="K59" si="232">(J46+((K52)/2))*$D$7/12</f>
        <v>0</v>
      </c>
      <c r="L59" s="2">
        <f t="shared" ref="L59" si="233">(K46+((L52)/2))*$D$7/12</f>
        <v>0</v>
      </c>
      <c r="M59" s="2">
        <f>(L46+((M52)/2))*$D$7/12</f>
        <v>0</v>
      </c>
      <c r="N59" s="2">
        <f>(M46+((N52)/2))*$D$7/12</f>
        <v>0</v>
      </c>
      <c r="O59" s="2">
        <f>(N46+((O52)/2))*$D$7/12</f>
        <v>0</v>
      </c>
      <c r="P59" s="2">
        <f>(O46+((P52)/2))*$D$7/12</f>
        <v>0</v>
      </c>
      <c r="Q59" s="11">
        <f t="shared" si="222"/>
        <v>0</v>
      </c>
      <c r="R59" s="2"/>
      <c r="T59" s="2"/>
      <c r="U59" s="2"/>
      <c r="V59" s="2"/>
      <c r="W59" s="2"/>
      <c r="X59" s="2"/>
      <c r="Y59" s="2"/>
      <c r="Z59" s="2"/>
      <c r="AA59" s="2"/>
      <c r="AB59" s="2"/>
      <c r="AC59" s="51"/>
      <c r="AD59" s="2">
        <f t="shared" ref="AD59" si="234">P20*D59</f>
        <v>0</v>
      </c>
      <c r="AE59" s="2">
        <f t="shared" ref="AE59:AL59" si="235">(AD46+((AE52)/2))*$D$7/12</f>
        <v>0</v>
      </c>
      <c r="AF59" s="2">
        <f t="shared" si="235"/>
        <v>0</v>
      </c>
      <c r="AG59" s="2">
        <f t="shared" si="235"/>
        <v>0</v>
      </c>
      <c r="AH59" s="2">
        <f t="shared" si="235"/>
        <v>0</v>
      </c>
      <c r="AI59" s="2">
        <f t="shared" si="235"/>
        <v>0</v>
      </c>
      <c r="AJ59" s="2">
        <f t="shared" si="235"/>
        <v>0</v>
      </c>
      <c r="AK59" s="2">
        <f t="shared" si="235"/>
        <v>0</v>
      </c>
      <c r="AL59" s="2">
        <f t="shared" si="235"/>
        <v>0</v>
      </c>
    </row>
    <row r="60" spans="1:38" ht="13.5" thickBot="1" x14ac:dyDescent="0.25">
      <c r="B60" t="s">
        <v>2</v>
      </c>
      <c r="E60" s="5">
        <f t="shared" ref="E60" si="236">SUM(E56:E59)</f>
        <v>-38162.575791245785</v>
      </c>
      <c r="F60" s="5">
        <f t="shared" ref="F60" si="237">SUM(F56:F59)</f>
        <v>-76325.15158249157</v>
      </c>
      <c r="G60" s="5">
        <f t="shared" ref="G60" si="238">SUM(G56:G59)</f>
        <v>-114487.72737373735</v>
      </c>
      <c r="H60" s="5">
        <f t="shared" ref="H60" si="239">SUM(H56:H59)</f>
        <v>-152650.30316498314</v>
      </c>
      <c r="I60" s="5">
        <f t="shared" ref="I60" si="240">SUM(I56:I59)</f>
        <v>-190812.8789562289</v>
      </c>
      <c r="J60" s="5">
        <f t="shared" ref="J60" si="241">SUM(J56:J59)</f>
        <v>-228975.45474747469</v>
      </c>
      <c r="K60" s="5">
        <f t="shared" ref="K60" si="242">SUM(K56:K59)</f>
        <v>-267138.03053872049</v>
      </c>
      <c r="L60" s="5">
        <f t="shared" ref="L60" si="243">SUM(L56:L59)</f>
        <v>-305300.60632996628</v>
      </c>
      <c r="M60" s="5">
        <f t="shared" ref="M60" si="244">SUM(M56:M59)</f>
        <v>-343463.18212121207</v>
      </c>
      <c r="N60" s="5">
        <f t="shared" ref="N60" si="245">SUM(N56:N59)</f>
        <v>-381625.75791245786</v>
      </c>
      <c r="O60" s="5">
        <f t="shared" ref="O60" si="246">SUM(O56:O59)</f>
        <v>-419788.3337037036</v>
      </c>
      <c r="P60" s="5">
        <f t="shared" ref="P60" si="247">SUM(P56:P59)</f>
        <v>-457950.90949494939</v>
      </c>
      <c r="Q60" s="12">
        <f t="shared" ref="Q60" si="248">SUM(Q56:Q59)</f>
        <v>-2976680.9117171708</v>
      </c>
      <c r="R60" s="5">
        <f t="shared" ref="R60" si="249">SUM(R56:R59)</f>
        <v>-556222.76195279311</v>
      </c>
      <c r="S60" s="5">
        <f t="shared" ref="S60" si="250">SUM(S56:S59)</f>
        <v>-654494.61441063671</v>
      </c>
      <c r="T60" s="5">
        <f t="shared" ref="T60" si="251">SUM(T56:T59)</f>
        <v>-752766.46686848055</v>
      </c>
      <c r="U60" s="5">
        <f t="shared" ref="U60" si="252">SUM(U56:U59)</f>
        <v>-851038.31932632416</v>
      </c>
      <c r="V60" s="5">
        <f t="shared" ref="V60" si="253">SUM(V56:V59)</f>
        <v>-949310.17178416788</v>
      </c>
      <c r="W60" s="5">
        <f t="shared" ref="W60" si="254">SUM(W56:W59)</f>
        <v>-1047582.0242420115</v>
      </c>
      <c r="X60" s="5">
        <f t="shared" ref="X60" si="255">SUM(X56:X59)</f>
        <v>-1145853.8766998551</v>
      </c>
      <c r="Y60" s="5">
        <f t="shared" ref="Y60" si="256">SUM(Y56:Y59)</f>
        <v>-1244125.7291576988</v>
      </c>
      <c r="Z60" s="5">
        <f t="shared" ref="Z60" si="257">SUM(Z56:Z59)</f>
        <v>-1342397.5816155423</v>
      </c>
      <c r="AA60" s="5">
        <f t="shared" ref="AA60" si="258">SUM(AA56:AA59)</f>
        <v>-1440669.434073386</v>
      </c>
      <c r="AB60" s="5">
        <f t="shared" ref="AB60" si="259">SUM(AB56:AB59)</f>
        <v>-1538941.2865312295</v>
      </c>
      <c r="AC60" s="47">
        <f t="shared" ref="AC60" si="260">SUM(AC56:AC59)</f>
        <v>-1637213.1389890732</v>
      </c>
      <c r="AD60" s="5">
        <f t="shared" ref="AD60" si="261">SUM(AD56:AD59)</f>
        <v>-1936050.2894626183</v>
      </c>
      <c r="AE60" s="5">
        <f t="shared" ref="AE60" si="262">SUM(AE56:AE59)</f>
        <v>-2234887.4399361634</v>
      </c>
      <c r="AF60" s="5">
        <f t="shared" ref="AF60" si="263">SUM(AF56:AF59)</f>
        <v>-2533724.5904097077</v>
      </c>
      <c r="AG60" s="5">
        <f t="shared" ref="AG60" si="264">SUM(AG56:AG59)</f>
        <v>-2832561.740883253</v>
      </c>
      <c r="AH60" s="5">
        <f t="shared" ref="AH60" si="265">SUM(AH56:AH59)</f>
        <v>-3131398.8913567979</v>
      </c>
      <c r="AI60" s="5">
        <f t="shared" ref="AI60" si="266">SUM(AI56:AI59)</f>
        <v>-3430236.0418303427</v>
      </c>
      <c r="AJ60" s="5">
        <f t="shared" ref="AJ60" si="267">SUM(AJ56:AJ59)</f>
        <v>-3729073.1923038876</v>
      </c>
      <c r="AK60" s="5">
        <f t="shared" ref="AK60" si="268">SUM(AK56:AK59)</f>
        <v>-4027910.3427774329</v>
      </c>
      <c r="AL60" s="5">
        <f t="shared" ref="AL60" si="269">SUM(AL56:AL59)</f>
        <v>-4326747.4932509772</v>
      </c>
    </row>
    <row r="61" spans="1:38" x14ac:dyDescent="0.2">
      <c r="AC61" s="52"/>
    </row>
    <row r="62" spans="1:38" x14ac:dyDescent="0.2">
      <c r="AC62" s="52"/>
    </row>
    <row r="63" spans="1:38" x14ac:dyDescent="0.2">
      <c r="A63" s="1" t="s">
        <v>32</v>
      </c>
      <c r="B63" t="s">
        <v>1</v>
      </c>
      <c r="C63" t="s">
        <v>14</v>
      </c>
      <c r="D63" s="24"/>
      <c r="E63" s="2">
        <f>E56-E24</f>
        <v>-4301.4384299999992</v>
      </c>
      <c r="F63" s="2">
        <f t="shared" ref="F63:P63" si="270">F56-F24</f>
        <v>-8602.8768599999985</v>
      </c>
      <c r="G63" s="2">
        <f t="shared" si="270"/>
        <v>-12904.315289999999</v>
      </c>
      <c r="H63" s="2">
        <f t="shared" si="270"/>
        <v>-17205.753719999997</v>
      </c>
      <c r="I63" s="2">
        <f t="shared" si="270"/>
        <v>-21507.192149999995</v>
      </c>
      <c r="J63" s="2">
        <f t="shared" si="270"/>
        <v>-25555.758934599995</v>
      </c>
      <c r="K63" s="2">
        <f t="shared" si="270"/>
        <v>-29351.454073799992</v>
      </c>
      <c r="L63" s="2">
        <f t="shared" si="270"/>
        <v>-33147.149212999997</v>
      </c>
      <c r="M63" s="2">
        <f t="shared" si="270"/>
        <v>-36811.794693899996</v>
      </c>
      <c r="N63" s="2">
        <f t="shared" si="270"/>
        <v>-40323.139048799996</v>
      </c>
      <c r="O63" s="2">
        <f t="shared" si="270"/>
        <v>-43133.258613500002</v>
      </c>
      <c r="P63" s="2">
        <f t="shared" si="270"/>
        <v>-45087.7956768</v>
      </c>
      <c r="Q63" s="11">
        <f t="shared" ref="Q63:Q66" si="271">SUM(E63:P63)</f>
        <v>-317931.92670439993</v>
      </c>
      <c r="R63" s="2">
        <f t="shared" ref="R63:AL63" si="272">R56-R24</f>
        <v>-55719.403859709506</v>
      </c>
      <c r="S63" s="2">
        <f t="shared" si="272"/>
        <v>-65896.110684691506</v>
      </c>
      <c r="T63" s="2">
        <f t="shared" si="272"/>
        <v>-76072.817509673507</v>
      </c>
      <c r="U63" s="2">
        <f t="shared" si="272"/>
        <v>-86249.524334655507</v>
      </c>
      <c r="V63" s="2">
        <f t="shared" si="272"/>
        <v>-95968.982507227498</v>
      </c>
      <c r="W63" s="2">
        <f t="shared" si="272"/>
        <v>-104580.03249619702</v>
      </c>
      <c r="X63" s="2">
        <f t="shared" si="272"/>
        <v>-112539.92295397402</v>
      </c>
      <c r="Y63" s="2">
        <f t="shared" si="272"/>
        <v>-120499.81341175101</v>
      </c>
      <c r="Z63" s="2">
        <f t="shared" si="272"/>
        <v>-128459.70386952802</v>
      </c>
      <c r="AA63" s="2">
        <f t="shared" si="272"/>
        <v>-136419.59432730501</v>
      </c>
      <c r="AB63" s="2">
        <f t="shared" si="272"/>
        <v>-144379.48478508202</v>
      </c>
      <c r="AC63" s="51">
        <f t="shared" si="272"/>
        <v>-152339.37524285901</v>
      </c>
      <c r="AD63" s="2">
        <f t="shared" si="272"/>
        <v>-164607.67428400874</v>
      </c>
      <c r="AE63" s="2">
        <f t="shared" si="272"/>
        <v>-176875.97332515844</v>
      </c>
      <c r="AF63" s="2">
        <f t="shared" si="272"/>
        <v>-189144.27236630814</v>
      </c>
      <c r="AG63" s="2">
        <f t="shared" si="272"/>
        <v>-201412.57140745784</v>
      </c>
      <c r="AH63" s="2">
        <f t="shared" si="272"/>
        <v>-213680.87044860754</v>
      </c>
      <c r="AI63" s="2">
        <f t="shared" si="272"/>
        <v>-225949.16948975727</v>
      </c>
      <c r="AJ63" s="2">
        <f t="shared" si="272"/>
        <v>-238217.468530907</v>
      </c>
      <c r="AK63" s="2">
        <f t="shared" si="272"/>
        <v>-250485.76757205671</v>
      </c>
      <c r="AL63" s="2">
        <f t="shared" si="272"/>
        <v>-262754.06661320641</v>
      </c>
    </row>
    <row r="64" spans="1:38" x14ac:dyDescent="0.2">
      <c r="C64" t="s">
        <v>16</v>
      </c>
      <c r="D64" s="24"/>
      <c r="E64" s="2">
        <f t="shared" ref="E64:P65" si="273">E57-E25</f>
        <v>-1995.7572</v>
      </c>
      <c r="F64" s="2">
        <f t="shared" si="273"/>
        <v>-3991.5144</v>
      </c>
      <c r="G64" s="2">
        <f t="shared" si="273"/>
        <v>-5987.2716</v>
      </c>
      <c r="H64" s="2">
        <f t="shared" si="273"/>
        <v>-7983.0288</v>
      </c>
      <c r="I64" s="2">
        <f t="shared" si="273"/>
        <v>-9978.7860000000001</v>
      </c>
      <c r="J64" s="2">
        <f t="shared" si="273"/>
        <v>-11974.5432</v>
      </c>
      <c r="K64" s="2">
        <f t="shared" si="273"/>
        <v>-13888.233535990001</v>
      </c>
      <c r="L64" s="2">
        <f t="shared" si="273"/>
        <v>-15615.929364220001</v>
      </c>
      <c r="M64" s="2">
        <f t="shared" si="273"/>
        <v>-17239.697548700002</v>
      </c>
      <c r="N64" s="2">
        <f t="shared" si="273"/>
        <v>-18720.89933996</v>
      </c>
      <c r="O64" s="2">
        <f t="shared" si="273"/>
        <v>-19971.145850379999</v>
      </c>
      <c r="P64" s="2">
        <f t="shared" si="273"/>
        <v>-21001.785284180001</v>
      </c>
      <c r="Q64" s="11">
        <f t="shared" si="271"/>
        <v>-148348.59212342999</v>
      </c>
      <c r="R64" s="2">
        <f t="shared" ref="R64:AL64" si="274">R57-R25</f>
        <v>-24937.690815151003</v>
      </c>
      <c r="S64" s="2">
        <f t="shared" si="274"/>
        <v>-28542.617682135256</v>
      </c>
      <c r="T64" s="2">
        <f t="shared" si="274"/>
        <v>-31998.850815164507</v>
      </c>
      <c r="U64" s="2">
        <f t="shared" si="274"/>
        <v>-35391.639981854009</v>
      </c>
      <c r="V64" s="2">
        <f t="shared" si="274"/>
        <v>-38784.42914854351</v>
      </c>
      <c r="W64" s="2">
        <f t="shared" si="274"/>
        <v>-42177.218315233018</v>
      </c>
      <c r="X64" s="2">
        <f t="shared" si="274"/>
        <v>-45570.007481922519</v>
      </c>
      <c r="Y64" s="2">
        <f t="shared" si="274"/>
        <v>-48962.79664861202</v>
      </c>
      <c r="Z64" s="2">
        <f t="shared" si="274"/>
        <v>-52355.585815301514</v>
      </c>
      <c r="AA64" s="2">
        <f t="shared" si="274"/>
        <v>-55748.374981991008</v>
      </c>
      <c r="AB64" s="2">
        <f t="shared" si="274"/>
        <v>-59141.164148680502</v>
      </c>
      <c r="AC64" s="51">
        <f t="shared" si="274"/>
        <v>-62533.953315369996</v>
      </c>
      <c r="AD64" s="2">
        <f t="shared" si="274"/>
        <v>-66966.689142975447</v>
      </c>
      <c r="AE64" s="2">
        <f t="shared" si="274"/>
        <v>-71399.424970580905</v>
      </c>
      <c r="AF64" s="2">
        <f t="shared" si="274"/>
        <v>-75832.160798186349</v>
      </c>
      <c r="AG64" s="2">
        <f t="shared" si="274"/>
        <v>-80264.896625791793</v>
      </c>
      <c r="AH64" s="2">
        <f t="shared" si="274"/>
        <v>-84697.632453397251</v>
      </c>
      <c r="AI64" s="2">
        <f t="shared" si="274"/>
        <v>-89130.368281002709</v>
      </c>
      <c r="AJ64" s="2">
        <f t="shared" si="274"/>
        <v>-93563.104108608139</v>
      </c>
      <c r="AK64" s="2">
        <f t="shared" si="274"/>
        <v>-97995.839936213568</v>
      </c>
      <c r="AL64" s="2">
        <f t="shared" si="274"/>
        <v>-102428.57576381901</v>
      </c>
    </row>
    <row r="65" spans="1:38" x14ac:dyDescent="0.2">
      <c r="C65" t="s">
        <v>3</v>
      </c>
      <c r="D65" s="24"/>
      <c r="E65" s="2">
        <f t="shared" si="273"/>
        <v>92497.004108754205</v>
      </c>
      <c r="F65" s="2">
        <f t="shared" si="273"/>
        <v>65091.010672758428</v>
      </c>
      <c r="G65" s="2">
        <f t="shared" si="273"/>
        <v>38090.216849512639</v>
      </c>
      <c r="H65" s="2">
        <f t="shared" si="273"/>
        <v>11278.545392016837</v>
      </c>
      <c r="I65" s="2">
        <f t="shared" si="273"/>
        <v>-15435.22939622894</v>
      </c>
      <c r="J65" s="2">
        <f t="shared" si="273"/>
        <v>-41909.926870520663</v>
      </c>
      <c r="K65" s="2">
        <f t="shared" si="273"/>
        <v>-67736.555711460096</v>
      </c>
      <c r="L65" s="2">
        <f t="shared" si="273"/>
        <v>-93154.193233001279</v>
      </c>
      <c r="M65" s="2">
        <f t="shared" si="273"/>
        <v>-117394.27776956506</v>
      </c>
      <c r="N65" s="2">
        <f t="shared" si="273"/>
        <v>-139100.94229073657</v>
      </c>
      <c r="O65" s="2">
        <f t="shared" si="273"/>
        <v>-156616.92137369176</v>
      </c>
      <c r="P65" s="2">
        <f t="shared" si="273"/>
        <v>-170329.62168650719</v>
      </c>
      <c r="Q65" s="11">
        <f t="shared" si="271"/>
        <v>-594720.89130866947</v>
      </c>
      <c r="R65" s="2">
        <f t="shared" ref="R65:AL65" si="275">R58-R26</f>
        <v>-228643.62623821496</v>
      </c>
      <c r="S65" s="2">
        <f t="shared" si="275"/>
        <v>-285008.91356353485</v>
      </c>
      <c r="T65" s="2">
        <f t="shared" si="275"/>
        <v>-341374.20088885474</v>
      </c>
      <c r="U65" s="2">
        <f t="shared" si="275"/>
        <v>-388620.96035492455</v>
      </c>
      <c r="V65" s="2">
        <f t="shared" si="275"/>
        <v>-426749.19196174433</v>
      </c>
      <c r="W65" s="2">
        <f t="shared" si="275"/>
        <v>-464877.42356856412</v>
      </c>
      <c r="X65" s="2">
        <f t="shared" si="275"/>
        <v>-503005.6551753839</v>
      </c>
      <c r="Y65" s="2">
        <f t="shared" si="275"/>
        <v>-541133.88678220368</v>
      </c>
      <c r="Z65" s="2">
        <f t="shared" si="275"/>
        <v>-579262.11838902347</v>
      </c>
      <c r="AA65" s="2">
        <f t="shared" si="275"/>
        <v>-617390.34999584325</v>
      </c>
      <c r="AB65" s="2">
        <f t="shared" si="275"/>
        <v>-655518.58160266303</v>
      </c>
      <c r="AC65" s="51">
        <f t="shared" si="275"/>
        <v>-693646.81320948282</v>
      </c>
      <c r="AD65" s="2">
        <f t="shared" si="275"/>
        <v>-926991.98758771527</v>
      </c>
      <c r="AE65" s="2">
        <f t="shared" si="275"/>
        <v>-1160337.1619659476</v>
      </c>
      <c r="AF65" s="2">
        <f t="shared" si="275"/>
        <v>-1330301.68947093</v>
      </c>
      <c r="AG65" s="2">
        <f t="shared" si="275"/>
        <v>-1436885.5701026623</v>
      </c>
      <c r="AH65" s="2">
        <f t="shared" si="275"/>
        <v>-1543469.4507343948</v>
      </c>
      <c r="AI65" s="2">
        <f t="shared" si="275"/>
        <v>-1650053.3313661274</v>
      </c>
      <c r="AJ65" s="2">
        <f t="shared" si="275"/>
        <v>-1756637.2119978599</v>
      </c>
      <c r="AK65" s="2">
        <f t="shared" si="275"/>
        <v>-1863221.0926295924</v>
      </c>
      <c r="AL65" s="2">
        <f t="shared" si="275"/>
        <v>-1969804.9732613249</v>
      </c>
    </row>
    <row r="66" spans="1:38" x14ac:dyDescent="0.2">
      <c r="E66" s="2"/>
      <c r="F66" s="2">
        <f>(E53+((F59)/2))*$D$7/12</f>
        <v>0</v>
      </c>
      <c r="G66" s="2">
        <f t="shared" ref="G66" si="276">(F53+((G59)/2))*$D$7/12</f>
        <v>0</v>
      </c>
      <c r="H66" s="2">
        <f t="shared" ref="H66" si="277">(G53+((H59)/2))*$D$7/12</f>
        <v>0</v>
      </c>
      <c r="I66" s="2">
        <f t="shared" ref="I66" si="278">(H53+((I59)/2))*$D$7/12</f>
        <v>0</v>
      </c>
      <c r="J66" s="2">
        <f t="shared" ref="J66" si="279">(I53+((J59)/2))*$D$7/12</f>
        <v>0</v>
      </c>
      <c r="K66" s="2">
        <f t="shared" ref="K66" si="280">(J53+((K59)/2))*$D$7/12</f>
        <v>0</v>
      </c>
      <c r="L66" s="2">
        <f t="shared" ref="L66" si="281">(K53+((L59)/2))*$D$7/12</f>
        <v>0</v>
      </c>
      <c r="M66" s="2">
        <f>(L53+((M59)/2))*$D$7/12</f>
        <v>0</v>
      </c>
      <c r="N66" s="2">
        <f>(M53+((N59)/2))*$D$7/12</f>
        <v>0</v>
      </c>
      <c r="O66" s="2">
        <f>(N53+((O59)/2))*$D$7/12</f>
        <v>0</v>
      </c>
      <c r="P66" s="2">
        <f>(O53+((P59)/2))*$D$7/12</f>
        <v>0</v>
      </c>
      <c r="Q66" s="11">
        <f t="shared" si="271"/>
        <v>0</v>
      </c>
      <c r="R66" s="2"/>
      <c r="T66" s="2"/>
      <c r="U66" s="2"/>
      <c r="V66" s="2"/>
      <c r="W66" s="2"/>
      <c r="X66" s="2"/>
      <c r="Y66" s="2"/>
      <c r="Z66" s="2"/>
      <c r="AA66" s="2"/>
      <c r="AB66" s="2"/>
      <c r="AC66" s="51"/>
      <c r="AD66" s="2">
        <f t="shared" ref="AD66" si="282">P27*D66</f>
        <v>0</v>
      </c>
      <c r="AE66" s="2">
        <f t="shared" ref="AE66:AL66" si="283">(AD53+((AE59)/2))*$D$7/12</f>
        <v>0</v>
      </c>
      <c r="AF66" s="2">
        <f t="shared" si="283"/>
        <v>0</v>
      </c>
      <c r="AG66" s="2">
        <f t="shared" si="283"/>
        <v>0</v>
      </c>
      <c r="AH66" s="2">
        <f t="shared" si="283"/>
        <v>0</v>
      </c>
      <c r="AI66" s="2">
        <f t="shared" si="283"/>
        <v>0</v>
      </c>
      <c r="AJ66" s="2">
        <f t="shared" si="283"/>
        <v>0</v>
      </c>
      <c r="AK66" s="2">
        <f t="shared" si="283"/>
        <v>0</v>
      </c>
      <c r="AL66" s="2">
        <f t="shared" si="283"/>
        <v>0</v>
      </c>
    </row>
    <row r="67" spans="1:38" ht="13.5" thickBot="1" x14ac:dyDescent="0.25">
      <c r="B67" t="s">
        <v>2</v>
      </c>
      <c r="E67" s="5">
        <f t="shared" ref="E67" si="284">SUM(E63:E66)</f>
        <v>86199.808478754203</v>
      </c>
      <c r="F67" s="5">
        <f t="shared" ref="F67" si="285">SUM(F63:F66)</f>
        <v>52496.619412758431</v>
      </c>
      <c r="G67" s="5">
        <f t="shared" ref="G67" si="286">SUM(G63:G66)</f>
        <v>19198.62995951264</v>
      </c>
      <c r="H67" s="5">
        <f t="shared" ref="H67" si="287">SUM(H63:H66)</f>
        <v>-13910.23712798316</v>
      </c>
      <c r="I67" s="5">
        <f t="shared" ref="I67" si="288">SUM(I63:I66)</f>
        <v>-46921.207546228936</v>
      </c>
      <c r="J67" s="5">
        <f t="shared" ref="J67" si="289">SUM(J63:J66)</f>
        <v>-79440.229005120666</v>
      </c>
      <c r="K67" s="5">
        <f t="shared" ref="K67" si="290">SUM(K63:K66)</f>
        <v>-110976.24332125009</v>
      </c>
      <c r="L67" s="5">
        <f t="shared" ref="L67" si="291">SUM(L63:L66)</f>
        <v>-141917.27181022128</v>
      </c>
      <c r="M67" s="5">
        <f t="shared" ref="M67" si="292">SUM(M63:M66)</f>
        <v>-171445.77001216507</v>
      </c>
      <c r="N67" s="5">
        <f t="shared" ref="N67" si="293">SUM(N63:N66)</f>
        <v>-198144.98067949657</v>
      </c>
      <c r="O67" s="5">
        <f t="shared" ref="O67" si="294">SUM(O63:O66)</f>
        <v>-219721.32583757176</v>
      </c>
      <c r="P67" s="5">
        <f t="shared" ref="P67" si="295">SUM(P63:P66)</f>
        <v>-236419.2026474872</v>
      </c>
      <c r="Q67" s="12">
        <f t="shared" ref="Q67" si="296">SUM(Q63:Q66)</f>
        <v>-1061001.4101364994</v>
      </c>
      <c r="R67" s="5">
        <f t="shared" ref="R67" si="297">SUM(R63:R66)</f>
        <v>-309300.72091307549</v>
      </c>
      <c r="S67" s="5">
        <f t="shared" ref="S67" si="298">SUM(S63:S66)</f>
        <v>-379447.64193036163</v>
      </c>
      <c r="T67" s="5">
        <f t="shared" ref="T67" si="299">SUM(T63:T66)</f>
        <v>-449445.86921369273</v>
      </c>
      <c r="U67" s="5">
        <f t="shared" ref="U67" si="300">SUM(U63:U66)</f>
        <v>-510262.12467143405</v>
      </c>
      <c r="V67" s="5">
        <f t="shared" ref="V67" si="301">SUM(V63:V66)</f>
        <v>-561502.60361751541</v>
      </c>
      <c r="W67" s="5">
        <f t="shared" ref="W67" si="302">SUM(W63:W66)</f>
        <v>-611634.67437999416</v>
      </c>
      <c r="X67" s="5">
        <f t="shared" ref="X67" si="303">SUM(X63:X66)</f>
        <v>-661115.5856112804</v>
      </c>
      <c r="Y67" s="5">
        <f t="shared" ref="Y67" si="304">SUM(Y63:Y66)</f>
        <v>-710596.49684256664</v>
      </c>
      <c r="Z67" s="5">
        <f t="shared" ref="Z67" si="305">SUM(Z63:Z66)</f>
        <v>-760077.408073853</v>
      </c>
      <c r="AA67" s="5">
        <f t="shared" ref="AA67" si="306">SUM(AA63:AA66)</f>
        <v>-809558.31930513924</v>
      </c>
      <c r="AB67" s="5">
        <f t="shared" ref="AB67" si="307">SUM(AB63:AB66)</f>
        <v>-859039.23053642549</v>
      </c>
      <c r="AC67" s="47">
        <f t="shared" ref="AC67" si="308">SUM(AC63:AC66)</f>
        <v>-908520.14176771184</v>
      </c>
      <c r="AD67" s="5">
        <f t="shared" ref="AD67" si="309">SUM(AD63:AD66)</f>
        <v>-1158566.3510146993</v>
      </c>
      <c r="AE67" s="5">
        <f t="shared" ref="AE67" si="310">SUM(AE63:AE66)</f>
        <v>-1408612.560261687</v>
      </c>
      <c r="AF67" s="5">
        <f t="shared" ref="AF67" si="311">SUM(AF63:AF66)</f>
        <v>-1595278.1226354246</v>
      </c>
      <c r="AG67" s="5">
        <f t="shared" ref="AG67" si="312">SUM(AG63:AG66)</f>
        <v>-1718563.0381359118</v>
      </c>
      <c r="AH67" s="5">
        <f t="shared" ref="AH67" si="313">SUM(AH63:AH66)</f>
        <v>-1841847.9536363997</v>
      </c>
      <c r="AI67" s="5">
        <f t="shared" ref="AI67" si="314">SUM(AI63:AI66)</f>
        <v>-1965132.8691368874</v>
      </c>
      <c r="AJ67" s="5">
        <f t="shared" ref="AJ67" si="315">SUM(AJ63:AJ66)</f>
        <v>-2088417.784637375</v>
      </c>
      <c r="AK67" s="5">
        <f t="shared" ref="AK67" si="316">SUM(AK63:AK66)</f>
        <v>-2211702.7001378629</v>
      </c>
      <c r="AL67" s="5">
        <f t="shared" ref="AL67" si="317">SUM(AL63:AL66)</f>
        <v>-2334987.6156383501</v>
      </c>
    </row>
    <row r="68" spans="1:38" x14ac:dyDescent="0.2">
      <c r="AC68" s="52"/>
    </row>
    <row r="69" spans="1:38" x14ac:dyDescent="0.2">
      <c r="A69" s="1" t="s">
        <v>12</v>
      </c>
      <c r="B69" t="s">
        <v>1</v>
      </c>
      <c r="C69" t="s">
        <v>14</v>
      </c>
      <c r="D69" s="24"/>
      <c r="E69" s="2">
        <f>E63*0.21</f>
        <v>-903.30207029999985</v>
      </c>
      <c r="F69" s="2">
        <f t="shared" ref="F69:P69" si="318">F63*0.21</f>
        <v>-1806.6041405999997</v>
      </c>
      <c r="G69" s="2">
        <f t="shared" si="318"/>
        <v>-2709.9062108999997</v>
      </c>
      <c r="H69" s="2">
        <f t="shared" si="318"/>
        <v>-3613.2082811999994</v>
      </c>
      <c r="I69" s="2">
        <f t="shared" si="318"/>
        <v>-4516.5103514999992</v>
      </c>
      <c r="J69" s="2">
        <f t="shared" si="318"/>
        <v>-5366.7093762659988</v>
      </c>
      <c r="K69" s="2">
        <f t="shared" si="318"/>
        <v>-6163.8053554979979</v>
      </c>
      <c r="L69" s="2">
        <f t="shared" si="318"/>
        <v>-6960.9013347299988</v>
      </c>
      <c r="M69" s="2">
        <f t="shared" si="318"/>
        <v>-7730.4768857189993</v>
      </c>
      <c r="N69" s="2">
        <f t="shared" si="318"/>
        <v>-8467.8592002479982</v>
      </c>
      <c r="O69" s="2">
        <f t="shared" si="318"/>
        <v>-9057.9843088350008</v>
      </c>
      <c r="P69" s="2">
        <f t="shared" si="318"/>
        <v>-9468.4370921280006</v>
      </c>
      <c r="Q69" s="11">
        <f t="shared" ref="Q69:Q72" si="319">SUM(E69:P69)</f>
        <v>-66765.704607923995</v>
      </c>
      <c r="R69" s="2">
        <f>R63*0.21</f>
        <v>-11701.074810538996</v>
      </c>
      <c r="S69" s="2">
        <f t="shared" ref="S69:AL71" si="320">S63*0.21</f>
        <v>-13838.183243785215</v>
      </c>
      <c r="T69" s="2">
        <f t="shared" si="320"/>
        <v>-15975.291677031435</v>
      </c>
      <c r="U69" s="2">
        <f t="shared" si="320"/>
        <v>-18112.400110277656</v>
      </c>
      <c r="V69" s="2">
        <f t="shared" si="320"/>
        <v>-20153.486326517774</v>
      </c>
      <c r="W69" s="2">
        <f t="shared" si="320"/>
        <v>-21961.806824201372</v>
      </c>
      <c r="X69" s="2">
        <f t="shared" si="320"/>
        <v>-23633.383820334544</v>
      </c>
      <c r="Y69" s="2">
        <f t="shared" si="320"/>
        <v>-25304.960816467712</v>
      </c>
      <c r="Z69" s="2">
        <f t="shared" si="320"/>
        <v>-26976.537812600884</v>
      </c>
      <c r="AA69" s="2">
        <f t="shared" si="320"/>
        <v>-28648.114808734052</v>
      </c>
      <c r="AB69" s="2">
        <f t="shared" si="320"/>
        <v>-30319.691804867223</v>
      </c>
      <c r="AC69" s="51">
        <f t="shared" si="320"/>
        <v>-31991.268801000391</v>
      </c>
      <c r="AD69" s="2">
        <f t="shared" si="320"/>
        <v>-34567.611599641838</v>
      </c>
      <c r="AE69" s="2">
        <f t="shared" si="320"/>
        <v>-37143.954398283269</v>
      </c>
      <c r="AF69" s="2">
        <f t="shared" si="320"/>
        <v>-39720.297196924708</v>
      </c>
      <c r="AG69" s="2">
        <f t="shared" si="320"/>
        <v>-42296.639995566147</v>
      </c>
      <c r="AH69" s="2">
        <f t="shared" si="320"/>
        <v>-44872.982794207579</v>
      </c>
      <c r="AI69" s="2">
        <f t="shared" si="320"/>
        <v>-47449.325592849025</v>
      </c>
      <c r="AJ69" s="2">
        <f t="shared" si="320"/>
        <v>-50025.668391490472</v>
      </c>
      <c r="AK69" s="2">
        <f t="shared" si="320"/>
        <v>-52602.011190131903</v>
      </c>
      <c r="AL69" s="2">
        <f t="shared" si="320"/>
        <v>-55178.353988773342</v>
      </c>
    </row>
    <row r="70" spans="1:38" x14ac:dyDescent="0.2">
      <c r="C70" t="s">
        <v>16</v>
      </c>
      <c r="D70" s="24"/>
      <c r="E70" s="2">
        <f t="shared" ref="E70:P71" si="321">E64*0.21</f>
        <v>-419.10901200000001</v>
      </c>
      <c r="F70" s="2">
        <f t="shared" si="321"/>
        <v>-838.21802400000001</v>
      </c>
      <c r="G70" s="2">
        <f t="shared" si="321"/>
        <v>-1257.3270359999999</v>
      </c>
      <c r="H70" s="2">
        <f t="shared" si="321"/>
        <v>-1676.436048</v>
      </c>
      <c r="I70" s="2">
        <f t="shared" si="321"/>
        <v>-2095.5450599999999</v>
      </c>
      <c r="J70" s="2">
        <f t="shared" si="321"/>
        <v>-2514.6540719999998</v>
      </c>
      <c r="K70" s="2">
        <f t="shared" si="321"/>
        <v>-2916.5290425579001</v>
      </c>
      <c r="L70" s="2">
        <f t="shared" si="321"/>
        <v>-3279.3451664862</v>
      </c>
      <c r="M70" s="2">
        <f t="shared" si="321"/>
        <v>-3620.3364852270001</v>
      </c>
      <c r="N70" s="2">
        <f t="shared" si="321"/>
        <v>-3931.3888613916001</v>
      </c>
      <c r="O70" s="2">
        <f t="shared" si="321"/>
        <v>-4193.9406285797995</v>
      </c>
      <c r="P70" s="2">
        <f t="shared" si="321"/>
        <v>-4410.3749096778001</v>
      </c>
      <c r="Q70" s="11">
        <f t="shared" si="319"/>
        <v>-31153.204345920301</v>
      </c>
      <c r="R70" s="2">
        <f t="shared" ref="R70:AG71" si="322">R64*0.21</f>
        <v>-5236.9150711817101</v>
      </c>
      <c r="S70" s="2">
        <f t="shared" si="322"/>
        <v>-5993.9497132484039</v>
      </c>
      <c r="T70" s="2">
        <f t="shared" si="322"/>
        <v>-6719.7586711845461</v>
      </c>
      <c r="U70" s="2">
        <f t="shared" si="322"/>
        <v>-7432.2443961893414</v>
      </c>
      <c r="V70" s="2">
        <f t="shared" si="322"/>
        <v>-8144.7301211941367</v>
      </c>
      <c r="W70" s="2">
        <f t="shared" si="322"/>
        <v>-8857.2158461989329</v>
      </c>
      <c r="X70" s="2">
        <f t="shared" si="322"/>
        <v>-9569.7015712037282</v>
      </c>
      <c r="Y70" s="2">
        <f t="shared" si="322"/>
        <v>-10282.187296208524</v>
      </c>
      <c r="Z70" s="2">
        <f t="shared" si="322"/>
        <v>-10994.673021213317</v>
      </c>
      <c r="AA70" s="2">
        <f t="shared" si="322"/>
        <v>-11707.158746218111</v>
      </c>
      <c r="AB70" s="2">
        <f t="shared" si="322"/>
        <v>-12419.644471222906</v>
      </c>
      <c r="AC70" s="51">
        <f t="shared" si="322"/>
        <v>-13132.130196227699</v>
      </c>
      <c r="AD70" s="2">
        <f t="shared" si="322"/>
        <v>-14063.004720024843</v>
      </c>
      <c r="AE70" s="2">
        <f t="shared" si="322"/>
        <v>-14993.87924382199</v>
      </c>
      <c r="AF70" s="2">
        <f t="shared" si="322"/>
        <v>-15924.753767619133</v>
      </c>
      <c r="AG70" s="2">
        <f t="shared" si="322"/>
        <v>-16855.628291416277</v>
      </c>
      <c r="AH70" s="2">
        <f t="shared" si="320"/>
        <v>-17786.502815213422</v>
      </c>
      <c r="AI70" s="2">
        <f t="shared" si="320"/>
        <v>-18717.377339010567</v>
      </c>
      <c r="AJ70" s="2">
        <f t="shared" si="320"/>
        <v>-19648.251862807709</v>
      </c>
      <c r="AK70" s="2">
        <f t="shared" si="320"/>
        <v>-20579.12638660485</v>
      </c>
      <c r="AL70" s="2">
        <f t="shared" si="320"/>
        <v>-21510.000910401992</v>
      </c>
    </row>
    <row r="71" spans="1:38" x14ac:dyDescent="0.2">
      <c r="C71" t="s">
        <v>3</v>
      </c>
      <c r="D71" s="24"/>
      <c r="E71" s="2">
        <f t="shared" si="321"/>
        <v>19424.370862838383</v>
      </c>
      <c r="F71" s="2">
        <f t="shared" si="321"/>
        <v>13669.11224127927</v>
      </c>
      <c r="G71" s="2">
        <f t="shared" si="321"/>
        <v>7998.9455383976538</v>
      </c>
      <c r="H71" s="2">
        <f t="shared" si="321"/>
        <v>2368.4945323235356</v>
      </c>
      <c r="I71" s="2">
        <f t="shared" si="321"/>
        <v>-3241.3981732080774</v>
      </c>
      <c r="J71" s="2">
        <f t="shared" si="321"/>
        <v>-8801.0846428093391</v>
      </c>
      <c r="K71" s="2">
        <f t="shared" si="321"/>
        <v>-14224.67669940662</v>
      </c>
      <c r="L71" s="2">
        <f t="shared" si="321"/>
        <v>-19562.380578930268</v>
      </c>
      <c r="M71" s="2">
        <f t="shared" si="321"/>
        <v>-24652.798331608661</v>
      </c>
      <c r="N71" s="2">
        <f t="shared" si="321"/>
        <v>-29211.197881054679</v>
      </c>
      <c r="O71" s="2">
        <f t="shared" si="321"/>
        <v>-32889.553488475271</v>
      </c>
      <c r="P71" s="2">
        <f t="shared" si="321"/>
        <v>-35769.22055416651</v>
      </c>
      <c r="Q71" s="11">
        <f t="shared" si="319"/>
        <v>-124891.38717482059</v>
      </c>
      <c r="R71" s="2">
        <f t="shared" si="322"/>
        <v>-48015.161510025137</v>
      </c>
      <c r="S71" s="2">
        <f t="shared" si="320"/>
        <v>-59851.871848342314</v>
      </c>
      <c r="T71" s="2">
        <f t="shared" si="320"/>
        <v>-71688.582186659492</v>
      </c>
      <c r="U71" s="2">
        <f t="shared" si="320"/>
        <v>-81610.401674534151</v>
      </c>
      <c r="V71" s="2">
        <f t="shared" si="320"/>
        <v>-89617.330311966303</v>
      </c>
      <c r="W71" s="2">
        <f t="shared" si="320"/>
        <v>-97624.258949398456</v>
      </c>
      <c r="X71" s="2">
        <f t="shared" si="320"/>
        <v>-105631.18758683061</v>
      </c>
      <c r="Y71" s="2">
        <f t="shared" si="320"/>
        <v>-113638.11622426278</v>
      </c>
      <c r="Z71" s="2">
        <f t="shared" si="320"/>
        <v>-121645.04486169493</v>
      </c>
      <c r="AA71" s="2">
        <f t="shared" si="320"/>
        <v>-129651.97349912708</v>
      </c>
      <c r="AB71" s="2">
        <f t="shared" si="320"/>
        <v>-137658.90213655922</v>
      </c>
      <c r="AC71" s="51">
        <f t="shared" si="320"/>
        <v>-145665.83077399139</v>
      </c>
      <c r="AD71" s="2">
        <f t="shared" si="320"/>
        <v>-194668.31739342021</v>
      </c>
      <c r="AE71" s="2">
        <f t="shared" si="320"/>
        <v>-243670.804012849</v>
      </c>
      <c r="AF71" s="2">
        <f t="shared" si="320"/>
        <v>-279363.35478889529</v>
      </c>
      <c r="AG71" s="2">
        <f t="shared" si="320"/>
        <v>-301745.96972155909</v>
      </c>
      <c r="AH71" s="2">
        <f t="shared" si="320"/>
        <v>-324128.58465422288</v>
      </c>
      <c r="AI71" s="2">
        <f t="shared" si="320"/>
        <v>-346511.19958688674</v>
      </c>
      <c r="AJ71" s="2">
        <f t="shared" si="320"/>
        <v>-368893.81451955053</v>
      </c>
      <c r="AK71" s="2">
        <f t="shared" si="320"/>
        <v>-391276.42945221439</v>
      </c>
      <c r="AL71" s="2">
        <f t="shared" si="320"/>
        <v>-413659.04438487825</v>
      </c>
    </row>
    <row r="72" spans="1:38" x14ac:dyDescent="0.2">
      <c r="E72" s="2"/>
      <c r="F72" s="2">
        <f>(E59+((F65)/2))*$D$7/12</f>
        <v>0</v>
      </c>
      <c r="G72" s="2">
        <f t="shared" ref="G72" si="323">(F59+((G65)/2))*$D$7/12</f>
        <v>0</v>
      </c>
      <c r="H72" s="2">
        <f t="shared" ref="H72" si="324">(G59+((H65)/2))*$D$7/12</f>
        <v>0</v>
      </c>
      <c r="I72" s="2">
        <f t="shared" ref="I72" si="325">(H59+((I65)/2))*$D$7/12</f>
        <v>0</v>
      </c>
      <c r="J72" s="2">
        <f t="shared" ref="J72" si="326">(I59+((J65)/2))*$D$7/12</f>
        <v>0</v>
      </c>
      <c r="K72" s="2">
        <f t="shared" ref="K72" si="327">(J59+((K65)/2))*$D$7/12</f>
        <v>0</v>
      </c>
      <c r="L72" s="2">
        <f t="shared" ref="L72" si="328">(K59+((L65)/2))*$D$7/12</f>
        <v>0</v>
      </c>
      <c r="M72" s="2">
        <f>(L59+((M65)/2))*$D$7/12</f>
        <v>0</v>
      </c>
      <c r="N72" s="2">
        <f>(M59+((N65)/2))*$D$7/12</f>
        <v>0</v>
      </c>
      <c r="O72" s="2">
        <f>(N59+((O65)/2))*$D$7/12</f>
        <v>0</v>
      </c>
      <c r="P72" s="2">
        <f>(O59+((P65)/2))*$D$7/12</f>
        <v>0</v>
      </c>
      <c r="Q72" s="11">
        <f t="shared" si="319"/>
        <v>0</v>
      </c>
      <c r="R72" s="2"/>
      <c r="T72" s="2"/>
      <c r="U72" s="2"/>
      <c r="V72" s="2"/>
      <c r="W72" s="2"/>
      <c r="X72" s="2"/>
      <c r="Y72" s="2"/>
      <c r="Z72" s="2"/>
      <c r="AA72" s="2"/>
      <c r="AB72" s="2"/>
      <c r="AC72" s="51"/>
      <c r="AD72" s="2">
        <f t="shared" ref="AD72" si="329">P33*D72</f>
        <v>0</v>
      </c>
      <c r="AE72" s="2">
        <f t="shared" ref="AE72:AL72" si="330">(AD59+((AE65)/2))*$D$7/12</f>
        <v>0</v>
      </c>
      <c r="AF72" s="2">
        <f t="shared" si="330"/>
        <v>0</v>
      </c>
      <c r="AG72" s="2">
        <f t="shared" si="330"/>
        <v>0</v>
      </c>
      <c r="AH72" s="2">
        <f t="shared" si="330"/>
        <v>0</v>
      </c>
      <c r="AI72" s="2">
        <f t="shared" si="330"/>
        <v>0</v>
      </c>
      <c r="AJ72" s="2">
        <f t="shared" si="330"/>
        <v>0</v>
      </c>
      <c r="AK72" s="2">
        <f t="shared" si="330"/>
        <v>0</v>
      </c>
      <c r="AL72" s="2">
        <f t="shared" si="330"/>
        <v>0</v>
      </c>
    </row>
    <row r="73" spans="1:38" ht="13.5" thickBot="1" x14ac:dyDescent="0.25">
      <c r="B73" t="s">
        <v>2</v>
      </c>
      <c r="E73" s="5">
        <f t="shared" ref="E73" si="331">SUM(E69:E72)</f>
        <v>18101.959780538382</v>
      </c>
      <c r="F73" s="5">
        <f t="shared" ref="F73" si="332">SUM(F69:F72)</f>
        <v>11024.29007667927</v>
      </c>
      <c r="G73" s="5">
        <f t="shared" ref="G73" si="333">SUM(G69:G72)</f>
        <v>4031.7122914976544</v>
      </c>
      <c r="H73" s="5">
        <f t="shared" ref="H73" si="334">SUM(H69:H72)</f>
        <v>-2921.1497968764638</v>
      </c>
      <c r="I73" s="5">
        <f t="shared" ref="I73" si="335">SUM(I69:I72)</f>
        <v>-9853.453584708077</v>
      </c>
      <c r="J73" s="5">
        <f t="shared" ref="J73" si="336">SUM(J69:J72)</f>
        <v>-16682.448091075337</v>
      </c>
      <c r="K73" s="5">
        <f t="shared" ref="K73" si="337">SUM(K69:K72)</f>
        <v>-23305.01109746252</v>
      </c>
      <c r="L73" s="5">
        <f t="shared" ref="L73" si="338">SUM(L69:L72)</f>
        <v>-29802.627080146467</v>
      </c>
      <c r="M73" s="5">
        <f t="shared" ref="M73" si="339">SUM(M69:M72)</f>
        <v>-36003.611702554663</v>
      </c>
      <c r="N73" s="5">
        <f t="shared" ref="N73" si="340">SUM(N69:N72)</f>
        <v>-41610.445942694278</v>
      </c>
      <c r="O73" s="5">
        <f t="shared" ref="O73" si="341">SUM(O69:O72)</f>
        <v>-46141.478425890069</v>
      </c>
      <c r="P73" s="5">
        <f t="shared" ref="P73" si="342">SUM(P69:P72)</f>
        <v>-49648.032555972313</v>
      </c>
      <c r="Q73" s="12">
        <f t="shared" ref="Q73" si="343">SUM(Q69:Q72)</f>
        <v>-222810.29612866486</v>
      </c>
      <c r="R73" s="5">
        <f t="shared" ref="R73" si="344">SUM(R69:R72)</f>
        <v>-64953.151391745843</v>
      </c>
      <c r="S73" s="5">
        <f t="shared" ref="S73" si="345">SUM(S69:S72)</f>
        <v>-79684.004805375938</v>
      </c>
      <c r="T73" s="5">
        <f t="shared" ref="T73" si="346">SUM(T69:T72)</f>
        <v>-94383.632534875476</v>
      </c>
      <c r="U73" s="5">
        <f t="shared" ref="U73" si="347">SUM(U69:U72)</f>
        <v>-107155.04618100115</v>
      </c>
      <c r="V73" s="5">
        <f t="shared" ref="V73" si="348">SUM(V69:V72)</f>
        <v>-117915.54675967821</v>
      </c>
      <c r="W73" s="5">
        <f t="shared" ref="W73" si="349">SUM(W69:W72)</f>
        <v>-128443.28161979877</v>
      </c>
      <c r="X73" s="5">
        <f t="shared" ref="X73" si="350">SUM(X69:X72)</f>
        <v>-138834.27297836888</v>
      </c>
      <c r="Y73" s="5">
        <f t="shared" ref="Y73" si="351">SUM(Y69:Y72)</f>
        <v>-149225.26433693903</v>
      </c>
      <c r="Z73" s="5">
        <f t="shared" ref="Z73" si="352">SUM(Z69:Z72)</f>
        <v>-159616.25569550914</v>
      </c>
      <c r="AA73" s="5">
        <f t="shared" ref="AA73" si="353">SUM(AA69:AA72)</f>
        <v>-170007.24705407926</v>
      </c>
      <c r="AB73" s="5">
        <f t="shared" ref="AB73" si="354">SUM(AB69:AB72)</f>
        <v>-180398.23841264934</v>
      </c>
      <c r="AC73" s="47">
        <f t="shared" ref="AC73" si="355">SUM(AC69:AC72)</f>
        <v>-190789.22977121948</v>
      </c>
      <c r="AD73" s="5">
        <f t="shared" ref="AD73" si="356">SUM(AD69:AD72)</f>
        <v>-243298.93371308688</v>
      </c>
      <c r="AE73" s="5">
        <f t="shared" ref="AE73" si="357">SUM(AE69:AE72)</f>
        <v>-295808.63765495428</v>
      </c>
      <c r="AF73" s="5">
        <f t="shared" ref="AF73" si="358">SUM(AF69:AF72)</f>
        <v>-335008.40575343912</v>
      </c>
      <c r="AG73" s="5">
        <f t="shared" ref="AG73" si="359">SUM(AG69:AG72)</f>
        <v>-360898.23800854152</v>
      </c>
      <c r="AH73" s="5">
        <f t="shared" ref="AH73" si="360">SUM(AH69:AH72)</f>
        <v>-386788.07026364387</v>
      </c>
      <c r="AI73" s="5">
        <f t="shared" ref="AI73" si="361">SUM(AI69:AI72)</f>
        <v>-412677.90251874633</v>
      </c>
      <c r="AJ73" s="5">
        <f t="shared" ref="AJ73" si="362">SUM(AJ69:AJ72)</f>
        <v>-438567.73477384873</v>
      </c>
      <c r="AK73" s="5">
        <f t="shared" ref="AK73" si="363">SUM(AK69:AK72)</f>
        <v>-464457.56702895113</v>
      </c>
      <c r="AL73" s="5">
        <f t="shared" ref="AL73" si="364">SUM(AL69:AL72)</f>
        <v>-490347.39928405359</v>
      </c>
    </row>
  </sheetData>
  <pageMargins left="0.7" right="0.7" top="0.75" bottom="0.75" header="0.3" footer="0.3"/>
  <pageSetup scale="44" fitToWidth="3" orientation="portrait" r:id="rId1"/>
  <headerFooter>
    <oddFooter>&amp;LAvista
&amp;F
&amp;A&amp;RPage &amp;P of &amp;N</oddFooter>
  </headerFooter>
  <rowBreaks count="1" manualBreakCount="1">
    <brk id="28" max="37" man="1"/>
  </rowBreaks>
  <colBreaks count="1" manualBreakCount="1">
    <brk id="26" min="2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 tint="-9.9978637043366805E-2"/>
    <pageSetUpPr fitToPage="1"/>
  </sheetPr>
  <dimension ref="A1:AG16"/>
  <sheetViews>
    <sheetView tabSelected="1" workbookViewId="0">
      <selection activeCell="A21" sqref="A21"/>
    </sheetView>
  </sheetViews>
  <sheetFormatPr defaultColWidth="9.140625" defaultRowHeight="15" outlineLevelCol="1" x14ac:dyDescent="0.25"/>
  <cols>
    <col min="1" max="1" width="9.140625" style="27"/>
    <col min="2" max="2" width="27" style="27" customWidth="1"/>
    <col min="3" max="3" width="47.5703125" style="27" bestFit="1" customWidth="1"/>
    <col min="4" max="4" width="14.28515625" style="27" customWidth="1"/>
    <col min="5" max="5" width="10.5703125" style="27" hidden="1" customWidth="1" outlineLevel="1"/>
    <col min="6" max="7" width="11.5703125" style="27" hidden="1" customWidth="1" outlineLevel="1"/>
    <col min="8" max="8" width="10.5703125" style="27" hidden="1" customWidth="1" outlineLevel="1"/>
    <col min="9" max="10" width="11.5703125" style="27" hidden="1" customWidth="1" outlineLevel="1"/>
    <col min="11" max="11" width="12.28515625" style="27" hidden="1" customWidth="1" outlineLevel="1"/>
    <col min="12" max="12" width="10.5703125" style="27" hidden="1" customWidth="1" outlineLevel="1"/>
    <col min="13" max="13" width="11.140625" style="27" hidden="1" customWidth="1" outlineLevel="1"/>
    <col min="14" max="15" width="10.5703125" style="27" hidden="1" customWidth="1" outlineLevel="1"/>
    <col min="16" max="16" width="11.5703125" style="27" hidden="1" customWidth="1" outlineLevel="1"/>
    <col min="17" max="17" width="28.28515625" style="27" customWidth="1" collapsed="1"/>
    <col min="18" max="18" width="9.140625" style="27" hidden="1" customWidth="1"/>
    <col min="19" max="19" width="9.7109375" style="27" hidden="1" customWidth="1" outlineLevel="1"/>
    <col min="20" max="22" width="10.5703125" style="27" hidden="1" customWidth="1" outlineLevel="1"/>
    <col min="23" max="23" width="12.85546875" style="27" hidden="1" customWidth="1" outlineLevel="1"/>
    <col min="24" max="24" width="12.140625" style="27" hidden="1" customWidth="1" outlineLevel="1"/>
    <col min="25" max="25" width="11.5703125" style="27" hidden="1" customWidth="1" outlineLevel="1"/>
    <col min="26" max="26" width="12.5703125" style="27" hidden="1" customWidth="1" outlineLevel="1"/>
    <col min="27" max="27" width="12.42578125" style="27" hidden="1" customWidth="1" outlineLevel="1"/>
    <col min="28" max="28" width="12.140625" style="27" hidden="1" customWidth="1" outlineLevel="1"/>
    <col min="29" max="29" width="12.7109375" style="27" hidden="1" customWidth="1" outlineLevel="1"/>
    <col min="30" max="30" width="12.28515625" style="27" hidden="1" customWidth="1" outlineLevel="1"/>
    <col min="31" max="31" width="14.5703125" style="27" hidden="1" customWidth="1" collapsed="1"/>
    <col min="32" max="32" width="0.7109375" style="27" hidden="1" customWidth="1"/>
    <col min="33" max="33" width="9.140625" style="27" hidden="1" customWidth="1"/>
    <col min="34" max="16384" width="9.140625" style="27"/>
  </cols>
  <sheetData>
    <row r="1" spans="1:32" x14ac:dyDescent="0.25">
      <c r="A1" s="26" t="s">
        <v>35</v>
      </c>
      <c r="E1" s="27">
        <v>1</v>
      </c>
      <c r="F1" s="27">
        <v>2</v>
      </c>
      <c r="G1" s="27">
        <v>3</v>
      </c>
      <c r="H1" s="27">
        <v>4</v>
      </c>
      <c r="I1" s="27">
        <v>5</v>
      </c>
      <c r="J1" s="27">
        <v>6</v>
      </c>
      <c r="K1" s="27">
        <v>7</v>
      </c>
      <c r="L1" s="27">
        <v>8</v>
      </c>
      <c r="M1" s="27">
        <v>9</v>
      </c>
      <c r="N1" s="27">
        <v>10</v>
      </c>
      <c r="O1" s="27">
        <v>11</v>
      </c>
      <c r="P1" s="27">
        <v>12</v>
      </c>
    </row>
    <row r="2" spans="1:32" x14ac:dyDescent="0.25">
      <c r="E2" s="27" t="s">
        <v>36</v>
      </c>
      <c r="F2" s="27" t="s">
        <v>36</v>
      </c>
      <c r="G2" s="27" t="s">
        <v>36</v>
      </c>
      <c r="H2" s="27" t="s">
        <v>36</v>
      </c>
      <c r="I2" s="27" t="s">
        <v>36</v>
      </c>
      <c r="J2" s="27" t="s">
        <v>36</v>
      </c>
      <c r="K2" s="27" t="s">
        <v>36</v>
      </c>
      <c r="L2" s="27" t="s">
        <v>36</v>
      </c>
      <c r="M2" s="27" t="s">
        <v>36</v>
      </c>
      <c r="N2" s="27" t="s">
        <v>36</v>
      </c>
      <c r="O2" s="27" t="s">
        <v>36</v>
      </c>
      <c r="P2" s="27" t="s">
        <v>36</v>
      </c>
    </row>
    <row r="3" spans="1:32" x14ac:dyDescent="0.25">
      <c r="A3" s="27" t="s">
        <v>37</v>
      </c>
      <c r="B3" s="27" t="s">
        <v>38</v>
      </c>
      <c r="C3" s="27" t="s">
        <v>39</v>
      </c>
      <c r="D3" s="27" t="s">
        <v>40</v>
      </c>
      <c r="E3" s="27" t="s">
        <v>41</v>
      </c>
      <c r="F3" s="27" t="s">
        <v>42</v>
      </c>
      <c r="G3" s="27" t="s">
        <v>43</v>
      </c>
      <c r="H3" s="27" t="s">
        <v>44</v>
      </c>
      <c r="I3" s="27" t="s">
        <v>45</v>
      </c>
      <c r="J3" s="27" t="s">
        <v>46</v>
      </c>
      <c r="K3" s="27" t="s">
        <v>47</v>
      </c>
      <c r="L3" s="27" t="s">
        <v>48</v>
      </c>
      <c r="M3" s="27" t="s">
        <v>49</v>
      </c>
      <c r="N3" s="27" t="s">
        <v>50</v>
      </c>
      <c r="O3" s="27" t="s">
        <v>51</v>
      </c>
      <c r="P3" s="27" t="s">
        <v>52</v>
      </c>
      <c r="Q3" s="27" t="s">
        <v>53</v>
      </c>
      <c r="S3" s="27" t="s">
        <v>54</v>
      </c>
      <c r="T3" s="27" t="s">
        <v>55</v>
      </c>
      <c r="U3" s="27" t="s">
        <v>56</v>
      </c>
      <c r="V3" s="27" t="s">
        <v>57</v>
      </c>
      <c r="W3" s="27" t="s">
        <v>58</v>
      </c>
      <c r="X3" s="27" t="s">
        <v>59</v>
      </c>
      <c r="Y3" s="27" t="s">
        <v>60</v>
      </c>
      <c r="Z3" s="27" t="s">
        <v>61</v>
      </c>
      <c r="AA3" s="27" t="s">
        <v>62</v>
      </c>
      <c r="AB3" s="27" t="s">
        <v>63</v>
      </c>
      <c r="AC3" s="27" t="s">
        <v>64</v>
      </c>
      <c r="AD3" s="27" t="s">
        <v>65</v>
      </c>
      <c r="AE3" s="27" t="s">
        <v>66</v>
      </c>
    </row>
    <row r="4" spans="1:32" x14ac:dyDescent="0.25">
      <c r="A4" s="27">
        <v>7141</v>
      </c>
      <c r="B4" s="27" t="s">
        <v>67</v>
      </c>
      <c r="C4" s="27" t="s">
        <v>68</v>
      </c>
      <c r="D4" s="28">
        <v>1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29">
        <v>0</v>
      </c>
      <c r="K4" s="29">
        <v>95611.880399999995</v>
      </c>
      <c r="L4" s="29">
        <v>0</v>
      </c>
      <c r="M4" s="29">
        <v>0</v>
      </c>
      <c r="N4" s="29">
        <v>166096.76879999999</v>
      </c>
      <c r="O4" s="29">
        <v>102977.34479999999</v>
      </c>
      <c r="P4" s="29">
        <v>152875.56</v>
      </c>
      <c r="Q4" s="30">
        <f>SUM(D4:P4)</f>
        <v>517562.55399999995</v>
      </c>
      <c r="S4" s="29">
        <f t="shared" ref="S4:S10" si="0">E4/2</f>
        <v>0</v>
      </c>
      <c r="T4" s="29">
        <f>(SUM($E4:F4)+SUM($E4:E4))/2</f>
        <v>0</v>
      </c>
      <c r="U4" s="29">
        <f>(SUM($E4:G4)+SUM($E4:F4))/2</f>
        <v>0</v>
      </c>
      <c r="V4" s="29">
        <f>(SUM($E4:H4)+SUM($E4:G4))/2</f>
        <v>0</v>
      </c>
      <c r="W4" s="29">
        <f>(SUM($E4:I4)+SUM($E4:H4))/2</f>
        <v>0</v>
      </c>
      <c r="X4" s="29">
        <f>(SUM($E4:J4)+SUM($E4:I4))/2</f>
        <v>0</v>
      </c>
      <c r="Y4" s="29">
        <f>(SUM($E4:K4)+SUM($E4:J4))/2</f>
        <v>47805.940199999997</v>
      </c>
      <c r="Z4" s="29">
        <f>(SUM($E4:L4)+SUM($E4:K4))/2</f>
        <v>95611.880399999995</v>
      </c>
      <c r="AA4" s="29">
        <f>(SUM($E4:M4)+SUM($E4:L4))/2</f>
        <v>95611.880399999995</v>
      </c>
      <c r="AB4" s="29">
        <f>(SUM($E4:N4)+SUM($E4:M4))/2</f>
        <v>178660.2648</v>
      </c>
      <c r="AC4" s="29">
        <f>(SUM($E4:O4)+SUM($E4:N4))/2</f>
        <v>313197.32159999997</v>
      </c>
      <c r="AD4" s="29">
        <f>(SUM($E4:P4)+SUM($E4:O4))/2</f>
        <v>441123.77399999998</v>
      </c>
      <c r="AE4" s="29">
        <f t="shared" ref="AE4:AE10" si="1">AVERAGE(S4:AD4)</f>
        <v>97667.588449999996</v>
      </c>
    </row>
    <row r="5" spans="1:32" x14ac:dyDescent="0.25">
      <c r="A5" s="27">
        <v>7141</v>
      </c>
      <c r="B5" s="27" t="s">
        <v>69</v>
      </c>
      <c r="C5" s="27" t="s">
        <v>70</v>
      </c>
      <c r="D5" s="28">
        <v>1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v>0</v>
      </c>
      <c r="L5" s="29">
        <v>0</v>
      </c>
      <c r="M5" s="29">
        <v>142963.26360000001</v>
      </c>
      <c r="N5" s="29">
        <v>0</v>
      </c>
      <c r="O5" s="29">
        <v>203233.25519999999</v>
      </c>
      <c r="P5" s="29">
        <v>192664.5588</v>
      </c>
      <c r="Q5" s="30">
        <f t="shared" ref="Q5:Q9" si="2">SUM(D5:P5)</f>
        <v>538862.07759999996</v>
      </c>
      <c r="S5" s="29">
        <f t="shared" si="0"/>
        <v>0</v>
      </c>
      <c r="T5" s="29">
        <f>(SUM($E5:F5)+SUM($E5:E5))/2</f>
        <v>0</v>
      </c>
      <c r="U5" s="29">
        <f>(SUM($E5:G5)+SUM($E5:F5))/2</f>
        <v>0</v>
      </c>
      <c r="V5" s="29">
        <f>(SUM($E5:H5)+SUM($E5:G5))/2</f>
        <v>0</v>
      </c>
      <c r="W5" s="29">
        <f>(SUM($E5:I5)+SUM($E5:H5))/2</f>
        <v>0</v>
      </c>
      <c r="X5" s="29">
        <f>(SUM($E5:J5)+SUM($E5:I5))/2</f>
        <v>0</v>
      </c>
      <c r="Y5" s="29">
        <f>(SUM($E5:K5)+SUM($E5:J5))/2</f>
        <v>0</v>
      </c>
      <c r="Z5" s="29">
        <f>(SUM($E5:L5)+SUM($E5:K5))/2</f>
        <v>0</v>
      </c>
      <c r="AA5" s="29">
        <f>(SUM($E5:M5)+SUM($E5:L5))/2</f>
        <v>71481.631800000003</v>
      </c>
      <c r="AB5" s="29">
        <f>(SUM($E5:N5)+SUM($E5:M5))/2</f>
        <v>142963.26360000001</v>
      </c>
      <c r="AC5" s="29">
        <f>(SUM($E5:O5)+SUM($E5:N5))/2</f>
        <v>244579.89119999998</v>
      </c>
      <c r="AD5" s="29">
        <f>(SUM($E5:P5)+SUM($E5:O5))/2</f>
        <v>442528.79819999996</v>
      </c>
      <c r="AE5" s="29">
        <f t="shared" si="1"/>
        <v>75129.465400000001</v>
      </c>
    </row>
    <row r="6" spans="1:32" x14ac:dyDescent="0.25">
      <c r="A6" s="27">
        <v>7141</v>
      </c>
      <c r="B6" s="27" t="s">
        <v>69</v>
      </c>
      <c r="C6" s="27" t="s">
        <v>71</v>
      </c>
      <c r="D6" s="28">
        <v>1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275859.9768</v>
      </c>
      <c r="K6" s="29">
        <v>0</v>
      </c>
      <c r="L6" s="29">
        <v>0</v>
      </c>
      <c r="M6" s="29">
        <v>0</v>
      </c>
      <c r="N6" s="29">
        <v>24274.328399999999</v>
      </c>
      <c r="O6" s="29">
        <v>537464.91480000003</v>
      </c>
      <c r="P6" s="29">
        <v>0</v>
      </c>
      <c r="Q6" s="30">
        <f t="shared" si="2"/>
        <v>837600.22</v>
      </c>
      <c r="S6" s="29">
        <f t="shared" si="0"/>
        <v>0</v>
      </c>
      <c r="T6" s="29">
        <f>(SUM($E6:F6)+SUM($E6:E6))/2</f>
        <v>0</v>
      </c>
      <c r="U6" s="29">
        <f>(SUM($E6:G6)+SUM($E6:F6))/2</f>
        <v>0</v>
      </c>
      <c r="V6" s="29">
        <f>(SUM($E6:H6)+SUM($E6:G6))/2</f>
        <v>0</v>
      </c>
      <c r="W6" s="29">
        <f>(SUM($E6:I6)+SUM($E6:H6))/2</f>
        <v>0</v>
      </c>
      <c r="X6" s="29">
        <f>(SUM($E6:J6)+SUM($E6:I6))/2</f>
        <v>137929.9884</v>
      </c>
      <c r="Y6" s="29">
        <f>(SUM($E6:K6)+SUM($E6:J6))/2</f>
        <v>275859.9768</v>
      </c>
      <c r="Z6" s="29">
        <f>(SUM($E6:L6)+SUM($E6:K6))/2</f>
        <v>275859.9768</v>
      </c>
      <c r="AA6" s="29">
        <f>(SUM($E6:M6)+SUM($E6:L6))/2</f>
        <v>275859.9768</v>
      </c>
      <c r="AB6" s="29">
        <f>(SUM($E6:N6)+SUM($E6:M6))/2</f>
        <v>287997.141</v>
      </c>
      <c r="AC6" s="29">
        <f>(SUM($E6:O6)+SUM($E6:N6))/2</f>
        <v>568866.76260000002</v>
      </c>
      <c r="AD6" s="29">
        <f>(SUM($E6:P6)+SUM($E6:O6))/2</f>
        <v>837599.22</v>
      </c>
      <c r="AE6" s="29">
        <f t="shared" si="1"/>
        <v>221664.42020000002</v>
      </c>
    </row>
    <row r="7" spans="1:32" x14ac:dyDescent="0.25">
      <c r="A7" s="27">
        <v>7141</v>
      </c>
      <c r="B7" s="27" t="s">
        <v>72</v>
      </c>
      <c r="C7" s="27" t="s">
        <v>73</v>
      </c>
      <c r="D7" s="28">
        <v>1</v>
      </c>
      <c r="E7" s="29">
        <v>248724.76853999999</v>
      </c>
      <c r="F7" s="29">
        <v>37676.86995</v>
      </c>
      <c r="G7" s="29">
        <v>10947.08358</v>
      </c>
      <c r="H7" s="29">
        <v>11747.60031</v>
      </c>
      <c r="I7" s="29">
        <v>0</v>
      </c>
      <c r="J7" s="29">
        <v>1679.9089200000001</v>
      </c>
      <c r="K7" s="29">
        <v>0</v>
      </c>
      <c r="L7" s="29">
        <v>0</v>
      </c>
      <c r="M7" s="29">
        <v>0</v>
      </c>
      <c r="N7" s="29">
        <v>0</v>
      </c>
      <c r="O7" s="29">
        <v>0</v>
      </c>
      <c r="P7" s="29">
        <v>0</v>
      </c>
      <c r="Q7" s="30">
        <f t="shared" si="2"/>
        <v>310777.23129999998</v>
      </c>
      <c r="S7" s="29">
        <f t="shared" si="0"/>
        <v>124362.38427</v>
      </c>
      <c r="T7" s="29">
        <f>(SUM($E7:F7)+SUM($E7:E7))/2</f>
        <v>267563.203515</v>
      </c>
      <c r="U7" s="29">
        <f>(SUM($E7:G7)+SUM($E7:F7))/2</f>
        <v>291875.18027999997</v>
      </c>
      <c r="V7" s="29">
        <f>(SUM($E7:H7)+SUM($E7:G7))/2</f>
        <v>303222.52222499996</v>
      </c>
      <c r="W7" s="29">
        <f>(SUM($E7:I7)+SUM($E7:H7))/2</f>
        <v>309096.32237999997</v>
      </c>
      <c r="X7" s="29">
        <f>(SUM($E7:J7)+SUM($E7:I7))/2</f>
        <v>309936.27683999995</v>
      </c>
      <c r="Y7" s="29">
        <f>(SUM($E7:K7)+SUM($E7:J7))/2</f>
        <v>310776.23129999998</v>
      </c>
      <c r="Z7" s="29">
        <f>(SUM($E7:L7)+SUM($E7:K7))/2</f>
        <v>310776.23129999998</v>
      </c>
      <c r="AA7" s="29">
        <f>(SUM($E7:M7)+SUM($E7:L7))/2</f>
        <v>310776.23129999998</v>
      </c>
      <c r="AB7" s="29">
        <f>(SUM($E7:N7)+SUM($E7:M7))/2</f>
        <v>310776.23129999998</v>
      </c>
      <c r="AC7" s="29">
        <f>(SUM($E7:O7)+SUM($E7:N7))/2</f>
        <v>310776.23129999998</v>
      </c>
      <c r="AD7" s="29">
        <f>(SUM($E7:P7)+SUM($E7:O7))/2</f>
        <v>310776.23129999998</v>
      </c>
      <c r="AE7" s="29">
        <f t="shared" si="1"/>
        <v>289226.10644250002</v>
      </c>
    </row>
    <row r="8" spans="1:32" x14ac:dyDescent="0.25">
      <c r="A8" s="27">
        <v>7141</v>
      </c>
      <c r="B8" s="27" t="s">
        <v>67</v>
      </c>
      <c r="C8" s="27" t="s">
        <v>74</v>
      </c>
      <c r="D8" s="28">
        <v>1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v>0</v>
      </c>
      <c r="L8" s="29">
        <v>121080.75</v>
      </c>
      <c r="M8" s="29">
        <v>0</v>
      </c>
      <c r="N8" s="29">
        <v>0</v>
      </c>
      <c r="O8" s="29">
        <v>0</v>
      </c>
      <c r="P8" s="29">
        <v>0</v>
      </c>
      <c r="Q8" s="30">
        <f t="shared" si="2"/>
        <v>121081.75</v>
      </c>
      <c r="S8" s="29">
        <f t="shared" si="0"/>
        <v>0</v>
      </c>
      <c r="T8" s="29">
        <f>(SUM($E8:F8)+SUM($E8:E8))/2</f>
        <v>0</v>
      </c>
      <c r="U8" s="29">
        <f>(SUM($E8:G8)+SUM($E8:F8))/2</f>
        <v>0</v>
      </c>
      <c r="V8" s="29">
        <f>(SUM($E8:H8)+SUM($E8:G8))/2</f>
        <v>0</v>
      </c>
      <c r="W8" s="29">
        <f>(SUM($E8:I8)+SUM($E8:H8))/2</f>
        <v>0</v>
      </c>
      <c r="X8" s="29">
        <f>(SUM($E8:J8)+SUM($E8:I8))/2</f>
        <v>0</v>
      </c>
      <c r="Y8" s="29">
        <f>(SUM($E8:K8)+SUM($E8:J8))/2</f>
        <v>0</v>
      </c>
      <c r="Z8" s="29">
        <f>(SUM($E8:L8)+SUM($E8:K8))/2</f>
        <v>60540.375</v>
      </c>
      <c r="AA8" s="29">
        <f>(SUM($E8:M8)+SUM($E8:L8))/2</f>
        <v>121080.75</v>
      </c>
      <c r="AB8" s="29">
        <f>(SUM($E8:N8)+SUM($E8:M8))/2</f>
        <v>121080.75</v>
      </c>
      <c r="AC8" s="29">
        <f>(SUM($E8:O8)+SUM($E8:N8))/2</f>
        <v>121080.75</v>
      </c>
      <c r="AD8" s="29">
        <f>(SUM($E8:P8)+SUM($E8:O8))/2</f>
        <v>121080.75</v>
      </c>
      <c r="AE8" s="29">
        <f t="shared" si="1"/>
        <v>45405.28125</v>
      </c>
    </row>
    <row r="9" spans="1:32" x14ac:dyDescent="0.25">
      <c r="A9" s="27">
        <v>7141</v>
      </c>
      <c r="B9" s="27" t="s">
        <v>72</v>
      </c>
      <c r="C9" s="27" t="s">
        <v>75</v>
      </c>
      <c r="D9" s="28">
        <v>1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v>0</v>
      </c>
      <c r="L9" s="29">
        <v>0</v>
      </c>
      <c r="M9" s="29">
        <v>0</v>
      </c>
      <c r="N9" s="29">
        <v>0</v>
      </c>
      <c r="O9" s="29">
        <v>0</v>
      </c>
      <c r="P9" s="29">
        <v>59568.269549999997</v>
      </c>
      <c r="Q9" s="30">
        <f t="shared" si="2"/>
        <v>59569.269549999997</v>
      </c>
      <c r="S9" s="29">
        <f t="shared" si="0"/>
        <v>0</v>
      </c>
      <c r="T9" s="29">
        <f>(SUM($E9:F9)+SUM($E9:E9))/2</f>
        <v>0</v>
      </c>
      <c r="U9" s="29">
        <f>(SUM($E9:G9)+SUM($E9:F9))/2</f>
        <v>0</v>
      </c>
      <c r="V9" s="29">
        <f>(SUM($E9:H9)+SUM($E9:G9))/2</f>
        <v>0</v>
      </c>
      <c r="W9" s="29">
        <f>(SUM($E9:I9)+SUM($E9:H9))/2</f>
        <v>0</v>
      </c>
      <c r="X9" s="29">
        <f>(SUM($E9:J9)+SUM($E9:I9))/2</f>
        <v>0</v>
      </c>
      <c r="Y9" s="29">
        <f>(SUM($E9:K9)+SUM($E9:J9))/2</f>
        <v>0</v>
      </c>
      <c r="Z9" s="29">
        <f>(SUM($E9:L9)+SUM($E9:K9))/2</f>
        <v>0</v>
      </c>
      <c r="AA9" s="29">
        <f>(SUM($E9:M9)+SUM($E9:L9))/2</f>
        <v>0</v>
      </c>
      <c r="AB9" s="29">
        <f>(SUM($E9:N9)+SUM($E9:M9))/2</f>
        <v>0</v>
      </c>
      <c r="AC9" s="29">
        <f>(SUM($E9:O9)+SUM($E9:N9))/2</f>
        <v>0</v>
      </c>
      <c r="AD9" s="29">
        <f>(SUM($E9:P9)+SUM($E9:O9))/2</f>
        <v>29784.134774999999</v>
      </c>
      <c r="AE9" s="29">
        <f t="shared" si="1"/>
        <v>2482.01123125</v>
      </c>
    </row>
    <row r="10" spans="1:32" ht="15.75" thickBot="1" x14ac:dyDescent="0.3">
      <c r="A10" s="27">
        <v>7142</v>
      </c>
      <c r="B10" s="27" t="s">
        <v>72</v>
      </c>
      <c r="C10" s="27" t="s">
        <v>76</v>
      </c>
      <c r="D10" s="28">
        <v>1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27009.368754487798</v>
      </c>
      <c r="K10" s="29">
        <v>49078.958327788801</v>
      </c>
      <c r="L10" s="29">
        <v>0</v>
      </c>
      <c r="M10" s="29">
        <v>141306.3581972892</v>
      </c>
      <c r="N10" s="29">
        <v>162704.04364977899</v>
      </c>
      <c r="O10" s="29">
        <v>340178.20893617999</v>
      </c>
      <c r="P10" s="29">
        <v>56646.973930588196</v>
      </c>
      <c r="Q10" s="30">
        <f t="shared" ref="Q10" si="3">SUM(D10:P10)</f>
        <v>776924.91179611301</v>
      </c>
      <c r="S10" s="29">
        <f t="shared" si="0"/>
        <v>0</v>
      </c>
      <c r="T10" s="29">
        <f>(SUM($E10:F10)+SUM($E10:E10))/2</f>
        <v>0</v>
      </c>
      <c r="U10" s="29">
        <f>(SUM($E10:G10)+SUM($E10:F10))/2</f>
        <v>0</v>
      </c>
      <c r="V10" s="29">
        <f>(SUM($E10:H10)+SUM($E10:G10))/2</f>
        <v>0</v>
      </c>
      <c r="W10" s="29">
        <f>(SUM($E10:I10)+SUM($E10:H10))/2</f>
        <v>0</v>
      </c>
      <c r="X10" s="29">
        <f>(SUM($E10:J10)+SUM($E10:I10))/2</f>
        <v>13504.684377243899</v>
      </c>
      <c r="Y10" s="29">
        <f>(SUM($E10:K10)+SUM($E10:J10))/2</f>
        <v>51548.847918382206</v>
      </c>
      <c r="Z10" s="29">
        <f>(SUM($E10:L10)+SUM($E10:K10))/2</f>
        <v>76088.327082276606</v>
      </c>
      <c r="AA10" s="29">
        <f>(SUM($E10:M10)+SUM($E10:L10))/2</f>
        <v>146741.50618092122</v>
      </c>
      <c r="AB10" s="29">
        <f>(SUM($E10:N10)+SUM($E10:M10))/2</f>
        <v>298746.70710445533</v>
      </c>
      <c r="AC10" s="29">
        <f>(SUM($E10:O10)+SUM($E10:N10))/2</f>
        <v>550187.83339743479</v>
      </c>
      <c r="AD10" s="29">
        <f>(SUM($E10:P10)+SUM($E10:O10))/2</f>
        <v>748600.4248308189</v>
      </c>
      <c r="AE10" s="29">
        <f t="shared" si="1"/>
        <v>157118.19424096108</v>
      </c>
    </row>
    <row r="11" spans="1:32" ht="14.25" customHeight="1" thickBot="1" x14ac:dyDescent="0.3">
      <c r="E11" s="29"/>
      <c r="F11" s="29"/>
      <c r="G11" s="29"/>
      <c r="H11" s="29"/>
      <c r="I11" s="29"/>
      <c r="J11" s="29"/>
      <c r="Q11" s="31">
        <f>SUM(Q4:Q10)</f>
        <v>3162378.0142461127</v>
      </c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3">
        <f>SUM(AE4:AE10)</f>
        <v>888693.0672147111</v>
      </c>
      <c r="AF11" s="27" t="s">
        <v>77</v>
      </c>
    </row>
    <row r="12" spans="1:32" x14ac:dyDescent="0.25">
      <c r="Q12" s="34" t="s">
        <v>78</v>
      </c>
      <c r="AE12" s="34" t="s">
        <v>78</v>
      </c>
    </row>
    <row r="13" spans="1:32" x14ac:dyDescent="0.25">
      <c r="Q13" s="61" t="s">
        <v>79</v>
      </c>
    </row>
    <row r="15" spans="1:32" x14ac:dyDescent="0.25">
      <c r="K15" s="35"/>
    </row>
    <row r="16" spans="1:32" x14ac:dyDescent="0.25">
      <c r="K16" s="35"/>
    </row>
  </sheetData>
  <autoFilter ref="A3:AE9" xr:uid="{00000000-0009-0000-0000-000003000000}"/>
  <pageMargins left="0.7" right="0.7" top="0.75" bottom="0.75" header="0.3" footer="0.3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  <pageSetUpPr fitToPage="1"/>
  </sheetPr>
  <dimension ref="A1:AF13"/>
  <sheetViews>
    <sheetView tabSelected="1" workbookViewId="0">
      <selection activeCell="A21" sqref="A21"/>
    </sheetView>
  </sheetViews>
  <sheetFormatPr defaultColWidth="9.140625" defaultRowHeight="15" outlineLevelCol="1" x14ac:dyDescent="0.25"/>
  <cols>
    <col min="1" max="1" width="7.7109375" style="27" customWidth="1"/>
    <col min="2" max="2" width="20.7109375" style="27" customWidth="1"/>
    <col min="3" max="3" width="41.7109375" style="27" customWidth="1"/>
    <col min="4" max="4" width="11.28515625" style="27" customWidth="1"/>
    <col min="5" max="5" width="10.5703125" style="27" customWidth="1" outlineLevel="1"/>
    <col min="6" max="7" width="11.5703125" style="27" customWidth="1" outlineLevel="1"/>
    <col min="8" max="8" width="10.5703125" style="27" customWidth="1" outlineLevel="1"/>
    <col min="9" max="9" width="11.5703125" style="27" customWidth="1" outlineLevel="1"/>
    <col min="10" max="10" width="10.140625" style="27" customWidth="1" outlineLevel="1"/>
    <col min="11" max="16" width="6" style="27" customWidth="1" outlineLevel="1"/>
    <col min="17" max="17" width="22.5703125" style="27" customWidth="1"/>
    <col min="18" max="18" width="9.140625" style="27" hidden="1" customWidth="1"/>
    <col min="19" max="19" width="9.7109375" style="27" hidden="1" customWidth="1" outlineLevel="1"/>
    <col min="20" max="22" width="10.5703125" style="27" hidden="1" customWidth="1" outlineLevel="1"/>
    <col min="23" max="23" width="12.85546875" style="27" hidden="1" customWidth="1" outlineLevel="1"/>
    <col min="24" max="24" width="12.140625" style="27" hidden="1" customWidth="1" outlineLevel="1"/>
    <col min="25" max="25" width="11.5703125" style="27" hidden="1" customWidth="1" outlineLevel="1"/>
    <col min="26" max="26" width="12.5703125" style="27" hidden="1" customWidth="1" outlineLevel="1"/>
    <col min="27" max="27" width="12.42578125" style="27" hidden="1" customWidth="1" outlineLevel="1"/>
    <col min="28" max="28" width="12.140625" style="27" hidden="1" customWidth="1" outlineLevel="1"/>
    <col min="29" max="29" width="12.7109375" style="27" hidden="1" customWidth="1" outlineLevel="1"/>
    <col min="30" max="30" width="12.28515625" style="27" hidden="1" customWidth="1" outlineLevel="1"/>
    <col min="31" max="31" width="14.5703125" style="27" hidden="1" customWidth="1" collapsed="1"/>
    <col min="32" max="32" width="9.140625" style="27" hidden="1" customWidth="1"/>
    <col min="33" max="16384" width="9.140625" style="27"/>
  </cols>
  <sheetData>
    <row r="1" spans="1:32" x14ac:dyDescent="0.25">
      <c r="A1" s="27" t="s">
        <v>80</v>
      </c>
      <c r="E1" s="27">
        <v>1</v>
      </c>
      <c r="F1" s="27">
        <v>2</v>
      </c>
      <c r="G1" s="27">
        <v>3</v>
      </c>
      <c r="H1" s="27">
        <v>4</v>
      </c>
      <c r="I1" s="27">
        <v>5</v>
      </c>
      <c r="J1" s="27">
        <v>6</v>
      </c>
      <c r="K1" s="27">
        <v>7</v>
      </c>
      <c r="L1" s="27">
        <v>8</v>
      </c>
      <c r="M1" s="27">
        <v>9</v>
      </c>
      <c r="N1" s="27">
        <v>10</v>
      </c>
      <c r="O1" s="27">
        <v>11</v>
      </c>
      <c r="P1" s="27">
        <v>12</v>
      </c>
    </row>
    <row r="2" spans="1:32" x14ac:dyDescent="0.25">
      <c r="E2" s="27" t="s">
        <v>36</v>
      </c>
      <c r="F2" s="27" t="s">
        <v>36</v>
      </c>
      <c r="G2" s="27" t="s">
        <v>36</v>
      </c>
      <c r="H2" s="27" t="s">
        <v>36</v>
      </c>
      <c r="I2" s="27" t="s">
        <v>36</v>
      </c>
      <c r="J2" s="27" t="s">
        <v>36</v>
      </c>
      <c r="K2" s="27" t="s">
        <v>36</v>
      </c>
      <c r="L2" s="27" t="s">
        <v>36</v>
      </c>
      <c r="M2" s="27" t="s">
        <v>36</v>
      </c>
      <c r="N2" s="27" t="s">
        <v>36</v>
      </c>
      <c r="O2" s="27" t="s">
        <v>36</v>
      </c>
      <c r="P2" s="27" t="s">
        <v>36</v>
      </c>
    </row>
    <row r="3" spans="1:32" x14ac:dyDescent="0.25">
      <c r="A3" s="27" t="s">
        <v>37</v>
      </c>
      <c r="B3" s="27" t="s">
        <v>38</v>
      </c>
      <c r="C3" s="27" t="s">
        <v>39</v>
      </c>
      <c r="D3" s="27" t="s">
        <v>40</v>
      </c>
      <c r="E3" s="27" t="s">
        <v>41</v>
      </c>
      <c r="F3" s="27" t="s">
        <v>42</v>
      </c>
      <c r="G3" s="27" t="s">
        <v>43</v>
      </c>
      <c r="H3" s="27" t="s">
        <v>44</v>
      </c>
      <c r="I3" s="27" t="s">
        <v>45</v>
      </c>
      <c r="J3" s="27" t="s">
        <v>46</v>
      </c>
      <c r="K3" s="27" t="s">
        <v>47</v>
      </c>
      <c r="L3" s="27" t="s">
        <v>48</v>
      </c>
      <c r="M3" s="27" t="s">
        <v>49</v>
      </c>
      <c r="N3" s="27" t="s">
        <v>50</v>
      </c>
      <c r="O3" s="27" t="s">
        <v>51</v>
      </c>
      <c r="P3" s="27" t="s">
        <v>52</v>
      </c>
      <c r="Q3" s="27" t="s">
        <v>53</v>
      </c>
      <c r="S3" s="27" t="s">
        <v>54</v>
      </c>
      <c r="T3" s="27" t="s">
        <v>55</v>
      </c>
      <c r="U3" s="27" t="s">
        <v>56</v>
      </c>
      <c r="V3" s="27" t="s">
        <v>57</v>
      </c>
      <c r="W3" s="27" t="s">
        <v>58</v>
      </c>
      <c r="X3" s="27" t="s">
        <v>59</v>
      </c>
      <c r="Y3" s="27" t="s">
        <v>60</v>
      </c>
      <c r="Z3" s="27" t="s">
        <v>61</v>
      </c>
      <c r="AA3" s="27" t="s">
        <v>62</v>
      </c>
      <c r="AB3" s="27" t="s">
        <v>63</v>
      </c>
      <c r="AC3" s="27" t="s">
        <v>64</v>
      </c>
      <c r="AD3" s="27" t="s">
        <v>65</v>
      </c>
      <c r="AE3" s="27" t="s">
        <v>66</v>
      </c>
    </row>
    <row r="4" spans="1:32" x14ac:dyDescent="0.25">
      <c r="A4" s="27">
        <v>7141</v>
      </c>
      <c r="B4" s="36" t="s">
        <v>67</v>
      </c>
      <c r="C4" s="37" t="s">
        <v>68</v>
      </c>
      <c r="D4" s="28">
        <v>1</v>
      </c>
      <c r="E4" s="38">
        <v>286286.09285999998</v>
      </c>
      <c r="F4" s="38">
        <v>99320.117610000001</v>
      </c>
      <c r="G4" s="38">
        <v>73915.300589999999</v>
      </c>
      <c r="H4" s="38">
        <v>0</v>
      </c>
      <c r="I4" s="38">
        <v>0</v>
      </c>
      <c r="J4" s="38">
        <v>0</v>
      </c>
      <c r="K4" s="38">
        <v>0</v>
      </c>
      <c r="L4" s="38">
        <v>0</v>
      </c>
      <c r="M4" s="38">
        <v>0</v>
      </c>
      <c r="N4" s="38">
        <v>0</v>
      </c>
      <c r="O4" s="38">
        <v>0</v>
      </c>
      <c r="P4" s="38">
        <v>0</v>
      </c>
      <c r="Q4" s="39">
        <f>SUM(D4:P4)</f>
        <v>459522.51105999999</v>
      </c>
      <c r="S4" s="29">
        <f t="shared" ref="S4:S10" si="0">E4/2</f>
        <v>143143.04642999999</v>
      </c>
      <c r="T4" s="29">
        <f>(SUM($E4:F4)+SUM($E4:E4))/2</f>
        <v>335946.15166500001</v>
      </c>
      <c r="U4" s="29">
        <f>(SUM($E4:G4)+SUM($E4:F4))/2</f>
        <v>422563.86076499999</v>
      </c>
      <c r="V4" s="29">
        <f>(SUM($E4:H4)+SUM($E4:G4))/2</f>
        <v>459521.51105999999</v>
      </c>
      <c r="W4" s="29">
        <f>(SUM($E4:I4)+SUM($E4:H4))/2</f>
        <v>459521.51105999999</v>
      </c>
      <c r="X4" s="29">
        <f>(SUM($E4:J4)+SUM($E4:I4))/2</f>
        <v>459521.51105999999</v>
      </c>
      <c r="Y4" s="29">
        <f>(SUM($E4:K4)+SUM($E4:J4))/2</f>
        <v>459521.51105999999</v>
      </c>
      <c r="Z4" s="29">
        <f>(SUM($E4:L4)+SUM($E4:K4))/2</f>
        <v>459521.51105999999</v>
      </c>
      <c r="AA4" s="29">
        <f>(SUM($E4:M4)+SUM($E4:L4))/2</f>
        <v>459521.51105999999</v>
      </c>
      <c r="AB4" s="29">
        <f>(SUM($E4:N4)+SUM($E4:M4))/2</f>
        <v>459521.51105999999</v>
      </c>
      <c r="AC4" s="29">
        <f>(SUM($E4:O4)+SUM($E4:N4))/2</f>
        <v>459521.51105999999</v>
      </c>
      <c r="AD4" s="29">
        <f>(SUM($E4:P4)+SUM($E4:O4))/2</f>
        <v>459521.51105999999</v>
      </c>
      <c r="AE4" s="29">
        <f t="shared" ref="AE4:AE10" si="1">AVERAGE(S4:AD4)</f>
        <v>419778.88819999999</v>
      </c>
    </row>
    <row r="5" spans="1:32" x14ac:dyDescent="0.25">
      <c r="A5" s="27">
        <v>7141</v>
      </c>
      <c r="B5" s="36" t="s">
        <v>72</v>
      </c>
      <c r="C5" s="37" t="s">
        <v>76</v>
      </c>
      <c r="D5" s="28">
        <v>1</v>
      </c>
      <c r="E5" s="38">
        <v>78121.692976546794</v>
      </c>
      <c r="F5" s="38">
        <v>0</v>
      </c>
      <c r="G5" s="38">
        <v>0</v>
      </c>
      <c r="H5" s="38">
        <v>0</v>
      </c>
      <c r="I5" s="38">
        <v>0</v>
      </c>
      <c r="J5" s="38">
        <v>0</v>
      </c>
      <c r="K5" s="38">
        <v>0</v>
      </c>
      <c r="L5" s="38">
        <v>0</v>
      </c>
      <c r="M5" s="38">
        <v>0</v>
      </c>
      <c r="N5" s="38">
        <v>0</v>
      </c>
      <c r="O5" s="38">
        <v>0</v>
      </c>
      <c r="P5" s="38">
        <v>0</v>
      </c>
      <c r="Q5" s="39">
        <f t="shared" ref="Q5" si="2">SUM(D5:P5)</f>
        <v>78122.692976546794</v>
      </c>
      <c r="S5" s="29">
        <f t="shared" si="0"/>
        <v>39060.846488273397</v>
      </c>
      <c r="T5" s="29">
        <f>(SUM($E5:F5)+SUM($E5:E5))/2</f>
        <v>78121.692976546794</v>
      </c>
      <c r="U5" s="29">
        <f>(SUM($E5:G5)+SUM($E5:F5))/2</f>
        <v>78121.692976546794</v>
      </c>
      <c r="V5" s="29">
        <f>(SUM($E5:H5)+SUM($E5:G5))/2</f>
        <v>78121.692976546794</v>
      </c>
      <c r="W5" s="29">
        <f>(SUM($E5:I5)+SUM($E5:H5))/2</f>
        <v>78121.692976546794</v>
      </c>
      <c r="X5" s="29">
        <f>(SUM($E5:J5)+SUM($E5:I5))/2</f>
        <v>78121.692976546794</v>
      </c>
      <c r="Y5" s="29">
        <f>(SUM($E5:K5)+SUM($E5:J5))/2</f>
        <v>78121.692976546794</v>
      </c>
      <c r="Z5" s="29">
        <f>(SUM($E5:L5)+SUM($E5:K5))/2</f>
        <v>78121.692976546794</v>
      </c>
      <c r="AA5" s="29">
        <f>(SUM($E5:M5)+SUM($E5:L5))/2</f>
        <v>78121.692976546794</v>
      </c>
      <c r="AB5" s="29">
        <f>(SUM($E5:N5)+SUM($E5:M5))/2</f>
        <v>78121.692976546794</v>
      </c>
      <c r="AC5" s="29">
        <f>(SUM($E5:O5)+SUM($E5:N5))/2</f>
        <v>78121.692976546794</v>
      </c>
      <c r="AD5" s="29">
        <f>(SUM($E5:P5)+SUM($E5:O5))/2</f>
        <v>78121.692976546794</v>
      </c>
      <c r="AE5" s="29">
        <f t="shared" si="1"/>
        <v>74866.622435857367</v>
      </c>
    </row>
    <row r="6" spans="1:32" x14ac:dyDescent="0.25">
      <c r="A6" s="27">
        <v>7141</v>
      </c>
      <c r="B6" s="36" t="s">
        <v>69</v>
      </c>
      <c r="C6" s="37" t="s">
        <v>81</v>
      </c>
      <c r="D6" s="28">
        <v>1</v>
      </c>
      <c r="E6" s="38">
        <v>0</v>
      </c>
      <c r="F6" s="38">
        <v>0</v>
      </c>
      <c r="G6" s="38">
        <v>0</v>
      </c>
      <c r="H6" s="38">
        <v>0</v>
      </c>
      <c r="I6" s="38">
        <v>498816.71172000002</v>
      </c>
      <c r="J6" s="38">
        <v>589602.36618000001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9">
        <f t="shared" ref="Q6:Q10" si="3">SUM(D6:P6)</f>
        <v>1088420.0778999999</v>
      </c>
      <c r="S6" s="29">
        <f t="shared" si="0"/>
        <v>0</v>
      </c>
      <c r="T6" s="29">
        <f>(SUM($E6:F6)+SUM($E6:E6))/2</f>
        <v>0</v>
      </c>
      <c r="U6" s="29">
        <f>(SUM($E6:G6)+SUM($E6:F6))/2</f>
        <v>0</v>
      </c>
      <c r="V6" s="29">
        <f>(SUM($E6:H6)+SUM($E6:G6))/2</f>
        <v>0</v>
      </c>
      <c r="W6" s="29">
        <f>(SUM($E6:I6)+SUM($E6:H6))/2</f>
        <v>249408.35586000001</v>
      </c>
      <c r="X6" s="29">
        <f>(SUM($E6:J6)+SUM($E6:I6))/2</f>
        <v>793617.89480999997</v>
      </c>
      <c r="Y6" s="29">
        <f>(SUM($E6:K6)+SUM($E6:J6))/2</f>
        <v>1088419.0778999999</v>
      </c>
      <c r="Z6" s="29">
        <f>(SUM($E6:L6)+SUM($E6:K6))/2</f>
        <v>1088419.0778999999</v>
      </c>
      <c r="AA6" s="29">
        <f>(SUM($E6:M6)+SUM($E6:L6))/2</f>
        <v>1088419.0778999999</v>
      </c>
      <c r="AB6" s="29">
        <f>(SUM($E6:N6)+SUM($E6:M6))/2</f>
        <v>1088419.0778999999</v>
      </c>
      <c r="AC6" s="29">
        <f>(SUM($E6:O6)+SUM($E6:N6))/2</f>
        <v>1088419.0778999999</v>
      </c>
      <c r="AD6" s="29">
        <f>(SUM($E6:P6)+SUM($E6:O6))/2</f>
        <v>1088419.0778999999</v>
      </c>
      <c r="AE6" s="29">
        <f t="shared" si="1"/>
        <v>631128.39317249996</v>
      </c>
    </row>
    <row r="7" spans="1:32" x14ac:dyDescent="0.25">
      <c r="A7" s="27">
        <v>7141</v>
      </c>
      <c r="B7" s="36" t="s">
        <v>72</v>
      </c>
      <c r="C7" s="37" t="s">
        <v>75</v>
      </c>
      <c r="D7" s="28">
        <v>1</v>
      </c>
      <c r="E7" s="38">
        <v>155724.37419</v>
      </c>
      <c r="F7" s="38">
        <v>0</v>
      </c>
      <c r="G7" s="38">
        <v>0</v>
      </c>
      <c r="H7" s="38">
        <v>110702.39999999999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>
        <v>0</v>
      </c>
      <c r="P7" s="38">
        <v>0</v>
      </c>
      <c r="Q7" s="39">
        <f t="shared" si="3"/>
        <v>266427.77419000003</v>
      </c>
      <c r="S7" s="29">
        <f t="shared" si="0"/>
        <v>77862.187095000001</v>
      </c>
      <c r="T7" s="29">
        <f>(SUM($E7:F7)+SUM($E7:E7))/2</f>
        <v>155724.37419</v>
      </c>
      <c r="U7" s="29">
        <f>(SUM($E7:G7)+SUM($E7:F7))/2</f>
        <v>155724.37419</v>
      </c>
      <c r="V7" s="29">
        <f>(SUM($E7:H7)+SUM($E7:G7))/2</f>
        <v>211075.57419000001</v>
      </c>
      <c r="W7" s="29">
        <f>(SUM($E7:I7)+SUM($E7:H7))/2</f>
        <v>266426.77419000003</v>
      </c>
      <c r="X7" s="29">
        <f>(SUM($E7:J7)+SUM($E7:I7))/2</f>
        <v>266426.77419000003</v>
      </c>
      <c r="Y7" s="29">
        <f>(SUM($E7:K7)+SUM($E7:J7))/2</f>
        <v>266426.77419000003</v>
      </c>
      <c r="Z7" s="29">
        <f>(SUM($E7:L7)+SUM($E7:K7))/2</f>
        <v>266426.77419000003</v>
      </c>
      <c r="AA7" s="29">
        <f>(SUM($E7:M7)+SUM($E7:L7))/2</f>
        <v>266426.77419000003</v>
      </c>
      <c r="AB7" s="29">
        <f>(SUM($E7:N7)+SUM($E7:M7))/2</f>
        <v>266426.77419000003</v>
      </c>
      <c r="AC7" s="29">
        <f>(SUM($E7:O7)+SUM($E7:N7))/2</f>
        <v>266426.77419000003</v>
      </c>
      <c r="AD7" s="29">
        <f>(SUM($E7:P7)+SUM($E7:O7))/2</f>
        <v>266426.77419000003</v>
      </c>
      <c r="AE7" s="29">
        <f t="shared" si="1"/>
        <v>227650.05859875004</v>
      </c>
    </row>
    <row r="8" spans="1:32" x14ac:dyDescent="0.25">
      <c r="A8" s="27">
        <v>7141</v>
      </c>
      <c r="B8" s="36" t="s">
        <v>69</v>
      </c>
      <c r="C8" s="37" t="s">
        <v>70</v>
      </c>
      <c r="D8" s="28">
        <v>1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120753.48603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9">
        <f t="shared" si="3"/>
        <v>120754.48603</v>
      </c>
      <c r="S8" s="29">
        <f t="shared" si="0"/>
        <v>0</v>
      </c>
      <c r="T8" s="29">
        <f>(SUM($E8:F8)+SUM($E8:E8))/2</f>
        <v>0</v>
      </c>
      <c r="U8" s="29">
        <f>(SUM($E8:G8)+SUM($E8:F8))/2</f>
        <v>0</v>
      </c>
      <c r="V8" s="29">
        <f>(SUM($E8:H8)+SUM($E8:G8))/2</f>
        <v>0</v>
      </c>
      <c r="W8" s="29">
        <f>(SUM($E8:I8)+SUM($E8:H8))/2</f>
        <v>0</v>
      </c>
      <c r="X8" s="29">
        <f>(SUM($E8:J8)+SUM($E8:I8))/2</f>
        <v>60376.743015</v>
      </c>
      <c r="Y8" s="29">
        <f>(SUM($E8:K8)+SUM($E8:J8))/2</f>
        <v>120753.48603</v>
      </c>
      <c r="Z8" s="29">
        <f>(SUM($E8:L8)+SUM($E8:K8))/2</f>
        <v>120753.48603</v>
      </c>
      <c r="AA8" s="29">
        <f>(SUM($E8:M8)+SUM($E8:L8))/2</f>
        <v>120753.48603</v>
      </c>
      <c r="AB8" s="29">
        <f>(SUM($E8:N8)+SUM($E8:M8))/2</f>
        <v>120753.48603</v>
      </c>
      <c r="AC8" s="29">
        <f>(SUM($E8:O8)+SUM($E8:N8))/2</f>
        <v>120753.48603</v>
      </c>
      <c r="AD8" s="29">
        <f>(SUM($E8:P8)+SUM($E8:O8))/2</f>
        <v>120753.48603</v>
      </c>
      <c r="AE8" s="29">
        <f t="shared" si="1"/>
        <v>65408.138266250004</v>
      </c>
    </row>
    <row r="9" spans="1:32" x14ac:dyDescent="0.25">
      <c r="A9" s="27">
        <v>7141</v>
      </c>
      <c r="B9" s="36" t="s">
        <v>69</v>
      </c>
      <c r="C9" s="37" t="s">
        <v>71</v>
      </c>
      <c r="D9" s="28">
        <v>1</v>
      </c>
      <c r="E9" s="38">
        <v>496256.02682999999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9">
        <f t="shared" si="3"/>
        <v>496257.02682999999</v>
      </c>
      <c r="S9" s="29">
        <f t="shared" si="0"/>
        <v>248128.01341499999</v>
      </c>
      <c r="T9" s="29">
        <f>(SUM($E9:F9)+SUM($E9:E9))/2</f>
        <v>496256.02682999999</v>
      </c>
      <c r="U9" s="29">
        <f>(SUM($E9:G9)+SUM($E9:F9))/2</f>
        <v>496256.02682999999</v>
      </c>
      <c r="V9" s="29">
        <f>(SUM($E9:H9)+SUM($E9:G9))/2</f>
        <v>496256.02682999999</v>
      </c>
      <c r="W9" s="29">
        <f>(SUM($E9:I9)+SUM($E9:H9))/2</f>
        <v>496256.02682999999</v>
      </c>
      <c r="X9" s="29">
        <f>(SUM($E9:J9)+SUM($E9:I9))/2</f>
        <v>496256.02682999999</v>
      </c>
      <c r="Y9" s="29">
        <f>(SUM($E9:K9)+SUM($E9:J9))/2</f>
        <v>496256.02682999999</v>
      </c>
      <c r="Z9" s="29">
        <f>(SUM($E9:L9)+SUM($E9:K9))/2</f>
        <v>496256.02682999999</v>
      </c>
      <c r="AA9" s="29">
        <f>(SUM($E9:M9)+SUM($E9:L9))/2</f>
        <v>496256.02682999999</v>
      </c>
      <c r="AB9" s="29">
        <f>(SUM($E9:N9)+SUM($E9:M9))/2</f>
        <v>496256.02682999999</v>
      </c>
      <c r="AC9" s="29">
        <f>(SUM($E9:O9)+SUM($E9:N9))/2</f>
        <v>496256.02682999999</v>
      </c>
      <c r="AD9" s="29">
        <f>(SUM($E9:P9)+SUM($E9:O9))/2</f>
        <v>496256.02682999999</v>
      </c>
      <c r="AE9" s="29">
        <f t="shared" si="1"/>
        <v>475578.6923787499</v>
      </c>
    </row>
    <row r="10" spans="1:32" ht="15.75" thickBot="1" x14ac:dyDescent="0.3">
      <c r="A10" s="27">
        <v>7141</v>
      </c>
      <c r="B10" s="36" t="s">
        <v>72</v>
      </c>
      <c r="C10" s="37" t="s">
        <v>73</v>
      </c>
      <c r="D10" s="28">
        <v>1</v>
      </c>
      <c r="E10" s="38">
        <v>0</v>
      </c>
      <c r="F10" s="38">
        <v>0</v>
      </c>
      <c r="G10" s="38">
        <v>0</v>
      </c>
      <c r="H10" s="38">
        <v>983520.94310999999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9">
        <f t="shared" si="3"/>
        <v>983521.94310999999</v>
      </c>
      <c r="S10" s="29">
        <f t="shared" si="0"/>
        <v>0</v>
      </c>
      <c r="T10" s="29">
        <f>(SUM($E10:F10)+SUM($E10:E10))/2</f>
        <v>0</v>
      </c>
      <c r="U10" s="29">
        <f>(SUM($E10:G10)+SUM($E10:F10))/2</f>
        <v>0</v>
      </c>
      <c r="V10" s="29">
        <f>(SUM($E10:H10)+SUM($E10:G10))/2</f>
        <v>491760.471555</v>
      </c>
      <c r="W10" s="29">
        <f>(SUM($E10:I10)+SUM($E10:H10))/2</f>
        <v>983520.94310999999</v>
      </c>
      <c r="X10" s="29">
        <f>(SUM($E10:J10)+SUM($E10:I10))/2</f>
        <v>983520.94310999999</v>
      </c>
      <c r="Y10" s="29">
        <f>(SUM($E10:K10)+SUM($E10:J10))/2</f>
        <v>983520.94310999999</v>
      </c>
      <c r="Z10" s="29">
        <f>(SUM($E10:L10)+SUM($E10:K10))/2</f>
        <v>983520.94310999999</v>
      </c>
      <c r="AA10" s="29">
        <f>(SUM($E10:M10)+SUM($E10:L10))/2</f>
        <v>983520.94310999999</v>
      </c>
      <c r="AB10" s="29">
        <f>(SUM($E10:N10)+SUM($E10:M10))/2</f>
        <v>983520.94310999999</v>
      </c>
      <c r="AC10" s="29">
        <f>(SUM($E10:O10)+SUM($E10:N10))/2</f>
        <v>983520.94310999999</v>
      </c>
      <c r="AD10" s="29">
        <f>(SUM($E10:P10)+SUM($E10:O10))/2</f>
        <v>983520.94310999999</v>
      </c>
      <c r="AE10" s="29">
        <f t="shared" si="1"/>
        <v>696660.66803625005</v>
      </c>
    </row>
    <row r="11" spans="1:32" ht="15.75" thickBot="1" x14ac:dyDescent="0.3">
      <c r="K11" s="35"/>
      <c r="Q11" s="31">
        <f>SUM(Q4:Q10)</f>
        <v>3493026.5120965466</v>
      </c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3">
        <f>SUM(AE4:AE10)</f>
        <v>2591071.461088357</v>
      </c>
      <c r="AF11" s="27" t="s">
        <v>77</v>
      </c>
    </row>
    <row r="12" spans="1:32" x14ac:dyDescent="0.25">
      <c r="K12" s="35"/>
      <c r="Q12" s="34" t="s">
        <v>82</v>
      </c>
      <c r="AE12" s="34" t="s">
        <v>82</v>
      </c>
    </row>
    <row r="13" spans="1:32" x14ac:dyDescent="0.25">
      <c r="Q13" s="61" t="s">
        <v>79</v>
      </c>
    </row>
  </sheetData>
  <autoFilter ref="A3:AE5" xr:uid="{00000000-0009-0000-0000-000004000000}"/>
  <pageMargins left="0.7" right="0.7" top="0.75" bottom="0.75" header="0.3" footer="0.3"/>
  <pageSetup fitToWidth="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2" tint="-9.9978637043366805E-2"/>
    <pageSetUpPr fitToPage="1"/>
  </sheetPr>
  <dimension ref="A1:AF23"/>
  <sheetViews>
    <sheetView tabSelected="1" view="pageBreakPreview" zoomScale="85" zoomScaleNormal="100" zoomScaleSheetLayoutView="85" workbookViewId="0">
      <selection activeCell="A21" sqref="A21"/>
    </sheetView>
  </sheetViews>
  <sheetFormatPr defaultColWidth="9.140625" defaultRowHeight="15" outlineLevelCol="1" x14ac:dyDescent="0.25"/>
  <cols>
    <col min="1" max="1" width="9.140625" style="27"/>
    <col min="2" max="2" width="13.42578125" style="27" customWidth="1"/>
    <col min="3" max="3" width="20.140625" style="27" customWidth="1"/>
    <col min="4" max="4" width="11.42578125" style="27" customWidth="1"/>
    <col min="5" max="5" width="10.5703125" style="27" customWidth="1" outlineLevel="1"/>
    <col min="6" max="7" width="11.5703125" style="27" customWidth="1" outlineLevel="1"/>
    <col min="8" max="16" width="6.7109375" style="27" customWidth="1" outlineLevel="1"/>
    <col min="17" max="17" width="13" style="27" customWidth="1"/>
    <col min="18" max="18" width="9.140625" style="27" customWidth="1"/>
    <col min="19" max="19" width="9.7109375" style="27" customWidth="1" outlineLevel="1"/>
    <col min="20" max="20" width="10.5703125" style="27" customWidth="1" outlineLevel="1"/>
    <col min="21" max="21" width="11.42578125" style="27" customWidth="1" outlineLevel="1"/>
    <col min="22" max="22" width="10.5703125" style="27" customWidth="1" outlineLevel="1"/>
    <col min="23" max="23" width="12.85546875" style="27" customWidth="1" outlineLevel="1"/>
    <col min="24" max="24" width="12.140625" style="27" customWidth="1" outlineLevel="1"/>
    <col min="25" max="25" width="11.5703125" style="27" customWidth="1" outlineLevel="1"/>
    <col min="26" max="26" width="12.5703125" style="27" customWidth="1" outlineLevel="1"/>
    <col min="27" max="27" width="12.42578125" style="27" customWidth="1" outlineLevel="1"/>
    <col min="28" max="28" width="12.140625" style="27" customWidth="1" outlineLevel="1"/>
    <col min="29" max="29" width="12.7109375" style="27" customWidth="1" outlineLevel="1"/>
    <col min="30" max="30" width="13.7109375" style="27" customWidth="1" outlineLevel="1"/>
    <col min="31" max="31" width="14.5703125" style="27" hidden="1" customWidth="1"/>
    <col min="32" max="32" width="9.140625" style="27" hidden="1" customWidth="1"/>
    <col min="33" max="16384" width="9.140625" style="27"/>
  </cols>
  <sheetData>
    <row r="1" spans="1:32" x14ac:dyDescent="0.25">
      <c r="A1" s="27" t="s">
        <v>83</v>
      </c>
      <c r="E1" s="27">
        <v>1</v>
      </c>
      <c r="F1" s="27">
        <v>2</v>
      </c>
      <c r="G1" s="27">
        <v>3</v>
      </c>
      <c r="H1" s="27">
        <v>4</v>
      </c>
      <c r="I1" s="27">
        <v>5</v>
      </c>
      <c r="J1" s="27">
        <v>6</v>
      </c>
      <c r="K1" s="27">
        <v>7</v>
      </c>
      <c r="L1" s="27">
        <v>8</v>
      </c>
      <c r="M1" s="27">
        <v>9</v>
      </c>
      <c r="N1" s="27">
        <v>10</v>
      </c>
      <c r="O1" s="27">
        <v>11</v>
      </c>
      <c r="P1" s="27">
        <v>12</v>
      </c>
    </row>
    <row r="2" spans="1:32" x14ac:dyDescent="0.25">
      <c r="E2" s="27" t="s">
        <v>36</v>
      </c>
      <c r="F2" s="27" t="s">
        <v>36</v>
      </c>
      <c r="G2" s="27" t="s">
        <v>36</v>
      </c>
      <c r="H2" s="27" t="s">
        <v>36</v>
      </c>
      <c r="I2" s="27" t="s">
        <v>36</v>
      </c>
      <c r="J2" s="27" t="s">
        <v>36</v>
      </c>
      <c r="K2" s="27" t="s">
        <v>36</v>
      </c>
      <c r="L2" s="27" t="s">
        <v>36</v>
      </c>
      <c r="M2" s="27" t="s">
        <v>36</v>
      </c>
      <c r="N2" s="27" t="s">
        <v>36</v>
      </c>
      <c r="O2" s="27" t="s">
        <v>36</v>
      </c>
      <c r="P2" s="27" t="s">
        <v>36</v>
      </c>
    </row>
    <row r="3" spans="1:32" x14ac:dyDescent="0.25">
      <c r="A3" s="27" t="s">
        <v>37</v>
      </c>
      <c r="B3" s="27" t="s">
        <v>38</v>
      </c>
      <c r="C3" s="27" t="s">
        <v>39</v>
      </c>
      <c r="D3" s="27" t="s">
        <v>40</v>
      </c>
      <c r="E3" s="27" t="s">
        <v>41</v>
      </c>
      <c r="F3" s="27" t="s">
        <v>42</v>
      </c>
      <c r="G3" s="27" t="s">
        <v>43</v>
      </c>
      <c r="H3" s="27" t="s">
        <v>44</v>
      </c>
      <c r="I3" s="27" t="s">
        <v>45</v>
      </c>
      <c r="J3" s="27" t="s">
        <v>46</v>
      </c>
      <c r="K3" s="27" t="s">
        <v>47</v>
      </c>
      <c r="L3" s="27" t="s">
        <v>48</v>
      </c>
      <c r="M3" s="27" t="s">
        <v>49</v>
      </c>
      <c r="N3" s="27" t="s">
        <v>50</v>
      </c>
      <c r="O3" s="27" t="s">
        <v>51</v>
      </c>
      <c r="P3" s="27" t="s">
        <v>52</v>
      </c>
      <c r="Q3" s="27" t="s">
        <v>53</v>
      </c>
      <c r="S3" s="27" t="s">
        <v>54</v>
      </c>
      <c r="T3" s="27" t="s">
        <v>55</v>
      </c>
      <c r="U3" s="27" t="s">
        <v>56</v>
      </c>
      <c r="V3" s="27" t="s">
        <v>57</v>
      </c>
      <c r="W3" s="27" t="s">
        <v>58</v>
      </c>
      <c r="X3" s="27" t="s">
        <v>59</v>
      </c>
      <c r="Y3" s="27" t="s">
        <v>60</v>
      </c>
      <c r="Z3" s="27" t="s">
        <v>61</v>
      </c>
      <c r="AA3" s="27" t="s">
        <v>62</v>
      </c>
      <c r="AB3" s="27" t="s">
        <v>63</v>
      </c>
      <c r="AC3" s="27" t="s">
        <v>64</v>
      </c>
      <c r="AD3" s="27" t="s">
        <v>65</v>
      </c>
      <c r="AE3" s="27" t="s">
        <v>66</v>
      </c>
    </row>
    <row r="4" spans="1:32" x14ac:dyDescent="0.25">
      <c r="A4" s="27">
        <v>7141</v>
      </c>
      <c r="B4" s="36" t="s">
        <v>72</v>
      </c>
      <c r="C4" s="36" t="s">
        <v>73</v>
      </c>
      <c r="D4" s="28">
        <v>1</v>
      </c>
      <c r="E4" s="38">
        <v>0</v>
      </c>
      <c r="F4" s="38">
        <v>0</v>
      </c>
      <c r="G4" s="38">
        <v>7605677.6247899998</v>
      </c>
      <c r="H4" s="38">
        <v>0</v>
      </c>
      <c r="I4" s="38">
        <v>0</v>
      </c>
      <c r="J4" s="38">
        <v>0</v>
      </c>
      <c r="K4" s="38">
        <v>0</v>
      </c>
      <c r="L4" s="38">
        <v>0</v>
      </c>
      <c r="M4" s="38">
        <v>0</v>
      </c>
      <c r="N4" s="38">
        <v>0</v>
      </c>
      <c r="O4" s="38">
        <v>0</v>
      </c>
      <c r="P4" s="38">
        <v>0</v>
      </c>
      <c r="Q4" s="39">
        <f>SUM(D4:P4)</f>
        <v>7605678.6247899998</v>
      </c>
      <c r="S4" s="29">
        <f t="shared" ref="S4" si="0">E4/2</f>
        <v>0</v>
      </c>
      <c r="T4" s="29">
        <f>(SUM($E4:F4)+SUM($E4:E4))/2</f>
        <v>0</v>
      </c>
      <c r="U4" s="29">
        <f>(SUM($E4:G4)+SUM($E4:F4))/2</f>
        <v>3802838.8123949999</v>
      </c>
      <c r="V4" s="29">
        <f>(SUM($E4:H4)+SUM($E4:G4))/2</f>
        <v>7605677.6247899998</v>
      </c>
      <c r="W4" s="29">
        <f>(SUM($E4:I4)+SUM($E4:H4))/2</f>
        <v>7605677.6247899998</v>
      </c>
      <c r="X4" s="29">
        <f>(SUM($E4:J4)+SUM($E4:I4))/2</f>
        <v>7605677.6247899998</v>
      </c>
      <c r="Y4" s="29">
        <f>(SUM($E4:K4)+SUM($E4:J4))/2</f>
        <v>7605677.6247899998</v>
      </c>
      <c r="Z4" s="29">
        <f>(SUM($E4:L4)+SUM($E4:K4))/2</f>
        <v>7605677.6247899998</v>
      </c>
      <c r="AA4" s="29">
        <f>(SUM($E4:M4)+SUM($E4:L4))/2</f>
        <v>7605677.6247899998</v>
      </c>
      <c r="AB4" s="29">
        <f>(SUM($E4:N4)+SUM($E4:M4))/2</f>
        <v>7605677.6247899998</v>
      </c>
      <c r="AC4" s="29">
        <f>(SUM($E4:O4)+SUM($E4:N4))/2</f>
        <v>7605677.6247899998</v>
      </c>
      <c r="AD4" s="29">
        <f>(SUM($E4:P4)+SUM($E4:O4))/2</f>
        <v>7605677.6247899998</v>
      </c>
      <c r="AE4" s="29">
        <f>AVERAGE(S4:AD4)</f>
        <v>6021161.4529587487</v>
      </c>
    </row>
    <row r="5" spans="1:32" ht="15.75" thickBot="1" x14ac:dyDescent="0.3"/>
    <row r="6" spans="1:32" ht="15.75" thickBot="1" x14ac:dyDescent="0.3">
      <c r="K6" s="35"/>
      <c r="Q6" s="33">
        <f>SUM(Q4:Q4)</f>
        <v>7605678.6247899998</v>
      </c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3">
        <f>SUM(AE4:AE4)</f>
        <v>6021161.4529587487</v>
      </c>
      <c r="AF6" s="27" t="s">
        <v>77</v>
      </c>
    </row>
    <row r="7" spans="1:32" x14ac:dyDescent="0.25">
      <c r="K7" s="35"/>
      <c r="Q7" s="34" t="s">
        <v>84</v>
      </c>
      <c r="AE7" s="34" t="s">
        <v>84</v>
      </c>
    </row>
    <row r="16" spans="1:32" x14ac:dyDescent="0.25">
      <c r="P16" s="40" t="s">
        <v>85</v>
      </c>
      <c r="Q16" s="40"/>
      <c r="R16" s="40"/>
    </row>
    <row r="17" spans="16:28" x14ac:dyDescent="0.25">
      <c r="AB17" s="60" t="s">
        <v>86</v>
      </c>
    </row>
    <row r="18" spans="16:28" ht="15" customHeight="1" x14ac:dyDescent="0.25">
      <c r="P18" s="41">
        <v>2021</v>
      </c>
      <c r="Q18" s="41"/>
      <c r="R18" s="41"/>
      <c r="S18" s="41">
        <v>2022</v>
      </c>
      <c r="T18" s="41"/>
      <c r="U18" s="41"/>
      <c r="V18" s="41"/>
      <c r="W18" s="41"/>
      <c r="X18" s="41"/>
      <c r="Y18" s="41"/>
      <c r="Z18" s="41"/>
      <c r="AA18" s="41"/>
      <c r="AB18" s="60"/>
    </row>
    <row r="19" spans="16:28" x14ac:dyDescent="0.25">
      <c r="P19" s="41" t="s">
        <v>50</v>
      </c>
      <c r="Q19" s="41" t="s">
        <v>51</v>
      </c>
      <c r="R19" s="41" t="s">
        <v>52</v>
      </c>
      <c r="S19" s="41" t="s">
        <v>41</v>
      </c>
      <c r="T19" s="41" t="s">
        <v>42</v>
      </c>
      <c r="U19" s="41" t="s">
        <v>43</v>
      </c>
      <c r="V19" s="41" t="s">
        <v>44</v>
      </c>
      <c r="W19" s="41" t="s">
        <v>45</v>
      </c>
      <c r="X19" s="41" t="s">
        <v>46</v>
      </c>
      <c r="Y19" s="41" t="s">
        <v>47</v>
      </c>
      <c r="Z19" s="41" t="s">
        <v>48</v>
      </c>
      <c r="AA19" s="41" t="s">
        <v>49</v>
      </c>
      <c r="AB19" s="60"/>
    </row>
    <row r="20" spans="16:28" ht="15.75" thickBot="1" x14ac:dyDescent="0.3">
      <c r="P20" s="41"/>
      <c r="Q20" s="41"/>
      <c r="R20" s="41"/>
      <c r="S20" s="41"/>
      <c r="T20" s="41"/>
      <c r="U20" s="42">
        <f>G4</f>
        <v>7605677.6247899998</v>
      </c>
      <c r="V20" s="42">
        <v>0</v>
      </c>
      <c r="W20" s="42">
        <v>0</v>
      </c>
      <c r="X20" s="42">
        <v>0</v>
      </c>
      <c r="Y20" s="42">
        <v>0</v>
      </c>
      <c r="Z20" s="42">
        <v>0</v>
      </c>
      <c r="AA20" s="42">
        <v>0</v>
      </c>
      <c r="AB20" s="41"/>
    </row>
    <row r="21" spans="16:28" ht="15.75" thickBot="1" x14ac:dyDescent="0.3">
      <c r="P21" s="41">
        <v>0</v>
      </c>
      <c r="Q21" s="41">
        <v>0</v>
      </c>
      <c r="R21" s="41">
        <v>0</v>
      </c>
      <c r="S21" s="41">
        <v>0</v>
      </c>
      <c r="T21" s="41">
        <v>0</v>
      </c>
      <c r="U21" s="43">
        <f>(SUM($P20:U20)+SUM($P20:T20))/2</f>
        <v>3802838.8123949999</v>
      </c>
      <c r="V21" s="43">
        <f>(SUM($P20:V20)+SUM($P20:U20))/2</f>
        <v>7605677.6247899998</v>
      </c>
      <c r="W21" s="43">
        <f>(SUM($P20:W20)+SUM($P20:V20))/2</f>
        <v>7605677.6247899998</v>
      </c>
      <c r="X21" s="43">
        <f>(SUM($P20:X20)+SUM($P20:W20))/2</f>
        <v>7605677.6247899998</v>
      </c>
      <c r="Y21" s="43">
        <f>(SUM($P20:Y20)+SUM($P20:X20))/2</f>
        <v>7605677.6247899998</v>
      </c>
      <c r="Z21" s="43">
        <f>(SUM($P20:Z20)+SUM($P20:Y20))/2</f>
        <v>7605677.6247899998</v>
      </c>
      <c r="AA21" s="43">
        <f>(SUM($P20:AA20)+SUM($P20:Z20))/2</f>
        <v>7605677.6247899998</v>
      </c>
      <c r="AB21" s="44">
        <f>AVERAGE(P21:AA21)</f>
        <v>4119742.0467612497</v>
      </c>
    </row>
    <row r="22" spans="16:28" x14ac:dyDescent="0.25"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</row>
    <row r="23" spans="16:28" x14ac:dyDescent="0.25">
      <c r="P23" s="45" t="s">
        <v>87</v>
      </c>
      <c r="Q23" s="46"/>
      <c r="R23" s="46"/>
      <c r="S23" s="46"/>
      <c r="T23" s="46"/>
    </row>
  </sheetData>
  <autoFilter ref="A3:AE4" xr:uid="{00000000-0009-0000-0000-000005000000}"/>
  <mergeCells count="1">
    <mergeCell ref="AB17:AB19"/>
  </mergeCells>
  <pageMargins left="0.7" right="0.7" top="0.75" bottom="0.75" header="0.3" footer="0.3"/>
  <pageSetup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B9588-5B48-43ED-AC79-07FF49278931}">
  <dimension ref="B8:E18"/>
  <sheetViews>
    <sheetView topLeftCell="D1" workbookViewId="0">
      <selection activeCell="C1" sqref="A1:C1048576"/>
    </sheetView>
  </sheetViews>
  <sheetFormatPr defaultRowHeight="12.75" x14ac:dyDescent="0.2"/>
  <cols>
    <col min="1" max="1" width="0" hidden="1" customWidth="1"/>
    <col min="2" max="3" width="9.140625" hidden="1" customWidth="1"/>
    <col min="4" max="4" width="13.28515625" bestFit="1" customWidth="1"/>
  </cols>
  <sheetData>
    <row r="8" spans="4:5" x14ac:dyDescent="0.2">
      <c r="D8" t="s">
        <v>89</v>
      </c>
    </row>
    <row r="9" spans="4:5" x14ac:dyDescent="0.2">
      <c r="D9" s="55">
        <f>'Summary-Cost-E'!AN19</f>
        <v>823946</v>
      </c>
      <c r="E9" t="s">
        <v>90</v>
      </c>
    </row>
    <row r="14" spans="4:5" x14ac:dyDescent="0.2">
      <c r="D14" s="56">
        <f>'EIM - 2022 WA E Detail'!AB21</f>
        <v>4119742.0467612497</v>
      </c>
    </row>
    <row r="16" spans="4:5" x14ac:dyDescent="0.2">
      <c r="D16" s="57">
        <f>D14*7.43%/0.755</f>
        <v>405426.2702971666</v>
      </c>
    </row>
    <row r="17" spans="4:4" x14ac:dyDescent="0.2">
      <c r="D17" s="58">
        <f>D9*0.79/0.755</f>
        <v>862142.17218543054</v>
      </c>
    </row>
    <row r="18" spans="4:4" x14ac:dyDescent="0.2">
      <c r="D18" s="59">
        <f>SUM(D16:D17)</f>
        <v>1267568.4424825972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A08A98646D534B82D0990F27BFBC3C" ma:contentTypeVersion="52" ma:contentTypeDescription="" ma:contentTypeScope="" ma:versionID="dd3c9ba9876fec2b89245930455a71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200901</DocketNumber>
    <Prefix xmlns="dc463f71-b30c-4ab2-9473-d307f9d35888">UG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Suspended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FD55C45-2120-4D91-8368-D15A46228305}"/>
</file>

<file path=customXml/itemProps2.xml><?xml version="1.0" encoding="utf-8"?>
<ds:datastoreItem xmlns:ds="http://schemas.openxmlformats.org/officeDocument/2006/customXml" ds:itemID="{B6467FEF-0024-4D3F-ADC1-39D524577D56}"/>
</file>

<file path=customXml/itemProps3.xml><?xml version="1.0" encoding="utf-8"?>
<ds:datastoreItem xmlns:ds="http://schemas.openxmlformats.org/officeDocument/2006/customXml" ds:itemID="{1CA7E5A6-F4E3-4281-B9FF-26D60E8027C1}"/>
</file>

<file path=customXml/itemProps4.xml><?xml version="1.0" encoding="utf-8"?>
<ds:datastoreItem xmlns:ds="http://schemas.openxmlformats.org/officeDocument/2006/customXml" ds:itemID="{BED4B1A6-700C-481F-AEB4-229FEAF7CA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Adjustment</vt:lpstr>
      <vt:lpstr>ADJ-E</vt:lpstr>
      <vt:lpstr>Summary-Cost-E</vt:lpstr>
      <vt:lpstr>EIM - 2020 WA E Detail </vt:lpstr>
      <vt:lpstr>EIM - 2021 WA E Detail</vt:lpstr>
      <vt:lpstr>EIM - 2022 WA E Detail</vt:lpstr>
      <vt:lpstr>2022 RR calc</vt:lpstr>
      <vt:lpstr>'EIM - 2020 WA E Detail '!Print_Area</vt:lpstr>
      <vt:lpstr>'EIM - 2021 WA E Detail'!Print_Area</vt:lpstr>
      <vt:lpstr>'EIM - 2022 WA E Detail'!Print_Area</vt:lpstr>
      <vt:lpstr>'Summary-Cost-E'!Print_Area</vt:lpstr>
      <vt:lpstr>'Summary-Cost-E'!Print_Titles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Pluth, Jeanne</dc:creator>
  <cp:lastModifiedBy>Andrews, Liz</cp:lastModifiedBy>
  <cp:lastPrinted>2020-10-24T00:58:23Z</cp:lastPrinted>
  <dcterms:created xsi:type="dcterms:W3CDTF">2020-05-28T13:46:58Z</dcterms:created>
  <dcterms:modified xsi:type="dcterms:W3CDTF">2020-10-24T00:58:41Z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0x0101006E56B4D1795A2E4DB2F0B01679ED314A0027A08A98646D534B82D0990F27BFBC3C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