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3.08 PF Property Tax\"/>
    </mc:Choice>
  </mc:AlternateContent>
  <bookViews>
    <workbookView xWindow="0" yWindow="0" windowWidth="23040" windowHeight="9408"/>
  </bookViews>
  <sheets>
    <sheet name="E-RPT" sheetId="12" r:id="rId1"/>
    <sheet name="G-RPT" sheetId="13" r:id="rId2"/>
    <sheet name="GL Export" sheetId="14" r:id="rId3"/>
    <sheet name="2017 Cost" sheetId="15" r:id="rId4"/>
    <sheet name="Macro1" sheetId="9" state="veryHidden" r:id="rId5"/>
  </sheets>
  <definedNames>
    <definedName name="Macro1">Macro1!$A$1</definedName>
    <definedName name="Macro10">Macro1!$B$1</definedName>
    <definedName name="Macro11">Macro1!$B$8</definedName>
    <definedName name="Macro12">Macro1!$B$15</definedName>
    <definedName name="Macro13">Macro1!$B$22</definedName>
    <definedName name="Macro14">Macro1!$B$29</definedName>
    <definedName name="Macro15">Macro1!$B$36</definedName>
    <definedName name="Macro16">Macro1!$B$43</definedName>
    <definedName name="Macro17">Macro1!$B$50</definedName>
    <definedName name="Macro18">Macro1!$B$57</definedName>
    <definedName name="Macro19">Macro1!$C$1</definedName>
    <definedName name="Macro2">Macro1!$A$8</definedName>
    <definedName name="Macro20">Macro1!$C$8</definedName>
    <definedName name="Macro21">Macro1!$C$15</definedName>
    <definedName name="Macro22">Macro1!$C$22</definedName>
    <definedName name="Macro23">Macro1!$C$29</definedName>
    <definedName name="Macro24">Macro1!$C$36</definedName>
    <definedName name="Macro25">Macro1!$C$43</definedName>
    <definedName name="Macro26">Macro1!$C$50</definedName>
    <definedName name="Macro27">Macro1!$C$57</definedName>
    <definedName name="Macro28">Macro1!$D$1</definedName>
    <definedName name="Macro29">Macro1!$D$8</definedName>
    <definedName name="Macro3">Macro1!$A$15</definedName>
    <definedName name="Macro30">Macro1!$D$15</definedName>
    <definedName name="Macro31">Macro1!$D$22</definedName>
    <definedName name="Macro32">Macro1!$D$29</definedName>
    <definedName name="Macro33">Macro1!$D$36</definedName>
    <definedName name="Macro34">Macro1!$D$43</definedName>
    <definedName name="Macro35">Macro1!$D$50</definedName>
    <definedName name="Macro36">Macro1!$D$57</definedName>
    <definedName name="Macro37">Macro1!$E$1</definedName>
    <definedName name="Macro38">Macro1!$E$8</definedName>
    <definedName name="Macro39">Macro1!$E$15</definedName>
    <definedName name="Macro4">Macro1!$A$22</definedName>
    <definedName name="Macro40">Macro1!$E$22</definedName>
    <definedName name="Macro41">Macro1!$E$29</definedName>
    <definedName name="Macro42">Macro1!$E$36</definedName>
    <definedName name="Macro43">Macro1!$E$43</definedName>
    <definedName name="Macro44">Macro1!$E$50</definedName>
    <definedName name="Macro45">Macro1!$E$57</definedName>
    <definedName name="Macro46">Macro1!$F$1</definedName>
    <definedName name="Macro47">Macro1!$F$8</definedName>
    <definedName name="Macro48">Macro1!$F$15</definedName>
    <definedName name="Macro49">Macro1!$F$22</definedName>
    <definedName name="Macro5">Macro1!$A$29</definedName>
    <definedName name="Macro50">Macro1!$F$29</definedName>
    <definedName name="Macro51">Macro1!$F$36</definedName>
    <definedName name="Macro52">Macro1!$F$43</definedName>
    <definedName name="Macro53">Macro1!$F$50</definedName>
    <definedName name="Macro54">Macro1!$F$57</definedName>
    <definedName name="Macro55">Macro1!$G$1</definedName>
    <definedName name="Macro56">Macro1!$G$8</definedName>
    <definedName name="Macro57">Macro1!$G$15</definedName>
    <definedName name="Macro58">Macro1!$G$22</definedName>
    <definedName name="Macro59">Macro1!$G$29</definedName>
    <definedName name="Macro6">Macro1!$A$36</definedName>
    <definedName name="Macro60">Macro1!$G$36</definedName>
    <definedName name="Macro61">Macro1!$G$43</definedName>
    <definedName name="Macro62">Macro1!$G$50</definedName>
    <definedName name="Macro63">Macro1!$G$57</definedName>
    <definedName name="Macro64">Macro1!$H$1</definedName>
    <definedName name="Macro65">Macro1!$H$8</definedName>
    <definedName name="Macro66">Macro1!$H$15</definedName>
    <definedName name="Macro67">Macro1!$H$22</definedName>
    <definedName name="Macro68">Macro1!$H$29</definedName>
    <definedName name="Macro69">Macro1!$H$36</definedName>
    <definedName name="Macro7">Macro1!$A$43</definedName>
    <definedName name="Macro70">Macro1!$H$43</definedName>
    <definedName name="Macro71">Macro1!$H$50</definedName>
    <definedName name="Macro72">Macro1!$H$57</definedName>
    <definedName name="Macro8">Macro1!$A$50</definedName>
    <definedName name="Macro9">Macro1!$A$57</definedName>
    <definedName name="Recover">Macro1!$A$97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J23" i="15" l="1"/>
  <c r="J19" i="15"/>
  <c r="K43" i="13" l="1"/>
  <c r="J43" i="13"/>
  <c r="I43" i="13"/>
  <c r="E40" i="13"/>
  <c r="J56" i="13"/>
  <c r="J53" i="13"/>
  <c r="K53" i="13"/>
  <c r="I53" i="13"/>
  <c r="I56" i="13"/>
  <c r="C56" i="13"/>
  <c r="D56" i="13"/>
  <c r="F56" i="13"/>
  <c r="B56" i="13"/>
  <c r="B53" i="13"/>
  <c r="E46" i="13"/>
  <c r="E56" i="13" s="1"/>
  <c r="K56" i="13" s="1"/>
  <c r="C46" i="13"/>
  <c r="B46" i="13"/>
  <c r="B43" i="13"/>
  <c r="J58" i="12"/>
  <c r="I58" i="12"/>
  <c r="J57" i="12"/>
  <c r="I57" i="12"/>
  <c r="C62" i="12"/>
  <c r="D62" i="12"/>
  <c r="E62" i="12"/>
  <c r="F62" i="12"/>
  <c r="B62" i="12"/>
  <c r="C57" i="12"/>
  <c r="D57" i="12"/>
  <c r="E57" i="12"/>
  <c r="F57" i="12"/>
  <c r="C58" i="12"/>
  <c r="D58" i="12"/>
  <c r="E58" i="12"/>
  <c r="F58" i="12"/>
  <c r="B58" i="12"/>
  <c r="B57" i="12"/>
  <c r="J46" i="12"/>
  <c r="J45" i="12"/>
  <c r="I46" i="12"/>
  <c r="I45" i="12"/>
  <c r="G50" i="12"/>
  <c r="G46" i="12"/>
  <c r="G45" i="12"/>
  <c r="C50" i="12"/>
  <c r="D50" i="12"/>
  <c r="E50" i="12"/>
  <c r="F50" i="12"/>
  <c r="C45" i="12"/>
  <c r="D45" i="12"/>
  <c r="E45" i="12"/>
  <c r="F45" i="12"/>
  <c r="C46" i="12"/>
  <c r="D46" i="12"/>
  <c r="E46" i="12"/>
  <c r="F46" i="12"/>
  <c r="B50" i="12"/>
  <c r="B46" i="12"/>
  <c r="B45" i="12"/>
  <c r="E42" i="12"/>
  <c r="C18" i="13" l="1"/>
  <c r="D18" i="13"/>
  <c r="E18" i="13"/>
  <c r="F18" i="13"/>
  <c r="B18" i="13"/>
  <c r="C16" i="12"/>
  <c r="D16" i="12"/>
  <c r="E16" i="12"/>
  <c r="F16" i="12"/>
  <c r="B16" i="12"/>
  <c r="E24" i="13"/>
  <c r="C24" i="13"/>
  <c r="B24" i="13"/>
  <c r="B21" i="13"/>
  <c r="J16" i="13"/>
  <c r="I16" i="13"/>
  <c r="F53" i="13"/>
  <c r="F58" i="13" s="1"/>
  <c r="E53" i="13"/>
  <c r="D53" i="13"/>
  <c r="C53" i="13"/>
  <c r="F48" i="13"/>
  <c r="C24" i="12"/>
  <c r="B24" i="12"/>
  <c r="E20" i="12"/>
  <c r="D20" i="12"/>
  <c r="C20" i="12"/>
  <c r="B20" i="12"/>
  <c r="F19" i="12"/>
  <c r="E19" i="12"/>
  <c r="D19" i="12"/>
  <c r="C19" i="12"/>
  <c r="F21" i="12"/>
  <c r="B19" i="12"/>
  <c r="G24" i="12"/>
  <c r="C21" i="12"/>
  <c r="D21" i="12"/>
  <c r="G20" i="12"/>
  <c r="B21" i="12"/>
  <c r="J20" i="14"/>
  <c r="I20" i="14"/>
  <c r="H20" i="14"/>
  <c r="G20" i="14"/>
  <c r="F20" i="14"/>
  <c r="E20" i="14"/>
  <c r="D20" i="14"/>
  <c r="C20" i="14"/>
  <c r="K19" i="14"/>
  <c r="K18" i="14"/>
  <c r="K17" i="14"/>
  <c r="K16" i="14"/>
  <c r="K20" i="14" s="1"/>
  <c r="G53" i="13" l="1"/>
  <c r="G43" i="13"/>
  <c r="E21" i="12"/>
  <c r="G19" i="12"/>
  <c r="G21" i="12" s="1"/>
  <c r="G42" i="12" l="1"/>
  <c r="E10" i="13" l="1"/>
  <c r="C10" i="13"/>
  <c r="B10" i="13"/>
  <c r="B7" i="13"/>
  <c r="F6" i="12"/>
  <c r="E7" i="12"/>
  <c r="E6" i="12"/>
  <c r="D7" i="12"/>
  <c r="D6" i="12"/>
  <c r="C11" i="12"/>
  <c r="C7" i="12"/>
  <c r="C6" i="12"/>
  <c r="B11" i="12"/>
  <c r="B7" i="12"/>
  <c r="B6" i="12"/>
  <c r="K7" i="14"/>
  <c r="K8" i="14"/>
  <c r="K9" i="14"/>
  <c r="K6" i="14"/>
  <c r="D10" i="14"/>
  <c r="E10" i="14"/>
  <c r="F10" i="14"/>
  <c r="G10" i="14"/>
  <c r="H10" i="14"/>
  <c r="I10" i="14"/>
  <c r="J10" i="14"/>
  <c r="C10" i="14"/>
  <c r="K10" i="14" l="1"/>
  <c r="K16" i="13" l="1"/>
  <c r="F8" i="12" l="1"/>
  <c r="F13" i="12" s="1"/>
  <c r="D36" i="12"/>
  <c r="F34" i="13"/>
  <c r="F40" i="13" s="1"/>
  <c r="F31" i="13"/>
  <c r="F36" i="13" s="1"/>
  <c r="E31" i="13"/>
  <c r="D31" i="13"/>
  <c r="C31" i="13"/>
  <c r="F26" i="13"/>
  <c r="F12" i="13"/>
  <c r="D12" i="13"/>
  <c r="F36" i="12"/>
  <c r="E36" i="12"/>
  <c r="F32" i="12"/>
  <c r="H8" i="12"/>
  <c r="H13" i="12" s="1"/>
  <c r="J2" i="12"/>
  <c r="F47" i="12" l="1"/>
  <c r="F52" i="12" s="1"/>
  <c r="K10" i="13"/>
  <c r="J10" i="13"/>
  <c r="J11" i="12"/>
  <c r="D8" i="12"/>
  <c r="D13" i="12" s="1"/>
  <c r="F31" i="12" l="1"/>
  <c r="F33" i="12" s="1"/>
  <c r="F26" i="12"/>
  <c r="D31" i="12"/>
  <c r="E12" i="13"/>
  <c r="C12" i="13"/>
  <c r="G7" i="13"/>
  <c r="C8" i="12"/>
  <c r="C13" i="12" s="1"/>
  <c r="I11" i="12"/>
  <c r="K11" i="12" s="1"/>
  <c r="E8" i="12"/>
  <c r="E13" i="12" s="1"/>
  <c r="G7" i="12"/>
  <c r="E32" i="12" l="1"/>
  <c r="D32" i="12"/>
  <c r="C32" i="12"/>
  <c r="F38" i="12"/>
  <c r="F59" i="12"/>
  <c r="F64" i="12" s="1"/>
  <c r="D34" i="13"/>
  <c r="C34" i="13"/>
  <c r="E26" i="13"/>
  <c r="D26" i="13"/>
  <c r="E34" i="13"/>
  <c r="K7" i="13"/>
  <c r="K12" i="13" s="1"/>
  <c r="J7" i="13"/>
  <c r="J12" i="13" s="1"/>
  <c r="I7" i="13"/>
  <c r="G11" i="12"/>
  <c r="D26" i="12"/>
  <c r="E31" i="12"/>
  <c r="J7" i="12"/>
  <c r="I7" i="12"/>
  <c r="B8" i="12"/>
  <c r="B13" i="12" s="1"/>
  <c r="G6" i="12"/>
  <c r="D36" i="13" l="1"/>
  <c r="D40" i="13"/>
  <c r="D46" i="13" s="1"/>
  <c r="E36" i="13"/>
  <c r="C36" i="13"/>
  <c r="K24" i="13"/>
  <c r="K34" i="13" s="1"/>
  <c r="J62" i="12"/>
  <c r="J50" i="12"/>
  <c r="G16" i="12"/>
  <c r="D33" i="12"/>
  <c r="J24" i="13"/>
  <c r="J34" i="13" s="1"/>
  <c r="C26" i="13"/>
  <c r="L7" i="13"/>
  <c r="I10" i="13"/>
  <c r="G10" i="13"/>
  <c r="G12" i="13" s="1"/>
  <c r="B12" i="13"/>
  <c r="E26" i="12"/>
  <c r="E33" i="12"/>
  <c r="I6" i="12"/>
  <c r="I8" i="12" s="1"/>
  <c r="I13" i="12" s="1"/>
  <c r="J6" i="12"/>
  <c r="C31" i="12"/>
  <c r="C33" i="12" s="1"/>
  <c r="C26" i="12"/>
  <c r="K7" i="12"/>
  <c r="G8" i="12"/>
  <c r="G13" i="12" s="1"/>
  <c r="C36" i="12"/>
  <c r="J36" i="12" s="1"/>
  <c r="J24" i="12"/>
  <c r="E48" i="13" l="1"/>
  <c r="K46" i="13"/>
  <c r="E58" i="13"/>
  <c r="C58" i="13"/>
  <c r="C48" i="13"/>
  <c r="J46" i="13"/>
  <c r="D58" i="13"/>
  <c r="D48" i="13"/>
  <c r="C47" i="12"/>
  <c r="C52" i="12" s="1"/>
  <c r="E38" i="12"/>
  <c r="C59" i="12"/>
  <c r="C64" i="12" s="1"/>
  <c r="D38" i="12"/>
  <c r="I50" i="12"/>
  <c r="K50" i="12" s="1"/>
  <c r="G18" i="13"/>
  <c r="L10" i="13"/>
  <c r="L12" i="13" s="1"/>
  <c r="I12" i="13"/>
  <c r="C38" i="12"/>
  <c r="K6" i="12"/>
  <c r="K8" i="12" s="1"/>
  <c r="K13" i="12" s="1"/>
  <c r="B32" i="12"/>
  <c r="B36" i="12"/>
  <c r="I24" i="12"/>
  <c r="K24" i="12" s="1"/>
  <c r="B31" i="12"/>
  <c r="G31" i="12" s="1"/>
  <c r="J19" i="12"/>
  <c r="B26" i="12"/>
  <c r="J8" i="12"/>
  <c r="J13" i="12" s="1"/>
  <c r="G62" i="12" l="1"/>
  <c r="I62" i="12"/>
  <c r="K62" i="12" s="1"/>
  <c r="D59" i="12"/>
  <c r="D64" i="12" s="1"/>
  <c r="D47" i="12"/>
  <c r="D52" i="12" s="1"/>
  <c r="E59" i="12"/>
  <c r="E64" i="12" s="1"/>
  <c r="E47" i="12"/>
  <c r="E52" i="12" s="1"/>
  <c r="G21" i="13"/>
  <c r="B31" i="13"/>
  <c r="B26" i="13"/>
  <c r="I24" i="13"/>
  <c r="B34" i="13"/>
  <c r="G24" i="13"/>
  <c r="J20" i="12"/>
  <c r="J32" i="12" s="1"/>
  <c r="I20" i="12"/>
  <c r="B33" i="12"/>
  <c r="G32" i="12"/>
  <c r="G33" i="12" s="1"/>
  <c r="G26" i="12"/>
  <c r="I19" i="12"/>
  <c r="I36" i="12"/>
  <c r="K36" i="12" s="1"/>
  <c r="G36" i="12"/>
  <c r="G34" i="13" l="1"/>
  <c r="G57" i="12"/>
  <c r="B38" i="12"/>
  <c r="I34" i="13"/>
  <c r="L34" i="13" s="1"/>
  <c r="L24" i="13"/>
  <c r="G31" i="13"/>
  <c r="G36" i="13" s="1"/>
  <c r="B36" i="13"/>
  <c r="K21" i="13"/>
  <c r="J21" i="13"/>
  <c r="G26" i="13"/>
  <c r="I21" i="13"/>
  <c r="K20" i="12"/>
  <c r="I32" i="12"/>
  <c r="K32" i="12" s="1"/>
  <c r="J31" i="12"/>
  <c r="J33" i="12" s="1"/>
  <c r="J38" i="12" s="1"/>
  <c r="J21" i="12"/>
  <c r="J26" i="12" s="1"/>
  <c r="G38" i="12"/>
  <c r="K19" i="12"/>
  <c r="I21" i="12"/>
  <c r="I26" i="12" s="1"/>
  <c r="I31" i="12"/>
  <c r="J58" i="13" l="1"/>
  <c r="J48" i="13"/>
  <c r="K58" i="13"/>
  <c r="K48" i="13"/>
  <c r="G40" i="13"/>
  <c r="L43" i="13"/>
  <c r="G47" i="12"/>
  <c r="G52" i="12" s="1"/>
  <c r="B47" i="12"/>
  <c r="B52" i="12" s="1"/>
  <c r="K45" i="12"/>
  <c r="I31" i="13"/>
  <c r="I36" i="13" s="1"/>
  <c r="L21" i="13"/>
  <c r="L26" i="13" s="1"/>
  <c r="I26" i="13"/>
  <c r="J31" i="13"/>
  <c r="J36" i="13" s="1"/>
  <c r="J26" i="13"/>
  <c r="K31" i="13"/>
  <c r="K36" i="13" s="1"/>
  <c r="K26" i="13"/>
  <c r="K21" i="12"/>
  <c r="K26" i="12" s="1"/>
  <c r="K31" i="12"/>
  <c r="K33" i="12" s="1"/>
  <c r="K38" i="12" s="1"/>
  <c r="I33" i="12"/>
  <c r="I38" i="12" s="1"/>
  <c r="L53" i="13" l="1"/>
  <c r="G46" i="13"/>
  <c r="G48" i="13" s="1"/>
  <c r="B48" i="13"/>
  <c r="I46" i="13"/>
  <c r="K57" i="12"/>
  <c r="I47" i="12"/>
  <c r="I52" i="12" s="1"/>
  <c r="G58" i="12"/>
  <c r="G59" i="12" s="1"/>
  <c r="G64" i="12" s="1"/>
  <c r="B59" i="12"/>
  <c r="B64" i="12" s="1"/>
  <c r="L31" i="13"/>
  <c r="L36" i="13" s="1"/>
  <c r="J59" i="12" l="1"/>
  <c r="J64" i="12" s="1"/>
  <c r="J47" i="12"/>
  <c r="J52" i="12" s="1"/>
  <c r="L46" i="13"/>
  <c r="L48" i="13" s="1"/>
  <c r="I48" i="13"/>
  <c r="B58" i="13"/>
  <c r="G56" i="13"/>
  <c r="G58" i="13" s="1"/>
  <c r="K46" i="12"/>
  <c r="K47" i="12" s="1"/>
  <c r="K52" i="12" s="1"/>
  <c r="K58" i="12" l="1"/>
  <c r="K59" i="12" s="1"/>
  <c r="K64" i="12" s="1"/>
  <c r="I59" i="12"/>
  <c r="I64" i="12" s="1"/>
  <c r="L56" i="13"/>
  <c r="L58" i="13" s="1"/>
  <c r="I58" i="13"/>
</calcChain>
</file>

<file path=xl/comments1.xml><?xml version="1.0" encoding="utf-8"?>
<comments xmlns="http://schemas.openxmlformats.org/spreadsheetml/2006/main">
  <authors>
    <author>RFF9457</author>
    <author>gzhkw6</author>
  </authors>
  <commentList>
    <comment ref="I2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P/T Ratio</t>
        </r>
      </text>
    </comment>
    <comment ref="A16" authorId="1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2018 accrual less 2017 true-ups  </t>
        </r>
      </text>
    </comment>
    <comment ref="A42" authorId="1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2020 Estimate
</t>
        </r>
      </text>
    </comment>
  </commentList>
</comments>
</file>

<file path=xl/comments2.xml><?xml version="1.0" encoding="utf-8"?>
<comments xmlns="http://schemas.openxmlformats.org/spreadsheetml/2006/main">
  <authors>
    <author>gzhkw6</author>
    <author>Pluth, Jeanne</author>
  </authors>
  <commentList>
    <comment ref="A18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2018 accrual less 2017 true-ups 
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2018 Estimate</t>
        </r>
      </text>
    </comment>
    <comment ref="E40" authorId="1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OR expense equals 6 months of 2019 and 6 month of 2020
</t>
        </r>
      </text>
    </comment>
  </commentList>
</comments>
</file>

<file path=xl/sharedStrings.xml><?xml version="1.0" encoding="utf-8"?>
<sst xmlns="http://schemas.openxmlformats.org/spreadsheetml/2006/main" count="378" uniqueCount="153">
  <si>
    <t>408150</t>
  </si>
  <si>
    <t>408170</t>
  </si>
  <si>
    <t>408180</t>
  </si>
  <si>
    <t>Macro1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</si>
  <si>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</si>
  <si>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</si>
  <si>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</si>
  <si>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</si>
  <si>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</si>
  <si>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</si>
  <si>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</si>
  <si>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</si>
  <si>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</si>
  <si>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408190</t>
  </si>
  <si>
    <t>Macro10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</si>
  <si>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</si>
  <si>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</si>
  <si>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</si>
  <si>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</si>
  <si>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</si>
  <si>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</si>
  <si>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</si>
  <si>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</si>
  <si>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</si>
  <si>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</si>
  <si>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</si>
  <si>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</si>
  <si>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</si>
  <si>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</si>
  <si>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</si>
  <si>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</si>
  <si>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</si>
  <si>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</si>
  <si>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</si>
  <si>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</si>
  <si>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</si>
  <si>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</si>
  <si>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Macro33</t>
  </si>
  <si>
    <t>Macro34</t>
  </si>
  <si>
    <t>Macro35</t>
  </si>
  <si>
    <t>Macro36</t>
  </si>
  <si>
    <t>Macro37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</si>
  <si>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</si>
  <si>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</si>
  <si>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</si>
  <si>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</si>
  <si>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</si>
  <si>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</si>
  <si>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</si>
  <si>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</si>
  <si>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</si>
  <si>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</si>
  <si>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</si>
  <si>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Macro49</t>
  </si>
  <si>
    <t>Macro50</t>
  </si>
  <si>
    <t>Macro51</t>
  </si>
  <si>
    <t>Macro52</t>
  </si>
  <si>
    <t>Macro53</t>
  </si>
  <si>
    <t>Macro54</t>
  </si>
  <si>
    <t>Macro55</t>
  </si>
  <si>
    <t>Macro56</t>
  </si>
  <si>
    <t>Macro57</t>
  </si>
  <si>
    <t>Macro58</t>
  </si>
  <si>
    <t>Macro59</t>
  </si>
  <si>
    <t>Macro60</t>
  </si>
  <si>
    <t>Macro61</t>
  </si>
  <si>
    <t>Macro62</t>
  </si>
  <si>
    <t>Macro63</t>
  </si>
  <si>
    <t>Macro64</t>
  </si>
  <si>
    <t>Macro65</t>
  </si>
  <si>
    <t>Macro66</t>
  </si>
  <si>
    <t>Macro67</t>
  </si>
  <si>
    <t>Macro68</t>
  </si>
  <si>
    <t>Macro69</t>
  </si>
  <si>
    <t>Macro70</t>
  </si>
  <si>
    <t>Macro71</t>
  </si>
  <si>
    <t>Macro72</t>
  </si>
  <si>
    <t>Auto_Open</t>
  </si>
  <si>
    <t>PAYMENTS MADE TO JURISDICTIONS FOR ELECTRIC</t>
  </si>
  <si>
    <t>ALLOCATION</t>
  </si>
  <si>
    <t>Washington</t>
  </si>
  <si>
    <t>Idaho</t>
  </si>
  <si>
    <t>Montana</t>
  </si>
  <si>
    <t>Oregon</t>
  </si>
  <si>
    <t>Colstrip</t>
  </si>
  <si>
    <t>Total</t>
  </si>
  <si>
    <t>Actual Per Results</t>
  </si>
  <si>
    <t>P/T:</t>
  </si>
  <si>
    <t xml:space="preserve">   P/T Total</t>
  </si>
  <si>
    <t>Dist:</t>
  </si>
  <si>
    <t>Current Period Expense</t>
  </si>
  <si>
    <t>P/T</t>
  </si>
  <si>
    <t>PAYMENTS MADE TO JURISDICTIONS FOR NATURAL GAS</t>
  </si>
  <si>
    <t>U/G Storage (1):</t>
  </si>
  <si>
    <t>U/G Storage Allocation</t>
  </si>
  <si>
    <t>U/G Storage:</t>
  </si>
  <si>
    <t>Grand Total</t>
  </si>
  <si>
    <t>Service</t>
  </si>
  <si>
    <t>Jurisdiction</t>
  </si>
  <si>
    <t>GD</t>
  </si>
  <si>
    <t>OR</t>
  </si>
  <si>
    <t>ED</t>
  </si>
  <si>
    <t>WA</t>
  </si>
  <si>
    <t>FERC Account</t>
  </si>
  <si>
    <t>ID</t>
  </si>
  <si>
    <t>AN</t>
  </si>
  <si>
    <t>MT</t>
  </si>
  <si>
    <t>FERC Account Description</t>
  </si>
  <si>
    <t>TAXES OTHER THAN INC-PROD PROP</t>
  </si>
  <si>
    <t>TAXES OTHER THAN INC-DIST PROP</t>
  </si>
  <si>
    <t>TAXES OTHER THAN INC-TRANS PRO</t>
  </si>
  <si>
    <t>TAXES OTHER THAN INC - STORAGE</t>
  </si>
  <si>
    <t>Company</t>
  </si>
  <si>
    <t>Journal Name</t>
  </si>
  <si>
    <t>Transaction Description</t>
  </si>
  <si>
    <t>Transaction Amount</t>
  </si>
  <si>
    <t>Description Date</t>
  </si>
  <si>
    <t>2018</t>
  </si>
  <si>
    <t>201805</t>
  </si>
  <si>
    <t>001</t>
  </si>
  <si>
    <t>500-TAX OTHER THAN INC 201805 DJ USD</t>
  </si>
  <si>
    <t>WA Gas 2017 Property Tax - Storage</t>
  </si>
  <si>
    <t>201809</t>
  </si>
  <si>
    <t>500-TAX OTHER THAN INC 201809 DJ USD</t>
  </si>
  <si>
    <t>ID ED 2017 Distribution Property Tax</t>
  </si>
  <si>
    <t>Wa Electric 2017 Distribution Property Tax</t>
  </si>
  <si>
    <t>Wa ED 2017 Distribution Property Tax</t>
  </si>
  <si>
    <t>WA Gas 2017 Property Tax</t>
  </si>
  <si>
    <t>ID ED 2017 Other Property Tax</t>
  </si>
  <si>
    <t>ID ED 2017 Hydro Property Tax</t>
  </si>
  <si>
    <t>MT ED 2017 Thermal Property Tax</t>
  </si>
  <si>
    <t>MT ED 2017 Hydro Property Tax</t>
  </si>
  <si>
    <t>WA Electric 2017 Thermal Property Tax</t>
  </si>
  <si>
    <t>WA Electric 2017 Other Property Tax</t>
  </si>
  <si>
    <t>WA Electric 2017 Hydro Property Tax</t>
  </si>
  <si>
    <t>WA ED 2017 Thermal Property Tax</t>
  </si>
  <si>
    <t>WA ED 2017 Other Property Tax</t>
  </si>
  <si>
    <t>WA ED 2017 Hydro Property Tax</t>
  </si>
  <si>
    <t>ID ED 2017 Transmission Property Tax</t>
  </si>
  <si>
    <t>MT ED 2017 Transmission Property Tax</t>
  </si>
  <si>
    <t>WA Electric 2017 Transmission Property Tax</t>
  </si>
  <si>
    <t>WA ED 2017 Transmission Property Tax</t>
  </si>
  <si>
    <t>These costs were expensed in 2018 but were for 2017.</t>
  </si>
  <si>
    <t xml:space="preserve"> Year</t>
  </si>
  <si>
    <t>FERC Acct</t>
  </si>
  <si>
    <t>Accting Period</t>
  </si>
  <si>
    <t>Ser</t>
  </si>
  <si>
    <t>Jur</t>
  </si>
  <si>
    <t>Restating Adjustment</t>
  </si>
  <si>
    <t>Pro Forma Period Expense</t>
  </si>
  <si>
    <t>PF Adjustment</t>
  </si>
  <si>
    <t>Sum of Transaction Amount - 2018 Actual</t>
  </si>
  <si>
    <t>Sum of Transaction Amount - 2018 Less 2017 True-Up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</si>
</sst>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1"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name val="Genev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7" fillId="0" borderId="0"/>
    <xf numFmtId="0" fontId="3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8">
    <xf numFmtId="0" fontId="0" fillId="0" borderId="0" xfId="0"/>
    <xf numFmtId="0" fontId="7" fillId="0" borderId="0" xfId="6" applyAlignment="1">
      <alignment horizontal="left"/>
    </xf>
    <xf numFmtId="0" fontId="7" fillId="0" borderId="0" xfId="6"/>
    <xf numFmtId="0" fontId="6" fillId="0" borderId="0" xfId="6" applyFont="1" applyBorder="1" applyAlignment="1">
      <alignment horizontal="center"/>
    </xf>
    <xf numFmtId="10" fontId="0" fillId="0" borderId="0" xfId="11" applyNumberFormat="1" applyFont="1" applyAlignment="1">
      <alignment horizontal="center"/>
    </xf>
    <xf numFmtId="0" fontId="8" fillId="0" borderId="0" xfId="6" applyFont="1" applyAlignment="1">
      <alignment horizontal="center" wrapText="1"/>
    </xf>
    <xf numFmtId="0" fontId="6" fillId="0" borderId="0" xfId="6" applyFont="1" applyAlignment="1">
      <alignment horizontal="left"/>
    </xf>
    <xf numFmtId="164" fontId="0" fillId="0" borderId="0" xfId="2" applyNumberFormat="1" applyFont="1"/>
    <xf numFmtId="164" fontId="7" fillId="0" borderId="0" xfId="6" applyNumberFormat="1"/>
    <xf numFmtId="164" fontId="0" fillId="0" borderId="1" xfId="2" applyNumberFormat="1" applyFont="1" applyBorder="1"/>
    <xf numFmtId="164" fontId="7" fillId="0" borderId="1" xfId="6" applyNumberFormat="1" applyBorder="1"/>
    <xf numFmtId="164" fontId="0" fillId="0" borderId="5" xfId="2" applyNumberFormat="1" applyFont="1" applyBorder="1"/>
    <xf numFmtId="0" fontId="8" fillId="2" borderId="6" xfId="6" applyFont="1" applyFill="1" applyBorder="1" applyAlignment="1">
      <alignment horizontal="center" wrapText="1"/>
    </xf>
    <xf numFmtId="164" fontId="2" fillId="2" borderId="3" xfId="2" applyNumberFormat="1" applyFont="1" applyFill="1" applyBorder="1"/>
    <xf numFmtId="0" fontId="7" fillId="2" borderId="7" xfId="6" applyFill="1" applyBorder="1"/>
    <xf numFmtId="0" fontId="7" fillId="2" borderId="8" xfId="6" applyFill="1" applyBorder="1"/>
    <xf numFmtId="0" fontId="7" fillId="2" borderId="9" xfId="6" applyFill="1" applyBorder="1" applyAlignment="1">
      <alignment horizontal="left"/>
    </xf>
    <xf numFmtId="0" fontId="7" fillId="2" borderId="0" xfId="6" applyFill="1" applyBorder="1"/>
    <xf numFmtId="0" fontId="7" fillId="2" borderId="10" xfId="6" applyFill="1" applyBorder="1"/>
    <xf numFmtId="164" fontId="2" fillId="2" borderId="0" xfId="2" applyNumberFormat="1" applyFont="1" applyFill="1" applyBorder="1"/>
    <xf numFmtId="164" fontId="7" fillId="2" borderId="0" xfId="6" applyNumberFormat="1" applyFill="1" applyBorder="1"/>
    <xf numFmtId="164" fontId="7" fillId="2" borderId="10" xfId="6" applyNumberFormat="1" applyFill="1" applyBorder="1"/>
    <xf numFmtId="164" fontId="7" fillId="2" borderId="1" xfId="6" applyNumberFormat="1" applyFill="1" applyBorder="1"/>
    <xf numFmtId="164" fontId="7" fillId="2" borderId="11" xfId="6" applyNumberFormat="1" applyFill="1" applyBorder="1"/>
    <xf numFmtId="164" fontId="2" fillId="2" borderId="5" xfId="2" applyNumberFormat="1" applyFont="1" applyFill="1" applyBorder="1"/>
    <xf numFmtId="0" fontId="7" fillId="2" borderId="12" xfId="6" applyFill="1" applyBorder="1" applyAlignment="1">
      <alignment horizontal="left"/>
    </xf>
    <xf numFmtId="0" fontId="7" fillId="2" borderId="5" xfId="6" applyFill="1" applyBorder="1"/>
    <xf numFmtId="0" fontId="7" fillId="2" borderId="13" xfId="6" applyFill="1" applyBorder="1"/>
    <xf numFmtId="0" fontId="8" fillId="0" borderId="6" xfId="6" applyFont="1" applyBorder="1" applyAlignment="1">
      <alignment horizontal="left"/>
    </xf>
    <xf numFmtId="0" fontId="7" fillId="0" borderId="7" xfId="6" applyBorder="1"/>
    <xf numFmtId="0" fontId="7" fillId="0" borderId="8" xfId="6" applyBorder="1"/>
    <xf numFmtId="0" fontId="7" fillId="0" borderId="9" xfId="6" applyBorder="1" applyAlignment="1">
      <alignment horizontal="left"/>
    </xf>
    <xf numFmtId="0" fontId="7" fillId="0" borderId="0" xfId="6" applyBorder="1"/>
    <xf numFmtId="0" fontId="7" fillId="0" borderId="10" xfId="6" applyBorder="1"/>
    <xf numFmtId="164" fontId="0" fillId="0" borderId="0" xfId="2" applyNumberFormat="1" applyFont="1" applyBorder="1"/>
    <xf numFmtId="164" fontId="7" fillId="0" borderId="10" xfId="6" applyNumberFormat="1" applyBorder="1"/>
    <xf numFmtId="164" fontId="7" fillId="0" borderId="11" xfId="6" applyNumberFormat="1" applyBorder="1"/>
    <xf numFmtId="164" fontId="2" fillId="0" borderId="16" xfId="2" applyNumberFormat="1" applyFont="1" applyBorder="1"/>
    <xf numFmtId="0" fontId="7" fillId="0" borderId="12" xfId="6" applyBorder="1" applyAlignment="1">
      <alignment horizontal="left"/>
    </xf>
    <xf numFmtId="0" fontId="7" fillId="0" borderId="5" xfId="6" applyBorder="1"/>
    <xf numFmtId="0" fontId="7" fillId="0" borderId="13" xfId="6" applyBorder="1"/>
    <xf numFmtId="164" fontId="0" fillId="0" borderId="0" xfId="2" applyNumberFormat="1" applyFont="1" applyFill="1"/>
    <xf numFmtId="164" fontId="0" fillId="0" borderId="14" xfId="2" applyNumberFormat="1" applyFont="1" applyBorder="1"/>
    <xf numFmtId="164" fontId="2" fillId="2" borderId="14" xfId="2" applyNumberFormat="1" applyFont="1" applyFill="1" applyBorder="1"/>
    <xf numFmtId="164" fontId="2" fillId="2" borderId="15" xfId="2" applyNumberFormat="1" applyFont="1" applyFill="1" applyBorder="1"/>
    <xf numFmtId="165" fontId="2" fillId="2" borderId="0" xfId="11" applyNumberFormat="1" applyFont="1" applyFill="1" applyBorder="1"/>
    <xf numFmtId="164" fontId="2" fillId="2" borderId="13" xfId="2" applyNumberFormat="1" applyFont="1" applyFill="1" applyBorder="1"/>
    <xf numFmtId="164" fontId="0" fillId="0" borderId="15" xfId="2" applyNumberFormat="1" applyFont="1" applyBorder="1"/>
    <xf numFmtId="165" fontId="0" fillId="0" borderId="0" xfId="11" applyNumberFormat="1" applyFont="1" applyBorder="1"/>
    <xf numFmtId="164" fontId="0" fillId="0" borderId="13" xfId="2" applyNumberFormat="1" applyFont="1" applyBorder="1"/>
    <xf numFmtId="0" fontId="7" fillId="0" borderId="0" xfId="6" applyFont="1" applyAlignment="1">
      <alignment horizontal="left"/>
    </xf>
    <xf numFmtId="0" fontId="7" fillId="0" borderId="0" xfId="6" applyFont="1"/>
    <xf numFmtId="164" fontId="7" fillId="0" borderId="0" xfId="6" applyNumberFormat="1" applyFont="1"/>
    <xf numFmtId="164" fontId="7" fillId="0" borderId="1" xfId="6" applyNumberFormat="1" applyFont="1" applyBorder="1"/>
    <xf numFmtId="0" fontId="7" fillId="0" borderId="0" xfId="6" quotePrefix="1" applyFont="1"/>
    <xf numFmtId="0" fontId="7" fillId="2" borderId="7" xfId="6" applyFont="1" applyFill="1" applyBorder="1"/>
    <xf numFmtId="0" fontId="7" fillId="2" borderId="8" xfId="6" applyFont="1" applyFill="1" applyBorder="1"/>
    <xf numFmtId="0" fontId="7" fillId="2" borderId="9" xfId="6" applyFont="1" applyFill="1" applyBorder="1" applyAlignment="1">
      <alignment horizontal="left"/>
    </xf>
    <xf numFmtId="0" fontId="7" fillId="2" borderId="0" xfId="6" applyFont="1" applyFill="1" applyBorder="1"/>
    <xf numFmtId="0" fontId="7" fillId="2" borderId="10" xfId="6" applyFont="1" applyFill="1" applyBorder="1"/>
    <xf numFmtId="164" fontId="7" fillId="2" borderId="0" xfId="6" applyNumberFormat="1" applyFont="1" applyFill="1" applyBorder="1"/>
    <xf numFmtId="164" fontId="7" fillId="2" borderId="10" xfId="6" applyNumberFormat="1" applyFont="1" applyFill="1" applyBorder="1"/>
    <xf numFmtId="164" fontId="7" fillId="2" borderId="1" xfId="6" applyNumberFormat="1" applyFont="1" applyFill="1" applyBorder="1"/>
    <xf numFmtId="164" fontId="7" fillId="2" borderId="11" xfId="6" applyNumberFormat="1" applyFont="1" applyFill="1" applyBorder="1"/>
    <xf numFmtId="0" fontId="7" fillId="2" borderId="12" xfId="6" applyFont="1" applyFill="1" applyBorder="1" applyAlignment="1">
      <alignment horizontal="left"/>
    </xf>
    <xf numFmtId="0" fontId="7" fillId="2" borderId="5" xfId="6" applyFont="1" applyFill="1" applyBorder="1"/>
    <xf numFmtId="0" fontId="7" fillId="2" borderId="13" xfId="6" applyFont="1" applyFill="1" applyBorder="1"/>
    <xf numFmtId="0" fontId="7" fillId="0" borderId="7" xfId="6" applyFont="1" applyBorder="1"/>
    <xf numFmtId="0" fontId="7" fillId="0" borderId="8" xfId="6" applyFont="1" applyBorder="1"/>
    <xf numFmtId="0" fontId="7" fillId="0" borderId="9" xfId="6" applyFont="1" applyBorder="1" applyAlignment="1">
      <alignment horizontal="left"/>
    </xf>
    <xf numFmtId="0" fontId="7" fillId="0" borderId="0" xfId="6" applyFont="1" applyBorder="1"/>
    <xf numFmtId="0" fontId="7" fillId="0" borderId="10" xfId="6" applyFont="1" applyBorder="1"/>
    <xf numFmtId="164" fontId="7" fillId="0" borderId="10" xfId="6" applyNumberFormat="1" applyFont="1" applyBorder="1"/>
    <xf numFmtId="164" fontId="7" fillId="0" borderId="11" xfId="6" applyNumberFormat="1" applyFont="1" applyBorder="1"/>
    <xf numFmtId="0" fontId="7" fillId="0" borderId="12" xfId="6" applyFont="1" applyBorder="1" applyAlignment="1">
      <alignment horizontal="left"/>
    </xf>
    <xf numFmtId="0" fontId="7" fillId="0" borderId="5" xfId="6" applyFont="1" applyBorder="1"/>
    <xf numFmtId="0" fontId="7" fillId="0" borderId="13" xfId="6" applyFont="1" applyBorder="1"/>
    <xf numFmtId="164" fontId="9" fillId="0" borderId="5" xfId="2" applyNumberFormat="1" applyFont="1" applyBorder="1"/>
    <xf numFmtId="10" fontId="9" fillId="0" borderId="0" xfId="11" applyNumberFormat="1" applyFont="1" applyAlignment="1">
      <alignment horizontal="center"/>
    </xf>
    <xf numFmtId="164" fontId="9" fillId="0" borderId="0" xfId="2" applyNumberFormat="1" applyFont="1"/>
    <xf numFmtId="164" fontId="9" fillId="0" borderId="1" xfId="2" applyNumberFormat="1" applyFont="1" applyBorder="1"/>
    <xf numFmtId="164" fontId="9" fillId="2" borderId="3" xfId="2" applyNumberFormat="1" applyFont="1" applyFill="1" applyBorder="1"/>
    <xf numFmtId="164" fontId="9" fillId="2" borderId="0" xfId="2" applyNumberFormat="1" applyFont="1" applyFill="1" applyBorder="1"/>
    <xf numFmtId="164" fontId="9" fillId="2" borderId="1" xfId="2" applyNumberFormat="1" applyFont="1" applyFill="1" applyBorder="1"/>
    <xf numFmtId="164" fontId="9" fillId="2" borderId="5" xfId="2" applyNumberFormat="1" applyFont="1" applyFill="1" applyBorder="1"/>
    <xf numFmtId="164" fontId="9" fillId="2" borderId="13" xfId="2" applyNumberFormat="1" applyFont="1" applyFill="1" applyBorder="1"/>
    <xf numFmtId="164" fontId="9" fillId="0" borderId="0" xfId="2" applyNumberFormat="1" applyFont="1" applyBorder="1"/>
    <xf numFmtId="164" fontId="9" fillId="0" borderId="13" xfId="2" applyNumberFormat="1" applyFont="1" applyBorder="1"/>
    <xf numFmtId="0" fontId="7" fillId="0" borderId="0" xfId="8" applyFont="1"/>
    <xf numFmtId="43" fontId="0" fillId="0" borderId="0" xfId="1" applyFont="1" applyBorder="1"/>
    <xf numFmtId="10" fontId="9" fillId="0" borderId="0" xfId="11" applyNumberFormat="1" applyFont="1" applyFill="1" applyAlignment="1">
      <alignment horizontal="center"/>
    </xf>
    <xf numFmtId="164" fontId="0" fillId="0" borderId="0" xfId="1" applyNumberFormat="1" applyFont="1"/>
    <xf numFmtId="0" fontId="10" fillId="0" borderId="0" xfId="0" applyFont="1" applyAlignment="1">
      <alignment horizontal="center"/>
    </xf>
    <xf numFmtId="164" fontId="0" fillId="0" borderId="17" xfId="1" applyNumberFormat="1" applyFont="1" applyBorder="1"/>
    <xf numFmtId="37" fontId="0" fillId="0" borderId="0" xfId="0" applyNumberFormat="1"/>
    <xf numFmtId="164" fontId="0" fillId="2" borderId="0" xfId="2" applyNumberFormat="1" applyFont="1" applyFill="1"/>
    <xf numFmtId="164" fontId="7" fillId="2" borderId="0" xfId="6" applyNumberFormat="1" applyFill="1"/>
    <xf numFmtId="164" fontId="0" fillId="2" borderId="1" xfId="2" applyNumberFormat="1" applyFont="1" applyFill="1" applyBorder="1"/>
    <xf numFmtId="164" fontId="0" fillId="2" borderId="14" xfId="2" applyNumberFormat="1" applyFont="1" applyFill="1" applyBorder="1"/>
    <xf numFmtId="0" fontId="7" fillId="2" borderId="0" xfId="6" applyFill="1"/>
    <xf numFmtId="164" fontId="2" fillId="2" borderId="0" xfId="1" applyNumberFormat="1" applyFont="1" applyFill="1" applyBorder="1"/>
    <xf numFmtId="164" fontId="2" fillId="2" borderId="1" xfId="1" applyNumberFormat="1" applyFont="1" applyFill="1" applyBorder="1"/>
    <xf numFmtId="164" fontId="0" fillId="0" borderId="0" xfId="1" applyNumberFormat="1" applyFont="1" applyBorder="1"/>
    <xf numFmtId="0" fontId="10" fillId="0" borderId="0" xfId="0" applyFont="1"/>
    <xf numFmtId="0" fontId="6" fillId="0" borderId="2" xfId="6" applyFont="1" applyBorder="1" applyAlignment="1">
      <alignment horizontal="center"/>
    </xf>
    <xf numFmtId="0" fontId="6" fillId="0" borderId="3" xfId="6" applyFont="1" applyBorder="1" applyAlignment="1">
      <alignment horizontal="center"/>
    </xf>
    <xf numFmtId="0" fontId="6" fillId="0" borderId="4" xfId="6" applyFont="1" applyBorder="1" applyAlignment="1">
      <alignment horizontal="center"/>
    </xf>
    <xf numFmtId="164" fontId="2" fillId="0" borderId="5" xfId="2" applyNumberFormat="1" applyFont="1" applyBorder="1"/>
  </cellXfs>
  <cellStyles count="15">
    <cellStyle name="Comma" xfId="1" builtinId="3"/>
    <cellStyle name="Comma 2" xfId="2"/>
    <cellStyle name="Comma 2 2" xfId="3"/>
    <cellStyle name="Comma 2 3" xfId="4"/>
    <cellStyle name="Comma 3" xfId="5"/>
    <cellStyle name="Normal" xfId="0" builtinId="0"/>
    <cellStyle name="Normal 2" xfId="6"/>
    <cellStyle name="Normal 2 2" xfId="7"/>
    <cellStyle name="Normal 2 3" xfId="8"/>
    <cellStyle name="Normal 2 4" xfId="9"/>
    <cellStyle name="Normal 3" xfId="10"/>
    <cellStyle name="Percent 2" xfId="11"/>
    <cellStyle name="Percent 2 2" xfId="12"/>
    <cellStyle name="Percent 2 3" xfId="13"/>
    <cellStyle name="Percent 3" xfId="14"/>
  </cellStyles>
  <dxfs count="77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7" defaultTableStyle="TableStyleMedium9" defaultPivotStyle="PivotStyleLight16">
    <tableStyle name="PivotStyleLight16 2" table="0" count="11">
      <tableStyleElement type="headerRow" dxfId="76"/>
      <tableStyleElement type="totalRow" dxfId="75"/>
      <tableStyleElement type="firstRowStripe" dxfId="74"/>
      <tableStyleElement type="firstColumnStripe" dxfId="73"/>
      <tableStyleElement type="firstSubtotalColumn" dxfId="72"/>
      <tableStyleElement type="firstSubtotalRow" dxfId="71"/>
      <tableStyleElement type="secondSubtotalRow" dxfId="70"/>
      <tableStyleElement type="firstRowSubheading" dxfId="69"/>
      <tableStyleElement type="secondRowSubheading" dxfId="68"/>
      <tableStyleElement type="pageFieldLabels" dxfId="67"/>
      <tableStyleElement type="pageFieldValues" dxfId="66"/>
    </tableStyle>
    <tableStyle name="PivotStyleLight16 3" table="0" count="11">
      <tableStyleElement type="headerRow" dxfId="65"/>
      <tableStyleElement type="totalRow" dxfId="64"/>
      <tableStyleElement type="firstRowStripe" dxfId="63"/>
      <tableStyleElement type="firstColumnStripe" dxfId="62"/>
      <tableStyleElement type="firstSubtotalColumn" dxfId="61"/>
      <tableStyleElement type="firstSubtotalRow" dxfId="60"/>
      <tableStyleElement type="secondSubtotalRow" dxfId="59"/>
      <tableStyleElement type="firstRowSubheading" dxfId="58"/>
      <tableStyleElement type="secondRowSubheading" dxfId="57"/>
      <tableStyleElement type="pageFieldLabels" dxfId="56"/>
      <tableStyleElement type="pageFieldValues" dxfId="55"/>
    </tableStyle>
    <tableStyle name="PivotStyleLight16 4" table="0" count="11">
      <tableStyleElement type="headerRow" dxfId="54"/>
      <tableStyleElement type="totalRow" dxfId="53"/>
      <tableStyleElement type="firstRowStripe" dxfId="52"/>
      <tableStyleElement type="firstColumnStripe" dxfId="51"/>
      <tableStyleElement type="firstSubtotalColumn" dxfId="50"/>
      <tableStyleElement type="firstSubtotalRow" dxfId="49"/>
      <tableStyleElement type="secondSubtotalRow" dxfId="48"/>
      <tableStyleElement type="firstRowSubheading" dxfId="47"/>
      <tableStyleElement type="secondRowSubheading" dxfId="46"/>
      <tableStyleElement type="pageFieldLabels" dxfId="45"/>
      <tableStyleElement type="pageFieldValues" dxfId="44"/>
    </tableStyle>
    <tableStyle name="PivotStyleLight16 5" table="0" count="11">
      <tableStyleElement type="headerRow" dxfId="43"/>
      <tableStyleElement type="totalRow" dxfId="42"/>
      <tableStyleElement type="firstRowStripe" dxfId="41"/>
      <tableStyleElement type="firstColumnStripe" dxfId="40"/>
      <tableStyleElement type="firstSubtotalColumn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  <tableStyle name="PivotStyleLight16 6" table="0" count="11"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PivotStyleLight16 7" table="0" count="11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8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3173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abSelected="1" view="pageBreakPreview" zoomScale="60" zoomScaleNormal="100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I38" sqref="I38"/>
    </sheetView>
  </sheetViews>
  <sheetFormatPr defaultColWidth="9.109375" defaultRowHeight="14.4"/>
  <cols>
    <col min="1" max="1" width="17" style="1" bestFit="1" customWidth="1"/>
    <col min="2" max="3" width="13.44140625" style="2" bestFit="1" customWidth="1"/>
    <col min="4" max="4" width="14.109375" style="2" bestFit="1" customWidth="1"/>
    <col min="5" max="5" width="13.44140625" style="2" bestFit="1" customWidth="1"/>
    <col min="6" max="6" width="9.6640625" style="2" bestFit="1" customWidth="1"/>
    <col min="7" max="7" width="14.109375" style="2" bestFit="1" customWidth="1"/>
    <col min="8" max="8" width="1.6640625" style="2" customWidth="1"/>
    <col min="9" max="9" width="15.5546875" style="2" customWidth="1"/>
    <col min="10" max="10" width="11.88671875" style="2" bestFit="1" customWidth="1"/>
    <col min="11" max="11" width="12.33203125" style="2" bestFit="1" customWidth="1"/>
    <col min="12" max="16384" width="9.109375" style="2"/>
  </cols>
  <sheetData>
    <row r="1" spans="1:11" ht="15" thickBot="1">
      <c r="B1" s="104" t="s">
        <v>78</v>
      </c>
      <c r="C1" s="105"/>
      <c r="D1" s="105"/>
      <c r="E1" s="105"/>
      <c r="F1" s="105"/>
      <c r="G1" s="106"/>
      <c r="I1" s="104" t="s">
        <v>79</v>
      </c>
      <c r="J1" s="105"/>
      <c r="K1" s="106"/>
    </row>
    <row r="2" spans="1:11">
      <c r="B2" s="3"/>
      <c r="C2" s="3"/>
      <c r="D2" s="3"/>
      <c r="E2" s="3"/>
      <c r="F2" s="3"/>
      <c r="G2" s="3"/>
      <c r="I2" s="4">
        <v>0.65390000000000004</v>
      </c>
      <c r="J2" s="4">
        <f>1-I2</f>
        <v>0.34609999999999996</v>
      </c>
    </row>
    <row r="3" spans="1:11" s="5" customFormat="1">
      <c r="B3" s="5" t="s">
        <v>80</v>
      </c>
      <c r="C3" s="5" t="s">
        <v>81</v>
      </c>
      <c r="D3" s="5" t="s">
        <v>82</v>
      </c>
      <c r="E3" s="5" t="s">
        <v>83</v>
      </c>
      <c r="F3" s="5" t="s">
        <v>84</v>
      </c>
      <c r="G3" s="5" t="s">
        <v>85</v>
      </c>
      <c r="I3" s="5" t="s">
        <v>80</v>
      </c>
      <c r="J3" s="5" t="s">
        <v>81</v>
      </c>
      <c r="K3" s="5" t="s">
        <v>85</v>
      </c>
    </row>
    <row r="4" spans="1:11" s="5" customFormat="1">
      <c r="A4" s="5" t="s">
        <v>86</v>
      </c>
    </row>
    <row r="5" spans="1:11">
      <c r="A5" s="6" t="s">
        <v>87</v>
      </c>
    </row>
    <row r="6" spans="1:11">
      <c r="A6" s="1">
        <v>408150</v>
      </c>
      <c r="B6" s="7">
        <f>'GL Export'!G6</f>
        <v>3474759.71</v>
      </c>
      <c r="C6" s="7">
        <f>'GL Export'!D6</f>
        <v>1314514.3700000003</v>
      </c>
      <c r="D6" s="7">
        <f>'GL Export'!E6</f>
        <v>9625604.6399999987</v>
      </c>
      <c r="E6" s="7">
        <f>'GL Export'!F6</f>
        <v>3217717</v>
      </c>
      <c r="F6" s="41">
        <f>'GL Export'!C6</f>
        <v>3294.4300000000003</v>
      </c>
      <c r="G6" s="8">
        <f>SUM(B6:F6)</f>
        <v>17635890.149999999</v>
      </c>
      <c r="I6" s="8">
        <f>ROUND($G$6*I2,0)</f>
        <v>11532109</v>
      </c>
      <c r="J6" s="8">
        <f>ROUND($G$6*J2,0)</f>
        <v>6103782</v>
      </c>
      <c r="K6" s="8">
        <f>SUM(I6:J6)</f>
        <v>17635891</v>
      </c>
    </row>
    <row r="7" spans="1:11">
      <c r="A7" s="1">
        <v>408180</v>
      </c>
      <c r="B7" s="9">
        <f>'GL Export'!G8</f>
        <v>3321009.3299999996</v>
      </c>
      <c r="C7" s="9">
        <f>'GL Export'!D8</f>
        <v>1630741.9100000001</v>
      </c>
      <c r="D7" s="9">
        <f>'GL Export'!E8</f>
        <v>1512720.6300000004</v>
      </c>
      <c r="E7" s="9">
        <f>'GL Export'!F8</f>
        <v>12214.19</v>
      </c>
      <c r="F7" s="9">
        <v>0</v>
      </c>
      <c r="G7" s="10">
        <f>SUM(B7:F7)</f>
        <v>6476686.0600000015</v>
      </c>
      <c r="H7" s="32"/>
      <c r="I7" s="8">
        <f>ROUND($G$7*I2,0)</f>
        <v>4235105</v>
      </c>
      <c r="J7" s="8">
        <f>ROUND($G$7*J2,0)</f>
        <v>2241581</v>
      </c>
      <c r="K7" s="8">
        <f>SUM(I7:J7)</f>
        <v>6476686</v>
      </c>
    </row>
    <row r="8" spans="1:11">
      <c r="A8" s="1" t="s">
        <v>88</v>
      </c>
      <c r="B8" s="7">
        <f>SUM(B6:B7)</f>
        <v>6795769.0399999991</v>
      </c>
      <c r="C8" s="7">
        <f t="shared" ref="C8:K8" si="0">SUM(C6:C7)</f>
        <v>2945256.2800000003</v>
      </c>
      <c r="D8" s="7">
        <f t="shared" si="0"/>
        <v>11138325.27</v>
      </c>
      <c r="E8" s="7">
        <f t="shared" si="0"/>
        <v>3229931.19</v>
      </c>
      <c r="F8" s="7">
        <f t="shared" si="0"/>
        <v>3294.4300000000003</v>
      </c>
      <c r="G8" s="42">
        <f t="shared" si="0"/>
        <v>24112576.210000001</v>
      </c>
      <c r="H8" s="34">
        <f t="shared" si="0"/>
        <v>0</v>
      </c>
      <c r="I8" s="42">
        <f t="shared" si="0"/>
        <v>15767214</v>
      </c>
      <c r="J8" s="42">
        <f t="shared" si="0"/>
        <v>8345363</v>
      </c>
      <c r="K8" s="42">
        <f t="shared" si="0"/>
        <v>24112577</v>
      </c>
    </row>
    <row r="9" spans="1:11">
      <c r="B9" s="7"/>
      <c r="C9" s="7"/>
      <c r="D9" s="7"/>
      <c r="E9" s="7"/>
      <c r="F9" s="7"/>
      <c r="H9" s="32"/>
    </row>
    <row r="10" spans="1:11">
      <c r="A10" s="6" t="s">
        <v>89</v>
      </c>
      <c r="B10" s="7"/>
      <c r="C10" s="7"/>
      <c r="D10" s="7"/>
      <c r="E10" s="7"/>
      <c r="F10" s="7"/>
      <c r="H10" s="32"/>
    </row>
    <row r="11" spans="1:11">
      <c r="A11" s="1">
        <v>408170</v>
      </c>
      <c r="B11" s="9">
        <f>'GL Export'!G7</f>
        <v>8579274.0800000001</v>
      </c>
      <c r="C11" s="9">
        <f>'GL Export'!D7</f>
        <v>3255283.3000000007</v>
      </c>
      <c r="D11" s="9">
        <v>0</v>
      </c>
      <c r="E11" s="9">
        <v>0</v>
      </c>
      <c r="F11" s="9">
        <v>0</v>
      </c>
      <c r="G11" s="10">
        <f>SUM(B11:F11)</f>
        <v>11834557.380000001</v>
      </c>
      <c r="H11" s="32"/>
      <c r="I11" s="10">
        <f>B11</f>
        <v>8579274.0800000001</v>
      </c>
      <c r="J11" s="10">
        <f>C11</f>
        <v>3255283.3000000007</v>
      </c>
      <c r="K11" s="10">
        <f>SUM(I11:J11)</f>
        <v>11834557.380000001</v>
      </c>
    </row>
    <row r="12" spans="1:11">
      <c r="B12" s="7"/>
      <c r="C12" s="7"/>
      <c r="D12" s="7"/>
      <c r="E12" s="7"/>
      <c r="F12" s="7"/>
      <c r="H12" s="32"/>
    </row>
    <row r="13" spans="1:11" ht="15" thickBot="1">
      <c r="A13" s="6" t="s">
        <v>86</v>
      </c>
      <c r="B13" s="11">
        <f>SUM(B8:B11)</f>
        <v>15375043.119999999</v>
      </c>
      <c r="C13" s="11">
        <f t="shared" ref="C13:K13" si="1">SUM(C8:C11)</f>
        <v>6200539.580000001</v>
      </c>
      <c r="D13" s="11">
        <f t="shared" si="1"/>
        <v>11138325.27</v>
      </c>
      <c r="E13" s="11">
        <f t="shared" si="1"/>
        <v>3229931.19</v>
      </c>
      <c r="F13" s="11">
        <f t="shared" si="1"/>
        <v>3294.4300000000003</v>
      </c>
      <c r="G13" s="11">
        <f t="shared" si="1"/>
        <v>35947133.590000004</v>
      </c>
      <c r="H13" s="34">
        <f t="shared" si="1"/>
        <v>0</v>
      </c>
      <c r="I13" s="11">
        <f t="shared" si="1"/>
        <v>24346488.079999998</v>
      </c>
      <c r="J13" s="11">
        <f t="shared" si="1"/>
        <v>11600646.300000001</v>
      </c>
      <c r="K13" s="11">
        <f t="shared" si="1"/>
        <v>35947134.380000003</v>
      </c>
    </row>
    <row r="15" spans="1:11" ht="15" thickBot="1"/>
    <row r="16" spans="1:11" ht="29.4" thickBot="1">
      <c r="A16" s="12" t="s">
        <v>90</v>
      </c>
      <c r="B16" s="13">
        <f>B26</f>
        <v>14726880.98</v>
      </c>
      <c r="C16" s="13">
        <f t="shared" ref="C16:F16" si="2">C26</f>
        <v>6201385.4000000004</v>
      </c>
      <c r="D16" s="13">
        <f t="shared" si="2"/>
        <v>11152200.449999999</v>
      </c>
      <c r="E16" s="13">
        <f t="shared" si="2"/>
        <v>3229931.19</v>
      </c>
      <c r="F16" s="13">
        <f t="shared" si="2"/>
        <v>3294.4300000000003</v>
      </c>
      <c r="G16" s="13">
        <f>SUM(B16:F16)</f>
        <v>35313692.450000003</v>
      </c>
      <c r="H16" s="14"/>
      <c r="I16" s="14"/>
      <c r="J16" s="14"/>
      <c r="K16" s="15"/>
    </row>
    <row r="17" spans="1:13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8"/>
    </row>
    <row r="18" spans="1:13">
      <c r="A18" s="16" t="s">
        <v>87</v>
      </c>
      <c r="B18" s="17"/>
      <c r="C18" s="17"/>
      <c r="D18" s="17"/>
      <c r="E18" s="17"/>
      <c r="F18" s="17"/>
      <c r="G18" s="17"/>
      <c r="H18" s="17"/>
      <c r="I18" s="17"/>
      <c r="J18" s="17"/>
      <c r="K18" s="18"/>
    </row>
    <row r="19" spans="1:13">
      <c r="A19" s="16">
        <v>408150</v>
      </c>
      <c r="B19" s="95">
        <f>'GL Export'!G16</f>
        <v>3328275.0600000005</v>
      </c>
      <c r="C19" s="95">
        <f>'GL Export'!D16</f>
        <v>1314693.6800000002</v>
      </c>
      <c r="D19" s="95">
        <f>'GL Export'!E16</f>
        <v>9637578.9199999999</v>
      </c>
      <c r="E19" s="95">
        <f>'GL Export'!F16</f>
        <v>3217717</v>
      </c>
      <c r="F19" s="95">
        <f>'GL Export'!C16</f>
        <v>3294.4300000000003</v>
      </c>
      <c r="G19" s="96">
        <f>SUM(B19:F19)</f>
        <v>17501559.09</v>
      </c>
      <c r="H19" s="17"/>
      <c r="I19" s="20">
        <f>ROUND(G19*I2,0)</f>
        <v>11444269</v>
      </c>
      <c r="J19" s="20">
        <f>ROUND(G19*J2,0)</f>
        <v>6057290</v>
      </c>
      <c r="K19" s="21">
        <f>SUM(I19:J19)</f>
        <v>17501559</v>
      </c>
    </row>
    <row r="20" spans="1:13">
      <c r="A20" s="16">
        <v>408180</v>
      </c>
      <c r="B20" s="97">
        <f>'GL Export'!G18</f>
        <v>3181006.3099999996</v>
      </c>
      <c r="C20" s="97">
        <f>'GL Export'!D18</f>
        <v>1630964.36</v>
      </c>
      <c r="D20" s="97">
        <f>'GL Export'!E18</f>
        <v>1514621.5300000003</v>
      </c>
      <c r="E20" s="97">
        <f>'GL Export'!F18</f>
        <v>12214.19</v>
      </c>
      <c r="F20" s="97">
        <v>0</v>
      </c>
      <c r="G20" s="22">
        <f>SUM(B20:F20)</f>
        <v>6338806.3900000006</v>
      </c>
      <c r="H20" s="17"/>
      <c r="I20" s="20">
        <f>ROUND(G20*I2,0)</f>
        <v>4144945</v>
      </c>
      <c r="J20" s="20">
        <f>ROUND(G20*J2,0)</f>
        <v>2193861</v>
      </c>
      <c r="K20" s="21">
        <f>SUM(I20:J20)</f>
        <v>6338806</v>
      </c>
    </row>
    <row r="21" spans="1:13">
      <c r="A21" s="16" t="s">
        <v>91</v>
      </c>
      <c r="B21" s="95">
        <f>SUM(B19:B20)</f>
        <v>6509281.3700000001</v>
      </c>
      <c r="C21" s="95">
        <f t="shared" ref="C21:G21" si="3">SUM(C19:C20)</f>
        <v>2945658.04</v>
      </c>
      <c r="D21" s="95">
        <f t="shared" si="3"/>
        <v>11152200.449999999</v>
      </c>
      <c r="E21" s="95">
        <f t="shared" si="3"/>
        <v>3229931.19</v>
      </c>
      <c r="F21" s="95">
        <f t="shared" si="3"/>
        <v>3294.4300000000003</v>
      </c>
      <c r="G21" s="98">
        <f t="shared" si="3"/>
        <v>23840365.48</v>
      </c>
      <c r="H21" s="17"/>
      <c r="I21" s="43">
        <f>SUM(I19:I20)</f>
        <v>15589214</v>
      </c>
      <c r="J21" s="43">
        <f>SUM(J19:J20)</f>
        <v>8251151</v>
      </c>
      <c r="K21" s="44">
        <f>SUM(K19:K20)</f>
        <v>23840365</v>
      </c>
    </row>
    <row r="22" spans="1:13">
      <c r="A22" s="16"/>
      <c r="B22" s="95"/>
      <c r="C22" s="95"/>
      <c r="D22" s="95"/>
      <c r="E22" s="95"/>
      <c r="F22" s="95"/>
      <c r="G22" s="99"/>
      <c r="H22" s="17"/>
      <c r="I22" s="17"/>
      <c r="J22" s="17"/>
      <c r="K22" s="18"/>
    </row>
    <row r="23" spans="1:13">
      <c r="A23" s="16" t="s">
        <v>89</v>
      </c>
      <c r="B23" s="95"/>
      <c r="C23" s="95"/>
      <c r="D23" s="95"/>
      <c r="E23" s="95"/>
      <c r="F23" s="95"/>
      <c r="G23" s="99"/>
      <c r="H23" s="17"/>
      <c r="I23" s="17"/>
      <c r="J23" s="17"/>
      <c r="K23" s="18"/>
    </row>
    <row r="24" spans="1:13">
      <c r="A24" s="16">
        <v>408170</v>
      </c>
      <c r="B24" s="97">
        <f>'GL Export'!G17</f>
        <v>8217599.6099999994</v>
      </c>
      <c r="C24" s="97">
        <f>'GL Export'!D17</f>
        <v>3255727.3600000003</v>
      </c>
      <c r="D24" s="97">
        <v>0</v>
      </c>
      <c r="E24" s="97">
        <v>0</v>
      </c>
      <c r="F24" s="97">
        <v>0</v>
      </c>
      <c r="G24" s="22">
        <f>SUM(B24:F24)</f>
        <v>11473326.969999999</v>
      </c>
      <c r="H24" s="17"/>
      <c r="I24" s="22">
        <f>B24</f>
        <v>8217599.6099999994</v>
      </c>
      <c r="J24" s="22">
        <f>C24</f>
        <v>3255727.3600000003</v>
      </c>
      <c r="K24" s="23">
        <f>SUM(I24:J24)</f>
        <v>11473326.969999999</v>
      </c>
    </row>
    <row r="25" spans="1:13">
      <c r="A25" s="16"/>
      <c r="B25" s="19"/>
      <c r="C25" s="19"/>
      <c r="D25" s="19"/>
      <c r="E25" s="19"/>
      <c r="F25" s="19"/>
      <c r="G25" s="19"/>
      <c r="H25" s="17"/>
      <c r="I25" s="17"/>
      <c r="J25" s="17"/>
      <c r="K25" s="18"/>
    </row>
    <row r="26" spans="1:13" ht="15" thickBot="1">
      <c r="A26" s="16"/>
      <c r="B26" s="24">
        <f t="shared" ref="B26:G26" si="4">SUM(B21:B24)</f>
        <v>14726880.98</v>
      </c>
      <c r="C26" s="24">
        <f t="shared" si="4"/>
        <v>6201385.4000000004</v>
      </c>
      <c r="D26" s="24">
        <f t="shared" si="4"/>
        <v>11152200.449999999</v>
      </c>
      <c r="E26" s="24">
        <f t="shared" si="4"/>
        <v>3229931.19</v>
      </c>
      <c r="F26" s="24">
        <f t="shared" si="4"/>
        <v>3294.4300000000003</v>
      </c>
      <c r="G26" s="24">
        <f t="shared" si="4"/>
        <v>35313692.450000003</v>
      </c>
      <c r="H26" s="45"/>
      <c r="I26" s="24">
        <f>SUM(I21:I24)</f>
        <v>23806813.609999999</v>
      </c>
      <c r="J26" s="24">
        <f>SUM(J21:J24)</f>
        <v>11506878.359999999</v>
      </c>
      <c r="K26" s="46">
        <f>SUM(K21:K24)</f>
        <v>35313691.969999999</v>
      </c>
      <c r="M26" s="8"/>
    </row>
    <row r="27" spans="1:13" ht="15" thickBot="1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7"/>
    </row>
    <row r="28" spans="1:13" ht="15" thickBot="1"/>
    <row r="29" spans="1:13">
      <c r="A29" s="28" t="s">
        <v>148</v>
      </c>
      <c r="B29" s="29"/>
      <c r="C29" s="29"/>
      <c r="D29" s="29"/>
      <c r="E29" s="29"/>
      <c r="F29" s="29"/>
      <c r="G29" s="29"/>
      <c r="H29" s="29"/>
      <c r="I29" s="29"/>
      <c r="J29" s="29"/>
      <c r="K29" s="30"/>
    </row>
    <row r="30" spans="1:13">
      <c r="A30" s="31" t="s">
        <v>87</v>
      </c>
      <c r="B30" s="32"/>
      <c r="C30" s="32"/>
      <c r="D30" s="32"/>
      <c r="E30" s="32"/>
      <c r="F30" s="32"/>
      <c r="G30" s="32"/>
      <c r="H30" s="32"/>
      <c r="I30" s="32"/>
      <c r="J30" s="32"/>
      <c r="K30" s="33"/>
    </row>
    <row r="31" spans="1:13">
      <c r="A31" s="31">
        <v>408150</v>
      </c>
      <c r="B31" s="34">
        <f t="shared" ref="B31:F32" si="5">B19-B6</f>
        <v>-146484.64999999944</v>
      </c>
      <c r="C31" s="34">
        <f t="shared" si="5"/>
        <v>179.30999999982305</v>
      </c>
      <c r="D31" s="34">
        <f t="shared" si="5"/>
        <v>11974.280000001192</v>
      </c>
      <c r="E31" s="34">
        <f t="shared" si="5"/>
        <v>0</v>
      </c>
      <c r="F31" s="89">
        <f t="shared" si="5"/>
        <v>0</v>
      </c>
      <c r="G31" s="34">
        <f>SUM(B31:F31)</f>
        <v>-134331.05999999843</v>
      </c>
      <c r="H31" s="32"/>
      <c r="I31" s="34">
        <f>I19-I6</f>
        <v>-87840</v>
      </c>
      <c r="J31" s="34">
        <f>J19-J6</f>
        <v>-46492</v>
      </c>
      <c r="K31" s="35">
        <f>SUM(I31:J31)</f>
        <v>-134332</v>
      </c>
    </row>
    <row r="32" spans="1:13">
      <c r="A32" s="31">
        <v>408180</v>
      </c>
      <c r="B32" s="9">
        <f t="shared" si="5"/>
        <v>-140003.02000000002</v>
      </c>
      <c r="C32" s="9">
        <f t="shared" si="5"/>
        <v>222.44999999995343</v>
      </c>
      <c r="D32" s="9">
        <f t="shared" si="5"/>
        <v>1900.8999999999069</v>
      </c>
      <c r="E32" s="9">
        <f t="shared" si="5"/>
        <v>0</v>
      </c>
      <c r="F32" s="9">
        <f t="shared" si="5"/>
        <v>0</v>
      </c>
      <c r="G32" s="9">
        <f>SUM(B32:F32)</f>
        <v>-137879.67000000016</v>
      </c>
      <c r="H32" s="32"/>
      <c r="I32" s="34">
        <f>I20-I7</f>
        <v>-90160</v>
      </c>
      <c r="J32" s="34">
        <f>J20-J7</f>
        <v>-47720</v>
      </c>
      <c r="K32" s="35">
        <f>SUM(I32:J32)</f>
        <v>-137880</v>
      </c>
    </row>
    <row r="33" spans="1:11">
      <c r="A33" s="31" t="s">
        <v>91</v>
      </c>
      <c r="B33" s="34">
        <f t="shared" ref="B33:G33" si="6">SUM(B31:B32)</f>
        <v>-286487.66999999946</v>
      </c>
      <c r="C33" s="34">
        <f t="shared" si="6"/>
        <v>401.75999999977648</v>
      </c>
      <c r="D33" s="34">
        <f t="shared" si="6"/>
        <v>13875.180000001099</v>
      </c>
      <c r="E33" s="34">
        <f t="shared" si="6"/>
        <v>0</v>
      </c>
      <c r="F33" s="34">
        <f t="shared" si="6"/>
        <v>0</v>
      </c>
      <c r="G33" s="34">
        <f t="shared" si="6"/>
        <v>-272210.72999999858</v>
      </c>
      <c r="H33" s="32"/>
      <c r="I33" s="42">
        <f>SUM(I31:I32)</f>
        <v>-178000</v>
      </c>
      <c r="J33" s="42">
        <f>SUM(J31:J32)</f>
        <v>-94212</v>
      </c>
      <c r="K33" s="47">
        <f>SUM(K31:K32)</f>
        <v>-272212</v>
      </c>
    </row>
    <row r="34" spans="1:11">
      <c r="A34" s="31"/>
      <c r="B34" s="34"/>
      <c r="C34" s="34"/>
      <c r="D34" s="34"/>
      <c r="E34" s="34"/>
      <c r="F34" s="34"/>
      <c r="G34" s="34"/>
      <c r="H34" s="32"/>
      <c r="I34" s="32"/>
      <c r="J34" s="32"/>
      <c r="K34" s="33"/>
    </row>
    <row r="35" spans="1:11">
      <c r="A35" s="31" t="s">
        <v>89</v>
      </c>
      <c r="B35" s="34"/>
      <c r="C35" s="34"/>
      <c r="D35" s="34"/>
      <c r="E35" s="34"/>
      <c r="F35" s="34"/>
      <c r="G35" s="34"/>
      <c r="H35" s="32"/>
      <c r="I35" s="32"/>
      <c r="J35" s="32"/>
      <c r="K35" s="33"/>
    </row>
    <row r="36" spans="1:11">
      <c r="A36" s="31">
        <v>408170</v>
      </c>
      <c r="B36" s="9">
        <f>B24-B11</f>
        <v>-361674.47000000067</v>
      </c>
      <c r="C36" s="9">
        <f>C24-C11</f>
        <v>444.05999999959022</v>
      </c>
      <c r="D36" s="9">
        <f>D24-D11</f>
        <v>0</v>
      </c>
      <c r="E36" s="9">
        <f>E24-E11</f>
        <v>0</v>
      </c>
      <c r="F36" s="9">
        <f>F24-F11</f>
        <v>0</v>
      </c>
      <c r="G36" s="9">
        <f>SUM(B36:F36)</f>
        <v>-361230.41000000108</v>
      </c>
      <c r="H36" s="32"/>
      <c r="I36" s="10">
        <f>B36</f>
        <v>-361674.47000000067</v>
      </c>
      <c r="J36" s="10">
        <f>C36</f>
        <v>444.05999999959022</v>
      </c>
      <c r="K36" s="36">
        <f>SUM(I36:J36)</f>
        <v>-361230.41000000108</v>
      </c>
    </row>
    <row r="37" spans="1:11">
      <c r="A37" s="31"/>
      <c r="B37" s="34"/>
      <c r="C37" s="34"/>
      <c r="D37" s="34"/>
      <c r="E37" s="34"/>
      <c r="F37" s="34"/>
      <c r="G37" s="34"/>
      <c r="H37" s="32"/>
      <c r="I37" s="32"/>
      <c r="J37" s="32"/>
      <c r="K37" s="33"/>
    </row>
    <row r="38" spans="1:11" ht="15" thickBot="1">
      <c r="A38" s="31"/>
      <c r="B38" s="11">
        <f t="shared" ref="B38:G38" si="7">SUM(B33:B36)</f>
        <v>-648162.14000000013</v>
      </c>
      <c r="C38" s="11">
        <f t="shared" si="7"/>
        <v>845.8199999993667</v>
      </c>
      <c r="D38" s="11">
        <f t="shared" si="7"/>
        <v>13875.180000001099</v>
      </c>
      <c r="E38" s="11">
        <f t="shared" si="7"/>
        <v>0</v>
      </c>
      <c r="F38" s="11">
        <f t="shared" si="7"/>
        <v>0</v>
      </c>
      <c r="G38" s="11">
        <f t="shared" si="7"/>
        <v>-633441.13999999966</v>
      </c>
      <c r="H38" s="48"/>
      <c r="I38" s="107">
        <f>SUM(I33:I36)</f>
        <v>-539674.47000000067</v>
      </c>
      <c r="J38" s="11">
        <f>SUM(J33:J36)</f>
        <v>-93767.94000000041</v>
      </c>
      <c r="K38" s="49">
        <f>SUM(K33:K36)</f>
        <v>-633442.41000000108</v>
      </c>
    </row>
    <row r="39" spans="1:11" ht="15" thickBot="1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40"/>
    </row>
    <row r="41" spans="1:11" ht="15" thickBot="1"/>
    <row r="42" spans="1:11" ht="29.4" thickBot="1">
      <c r="A42" s="12" t="s">
        <v>149</v>
      </c>
      <c r="B42" s="13">
        <v>17227000</v>
      </c>
      <c r="C42" s="13">
        <v>7252000</v>
      </c>
      <c r="D42" s="13">
        <v>12594000</v>
      </c>
      <c r="E42" s="13">
        <f>(13200+3479000+13200+3479000)/2</f>
        <v>3492200</v>
      </c>
      <c r="F42" s="13">
        <v>3294</v>
      </c>
      <c r="G42" s="13">
        <f>SUM(B42:F42)</f>
        <v>40568494</v>
      </c>
      <c r="H42" s="14"/>
      <c r="I42" s="14"/>
      <c r="J42" s="14"/>
      <c r="K42" s="15"/>
    </row>
    <row r="43" spans="1:11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8"/>
    </row>
    <row r="44" spans="1:11">
      <c r="A44" s="16" t="s">
        <v>87</v>
      </c>
      <c r="B44" s="17"/>
      <c r="C44" s="17"/>
      <c r="D44" s="17"/>
      <c r="E44" s="17"/>
      <c r="F44" s="17"/>
      <c r="G44" s="17"/>
      <c r="H44" s="17"/>
      <c r="I44" s="17"/>
      <c r="J44" s="17"/>
      <c r="K44" s="18"/>
    </row>
    <row r="45" spans="1:11">
      <c r="A45" s="16">
        <v>408150</v>
      </c>
      <c r="B45" s="100">
        <f>(B6/B13)*B42</f>
        <v>3893301.9606497209</v>
      </c>
      <c r="C45" s="100">
        <f t="shared" ref="C45:F45" si="8">(C6/C13)*C42</f>
        <v>1537423.9754856948</v>
      </c>
      <c r="D45" s="100">
        <f t="shared" si="8"/>
        <v>10883580.960116815</v>
      </c>
      <c r="E45" s="100">
        <f t="shared" si="8"/>
        <v>3478994.0238324394</v>
      </c>
      <c r="F45" s="100">
        <f t="shared" si="8"/>
        <v>3294</v>
      </c>
      <c r="G45" s="100">
        <f>SUM(B45:F45)</f>
        <v>19796594.92008467</v>
      </c>
      <c r="H45" s="17"/>
      <c r="I45" s="20">
        <f>ROUND(G45*I2,0)</f>
        <v>12944993</v>
      </c>
      <c r="J45" s="20">
        <f>ROUND(G45*J2,0)</f>
        <v>6851602</v>
      </c>
      <c r="K45" s="21">
        <f>SUM(I45:J45)</f>
        <v>19796595</v>
      </c>
    </row>
    <row r="46" spans="1:11">
      <c r="A46" s="16">
        <v>408180</v>
      </c>
      <c r="B46" s="101">
        <f>(B7/B13)*B42</f>
        <v>3721032.0180168701</v>
      </c>
      <c r="C46" s="101">
        <f t="shared" ref="C46:F46" si="9">(C7/C13)*C42</f>
        <v>1907276.0005380046</v>
      </c>
      <c r="D46" s="101">
        <f t="shared" si="9"/>
        <v>1710419.039883184</v>
      </c>
      <c r="E46" s="101">
        <f t="shared" si="9"/>
        <v>13205.9761675604</v>
      </c>
      <c r="F46" s="101">
        <f t="shared" si="9"/>
        <v>0</v>
      </c>
      <c r="G46" s="101">
        <f>SUM(B46:F46)</f>
        <v>7351933.0346056195</v>
      </c>
      <c r="H46" s="17"/>
      <c r="I46" s="20">
        <f>ROUND(G46*I2,0)</f>
        <v>4807429</v>
      </c>
      <c r="J46" s="20">
        <f>ROUND(G46*J2,0)</f>
        <v>2544504</v>
      </c>
      <c r="K46" s="21">
        <f>SUM(I46:J46)</f>
        <v>7351933</v>
      </c>
    </row>
    <row r="47" spans="1:11">
      <c r="A47" s="16" t="s">
        <v>91</v>
      </c>
      <c r="B47" s="100">
        <f t="shared" ref="B47:G47" si="10">SUM(B45:B46)</f>
        <v>7614333.9786665905</v>
      </c>
      <c r="C47" s="100">
        <f t="shared" si="10"/>
        <v>3444699.9760236992</v>
      </c>
      <c r="D47" s="100">
        <f t="shared" si="10"/>
        <v>12593999.999999998</v>
      </c>
      <c r="E47" s="100">
        <f t="shared" si="10"/>
        <v>3492200</v>
      </c>
      <c r="F47" s="100">
        <f t="shared" si="10"/>
        <v>3294</v>
      </c>
      <c r="G47" s="100">
        <f t="shared" si="10"/>
        <v>27148527.954690289</v>
      </c>
      <c r="H47" s="17"/>
      <c r="I47" s="43">
        <f>SUM(I45:I46)</f>
        <v>17752422</v>
      </c>
      <c r="J47" s="43">
        <f>SUM(J45:J46)</f>
        <v>9396106</v>
      </c>
      <c r="K47" s="44">
        <f>SUM(K45:K46)</f>
        <v>27148528</v>
      </c>
    </row>
    <row r="48" spans="1:11">
      <c r="A48" s="16"/>
      <c r="B48" s="100"/>
      <c r="C48" s="100"/>
      <c r="D48" s="100"/>
      <c r="E48" s="100"/>
      <c r="F48" s="100"/>
      <c r="G48" s="100"/>
      <c r="H48" s="17"/>
      <c r="I48" s="17"/>
      <c r="J48" s="17"/>
      <c r="K48" s="18"/>
    </row>
    <row r="49" spans="1:13">
      <c r="A49" s="16" t="s">
        <v>89</v>
      </c>
      <c r="B49" s="100"/>
      <c r="C49" s="100"/>
      <c r="D49" s="100"/>
      <c r="E49" s="100"/>
      <c r="F49" s="100"/>
      <c r="G49" s="100"/>
      <c r="H49" s="17"/>
      <c r="I49" s="17"/>
      <c r="J49" s="17"/>
      <c r="K49" s="18"/>
    </row>
    <row r="50" spans="1:13">
      <c r="A50" s="16">
        <v>408170</v>
      </c>
      <c r="B50" s="101">
        <f>(B11/B13)*B42</f>
        <v>9612666.0213334095</v>
      </c>
      <c r="C50" s="101">
        <f t="shared" ref="C50:F50" si="11">(C11/C13)*C42</f>
        <v>3807300.0239763008</v>
      </c>
      <c r="D50" s="101">
        <f t="shared" si="11"/>
        <v>0</v>
      </c>
      <c r="E50" s="101">
        <f t="shared" si="11"/>
        <v>0</v>
      </c>
      <c r="F50" s="101">
        <f t="shared" si="11"/>
        <v>0</v>
      </c>
      <c r="G50" s="101">
        <f>SUM(B50:F50)</f>
        <v>13419966.045309711</v>
      </c>
      <c r="H50" s="17"/>
      <c r="I50" s="22">
        <f>B50</f>
        <v>9612666.0213334095</v>
      </c>
      <c r="J50" s="22">
        <f>C50</f>
        <v>3807300.0239763008</v>
      </c>
      <c r="K50" s="23">
        <f>SUM(I50:J50)</f>
        <v>13419966.045309711</v>
      </c>
    </row>
    <row r="51" spans="1:13">
      <c r="A51" s="16"/>
      <c r="B51" s="19"/>
      <c r="C51" s="19"/>
      <c r="D51" s="19"/>
      <c r="E51" s="19"/>
      <c r="F51" s="19"/>
      <c r="G51" s="19"/>
      <c r="H51" s="17"/>
      <c r="I51" s="17"/>
      <c r="J51" s="17"/>
      <c r="K51" s="18"/>
    </row>
    <row r="52" spans="1:13" ht="15" thickBot="1">
      <c r="A52" s="16"/>
      <c r="B52" s="24">
        <f t="shared" ref="B52:G52" si="12">SUM(B47:B50)</f>
        <v>17227000</v>
      </c>
      <c r="C52" s="24">
        <f t="shared" si="12"/>
        <v>7252000</v>
      </c>
      <c r="D52" s="24">
        <f t="shared" si="12"/>
        <v>12593999.999999998</v>
      </c>
      <c r="E52" s="24">
        <f t="shared" si="12"/>
        <v>3492200</v>
      </c>
      <c r="F52" s="24">
        <f t="shared" si="12"/>
        <v>3294</v>
      </c>
      <c r="G52" s="24">
        <f t="shared" si="12"/>
        <v>40568494</v>
      </c>
      <c r="H52" s="45"/>
      <c r="I52" s="24">
        <f>SUM(I47:I50)</f>
        <v>27365088.021333411</v>
      </c>
      <c r="J52" s="24">
        <f>SUM(J47:J50)</f>
        <v>13203406.0239763</v>
      </c>
      <c r="K52" s="46">
        <f>SUM(K47:K50)</f>
        <v>40568494.045309708</v>
      </c>
      <c r="M52" s="8"/>
    </row>
    <row r="53" spans="1:13" ht="15" thickBot="1">
      <c r="A53" s="25"/>
      <c r="B53" s="26"/>
      <c r="C53" s="26"/>
      <c r="D53" s="26"/>
      <c r="E53" s="26"/>
      <c r="F53" s="26"/>
      <c r="G53" s="26"/>
      <c r="H53" s="26"/>
      <c r="I53" s="26"/>
      <c r="J53" s="26"/>
      <c r="K53" s="27"/>
    </row>
    <row r="54" spans="1:13" ht="15" thickBot="1"/>
    <row r="55" spans="1:13">
      <c r="A55" s="28" t="s">
        <v>150</v>
      </c>
      <c r="B55" s="29"/>
      <c r="C55" s="29"/>
      <c r="D55" s="29"/>
      <c r="E55" s="29"/>
      <c r="F55" s="29"/>
      <c r="G55" s="29"/>
      <c r="H55" s="29"/>
      <c r="I55" s="29"/>
      <c r="J55" s="29"/>
      <c r="K55" s="30"/>
    </row>
    <row r="56" spans="1:13">
      <c r="A56" s="31" t="s">
        <v>87</v>
      </c>
      <c r="B56" s="32"/>
      <c r="C56" s="32"/>
      <c r="D56" s="32"/>
      <c r="E56" s="32"/>
      <c r="F56" s="32"/>
      <c r="G56" s="32"/>
      <c r="H56" s="32"/>
      <c r="I56" s="32"/>
      <c r="J56" s="32"/>
      <c r="K56" s="33"/>
    </row>
    <row r="57" spans="1:13">
      <c r="A57" s="31">
        <v>408150</v>
      </c>
      <c r="B57" s="34">
        <f>B45-B19</f>
        <v>565026.90064972034</v>
      </c>
      <c r="C57" s="34">
        <f t="shared" ref="C57:F57" si="13">C45-C19</f>
        <v>222730.29548569466</v>
      </c>
      <c r="D57" s="34">
        <f t="shared" si="13"/>
        <v>1246002.0401168149</v>
      </c>
      <c r="E57" s="34">
        <f t="shared" si="13"/>
        <v>261277.02383243944</v>
      </c>
      <c r="F57" s="102">
        <f t="shared" si="13"/>
        <v>-0.43000000000029104</v>
      </c>
      <c r="G57" s="34">
        <f>SUM(B57:F57)</f>
        <v>2295035.8300846689</v>
      </c>
      <c r="H57" s="32"/>
      <c r="I57" s="34">
        <f>G57*I2</f>
        <v>1500723.9292923652</v>
      </c>
      <c r="J57" s="34">
        <f>G57*J2</f>
        <v>794311.90079230384</v>
      </c>
      <c r="K57" s="35">
        <f>SUM(I57:J57)</f>
        <v>2295035.8300846689</v>
      </c>
    </row>
    <row r="58" spans="1:13">
      <c r="A58" s="31">
        <v>408180</v>
      </c>
      <c r="B58" s="9">
        <f>B46-B20</f>
        <v>540025.70801687054</v>
      </c>
      <c r="C58" s="9">
        <f t="shared" ref="C58:F58" si="14">C46-C20</f>
        <v>276311.64053800446</v>
      </c>
      <c r="D58" s="9">
        <f t="shared" si="14"/>
        <v>195797.50988318375</v>
      </c>
      <c r="E58" s="9">
        <f t="shared" si="14"/>
        <v>991.78616756039992</v>
      </c>
      <c r="F58" s="9">
        <f t="shared" si="14"/>
        <v>0</v>
      </c>
      <c r="G58" s="9">
        <f>SUM(B58:F58)</f>
        <v>1013126.6446056191</v>
      </c>
      <c r="H58" s="32"/>
      <c r="I58" s="34">
        <f>G58*I2</f>
        <v>662483.51290761435</v>
      </c>
      <c r="J58" s="34">
        <f>G58*J2</f>
        <v>350643.13169800473</v>
      </c>
      <c r="K58" s="35">
        <f>SUM(I58:J58)</f>
        <v>1013126.6446056191</v>
      </c>
    </row>
    <row r="59" spans="1:13">
      <c r="A59" s="31" t="s">
        <v>91</v>
      </c>
      <c r="B59" s="34">
        <f t="shared" ref="B59:G59" si="15">SUM(B57:B58)</f>
        <v>1105052.6086665909</v>
      </c>
      <c r="C59" s="34">
        <f t="shared" si="15"/>
        <v>499041.93602369912</v>
      </c>
      <c r="D59" s="34">
        <f t="shared" si="15"/>
        <v>1441799.5499999986</v>
      </c>
      <c r="E59" s="34">
        <f t="shared" si="15"/>
        <v>262268.80999999982</v>
      </c>
      <c r="F59" s="34">
        <f t="shared" si="15"/>
        <v>-0.43000000000029104</v>
      </c>
      <c r="G59" s="34">
        <f t="shared" si="15"/>
        <v>3308162.4746902883</v>
      </c>
      <c r="H59" s="32"/>
      <c r="I59" s="42">
        <f>SUM(I57:I58)</f>
        <v>2163207.4421999794</v>
      </c>
      <c r="J59" s="42">
        <f>SUM(J57:J58)</f>
        <v>1144955.0324903086</v>
      </c>
      <c r="K59" s="47">
        <f>SUM(K57:K58)</f>
        <v>3308162.4746902883</v>
      </c>
    </row>
    <row r="60" spans="1:13">
      <c r="A60" s="31"/>
      <c r="B60" s="34"/>
      <c r="C60" s="34"/>
      <c r="D60" s="34"/>
      <c r="E60" s="34"/>
      <c r="F60" s="34"/>
      <c r="G60" s="34"/>
      <c r="H60" s="32"/>
      <c r="I60" s="32"/>
      <c r="J60" s="32"/>
      <c r="K60" s="33"/>
    </row>
    <row r="61" spans="1:13">
      <c r="A61" s="31" t="s">
        <v>89</v>
      </c>
      <c r="B61" s="34"/>
      <c r="C61" s="34"/>
      <c r="D61" s="34"/>
      <c r="E61" s="34"/>
      <c r="F61" s="34"/>
      <c r="G61" s="34"/>
      <c r="H61" s="32"/>
      <c r="I61" s="32"/>
      <c r="J61" s="32"/>
      <c r="K61" s="33"/>
    </row>
    <row r="62" spans="1:13">
      <c r="A62" s="31">
        <v>408170</v>
      </c>
      <c r="B62" s="9">
        <f>B50-B24</f>
        <v>1395066.4113334101</v>
      </c>
      <c r="C62" s="9">
        <f t="shared" ref="C62:F62" si="16">C50-C24</f>
        <v>551572.66397630051</v>
      </c>
      <c r="D62" s="9">
        <f t="shared" si="16"/>
        <v>0</v>
      </c>
      <c r="E62" s="9">
        <f t="shared" si="16"/>
        <v>0</v>
      </c>
      <c r="F62" s="9">
        <f t="shared" si="16"/>
        <v>0</v>
      </c>
      <c r="G62" s="9">
        <f>SUM(B62:F62)</f>
        <v>1946639.0753097106</v>
      </c>
      <c r="H62" s="32"/>
      <c r="I62" s="10">
        <f>B62</f>
        <v>1395066.4113334101</v>
      </c>
      <c r="J62" s="10">
        <f>C62</f>
        <v>551572.66397630051</v>
      </c>
      <c r="K62" s="36">
        <f>SUM(I62:J62)</f>
        <v>1946639.0753097106</v>
      </c>
    </row>
    <row r="63" spans="1:13" ht="15" thickBot="1">
      <c r="A63" s="31"/>
      <c r="B63" s="34"/>
      <c r="C63" s="34"/>
      <c r="D63" s="34"/>
      <c r="E63" s="34"/>
      <c r="F63" s="34"/>
      <c r="G63" s="34"/>
      <c r="H63" s="32"/>
      <c r="I63" s="32"/>
      <c r="J63" s="32"/>
      <c r="K63" s="33"/>
    </row>
    <row r="64" spans="1:13" ht="15.6" thickTop="1" thickBot="1">
      <c r="A64" s="31"/>
      <c r="B64" s="11">
        <f t="shared" ref="B64:G64" si="17">SUM(B59:B62)</f>
        <v>2500119.0200000009</v>
      </c>
      <c r="C64" s="11">
        <f t="shared" si="17"/>
        <v>1050614.5999999996</v>
      </c>
      <c r="D64" s="11">
        <f t="shared" si="17"/>
        <v>1441799.5499999986</v>
      </c>
      <c r="E64" s="11">
        <f t="shared" si="17"/>
        <v>262268.80999999982</v>
      </c>
      <c r="F64" s="11">
        <f t="shared" si="17"/>
        <v>-0.43000000000029104</v>
      </c>
      <c r="G64" s="11">
        <f t="shared" si="17"/>
        <v>5254801.5499999989</v>
      </c>
      <c r="H64" s="48"/>
      <c r="I64" s="37">
        <f>SUM(I59:I62)</f>
        <v>3558273.8535333895</v>
      </c>
      <c r="J64" s="11">
        <f>SUM(J59:J62)</f>
        <v>1696527.6964666091</v>
      </c>
      <c r="K64" s="49">
        <f>SUM(K59:K62)</f>
        <v>5254801.5499999989</v>
      </c>
    </row>
    <row r="65" spans="1:11" ht="15" thickBot="1">
      <c r="A65" s="38"/>
      <c r="B65" s="39"/>
      <c r="C65" s="39"/>
      <c r="D65" s="39"/>
      <c r="E65" s="39"/>
      <c r="F65" s="39"/>
      <c r="G65" s="39"/>
      <c r="H65" s="39"/>
      <c r="I65" s="39"/>
      <c r="J65" s="39"/>
      <c r="K65" s="40"/>
    </row>
  </sheetData>
  <mergeCells count="2">
    <mergeCell ref="B1:G1"/>
    <mergeCell ref="I1:K1"/>
  </mergeCells>
  <pageMargins left="0.7" right="0.7" top="0.75" bottom="0.75" header="0.3" footer="0.3"/>
  <pageSetup scale="55" orientation="landscape" r:id="rId1"/>
  <headerFooter>
    <oddHeader>&amp;RAdjustment No. __2.02__
Workpaper Ref. &amp;A</oddHeader>
    <oddFooter>&amp;L&amp;F     Page &amp;P&amp;RPrep by: ____________   
          Date:  &amp;D           Mgr. Review:__________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view="pageBreakPreview" zoomScale="60" zoomScaleNormal="100"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I36" sqref="I36"/>
    </sheetView>
  </sheetViews>
  <sheetFormatPr defaultColWidth="9.109375" defaultRowHeight="14.4"/>
  <cols>
    <col min="1" max="1" width="17.109375" style="50" customWidth="1"/>
    <col min="2" max="5" width="13.33203125" style="51" bestFit="1" customWidth="1"/>
    <col min="6" max="6" width="9.5546875" style="51" bestFit="1" customWidth="1"/>
    <col min="7" max="7" width="11.5546875" style="51" bestFit="1" customWidth="1"/>
    <col min="8" max="8" width="4.33203125" style="51" customWidth="1"/>
    <col min="9" max="9" width="15.5546875" style="51" customWidth="1"/>
    <col min="10" max="10" width="17" style="51" customWidth="1"/>
    <col min="11" max="11" width="11.33203125" style="51" bestFit="1" customWidth="1"/>
    <col min="12" max="12" width="11.5546875" style="51" bestFit="1" customWidth="1"/>
    <col min="13" max="16384" width="9.109375" style="51"/>
  </cols>
  <sheetData>
    <row r="1" spans="1:12" ht="15" thickBot="1"/>
    <row r="2" spans="1:12" ht="15" thickBot="1">
      <c r="B2" s="104" t="s">
        <v>92</v>
      </c>
      <c r="C2" s="105"/>
      <c r="D2" s="105"/>
      <c r="E2" s="105"/>
      <c r="F2" s="105"/>
      <c r="G2" s="106"/>
      <c r="I2" s="104" t="s">
        <v>79</v>
      </c>
      <c r="J2" s="105"/>
      <c r="K2" s="105"/>
      <c r="L2" s="106"/>
    </row>
    <row r="3" spans="1:12">
      <c r="B3" s="3"/>
      <c r="C3" s="3"/>
      <c r="D3" s="3"/>
      <c r="E3" s="3"/>
      <c r="F3" s="3"/>
      <c r="G3" s="3"/>
      <c r="I3" s="78"/>
      <c r="J3" s="78"/>
      <c r="K3" s="78"/>
    </row>
    <row r="4" spans="1:12" s="5" customFormat="1">
      <c r="B4" s="5" t="s">
        <v>80</v>
      </c>
      <c r="C4" s="5" t="s">
        <v>81</v>
      </c>
      <c r="D4" s="5" t="s">
        <v>82</v>
      </c>
      <c r="E4" s="5" t="s">
        <v>83</v>
      </c>
      <c r="F4" s="5" t="s">
        <v>84</v>
      </c>
      <c r="G4" s="5" t="s">
        <v>85</v>
      </c>
      <c r="I4" s="5" t="s">
        <v>80</v>
      </c>
      <c r="J4" s="5" t="s">
        <v>81</v>
      </c>
      <c r="K4" s="5" t="s">
        <v>83</v>
      </c>
      <c r="L4" s="5" t="s">
        <v>85</v>
      </c>
    </row>
    <row r="5" spans="1:12" s="5" customFormat="1">
      <c r="A5" s="5" t="s">
        <v>86</v>
      </c>
    </row>
    <row r="6" spans="1:12">
      <c r="A6" s="6" t="s">
        <v>93</v>
      </c>
    </row>
    <row r="7" spans="1:12">
      <c r="A7" s="50">
        <v>408190</v>
      </c>
      <c r="B7" s="79">
        <f>'GL Export'!J9</f>
        <v>483394.88000000006</v>
      </c>
      <c r="C7" s="79"/>
      <c r="D7" s="79"/>
      <c r="E7" s="79"/>
      <c r="F7" s="79"/>
      <c r="G7" s="52">
        <f>SUM(B7:F7)</f>
        <v>483394.88000000006</v>
      </c>
      <c r="H7" s="54"/>
      <c r="I7" s="52">
        <f>ROUND($G$7*I16,0)</f>
        <v>301792</v>
      </c>
      <c r="J7" s="52">
        <f>ROUND($G$7*J16,0)</f>
        <v>134955</v>
      </c>
      <c r="K7" s="52">
        <f>ROUND($G$7*K16,0)</f>
        <v>46648</v>
      </c>
      <c r="L7" s="52">
        <f>SUM(I7:K7)</f>
        <v>483395</v>
      </c>
    </row>
    <row r="8" spans="1:12">
      <c r="B8" s="79"/>
      <c r="C8" s="79"/>
      <c r="D8" s="79"/>
      <c r="E8" s="79"/>
      <c r="F8" s="79"/>
    </row>
    <row r="9" spans="1:12">
      <c r="A9" s="6" t="s">
        <v>89</v>
      </c>
      <c r="B9" s="79"/>
      <c r="C9" s="79"/>
      <c r="D9" s="79"/>
      <c r="E9" s="79"/>
      <c r="F9" s="79"/>
    </row>
    <row r="10" spans="1:12">
      <c r="A10" s="50">
        <v>408170</v>
      </c>
      <c r="B10" s="80">
        <f>'GL Export'!J7</f>
        <v>3398448.53</v>
      </c>
      <c r="C10" s="80">
        <f>'GL Export'!H7</f>
        <v>1765709.6500000001</v>
      </c>
      <c r="D10" s="80"/>
      <c r="E10" s="80">
        <f>'GL Export'!I7</f>
        <v>4045342.0599999987</v>
      </c>
      <c r="F10" s="80"/>
      <c r="G10" s="53">
        <f>SUM(B10:F10)</f>
        <v>9209500.2399999984</v>
      </c>
      <c r="H10" s="70"/>
      <c r="I10" s="53">
        <f>B10</f>
        <v>3398448.53</v>
      </c>
      <c r="J10" s="53">
        <f>C10</f>
        <v>1765709.6500000001</v>
      </c>
      <c r="K10" s="53">
        <f>E10</f>
        <v>4045342.0599999987</v>
      </c>
      <c r="L10" s="53">
        <f>SUM(I10:K10)</f>
        <v>9209500.2399999984</v>
      </c>
    </row>
    <row r="11" spans="1:12">
      <c r="B11" s="79"/>
      <c r="C11" s="79"/>
      <c r="D11" s="79"/>
      <c r="E11" s="79"/>
      <c r="F11" s="79"/>
      <c r="H11" s="70"/>
    </row>
    <row r="12" spans="1:12" ht="15" thickBot="1">
      <c r="A12" s="6" t="s">
        <v>86</v>
      </c>
      <c r="B12" s="77">
        <f>SUM(B7:B10)</f>
        <v>3881843.4099999997</v>
      </c>
      <c r="C12" s="77">
        <f t="shared" ref="C12:L12" si="0">SUM(C7:C10)</f>
        <v>1765709.6500000001</v>
      </c>
      <c r="D12" s="77">
        <f t="shared" si="0"/>
        <v>0</v>
      </c>
      <c r="E12" s="77">
        <f t="shared" si="0"/>
        <v>4045342.0599999987</v>
      </c>
      <c r="F12" s="77">
        <f t="shared" si="0"/>
        <v>0</v>
      </c>
      <c r="G12" s="77">
        <f t="shared" si="0"/>
        <v>9692895.1199999992</v>
      </c>
      <c r="H12" s="86"/>
      <c r="I12" s="77">
        <f t="shared" si="0"/>
        <v>3700240.53</v>
      </c>
      <c r="J12" s="77">
        <f t="shared" si="0"/>
        <v>1900664.6500000001</v>
      </c>
      <c r="K12" s="77">
        <f t="shared" si="0"/>
        <v>4091990.0599999987</v>
      </c>
      <c r="L12" s="77">
        <f t="shared" si="0"/>
        <v>9692895.2399999984</v>
      </c>
    </row>
    <row r="13" spans="1:12">
      <c r="H13" s="70"/>
    </row>
    <row r="14" spans="1:12">
      <c r="H14" s="54"/>
      <c r="I14" s="88" t="s">
        <v>94</v>
      </c>
    </row>
    <row r="15" spans="1:12">
      <c r="I15" s="5" t="s">
        <v>80</v>
      </c>
      <c r="J15" s="5" t="s">
        <v>81</v>
      </c>
      <c r="K15" s="5" t="s">
        <v>83</v>
      </c>
    </row>
    <row r="16" spans="1:12">
      <c r="I16" s="90">
        <f>69.1%*0.9035</f>
        <v>0.62431849999999989</v>
      </c>
      <c r="J16" s="90">
        <f>30.9%*0.9035</f>
        <v>0.27918149999999997</v>
      </c>
      <c r="K16" s="90">
        <f>0.0965</f>
        <v>9.6500000000000002E-2</v>
      </c>
    </row>
    <row r="17" spans="1:12" ht="15" thickBot="1">
      <c r="I17" s="78"/>
      <c r="J17" s="78"/>
      <c r="K17" s="78"/>
    </row>
    <row r="18" spans="1:12" ht="29.4" thickBot="1">
      <c r="A18" s="12" t="s">
        <v>90</v>
      </c>
      <c r="B18" s="81">
        <f>B26</f>
        <v>3836804.9999999995</v>
      </c>
      <c r="C18" s="81">
        <f t="shared" ref="C18:F18" si="1">C26</f>
        <v>1765709.6500000001</v>
      </c>
      <c r="D18" s="81">
        <f t="shared" si="1"/>
        <v>0</v>
      </c>
      <c r="E18" s="81">
        <f t="shared" si="1"/>
        <v>4045342.0599999987</v>
      </c>
      <c r="F18" s="81">
        <f t="shared" si="1"/>
        <v>0</v>
      </c>
      <c r="G18" s="81">
        <f>SUM(B18:F18)</f>
        <v>9647856.7099999972</v>
      </c>
      <c r="H18" s="55"/>
      <c r="I18" s="55"/>
      <c r="J18" s="55"/>
      <c r="K18" s="55"/>
      <c r="L18" s="56"/>
    </row>
    <row r="19" spans="1:12">
      <c r="A19" s="57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9"/>
    </row>
    <row r="20" spans="1:12">
      <c r="A20" s="57" t="s">
        <v>95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9"/>
    </row>
    <row r="21" spans="1:12">
      <c r="A21" s="57">
        <v>408190</v>
      </c>
      <c r="B21" s="82">
        <f>'GL Export'!J19</f>
        <v>358269.96000000008</v>
      </c>
      <c r="C21" s="82"/>
      <c r="D21" s="82"/>
      <c r="E21" s="82"/>
      <c r="F21" s="82"/>
      <c r="G21" s="82">
        <f>SUM(B21:F21)</f>
        <v>358269.96000000008</v>
      </c>
      <c r="H21" s="58"/>
      <c r="I21" s="60">
        <f>ROUND($G$21*I16,0)</f>
        <v>223675</v>
      </c>
      <c r="J21" s="60">
        <f>ROUND($G$21*J16,0)</f>
        <v>100022</v>
      </c>
      <c r="K21" s="60">
        <f>ROUND($G$21*K16,0)</f>
        <v>34573</v>
      </c>
      <c r="L21" s="61">
        <f>SUM(I21:K21)</f>
        <v>358270</v>
      </c>
    </row>
    <row r="22" spans="1:12">
      <c r="A22" s="57"/>
      <c r="B22" s="82"/>
      <c r="C22" s="82"/>
      <c r="D22" s="82"/>
      <c r="E22" s="82"/>
      <c r="F22" s="82"/>
      <c r="G22" s="82"/>
      <c r="H22" s="58"/>
      <c r="I22" s="58"/>
      <c r="J22" s="58"/>
      <c r="K22" s="58"/>
      <c r="L22" s="59"/>
    </row>
    <row r="23" spans="1:12">
      <c r="A23" s="57" t="s">
        <v>89</v>
      </c>
      <c r="B23" s="82"/>
      <c r="C23" s="82"/>
      <c r="D23" s="82"/>
      <c r="E23" s="82"/>
      <c r="F23" s="82"/>
      <c r="G23" s="82"/>
      <c r="H23" s="58"/>
      <c r="I23" s="58"/>
      <c r="J23" s="58"/>
      <c r="K23" s="58"/>
      <c r="L23" s="59"/>
    </row>
    <row r="24" spans="1:12">
      <c r="A24" s="57">
        <v>408170</v>
      </c>
      <c r="B24" s="83">
        <f>'GL Export'!J17</f>
        <v>3478535.0399999996</v>
      </c>
      <c r="C24" s="83">
        <f>'GL Export'!H17</f>
        <v>1765709.6500000001</v>
      </c>
      <c r="D24" s="83"/>
      <c r="E24" s="83">
        <f>'GL Export'!I17</f>
        <v>4045342.0599999987</v>
      </c>
      <c r="F24" s="83"/>
      <c r="G24" s="83">
        <f>SUM(B24:F24)</f>
        <v>9289586.7499999981</v>
      </c>
      <c r="H24" s="58"/>
      <c r="I24" s="62">
        <f>B24</f>
        <v>3478535.0399999996</v>
      </c>
      <c r="J24" s="62">
        <f>C24</f>
        <v>1765709.6500000001</v>
      </c>
      <c r="K24" s="62">
        <f>E24</f>
        <v>4045342.0599999987</v>
      </c>
      <c r="L24" s="63">
        <f>SUM(I24:K24)</f>
        <v>9289586.7499999981</v>
      </c>
    </row>
    <row r="25" spans="1:12">
      <c r="A25" s="57"/>
      <c r="B25" s="82"/>
      <c r="C25" s="82"/>
      <c r="D25" s="82"/>
      <c r="E25" s="82"/>
      <c r="F25" s="82"/>
      <c r="G25" s="82"/>
      <c r="H25" s="58"/>
      <c r="I25" s="58"/>
      <c r="J25" s="58"/>
      <c r="K25" s="58"/>
      <c r="L25" s="59"/>
    </row>
    <row r="26" spans="1:12" ht="15" thickBot="1">
      <c r="A26" s="64"/>
      <c r="B26" s="84">
        <f>SUM(B21:B24)</f>
        <v>3836804.9999999995</v>
      </c>
      <c r="C26" s="84">
        <f t="shared" ref="C26:L26" si="2">SUM(C21:C24)</f>
        <v>1765709.6500000001</v>
      </c>
      <c r="D26" s="84">
        <f t="shared" si="2"/>
        <v>0</v>
      </c>
      <c r="E26" s="84">
        <f t="shared" si="2"/>
        <v>4045342.0599999987</v>
      </c>
      <c r="F26" s="84">
        <f t="shared" si="2"/>
        <v>0</v>
      </c>
      <c r="G26" s="84">
        <f t="shared" si="2"/>
        <v>9647856.709999999</v>
      </c>
      <c r="H26" s="82"/>
      <c r="I26" s="84">
        <f t="shared" si="2"/>
        <v>3702210.0399999996</v>
      </c>
      <c r="J26" s="84">
        <f t="shared" si="2"/>
        <v>1865731.6500000001</v>
      </c>
      <c r="K26" s="84">
        <f t="shared" si="2"/>
        <v>4079915.0599999987</v>
      </c>
      <c r="L26" s="85">
        <f t="shared" si="2"/>
        <v>9647856.7499999981</v>
      </c>
    </row>
    <row r="27" spans="1:12" ht="15" thickBot="1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6"/>
    </row>
    <row r="28" spans="1:12" ht="15" thickBot="1"/>
    <row r="29" spans="1:12">
      <c r="A29" s="28" t="s">
        <v>148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8"/>
    </row>
    <row r="30" spans="1:12">
      <c r="A30" s="69" t="s">
        <v>95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1"/>
    </row>
    <row r="31" spans="1:12">
      <c r="A31" s="69">
        <v>408190</v>
      </c>
      <c r="B31" s="86">
        <f>B21-B7</f>
        <v>-125124.91999999998</v>
      </c>
      <c r="C31" s="86">
        <f>C21-C7</f>
        <v>0</v>
      </c>
      <c r="D31" s="86">
        <f>D21-D7</f>
        <v>0</v>
      </c>
      <c r="E31" s="86">
        <f>E21-E7</f>
        <v>0</v>
      </c>
      <c r="F31" s="86">
        <f>F21-F7</f>
        <v>0</v>
      </c>
      <c r="G31" s="86">
        <f>SUM(B31:F31)</f>
        <v>-125124.91999999998</v>
      </c>
      <c r="H31" s="70"/>
      <c r="I31" s="86">
        <f>I21-I7</f>
        <v>-78117</v>
      </c>
      <c r="J31" s="86">
        <f>J21-J7</f>
        <v>-34933</v>
      </c>
      <c r="K31" s="86">
        <f>K21-K7</f>
        <v>-12075</v>
      </c>
      <c r="L31" s="72">
        <f>SUM(I31:K31)</f>
        <v>-125125</v>
      </c>
    </row>
    <row r="32" spans="1:12">
      <c r="A32" s="69"/>
      <c r="B32" s="86"/>
      <c r="C32" s="86"/>
      <c r="D32" s="86"/>
      <c r="E32" s="86"/>
      <c r="F32" s="86"/>
      <c r="G32" s="86"/>
      <c r="H32" s="70"/>
      <c r="I32" s="70"/>
      <c r="J32" s="70"/>
      <c r="K32" s="70"/>
      <c r="L32" s="71"/>
    </row>
    <row r="33" spans="1:12">
      <c r="A33" s="69" t="s">
        <v>89</v>
      </c>
      <c r="B33" s="86"/>
      <c r="C33" s="86"/>
      <c r="D33" s="86"/>
      <c r="E33" s="86"/>
      <c r="F33" s="86"/>
      <c r="G33" s="86"/>
      <c r="H33" s="70"/>
      <c r="I33" s="70"/>
      <c r="J33" s="70"/>
      <c r="K33" s="70"/>
      <c r="L33" s="71"/>
    </row>
    <row r="34" spans="1:12">
      <c r="A34" s="69">
        <v>408170</v>
      </c>
      <c r="B34" s="80">
        <f>B24-B10</f>
        <v>80086.509999999776</v>
      </c>
      <c r="C34" s="80">
        <f>C24-C10</f>
        <v>0</v>
      </c>
      <c r="D34" s="80">
        <f>D24-D10</f>
        <v>0</v>
      </c>
      <c r="E34" s="80">
        <f>E24-E10</f>
        <v>0</v>
      </c>
      <c r="F34" s="80">
        <f>F24-F10</f>
        <v>0</v>
      </c>
      <c r="G34" s="80">
        <f>SUM(B34:F34)</f>
        <v>80086.509999999776</v>
      </c>
      <c r="H34" s="70"/>
      <c r="I34" s="53">
        <f>I24-I10</f>
        <v>80086.509999999776</v>
      </c>
      <c r="J34" s="53">
        <f>J24-J10</f>
        <v>0</v>
      </c>
      <c r="K34" s="53">
        <f>K24-K10</f>
        <v>0</v>
      </c>
      <c r="L34" s="73">
        <f>SUM(I34:K34)</f>
        <v>80086.509999999776</v>
      </c>
    </row>
    <row r="35" spans="1:12">
      <c r="A35" s="69"/>
      <c r="B35" s="86"/>
      <c r="C35" s="86"/>
      <c r="D35" s="86"/>
      <c r="E35" s="86"/>
      <c r="F35" s="86"/>
      <c r="G35" s="86"/>
      <c r="H35" s="70"/>
      <c r="I35" s="70"/>
      <c r="J35" s="70"/>
      <c r="K35" s="70"/>
      <c r="L35" s="71"/>
    </row>
    <row r="36" spans="1:12" ht="15" thickBot="1">
      <c r="A36" s="69"/>
      <c r="B36" s="77">
        <f>SUM(B31:B34)</f>
        <v>-45038.410000000207</v>
      </c>
      <c r="C36" s="77">
        <f t="shared" ref="C36:K36" si="3">SUM(C31:C34)</f>
        <v>0</v>
      </c>
      <c r="D36" s="77">
        <f t="shared" si="3"/>
        <v>0</v>
      </c>
      <c r="E36" s="77">
        <f t="shared" si="3"/>
        <v>0</v>
      </c>
      <c r="F36" s="77">
        <f t="shared" si="3"/>
        <v>0</v>
      </c>
      <c r="G36" s="77">
        <f t="shared" si="3"/>
        <v>-45038.410000000207</v>
      </c>
      <c r="H36" s="86"/>
      <c r="I36" s="107">
        <f>SUM(I31:I34)</f>
        <v>1969.5099999997765</v>
      </c>
      <c r="J36" s="77">
        <f t="shared" si="3"/>
        <v>-34933</v>
      </c>
      <c r="K36" s="77">
        <f t="shared" si="3"/>
        <v>-12075</v>
      </c>
      <c r="L36" s="87">
        <f>SUM(L31:L34)</f>
        <v>-45038.490000000224</v>
      </c>
    </row>
    <row r="37" spans="1:12" ht="15" thickBot="1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6"/>
    </row>
    <row r="39" spans="1:12" ht="15" thickBot="1"/>
    <row r="40" spans="1:12" ht="29.4" thickBot="1">
      <c r="A40" s="12" t="s">
        <v>149</v>
      </c>
      <c r="B40" s="81">
        <v>4330000</v>
      </c>
      <c r="C40" s="81">
        <v>1977000</v>
      </c>
      <c r="D40" s="81">
        <f t="shared" ref="D40:F40" si="4">D34</f>
        <v>0</v>
      </c>
      <c r="E40" s="81">
        <f>(4696000+4983000)/2</f>
        <v>4839500</v>
      </c>
      <c r="F40" s="81">
        <f t="shared" si="4"/>
        <v>0</v>
      </c>
      <c r="G40" s="81">
        <f>SUM(B40:F40)</f>
        <v>11146500</v>
      </c>
      <c r="H40" s="55"/>
      <c r="I40" s="55"/>
      <c r="J40" s="55"/>
      <c r="K40" s="55"/>
      <c r="L40" s="56"/>
    </row>
    <row r="41" spans="1:12">
      <c r="A41" s="57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9"/>
    </row>
    <row r="42" spans="1:12">
      <c r="A42" s="57" t="s">
        <v>95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9"/>
    </row>
    <row r="43" spans="1:12">
      <c r="A43" s="57">
        <v>408190</v>
      </c>
      <c r="B43" s="82">
        <f>B40*B21/B26</f>
        <v>404323.10914940957</v>
      </c>
      <c r="C43" s="82"/>
      <c r="D43" s="82"/>
      <c r="E43" s="82"/>
      <c r="F43" s="82"/>
      <c r="G43" s="82">
        <f>SUM(B43:F43)</f>
        <v>404323.10914940957</v>
      </c>
      <c r="H43" s="58"/>
      <c r="I43" s="60">
        <f>ROUND(G43*I16,0)</f>
        <v>252426</v>
      </c>
      <c r="J43" s="60">
        <f>ROUND(G43*J16,0)</f>
        <v>112880</v>
      </c>
      <c r="K43" s="60">
        <f>ROUND(G43*K16,0)</f>
        <v>39017</v>
      </c>
      <c r="L43" s="61">
        <f>SUM(I43:K43)</f>
        <v>404323</v>
      </c>
    </row>
    <row r="44" spans="1:12">
      <c r="A44" s="57"/>
      <c r="B44" s="82"/>
      <c r="C44" s="82"/>
      <c r="D44" s="82"/>
      <c r="E44" s="82"/>
      <c r="F44" s="82"/>
      <c r="G44" s="82"/>
      <c r="H44" s="58"/>
      <c r="I44" s="58"/>
      <c r="J44" s="58"/>
      <c r="K44" s="58"/>
      <c r="L44" s="59"/>
    </row>
    <row r="45" spans="1:12">
      <c r="A45" s="57" t="s">
        <v>89</v>
      </c>
      <c r="B45" s="82"/>
      <c r="C45" s="82"/>
      <c r="D45" s="82"/>
      <c r="E45" s="82"/>
      <c r="F45" s="82"/>
      <c r="G45" s="82"/>
      <c r="H45" s="58"/>
      <c r="I45" s="58"/>
      <c r="J45" s="58"/>
      <c r="K45" s="58"/>
      <c r="L45" s="59"/>
    </row>
    <row r="46" spans="1:12">
      <c r="A46" s="57">
        <v>408170</v>
      </c>
      <c r="B46" s="83">
        <f>B40-B43</f>
        <v>3925676.8908505905</v>
      </c>
      <c r="C46" s="83">
        <f>C40</f>
        <v>1977000</v>
      </c>
      <c r="D46" s="83">
        <f>(D32/$C$12)*D40</f>
        <v>0</v>
      </c>
      <c r="E46" s="83">
        <f>E40</f>
        <v>4839500</v>
      </c>
      <c r="F46" s="83"/>
      <c r="G46" s="83">
        <f>SUM(B46:F46)</f>
        <v>10742176.890850591</v>
      </c>
      <c r="H46" s="58"/>
      <c r="I46" s="62">
        <f>B46</f>
        <v>3925676.8908505905</v>
      </c>
      <c r="J46" s="62">
        <f>C46</f>
        <v>1977000</v>
      </c>
      <c r="K46" s="62">
        <f>E46</f>
        <v>4839500</v>
      </c>
      <c r="L46" s="63">
        <f>SUM(I46:K46)</f>
        <v>10742176.890850591</v>
      </c>
    </row>
    <row r="47" spans="1:12">
      <c r="A47" s="57"/>
      <c r="B47" s="82"/>
      <c r="C47" s="82"/>
      <c r="D47" s="82"/>
      <c r="E47" s="82"/>
      <c r="F47" s="82"/>
      <c r="G47" s="82"/>
      <c r="H47" s="58"/>
      <c r="I47" s="58"/>
      <c r="J47" s="58"/>
      <c r="K47" s="58"/>
      <c r="L47" s="59"/>
    </row>
    <row r="48" spans="1:12" ht="15" thickBot="1">
      <c r="A48" s="64"/>
      <c r="B48" s="84">
        <f>SUM(B43:B46)</f>
        <v>4330000</v>
      </c>
      <c r="C48" s="84">
        <f t="shared" ref="C48:G48" si="5">SUM(C43:C46)</f>
        <v>1977000</v>
      </c>
      <c r="D48" s="84">
        <f t="shared" si="5"/>
        <v>0</v>
      </c>
      <c r="E48" s="84">
        <f t="shared" si="5"/>
        <v>4839500</v>
      </c>
      <c r="F48" s="84">
        <f t="shared" si="5"/>
        <v>0</v>
      </c>
      <c r="G48" s="84">
        <f t="shared" si="5"/>
        <v>11146500</v>
      </c>
      <c r="H48" s="82"/>
      <c r="I48" s="84">
        <f t="shared" ref="I48:L48" si="6">SUM(I43:I46)</f>
        <v>4178102.8908505905</v>
      </c>
      <c r="J48" s="84">
        <f t="shared" si="6"/>
        <v>2089880</v>
      </c>
      <c r="K48" s="84">
        <f t="shared" si="6"/>
        <v>4878517</v>
      </c>
      <c r="L48" s="85">
        <f t="shared" si="6"/>
        <v>11146499.890850591</v>
      </c>
    </row>
    <row r="49" spans="1:12" ht="15" thickBot="1">
      <c r="A49" s="64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6"/>
    </row>
    <row r="50" spans="1:12" ht="15" thickBot="1"/>
    <row r="51" spans="1:12">
      <c r="A51" s="28" t="s">
        <v>150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8"/>
    </row>
    <row r="52" spans="1:12">
      <c r="A52" s="69" t="s">
        <v>95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1"/>
    </row>
    <row r="53" spans="1:12">
      <c r="A53" s="69">
        <v>408190</v>
      </c>
      <c r="B53" s="86">
        <f>B43-B21</f>
        <v>46053.149149409495</v>
      </c>
      <c r="C53" s="86">
        <f>C43-C29</f>
        <v>0</v>
      </c>
      <c r="D53" s="86">
        <f>D43-D29</f>
        <v>0</v>
      </c>
      <c r="E53" s="86">
        <f>E43-E29</f>
        <v>0</v>
      </c>
      <c r="F53" s="86">
        <f>F43-F29</f>
        <v>0</v>
      </c>
      <c r="G53" s="86">
        <f>SUM(B53:F53)</f>
        <v>46053.149149409495</v>
      </c>
      <c r="H53" s="70"/>
      <c r="I53" s="86">
        <f>$G$53*I16</f>
        <v>28751.832997235608</v>
      </c>
      <c r="J53" s="86">
        <f t="shared" ref="J53:K53" si="7">$G$53*J16</f>
        <v>12857.187259255867</v>
      </c>
      <c r="K53" s="86">
        <f t="shared" si="7"/>
        <v>4444.1288929180164</v>
      </c>
      <c r="L53" s="72">
        <f>SUM(I53:K53)</f>
        <v>46053.149149409488</v>
      </c>
    </row>
    <row r="54" spans="1:12">
      <c r="A54" s="69"/>
      <c r="B54" s="86"/>
      <c r="C54" s="86"/>
      <c r="D54" s="86"/>
      <c r="E54" s="86"/>
      <c r="F54" s="86"/>
      <c r="G54" s="86"/>
      <c r="H54" s="70"/>
      <c r="I54" s="70"/>
      <c r="J54" s="70"/>
      <c r="K54" s="70"/>
      <c r="L54" s="71"/>
    </row>
    <row r="55" spans="1:12">
      <c r="A55" s="69" t="s">
        <v>89</v>
      </c>
      <c r="B55" s="86"/>
      <c r="C55" s="86"/>
      <c r="D55" s="86"/>
      <c r="E55" s="86"/>
      <c r="F55" s="86"/>
      <c r="G55" s="86"/>
      <c r="H55" s="70"/>
      <c r="I55" s="70"/>
      <c r="J55" s="70"/>
      <c r="K55" s="70"/>
      <c r="L55" s="71"/>
    </row>
    <row r="56" spans="1:12">
      <c r="A56" s="69">
        <v>408170</v>
      </c>
      <c r="B56" s="80">
        <f>B46-B24</f>
        <v>447141.85085059097</v>
      </c>
      <c r="C56" s="80">
        <f t="shared" ref="C56:F56" si="8">C46-C24</f>
        <v>211290.34999999986</v>
      </c>
      <c r="D56" s="80">
        <f t="shared" si="8"/>
        <v>0</v>
      </c>
      <c r="E56" s="80">
        <f t="shared" si="8"/>
        <v>794157.94000000134</v>
      </c>
      <c r="F56" s="80">
        <f t="shared" si="8"/>
        <v>0</v>
      </c>
      <c r="G56" s="80">
        <f>SUM(B56:F56)</f>
        <v>1452590.1408505922</v>
      </c>
      <c r="H56" s="70"/>
      <c r="I56" s="53">
        <f>B56</f>
        <v>447141.85085059097</v>
      </c>
      <c r="J56" s="53">
        <f>C56</f>
        <v>211290.34999999986</v>
      </c>
      <c r="K56" s="53">
        <f>E56</f>
        <v>794157.94000000134</v>
      </c>
      <c r="L56" s="73">
        <f>SUM(I56:K56)</f>
        <v>1452590.1408505922</v>
      </c>
    </row>
    <row r="57" spans="1:12" ht="15" thickBot="1">
      <c r="A57" s="69"/>
      <c r="B57" s="86"/>
      <c r="C57" s="86"/>
      <c r="D57" s="86"/>
      <c r="E57" s="86"/>
      <c r="F57" s="86"/>
      <c r="G57" s="86"/>
      <c r="H57" s="70"/>
      <c r="I57" s="70"/>
      <c r="J57" s="70"/>
      <c r="K57" s="70"/>
      <c r="L57" s="71"/>
    </row>
    <row r="58" spans="1:12" ht="15.6" thickTop="1" thickBot="1">
      <c r="A58" s="69"/>
      <c r="B58" s="77">
        <f>SUM(B53:B56)</f>
        <v>493195.00000000047</v>
      </c>
      <c r="C58" s="77">
        <f t="shared" ref="C58:G58" si="9">SUM(C53:C56)</f>
        <v>211290.34999999986</v>
      </c>
      <c r="D58" s="77">
        <f t="shared" si="9"/>
        <v>0</v>
      </c>
      <c r="E58" s="77">
        <f t="shared" si="9"/>
        <v>794157.94000000134</v>
      </c>
      <c r="F58" s="77">
        <f t="shared" si="9"/>
        <v>0</v>
      </c>
      <c r="G58" s="77">
        <f t="shared" si="9"/>
        <v>1498643.2900000017</v>
      </c>
      <c r="H58" s="86"/>
      <c r="I58" s="37">
        <f>SUM(I53:I56)</f>
        <v>475893.68384782656</v>
      </c>
      <c r="J58" s="77">
        <f t="shared" ref="J58:K58" si="10">SUM(J53:J56)</f>
        <v>224147.53725925574</v>
      </c>
      <c r="K58" s="77">
        <f t="shared" si="10"/>
        <v>798602.06889291934</v>
      </c>
      <c r="L58" s="87">
        <f>SUM(L53:L56)</f>
        <v>1498643.2900000017</v>
      </c>
    </row>
    <row r="59" spans="1:12" ht="15" thickBot="1">
      <c r="A59" s="74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6"/>
    </row>
  </sheetData>
  <mergeCells count="2">
    <mergeCell ref="B2:G2"/>
    <mergeCell ref="I2:L2"/>
  </mergeCells>
  <pageMargins left="0.7" right="0.7" top="0.75" bottom="0.75" header="0.3" footer="0.3"/>
  <pageSetup scale="60" orientation="landscape" r:id="rId1"/>
  <headerFooter>
    <oddHeader>&amp;RAdjustment No. __2.02__
Workpaper Ref. &amp;A</oddHeader>
    <oddFooter>&amp;L&amp;F     Page &amp;P&amp;RPrep by: ____________   
          Date:  &amp;D           Mgr. Review:__________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20"/>
  <sheetViews>
    <sheetView zoomScaleNormal="100" workbookViewId="0">
      <selection activeCell="A3" sqref="A3"/>
    </sheetView>
  </sheetViews>
  <sheetFormatPr defaultRowHeight="13.2"/>
  <cols>
    <col min="1" max="1" width="23.77734375" bestFit="1" customWidth="1"/>
    <col min="2" max="2" width="34.33203125" bestFit="1" customWidth="1"/>
    <col min="3" max="3" width="7.109375" bestFit="1" customWidth="1"/>
    <col min="4" max="4" width="10.44140625" bestFit="1" customWidth="1"/>
    <col min="5" max="5" width="11.44140625" bestFit="1" customWidth="1"/>
    <col min="6" max="6" width="10.44140625" bestFit="1" customWidth="1"/>
    <col min="7" max="7" width="11.44140625" bestFit="1" customWidth="1"/>
    <col min="8" max="10" width="10.44140625" bestFit="1" customWidth="1"/>
    <col min="11" max="11" width="11.44140625" bestFit="1" customWidth="1"/>
  </cols>
  <sheetData>
    <row r="3" spans="1:11">
      <c r="A3" s="103" t="s">
        <v>151</v>
      </c>
      <c r="C3" t="s">
        <v>97</v>
      </c>
      <c r="D3" t="s">
        <v>98</v>
      </c>
    </row>
    <row r="4" spans="1:11">
      <c r="C4" s="92" t="s">
        <v>101</v>
      </c>
      <c r="D4" s="92"/>
      <c r="E4" s="92"/>
      <c r="F4" s="92"/>
      <c r="G4" s="92"/>
      <c r="H4" s="92" t="s">
        <v>99</v>
      </c>
      <c r="I4" s="92"/>
      <c r="J4" s="92"/>
      <c r="K4" s="92" t="s">
        <v>96</v>
      </c>
    </row>
    <row r="5" spans="1:11">
      <c r="A5" t="s">
        <v>103</v>
      </c>
      <c r="B5" t="s">
        <v>107</v>
      </c>
      <c r="C5" s="92" t="s">
        <v>105</v>
      </c>
      <c r="D5" s="92" t="s">
        <v>104</v>
      </c>
      <c r="E5" s="92" t="s">
        <v>106</v>
      </c>
      <c r="F5" s="92" t="s">
        <v>100</v>
      </c>
      <c r="G5" s="92" t="s">
        <v>102</v>
      </c>
      <c r="H5" s="92" t="s">
        <v>104</v>
      </c>
      <c r="I5" s="92" t="s">
        <v>100</v>
      </c>
      <c r="J5" s="92" t="s">
        <v>102</v>
      </c>
      <c r="K5" s="92"/>
    </row>
    <row r="6" spans="1:11">
      <c r="A6" t="s">
        <v>0</v>
      </c>
      <c r="B6" t="s">
        <v>108</v>
      </c>
      <c r="C6" s="94">
        <v>3294.4300000000003</v>
      </c>
      <c r="D6" s="94">
        <v>1314514.3700000003</v>
      </c>
      <c r="E6" s="94">
        <v>9625604.6399999987</v>
      </c>
      <c r="F6" s="94">
        <v>3217717</v>
      </c>
      <c r="G6" s="94">
        <v>3474759.71</v>
      </c>
      <c r="H6" s="94"/>
      <c r="I6" s="94"/>
      <c r="J6" s="94"/>
      <c r="K6" s="91">
        <f>SUM(C6:J6)</f>
        <v>17635890.149999999</v>
      </c>
    </row>
    <row r="7" spans="1:11">
      <c r="A7" t="s">
        <v>1</v>
      </c>
      <c r="B7" t="s">
        <v>109</v>
      </c>
      <c r="C7" s="94"/>
      <c r="D7" s="94">
        <v>3255283.3000000007</v>
      </c>
      <c r="E7" s="94"/>
      <c r="F7" s="94"/>
      <c r="G7" s="94">
        <v>8579274.0800000001</v>
      </c>
      <c r="H7" s="94">
        <v>1765709.6500000001</v>
      </c>
      <c r="I7" s="94">
        <v>4045342.0599999987</v>
      </c>
      <c r="J7" s="94">
        <v>3398448.53</v>
      </c>
      <c r="K7" s="91">
        <f t="shared" ref="K7:K9" si="0">SUM(C7:J7)</f>
        <v>21044057.620000001</v>
      </c>
    </row>
    <row r="8" spans="1:11">
      <c r="A8" t="s">
        <v>2</v>
      </c>
      <c r="B8" t="s">
        <v>110</v>
      </c>
      <c r="C8" s="94"/>
      <c r="D8" s="94">
        <v>1630741.9100000001</v>
      </c>
      <c r="E8" s="94">
        <v>1512720.6300000004</v>
      </c>
      <c r="F8" s="94">
        <v>12214.19</v>
      </c>
      <c r="G8" s="94">
        <v>3321009.3299999996</v>
      </c>
      <c r="H8" s="94"/>
      <c r="I8" s="94"/>
      <c r="J8" s="94"/>
      <c r="K8" s="91">
        <f t="shared" si="0"/>
        <v>6476686.0600000005</v>
      </c>
    </row>
    <row r="9" spans="1:11">
      <c r="A9" t="s">
        <v>13</v>
      </c>
      <c r="B9" t="s">
        <v>111</v>
      </c>
      <c r="C9" s="94"/>
      <c r="D9" s="94"/>
      <c r="E9" s="94"/>
      <c r="F9" s="94"/>
      <c r="G9" s="94"/>
      <c r="H9" s="94"/>
      <c r="I9" s="94"/>
      <c r="J9" s="94">
        <v>483394.88000000006</v>
      </c>
      <c r="K9" s="91">
        <f t="shared" si="0"/>
        <v>483394.88000000006</v>
      </c>
    </row>
    <row r="10" spans="1:11" ht="13.8" thickBot="1">
      <c r="A10" t="s">
        <v>96</v>
      </c>
      <c r="C10" s="93">
        <f>SUM(C6:C9)</f>
        <v>3294.4300000000003</v>
      </c>
      <c r="D10" s="93">
        <f t="shared" ref="D10:K10" si="1">SUM(D6:D9)</f>
        <v>6200539.580000001</v>
      </c>
      <c r="E10" s="93">
        <f t="shared" si="1"/>
        <v>11138325.27</v>
      </c>
      <c r="F10" s="93">
        <f t="shared" si="1"/>
        <v>3229931.19</v>
      </c>
      <c r="G10" s="93">
        <f t="shared" si="1"/>
        <v>15375043.119999999</v>
      </c>
      <c r="H10" s="93">
        <f t="shared" si="1"/>
        <v>1765709.6500000001</v>
      </c>
      <c r="I10" s="93">
        <f t="shared" si="1"/>
        <v>4045342.0599999987</v>
      </c>
      <c r="J10" s="93">
        <f t="shared" si="1"/>
        <v>3881843.4099999997</v>
      </c>
      <c r="K10" s="93">
        <f t="shared" si="1"/>
        <v>45640028.710000001</v>
      </c>
    </row>
    <row r="13" spans="1:11">
      <c r="A13" s="103" t="s">
        <v>152</v>
      </c>
      <c r="C13" t="s">
        <v>97</v>
      </c>
      <c r="D13" t="s">
        <v>98</v>
      </c>
    </row>
    <row r="14" spans="1:11">
      <c r="C14" s="92" t="s">
        <v>101</v>
      </c>
      <c r="D14" s="92"/>
      <c r="E14" s="92"/>
      <c r="F14" s="92"/>
      <c r="G14" s="92"/>
      <c r="H14" s="92" t="s">
        <v>99</v>
      </c>
      <c r="I14" s="92"/>
      <c r="J14" s="92"/>
      <c r="K14" s="92" t="s">
        <v>96</v>
      </c>
    </row>
    <row r="15" spans="1:11">
      <c r="A15" t="s">
        <v>103</v>
      </c>
      <c r="B15" t="s">
        <v>107</v>
      </c>
      <c r="C15" s="92" t="s">
        <v>105</v>
      </c>
      <c r="D15" s="92" t="s">
        <v>104</v>
      </c>
      <c r="E15" s="92" t="s">
        <v>106</v>
      </c>
      <c r="F15" s="92" t="s">
        <v>100</v>
      </c>
      <c r="G15" s="92" t="s">
        <v>102</v>
      </c>
      <c r="H15" s="92" t="s">
        <v>104</v>
      </c>
      <c r="I15" s="92" t="s">
        <v>100</v>
      </c>
      <c r="J15" s="92" t="s">
        <v>102</v>
      </c>
      <c r="K15" s="92"/>
    </row>
    <row r="16" spans="1:11">
      <c r="A16" t="s">
        <v>0</v>
      </c>
      <c r="B16" t="s">
        <v>108</v>
      </c>
      <c r="C16" s="94">
        <v>3294.4300000000003</v>
      </c>
      <c r="D16" s="94">
        <v>1314693.6800000002</v>
      </c>
      <c r="E16" s="94">
        <v>9637578.9199999999</v>
      </c>
      <c r="F16" s="94">
        <v>3217717</v>
      </c>
      <c r="G16" s="94">
        <v>3328275.0600000005</v>
      </c>
      <c r="H16" s="94"/>
      <c r="I16" s="94"/>
      <c r="J16" s="94"/>
      <c r="K16" s="91">
        <f>SUM(C16:J16)</f>
        <v>17501559.09</v>
      </c>
    </row>
    <row r="17" spans="1:11">
      <c r="A17" t="s">
        <v>1</v>
      </c>
      <c r="B17" t="s">
        <v>109</v>
      </c>
      <c r="C17" s="94"/>
      <c r="D17" s="94">
        <v>3255727.3600000003</v>
      </c>
      <c r="E17" s="94"/>
      <c r="F17" s="94"/>
      <c r="G17" s="94">
        <v>8217599.6099999994</v>
      </c>
      <c r="H17" s="94">
        <v>1765709.6500000001</v>
      </c>
      <c r="I17" s="94">
        <v>4045342.0599999987</v>
      </c>
      <c r="J17" s="94">
        <v>3478535.0399999996</v>
      </c>
      <c r="K17" s="91">
        <f t="shared" ref="K17:K19" si="2">SUM(C17:J17)</f>
        <v>20762913.719999999</v>
      </c>
    </row>
    <row r="18" spans="1:11">
      <c r="A18" t="s">
        <v>2</v>
      </c>
      <c r="B18" t="s">
        <v>110</v>
      </c>
      <c r="C18" s="94"/>
      <c r="D18" s="94">
        <v>1630964.36</v>
      </c>
      <c r="E18" s="94">
        <v>1514621.5300000003</v>
      </c>
      <c r="F18" s="94">
        <v>12214.19</v>
      </c>
      <c r="G18" s="94">
        <v>3181006.3099999996</v>
      </c>
      <c r="H18" s="94"/>
      <c r="I18" s="94"/>
      <c r="J18" s="94"/>
      <c r="K18" s="91">
        <f t="shared" si="2"/>
        <v>6338806.3900000006</v>
      </c>
    </row>
    <row r="19" spans="1:11">
      <c r="A19" t="s">
        <v>13</v>
      </c>
      <c r="B19" t="s">
        <v>111</v>
      </c>
      <c r="C19" s="94"/>
      <c r="D19" s="94"/>
      <c r="E19" s="94"/>
      <c r="F19" s="94"/>
      <c r="G19" s="94"/>
      <c r="H19" s="94"/>
      <c r="I19" s="94"/>
      <c r="J19" s="94">
        <v>358269.96000000008</v>
      </c>
      <c r="K19" s="91">
        <f t="shared" si="2"/>
        <v>358269.96000000008</v>
      </c>
    </row>
    <row r="20" spans="1:11" ht="13.8" thickBot="1">
      <c r="A20" t="s">
        <v>96</v>
      </c>
      <c r="C20" s="93">
        <f>SUM(C16:C19)</f>
        <v>3294.4300000000003</v>
      </c>
      <c r="D20" s="93">
        <f t="shared" ref="D20:K20" si="3">SUM(D16:D19)</f>
        <v>6201385.4000000013</v>
      </c>
      <c r="E20" s="93">
        <f t="shared" si="3"/>
        <v>11152200.449999999</v>
      </c>
      <c r="F20" s="93">
        <f t="shared" si="3"/>
        <v>3229931.19</v>
      </c>
      <c r="G20" s="93">
        <f t="shared" si="3"/>
        <v>14726880.98</v>
      </c>
      <c r="H20" s="93">
        <f t="shared" si="3"/>
        <v>1765709.6500000001</v>
      </c>
      <c r="I20" s="93">
        <f t="shared" si="3"/>
        <v>4045342.0599999987</v>
      </c>
      <c r="J20" s="93">
        <f t="shared" si="3"/>
        <v>3836804.9999999995</v>
      </c>
      <c r="K20" s="93">
        <f t="shared" si="3"/>
        <v>44961549.160000004</v>
      </c>
    </row>
  </sheetData>
  <printOptions gridLines="1"/>
  <pageMargins left="0.7" right="0.7" top="0.75" bottom="0.75" header="0.3" footer="0.3"/>
  <pageSetup scale="82" orientation="landscape" r:id="rId1"/>
  <headerFooter>
    <oddFooter>&amp;L&amp;F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workbookViewId="0">
      <selection activeCell="I3" sqref="I3"/>
    </sheetView>
  </sheetViews>
  <sheetFormatPr defaultRowHeight="13.2"/>
  <cols>
    <col min="1" max="1" width="5.44140625" bestFit="1" customWidth="1"/>
    <col min="2" max="2" width="13.6640625" customWidth="1"/>
    <col min="3" max="3" width="8.77734375" hidden="1" customWidth="1"/>
    <col min="4" max="4" width="13.21875" bestFit="1" customWidth="1"/>
    <col min="5" max="5" width="34.33203125" hidden="1" customWidth="1"/>
    <col min="6" max="6" width="38.109375" bestFit="1" customWidth="1"/>
    <col min="7" max="7" width="4" bestFit="1" customWidth="1"/>
    <col min="8" max="8" width="4.109375" bestFit="1" customWidth="1"/>
    <col min="9" max="9" width="38.21875" bestFit="1" customWidth="1"/>
    <col min="10" max="10" width="17.33203125" bestFit="1" customWidth="1"/>
    <col min="11" max="11" width="14.6640625" bestFit="1" customWidth="1"/>
  </cols>
  <sheetData>
    <row r="1" spans="1:11" s="103" customFormat="1">
      <c r="A1" s="103" t="s">
        <v>143</v>
      </c>
      <c r="B1" s="103" t="s">
        <v>145</v>
      </c>
      <c r="C1" s="103" t="s">
        <v>112</v>
      </c>
      <c r="D1" s="103" t="s">
        <v>144</v>
      </c>
      <c r="E1" s="103" t="s">
        <v>107</v>
      </c>
      <c r="F1" s="103" t="s">
        <v>113</v>
      </c>
      <c r="G1" s="103" t="s">
        <v>146</v>
      </c>
      <c r="H1" s="103" t="s">
        <v>147</v>
      </c>
      <c r="I1" s="103" t="s">
        <v>114</v>
      </c>
      <c r="J1" s="103" t="s">
        <v>115</v>
      </c>
      <c r="K1" s="103" t="s">
        <v>116</v>
      </c>
    </row>
    <row r="2" spans="1:11">
      <c r="A2" t="s">
        <v>117</v>
      </c>
      <c r="B2" t="s">
        <v>122</v>
      </c>
      <c r="C2" t="s">
        <v>119</v>
      </c>
      <c r="D2" t="s">
        <v>1</v>
      </c>
      <c r="E2" t="s">
        <v>109</v>
      </c>
      <c r="F2" t="s">
        <v>123</v>
      </c>
      <c r="G2" t="s">
        <v>101</v>
      </c>
      <c r="H2" t="s">
        <v>104</v>
      </c>
      <c r="I2" t="s">
        <v>124</v>
      </c>
      <c r="J2" s="91">
        <v>-444.06</v>
      </c>
      <c r="K2">
        <v>2017</v>
      </c>
    </row>
    <row r="3" spans="1:11">
      <c r="A3" t="s">
        <v>117</v>
      </c>
      <c r="B3" t="s">
        <v>122</v>
      </c>
      <c r="C3" t="s">
        <v>119</v>
      </c>
      <c r="D3" t="s">
        <v>0</v>
      </c>
      <c r="E3" t="s">
        <v>108</v>
      </c>
      <c r="F3" t="s">
        <v>123</v>
      </c>
      <c r="G3" t="s">
        <v>101</v>
      </c>
      <c r="H3" t="s">
        <v>104</v>
      </c>
      <c r="I3" t="s">
        <v>128</v>
      </c>
      <c r="J3" s="91">
        <v>-52.44</v>
      </c>
      <c r="K3">
        <v>2017</v>
      </c>
    </row>
    <row r="4" spans="1:11">
      <c r="A4" t="s">
        <v>117</v>
      </c>
      <c r="B4" t="s">
        <v>122</v>
      </c>
      <c r="C4" t="s">
        <v>119</v>
      </c>
      <c r="D4" t="s">
        <v>0</v>
      </c>
      <c r="E4" t="s">
        <v>108</v>
      </c>
      <c r="F4" t="s">
        <v>123</v>
      </c>
      <c r="G4" t="s">
        <v>101</v>
      </c>
      <c r="H4" t="s">
        <v>104</v>
      </c>
      <c r="I4" t="s">
        <v>129</v>
      </c>
      <c r="J4" s="91">
        <v>-126.87</v>
      </c>
      <c r="K4">
        <v>2017</v>
      </c>
    </row>
    <row r="5" spans="1:11">
      <c r="A5" t="s">
        <v>117</v>
      </c>
      <c r="B5" t="s">
        <v>122</v>
      </c>
      <c r="C5" t="s">
        <v>119</v>
      </c>
      <c r="D5" t="s">
        <v>2</v>
      </c>
      <c r="E5" t="s">
        <v>110</v>
      </c>
      <c r="F5" t="s">
        <v>123</v>
      </c>
      <c r="G5" t="s">
        <v>101</v>
      </c>
      <c r="H5" t="s">
        <v>104</v>
      </c>
      <c r="I5" t="s">
        <v>138</v>
      </c>
      <c r="J5" s="91">
        <v>-222.45</v>
      </c>
      <c r="K5">
        <v>2017</v>
      </c>
    </row>
    <row r="6" spans="1:11">
      <c r="A6" t="s">
        <v>117</v>
      </c>
      <c r="B6" t="s">
        <v>122</v>
      </c>
      <c r="C6" t="s">
        <v>119</v>
      </c>
      <c r="D6" t="s">
        <v>0</v>
      </c>
      <c r="E6" t="s">
        <v>108</v>
      </c>
      <c r="F6" t="s">
        <v>123</v>
      </c>
      <c r="G6" t="s">
        <v>101</v>
      </c>
      <c r="H6" t="s">
        <v>106</v>
      </c>
      <c r="I6" t="s">
        <v>130</v>
      </c>
      <c r="J6" s="91">
        <v>-7048.59</v>
      </c>
      <c r="K6">
        <v>2017</v>
      </c>
    </row>
    <row r="7" spans="1:11">
      <c r="A7" t="s">
        <v>117</v>
      </c>
      <c r="B7" t="s">
        <v>122</v>
      </c>
      <c r="C7" t="s">
        <v>119</v>
      </c>
      <c r="D7" t="s">
        <v>0</v>
      </c>
      <c r="E7" t="s">
        <v>108</v>
      </c>
      <c r="F7" t="s">
        <v>123</v>
      </c>
      <c r="G7" t="s">
        <v>101</v>
      </c>
      <c r="H7" t="s">
        <v>106</v>
      </c>
      <c r="I7" t="s">
        <v>131</v>
      </c>
      <c r="J7" s="91">
        <v>-4925.6899999999996</v>
      </c>
      <c r="K7">
        <v>2017</v>
      </c>
    </row>
    <row r="8" spans="1:11">
      <c r="A8" t="s">
        <v>117</v>
      </c>
      <c r="B8" t="s">
        <v>122</v>
      </c>
      <c r="C8" t="s">
        <v>119</v>
      </c>
      <c r="D8" t="s">
        <v>2</v>
      </c>
      <c r="E8" t="s">
        <v>110</v>
      </c>
      <c r="F8" t="s">
        <v>123</v>
      </c>
      <c r="G8" t="s">
        <v>101</v>
      </c>
      <c r="H8" t="s">
        <v>106</v>
      </c>
      <c r="I8" t="s">
        <v>139</v>
      </c>
      <c r="J8" s="91">
        <v>-1900.9</v>
      </c>
      <c r="K8">
        <v>2017</v>
      </c>
    </row>
    <row r="9" spans="1:11">
      <c r="A9" t="s">
        <v>117</v>
      </c>
      <c r="B9" t="s">
        <v>118</v>
      </c>
      <c r="C9" t="s">
        <v>119</v>
      </c>
      <c r="D9" t="s">
        <v>1</v>
      </c>
      <c r="E9" t="s">
        <v>109</v>
      </c>
      <c r="F9" t="s">
        <v>120</v>
      </c>
      <c r="G9" t="s">
        <v>101</v>
      </c>
      <c r="H9" t="s">
        <v>102</v>
      </c>
      <c r="I9" t="s">
        <v>125</v>
      </c>
      <c r="J9" s="91">
        <v>361235.22</v>
      </c>
      <c r="K9">
        <v>2017</v>
      </c>
    </row>
    <row r="10" spans="1:11">
      <c r="A10" t="s">
        <v>117</v>
      </c>
      <c r="B10" t="s">
        <v>122</v>
      </c>
      <c r="C10" t="s">
        <v>119</v>
      </c>
      <c r="D10" t="s">
        <v>1</v>
      </c>
      <c r="E10" t="s">
        <v>109</v>
      </c>
      <c r="F10" t="s">
        <v>123</v>
      </c>
      <c r="G10" t="s">
        <v>101</v>
      </c>
      <c r="H10" t="s">
        <v>102</v>
      </c>
      <c r="I10" t="s">
        <v>126</v>
      </c>
      <c r="J10" s="91">
        <v>439.25</v>
      </c>
      <c r="K10">
        <v>2017</v>
      </c>
    </row>
    <row r="11" spans="1:11">
      <c r="A11" t="s">
        <v>117</v>
      </c>
      <c r="B11" t="s">
        <v>118</v>
      </c>
      <c r="C11" t="s">
        <v>119</v>
      </c>
      <c r="D11" t="s">
        <v>0</v>
      </c>
      <c r="E11" t="s">
        <v>108</v>
      </c>
      <c r="F11" t="s">
        <v>120</v>
      </c>
      <c r="G11" t="s">
        <v>101</v>
      </c>
      <c r="H11" t="s">
        <v>102</v>
      </c>
      <c r="I11" t="s">
        <v>132</v>
      </c>
      <c r="J11" s="91">
        <v>36900.370000000003</v>
      </c>
      <c r="K11">
        <v>2017</v>
      </c>
    </row>
    <row r="12" spans="1:11">
      <c r="A12" t="s">
        <v>117</v>
      </c>
      <c r="B12" t="s">
        <v>118</v>
      </c>
      <c r="C12" t="s">
        <v>119</v>
      </c>
      <c r="D12" t="s">
        <v>0</v>
      </c>
      <c r="E12" t="s">
        <v>108</v>
      </c>
      <c r="F12" t="s">
        <v>120</v>
      </c>
      <c r="G12" t="s">
        <v>101</v>
      </c>
      <c r="H12" t="s">
        <v>102</v>
      </c>
      <c r="I12" t="s">
        <v>133</v>
      </c>
      <c r="J12" s="91">
        <v>19421.25</v>
      </c>
      <c r="K12">
        <v>2017</v>
      </c>
    </row>
    <row r="13" spans="1:11">
      <c r="A13" t="s">
        <v>117</v>
      </c>
      <c r="B13" t="s">
        <v>118</v>
      </c>
      <c r="C13" t="s">
        <v>119</v>
      </c>
      <c r="D13" t="s">
        <v>0</v>
      </c>
      <c r="E13" t="s">
        <v>108</v>
      </c>
      <c r="F13" t="s">
        <v>120</v>
      </c>
      <c r="G13" t="s">
        <v>101</v>
      </c>
      <c r="H13" t="s">
        <v>102</v>
      </c>
      <c r="I13" t="s">
        <v>134</v>
      </c>
      <c r="J13" s="91">
        <v>89985.12</v>
      </c>
      <c r="K13">
        <v>2017</v>
      </c>
    </row>
    <row r="14" spans="1:11">
      <c r="A14" t="s">
        <v>117</v>
      </c>
      <c r="B14" t="s">
        <v>122</v>
      </c>
      <c r="C14" t="s">
        <v>119</v>
      </c>
      <c r="D14" t="s">
        <v>0</v>
      </c>
      <c r="E14" t="s">
        <v>108</v>
      </c>
      <c r="F14" t="s">
        <v>123</v>
      </c>
      <c r="G14" t="s">
        <v>101</v>
      </c>
      <c r="H14" t="s">
        <v>102</v>
      </c>
      <c r="I14" t="s">
        <v>135</v>
      </c>
      <c r="J14" s="91">
        <v>44.87</v>
      </c>
      <c r="K14">
        <v>2017</v>
      </c>
    </row>
    <row r="15" spans="1:11">
      <c r="A15" t="s">
        <v>117</v>
      </c>
      <c r="B15" t="s">
        <v>122</v>
      </c>
      <c r="C15" t="s">
        <v>119</v>
      </c>
      <c r="D15" t="s">
        <v>0</v>
      </c>
      <c r="E15" t="s">
        <v>108</v>
      </c>
      <c r="F15" t="s">
        <v>123</v>
      </c>
      <c r="G15" t="s">
        <v>101</v>
      </c>
      <c r="H15" t="s">
        <v>102</v>
      </c>
      <c r="I15" t="s">
        <v>136</v>
      </c>
      <c r="J15" s="91">
        <v>23.62</v>
      </c>
      <c r="K15">
        <v>2017</v>
      </c>
    </row>
    <row r="16" spans="1:11">
      <c r="A16" t="s">
        <v>117</v>
      </c>
      <c r="B16" t="s">
        <v>122</v>
      </c>
      <c r="C16" t="s">
        <v>119</v>
      </c>
      <c r="D16" t="s">
        <v>0</v>
      </c>
      <c r="E16" t="s">
        <v>108</v>
      </c>
      <c r="F16" t="s">
        <v>123</v>
      </c>
      <c r="G16" t="s">
        <v>101</v>
      </c>
      <c r="H16" t="s">
        <v>102</v>
      </c>
      <c r="I16" t="s">
        <v>137</v>
      </c>
      <c r="J16" s="91">
        <v>109.42</v>
      </c>
      <c r="K16">
        <v>2017</v>
      </c>
    </row>
    <row r="17" spans="1:11">
      <c r="A17" t="s">
        <v>117</v>
      </c>
      <c r="B17" t="s">
        <v>118</v>
      </c>
      <c r="C17" t="s">
        <v>119</v>
      </c>
      <c r="D17" t="s">
        <v>2</v>
      </c>
      <c r="E17" t="s">
        <v>110</v>
      </c>
      <c r="F17" t="s">
        <v>120</v>
      </c>
      <c r="G17" t="s">
        <v>101</v>
      </c>
      <c r="H17" t="s">
        <v>102</v>
      </c>
      <c r="I17" t="s">
        <v>140</v>
      </c>
      <c r="J17" s="91">
        <v>139832.99</v>
      </c>
      <c r="K17">
        <v>2017</v>
      </c>
    </row>
    <row r="18" spans="1:11">
      <c r="A18" t="s">
        <v>117</v>
      </c>
      <c r="B18" t="s">
        <v>122</v>
      </c>
      <c r="C18" t="s">
        <v>119</v>
      </c>
      <c r="D18" t="s">
        <v>2</v>
      </c>
      <c r="E18" t="s">
        <v>110</v>
      </c>
      <c r="F18" t="s">
        <v>123</v>
      </c>
      <c r="G18" t="s">
        <v>101</v>
      </c>
      <c r="H18" t="s">
        <v>102</v>
      </c>
      <c r="I18" t="s">
        <v>141</v>
      </c>
      <c r="J18" s="91">
        <v>170.03</v>
      </c>
      <c r="K18">
        <v>2017</v>
      </c>
    </row>
    <row r="19" spans="1:11" ht="13.8" thickBot="1">
      <c r="J19" s="93">
        <f>SUM(J2:J18)</f>
        <v>633441.1399999999</v>
      </c>
    </row>
    <row r="20" spans="1:11">
      <c r="J20" s="91"/>
    </row>
    <row r="21" spans="1:11">
      <c r="A21" t="s">
        <v>117</v>
      </c>
      <c r="B21" t="s">
        <v>118</v>
      </c>
      <c r="C21" t="s">
        <v>119</v>
      </c>
      <c r="D21" t="s">
        <v>13</v>
      </c>
      <c r="E21" t="s">
        <v>111</v>
      </c>
      <c r="F21" t="s">
        <v>120</v>
      </c>
      <c r="G21" t="s">
        <v>99</v>
      </c>
      <c r="H21" t="s">
        <v>102</v>
      </c>
      <c r="I21" t="s">
        <v>121</v>
      </c>
      <c r="J21" s="91">
        <v>125124.92</v>
      </c>
      <c r="K21">
        <v>2017</v>
      </c>
    </row>
    <row r="22" spans="1:11">
      <c r="A22" t="s">
        <v>117</v>
      </c>
      <c r="B22" t="s">
        <v>118</v>
      </c>
      <c r="C22" t="s">
        <v>119</v>
      </c>
      <c r="D22" t="s">
        <v>1</v>
      </c>
      <c r="E22" t="s">
        <v>109</v>
      </c>
      <c r="F22" t="s">
        <v>120</v>
      </c>
      <c r="G22" t="s">
        <v>99</v>
      </c>
      <c r="H22" t="s">
        <v>102</v>
      </c>
      <c r="I22" t="s">
        <v>127</v>
      </c>
      <c r="J22" s="91">
        <v>-80086.509999999995</v>
      </c>
      <c r="K22">
        <v>2017</v>
      </c>
    </row>
    <row r="23" spans="1:11" ht="13.8" thickBot="1">
      <c r="J23" s="93">
        <f>SUM(J21:J22)</f>
        <v>45038.41</v>
      </c>
    </row>
    <row r="25" spans="1:11">
      <c r="B25" t="s">
        <v>142</v>
      </c>
    </row>
  </sheetData>
  <sortState ref="A2:K21">
    <sortCondition ref="G2:G21"/>
    <sortCondition ref="H2:H21"/>
  </sortState>
  <pageMargins left="0.7" right="0.7" top="0.75" bottom="0.75" header="0.3" footer="0.3"/>
  <pageSetup scale="84" orientation="landscape" r:id="rId1"/>
  <headerFooter>
    <oddFooter>&amp;L&amp;F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workbookViewId="0"/>
  </sheetViews>
  <sheetFormatPr defaultRowHeight="13.2"/>
  <sheetData>
    <row r="1" spans="1:9">
      <c r="A1" t="s">
        <v>3</v>
      </c>
      <c r="B1" t="s">
        <v>14</v>
      </c>
      <c r="C1" t="s">
        <v>23</v>
      </c>
      <c r="D1" t="s">
        <v>32</v>
      </c>
      <c r="E1" t="s">
        <v>41</v>
      </c>
      <c r="F1" t="s">
        <v>50</v>
      </c>
      <c r="G1" t="s">
        <v>59</v>
      </c>
      <c r="H1" t="s">
        <v>68</v>
      </c>
      <c r="I1" t="s">
        <v>77</v>
      </c>
    </row>
    <row r="8" spans="1:9">
      <c r="A8" t="s">
        <v>4</v>
      </c>
      <c r="B8" t="s">
        <v>15</v>
      </c>
      <c r="C8" t="s">
        <v>24</v>
      </c>
      <c r="D8" t="s">
        <v>33</v>
      </c>
      <c r="E8" t="s">
        <v>42</v>
      </c>
      <c r="F8" t="s">
        <v>51</v>
      </c>
      <c r="G8" t="s">
        <v>60</v>
      </c>
      <c r="H8" t="s">
        <v>69</v>
      </c>
    </row>
    <row r="15" spans="1:9">
      <c r="A15" t="s">
        <v>5</v>
      </c>
      <c r="B15" t="s">
        <v>16</v>
      </c>
      <c r="C15" t="s">
        <v>25</v>
      </c>
      <c r="D15" t="s">
        <v>34</v>
      </c>
      <c r="E15" t="s">
        <v>43</v>
      </c>
      <c r="F15" t="s">
        <v>52</v>
      </c>
      <c r="G15" t="s">
        <v>61</v>
      </c>
      <c r="H15" t="s">
        <v>70</v>
      </c>
    </row>
    <row r="22" spans="1:8">
      <c r="A22" t="s">
        <v>6</v>
      </c>
      <c r="B22" t="s">
        <v>17</v>
      </c>
      <c r="C22" t="s">
        <v>26</v>
      </c>
      <c r="D22" t="s">
        <v>35</v>
      </c>
      <c r="E22" t="s">
        <v>44</v>
      </c>
      <c r="F22" t="s">
        <v>53</v>
      </c>
      <c r="G22" t="s">
        <v>62</v>
      </c>
      <c r="H22" t="s">
        <v>71</v>
      </c>
    </row>
    <row r="29" spans="1:8">
      <c r="A29" t="s">
        <v>7</v>
      </c>
      <c r="B29" t="s">
        <v>18</v>
      </c>
      <c r="C29" t="s">
        <v>27</v>
      </c>
      <c r="D29" t="s">
        <v>36</v>
      </c>
      <c r="E29" t="s">
        <v>45</v>
      </c>
      <c r="F29" t="s">
        <v>54</v>
      </c>
      <c r="G29" t="s">
        <v>63</v>
      </c>
      <c r="H29" t="s">
        <v>72</v>
      </c>
    </row>
    <row r="36" spans="1:8">
      <c r="A36" t="s">
        <v>8</v>
      </c>
      <c r="B36" t="s">
        <v>19</v>
      </c>
      <c r="C36" t="s">
        <v>28</v>
      </c>
      <c r="D36" t="s">
        <v>37</v>
      </c>
      <c r="E36" t="s">
        <v>46</v>
      </c>
      <c r="F36" t="s">
        <v>55</v>
      </c>
      <c r="G36" t="s">
        <v>64</v>
      </c>
      <c r="H36" t="s">
        <v>73</v>
      </c>
    </row>
    <row r="43" spans="1:8">
      <c r="A43" t="s">
        <v>9</v>
      </c>
      <c r="B43" t="s">
        <v>20</v>
      </c>
      <c r="C43" t="s">
        <v>29</v>
      </c>
      <c r="D43" t="s">
        <v>38</v>
      </c>
      <c r="E43" t="s">
        <v>47</v>
      </c>
      <c r="F43" t="s">
        <v>56</v>
      </c>
      <c r="G43" t="s">
        <v>65</v>
      </c>
      <c r="H43" t="s">
        <v>74</v>
      </c>
    </row>
    <row r="50" spans="1:8">
      <c r="A50" t="s">
        <v>10</v>
      </c>
      <c r="B50" t="s">
        <v>21</v>
      </c>
      <c r="C50" t="s">
        <v>30</v>
      </c>
      <c r="D50" t="s">
        <v>39</v>
      </c>
      <c r="E50" t="s">
        <v>48</v>
      </c>
      <c r="F50" t="s">
        <v>57</v>
      </c>
      <c r="G50" t="s">
        <v>66</v>
      </c>
      <c r="H50" t="s">
        <v>75</v>
      </c>
    </row>
    <row r="57" spans="1:8">
      <c r="A57" t="s">
        <v>11</v>
      </c>
      <c r="B57" t="s">
        <v>22</v>
      </c>
      <c r="C57" t="s">
        <v>31</v>
      </c>
      <c r="D57" t="s">
        <v>40</v>
      </c>
      <c r="E57" t="s">
        <v>49</v>
      </c>
      <c r="F57" t="s">
        <v>58</v>
      </c>
      <c r="G57" t="s">
        <v>67</v>
      </c>
      <c r="H57" t="s">
        <v>76</v>
      </c>
    </row>
    <row r="85" spans="2:8">
      <c r="H85" t="s">
        <v>12</v>
      </c>
    </row>
    <row r="87" spans="2:8">
      <c r="E87" t="s">
        <v>12</v>
      </c>
    </row>
    <row r="89" spans="2:8">
      <c r="D89" t="s">
        <v>12</v>
      </c>
      <c r="F89" t="s">
        <v>12</v>
      </c>
      <c r="G89" t="s">
        <v>12</v>
      </c>
    </row>
    <row r="95" spans="2:8">
      <c r="B95" t="s">
        <v>12</v>
      </c>
    </row>
    <row r="97" spans="1:3">
      <c r="A97" t="s">
        <v>12</v>
      </c>
      <c r="C97" t="s">
        <v>12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E80118C-B9B3-4AF1-BBC6-2E53622C319C}"/>
</file>

<file path=customXml/itemProps2.xml><?xml version="1.0" encoding="utf-8"?>
<ds:datastoreItem xmlns:ds="http://schemas.openxmlformats.org/officeDocument/2006/customXml" ds:itemID="{EFEA96A1-9B1E-4F9D-ADD2-B7E7A9E8B8CC}"/>
</file>

<file path=customXml/itemProps3.xml><?xml version="1.0" encoding="utf-8"?>
<ds:datastoreItem xmlns:ds="http://schemas.openxmlformats.org/officeDocument/2006/customXml" ds:itemID="{90DEC3D1-2270-49E7-B14C-B16448B3EDEF}"/>
</file>

<file path=customXml/itemProps4.xml><?xml version="1.0" encoding="utf-8"?>
<ds:datastoreItem xmlns:ds="http://schemas.openxmlformats.org/officeDocument/2006/customXml" ds:itemID="{623A39E8-9E34-4067-98A0-89118B6135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73</vt:i4>
      </vt:variant>
    </vt:vector>
  </HeadingPairs>
  <TitlesOfParts>
    <vt:vector size="77" baseType="lpstr">
      <vt:lpstr>E-RPT</vt:lpstr>
      <vt:lpstr>G-RPT</vt:lpstr>
      <vt:lpstr>GL Export</vt:lpstr>
      <vt:lpstr>2017 Cost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Macro64</vt:lpstr>
      <vt:lpstr>Macro65</vt:lpstr>
      <vt:lpstr>Macro66</vt:lpstr>
      <vt:lpstr>Macro67</vt:lpstr>
      <vt:lpstr>Macro68</vt:lpstr>
      <vt:lpstr>Macro69</vt:lpstr>
      <vt:lpstr>Macro7</vt:lpstr>
      <vt:lpstr>Macro70</vt:lpstr>
      <vt:lpstr>Macro71</vt:lpstr>
      <vt:lpstr>Macro72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Finesilver, Ryan</dc:creator>
  <cp:lastModifiedBy>Pluth, Jeanne</cp:lastModifiedBy>
  <cp:lastPrinted>2019-02-04T16:54:02Z</cp:lastPrinted>
  <dcterms:created xsi:type="dcterms:W3CDTF">2015-11-12T17:33:20Z</dcterms:created>
  <dcterms:modified xsi:type="dcterms:W3CDTF">2019-02-04T17:05:18Z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