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6030" activeTab="0"/>
  </bookViews>
  <sheets>
    <sheet name="Hunt Rebuttal TMH-11" sheetId="1" r:id="rId1"/>
    <sheet name="2007 SCT Detail" sheetId="2" r:id="rId2"/>
    <sheet name="Sheet3" sheetId="3" r:id="rId3"/>
  </sheets>
  <definedNames>
    <definedName name="_xlnm.Print_Titles" localSheetId="0">'Hunt Rebuttal TMH-11'!$1:$5</definedName>
  </definedNames>
  <calcPr fullCalcOnLoad="1"/>
</workbook>
</file>

<file path=xl/sharedStrings.xml><?xml version="1.0" encoding="utf-8"?>
<sst xmlns="http://schemas.openxmlformats.org/spreadsheetml/2006/main" count="81" uniqueCount="59">
  <si>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</si>
  <si>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</si>
  <si>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</si>
  <si>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</si>
  <si>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</si>
  <si>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</si>
  <si>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</si>
  <si>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</si>
  <si>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</si>
  <si>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</si>
  <si>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Year</t>
  </si>
  <si>
    <t xml:space="preserve">Salary ($)                        </t>
  </si>
  <si>
    <t>Bonus ($)</t>
  </si>
  <si>
    <t>Stock Awards ($)  (1)</t>
  </si>
  <si>
    <t>Option Awards ($)</t>
  </si>
  <si>
    <t xml:space="preserve">Non-Equity Incentive Plan Compensation ($)   (2)  </t>
  </si>
  <si>
    <t>Change in Pension Value  and Above Market DCP($)   (3)</t>
  </si>
  <si>
    <t>All Other Compensation ($)   (4)</t>
  </si>
  <si>
    <t>Total ($)</t>
  </si>
  <si>
    <t>S. Reynolds</t>
  </si>
  <si>
    <t>B. Valdman</t>
  </si>
  <si>
    <t xml:space="preserve">E. Markell  </t>
  </si>
  <si>
    <t xml:space="preserve">S. McLain </t>
  </si>
  <si>
    <t xml:space="preserve">J. O'Connor </t>
  </si>
  <si>
    <t xml:space="preserve">Kimberly Harris </t>
  </si>
  <si>
    <t>Name</t>
  </si>
  <si>
    <t>LTIP</t>
  </si>
  <si>
    <t>Non-LTIP</t>
  </si>
  <si>
    <t>TOTAL</t>
  </si>
  <si>
    <t>% Annual Change</t>
  </si>
  <si>
    <t>Other-A</t>
  </si>
  <si>
    <t>Other-B</t>
  </si>
  <si>
    <t>Additional Views on Executive Total Compensation</t>
  </si>
  <si>
    <t>LTIP (1)</t>
  </si>
  <si>
    <t>Non-LTIP (2)</t>
  </si>
  <si>
    <t>2)  Non-LTIP-- all reported total compensation except LTIP.  These values are paid by customers, except executive time reported as non-regulated.</t>
  </si>
  <si>
    <t>Combined Stock/Option Accounting Expense 2006 &amp; 2007</t>
  </si>
  <si>
    <t>Part 1-- Summary Compensation Table Values Segmented by LTIP(1) or Non-LTIP (2)</t>
  </si>
  <si>
    <t>Part 2-- Summary Compensation Table Stock Values-- Reported Vs. Received</t>
  </si>
  <si>
    <t xml:space="preserve">     of Summary Compensation Table.</t>
  </si>
  <si>
    <t xml:space="preserve">1)  LTIP-- reported compensation related to the Long-Term Incentive Plan, which is 100% paid by shareholders.  Values are from "Stock Awards" and "Option Awards" columns </t>
  </si>
  <si>
    <t xml:space="preserve">      Note: Summary Comp Table values don't indicate whether executive reported time to non-regulated business.  The % of total</t>
  </si>
  <si>
    <t xml:space="preserve">      compensation attributed to customers would be lower after removing non-regulated portions of pay.</t>
  </si>
  <si>
    <t>3)  % Non-LTIP-- Percentage showing how much of reported total compensation is not related to LTIP.  This is approximate % of executive total compensation attributed to customers.</t>
  </si>
  <si>
    <t>Stock/Option Accounting Expense (2)</t>
  </si>
  <si>
    <t xml:space="preserve">3)  LTIP Paid-- Value of stock payments actually received by executive in the year.  2007 data from 10-K Stock Vested in 2007 table.  </t>
  </si>
  <si>
    <t xml:space="preserve">     2006 data from 2006 proxy Stock Vested in 2006 table.</t>
  </si>
  <si>
    <t xml:space="preserve">1)  Stock Awards and Option Awards-- SEC reporting instructions require that stock accounting expense be shown in Summary Compensation Table </t>
  </si>
  <si>
    <t xml:space="preserve">      for Stock Awards and Option Awards. These table values are not amounts actually paid to executives.</t>
  </si>
  <si>
    <t xml:space="preserve">2)  Stock/Option Accounting Expense-- Calculates amount of reported Stock Awards and Option Awards that were not actually paid in the year, </t>
  </si>
  <si>
    <t xml:space="preserve">      but represent accounting accruals for awards to be paid in a later year.  </t>
  </si>
  <si>
    <t>Received as % of Reported</t>
  </si>
  <si>
    <t>Total From       10-K Table</t>
  </si>
  <si>
    <t>%                     Non-LTIP (3)</t>
  </si>
  <si>
    <t>Total From      10-K Table</t>
  </si>
  <si>
    <t>%                                 Non-LTIP (3)</t>
  </si>
  <si>
    <r>
      <t>Reported</t>
    </r>
    <r>
      <rPr>
        <sz val="12"/>
        <rFont val="Times New Roman"/>
        <family val="1"/>
      </rPr>
      <t>-- Stock Awards &amp; Option Awards (1)</t>
    </r>
  </si>
  <si>
    <r>
      <t>Received</t>
    </r>
    <r>
      <rPr>
        <sz val="12"/>
        <rFont val="Times New Roman"/>
        <family val="1"/>
      </rPr>
      <t>-- LTIP Received by Executive (3)</t>
    </r>
  </si>
  <si>
    <t xml:space="preserve">Puget Energy, Inc. 10-K Summary Compensation Table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</si>
</sst>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2" fontId="3" fillId="0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42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60" workbookViewId="0" topLeftCell="A1">
      <selection activeCell="J27" sqref="J27"/>
    </sheetView>
  </sheetViews>
  <sheetFormatPr defaultColWidth="9.140625" defaultRowHeight="12.75"/>
  <cols>
    <col min="1" max="1" width="15.140625" style="4" customWidth="1"/>
    <col min="2" max="3" width="13.28125" style="4" customWidth="1"/>
    <col min="4" max="4" width="14.00390625" style="4" customWidth="1"/>
    <col min="5" max="5" width="13.28125" style="4" customWidth="1"/>
    <col min="6" max="6" width="5.421875" style="4" customWidth="1"/>
    <col min="7" max="8" width="13.28125" style="4" customWidth="1"/>
    <col min="9" max="9" width="14.00390625" style="4" customWidth="1"/>
    <col min="10" max="10" width="13.28125" style="4" customWidth="1"/>
    <col min="11" max="11" width="3.57421875" style="4" customWidth="1"/>
    <col min="12" max="12" width="11.7109375" style="4" customWidth="1"/>
    <col min="13" max="13" width="9.421875" style="4" customWidth="1"/>
    <col min="14" max="14" width="11.57421875" style="4" customWidth="1"/>
    <col min="15" max="16384" width="9.140625" style="4" customWidth="1"/>
  </cols>
  <sheetData>
    <row r="1" ht="15.75">
      <c r="A1" s="3"/>
    </row>
    <row r="2" ht="15.75">
      <c r="A2" s="3"/>
    </row>
    <row r="3" spans="1:13" ht="20.25">
      <c r="A3" s="28" t="s">
        <v>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0.25">
      <c r="A4" s="28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ht="15.75">
      <c r="A5" s="3"/>
    </row>
    <row r="8" ht="15.75">
      <c r="A8" s="3" t="s">
        <v>37</v>
      </c>
    </row>
    <row r="9" ht="16.5" thickBot="1"/>
    <row r="10" spans="2:13" ht="16.5" thickBot="1">
      <c r="B10" s="5"/>
      <c r="C10" s="6">
        <v>2006</v>
      </c>
      <c r="D10" s="6"/>
      <c r="E10" s="7"/>
      <c r="G10" s="5"/>
      <c r="H10" s="6">
        <v>2007</v>
      </c>
      <c r="I10" s="6"/>
      <c r="J10" s="7"/>
      <c r="L10" s="8" t="s">
        <v>29</v>
      </c>
      <c r="M10" s="9"/>
    </row>
    <row r="11" spans="1:13" s="10" customFormat="1" ht="47.25">
      <c r="A11" s="10" t="s">
        <v>25</v>
      </c>
      <c r="B11" s="11" t="s">
        <v>33</v>
      </c>
      <c r="C11" s="11" t="s">
        <v>34</v>
      </c>
      <c r="D11" s="11" t="s">
        <v>52</v>
      </c>
      <c r="E11" s="11" t="s">
        <v>53</v>
      </c>
      <c r="G11" s="11" t="s">
        <v>33</v>
      </c>
      <c r="H11" s="11" t="s">
        <v>34</v>
      </c>
      <c r="I11" s="11" t="s">
        <v>54</v>
      </c>
      <c r="J11" s="11" t="s">
        <v>55</v>
      </c>
      <c r="L11" s="11" t="s">
        <v>27</v>
      </c>
      <c r="M11" s="11" t="s">
        <v>26</v>
      </c>
    </row>
    <row r="13" spans="1:14" ht="15.75">
      <c r="A13" s="4" t="s">
        <v>19</v>
      </c>
      <c r="B13" s="12">
        <f>'2007 SCT Detail'!E11+'2007 SCT Detail'!F11</f>
        <v>1857762</v>
      </c>
      <c r="C13" s="13">
        <f>'2007 SCT Detail'!J11-B13</f>
        <v>1690676</v>
      </c>
      <c r="D13" s="13">
        <f aca="true" t="shared" si="0" ref="D13:D18">C13+B13</f>
        <v>3548438</v>
      </c>
      <c r="E13" s="14">
        <f aca="true" t="shared" si="1" ref="E13:E18">C13/(C13+B13)</f>
        <v>0.47645640137998746</v>
      </c>
      <c r="G13" s="12">
        <f>'2007 SCT Detail'!E10</f>
        <v>2949695.9239150365</v>
      </c>
      <c r="H13" s="13">
        <f>'2007 SCT Detail'!J10-G13</f>
        <v>1868031.1379999998</v>
      </c>
      <c r="I13" s="13">
        <f aca="true" t="shared" si="2" ref="I13:I18">H13+G13</f>
        <v>4817727.061915036</v>
      </c>
      <c r="J13" s="14">
        <f aca="true" t="shared" si="3" ref="J13:J18">H13/(H13+G13)</f>
        <v>0.38774117213220904</v>
      </c>
      <c r="L13" s="14">
        <f aca="true" t="shared" si="4" ref="L13:L18">H13/C13-1</f>
        <v>0.10490190787590281</v>
      </c>
      <c r="M13" s="14">
        <f aca="true" t="shared" si="5" ref="M13:M18">G13/B13-1</f>
        <v>0.5877684676051274</v>
      </c>
      <c r="N13" s="14"/>
    </row>
    <row r="14" spans="1:13" ht="15.75">
      <c r="A14" s="4" t="s">
        <v>20</v>
      </c>
      <c r="B14" s="12">
        <f>'2007 SCT Detail'!E13+'2007 SCT Detail'!F13</f>
        <v>327578</v>
      </c>
      <c r="C14" s="13">
        <f>'2007 SCT Detail'!J13-B14</f>
        <v>742533</v>
      </c>
      <c r="D14" s="13">
        <f t="shared" si="0"/>
        <v>1070111</v>
      </c>
      <c r="E14" s="14">
        <f t="shared" si="1"/>
        <v>0.6938840923978914</v>
      </c>
      <c r="G14" s="12">
        <f>'2007 SCT Detail'!E12</f>
        <v>747622.1340082736</v>
      </c>
      <c r="H14" s="13">
        <f>'2007 SCT Detail'!J12-G14</f>
        <v>767373.0000000001</v>
      </c>
      <c r="I14" s="13">
        <f t="shared" si="2"/>
        <v>1514995.1340082737</v>
      </c>
      <c r="J14" s="14">
        <f t="shared" si="3"/>
        <v>0.5065184585575107</v>
      </c>
      <c r="L14" s="14">
        <f t="shared" si="4"/>
        <v>0.033453058651938816</v>
      </c>
      <c r="M14" s="14">
        <f t="shared" si="5"/>
        <v>1.28227211231607</v>
      </c>
    </row>
    <row r="15" spans="1:13" ht="15.75">
      <c r="A15" s="4" t="s">
        <v>21</v>
      </c>
      <c r="B15" s="12">
        <f>'2007 SCT Detail'!E15+'2007 SCT Detail'!F15</f>
        <v>178994</v>
      </c>
      <c r="C15" s="13">
        <f>'2007 SCT Detail'!J15-B15</f>
        <v>587617</v>
      </c>
      <c r="D15" s="13">
        <f t="shared" si="0"/>
        <v>766611</v>
      </c>
      <c r="E15" s="14">
        <f t="shared" si="1"/>
        <v>0.7665126120026976</v>
      </c>
      <c r="G15" s="12">
        <f>'2007 SCT Detail'!E14</f>
        <v>447381.5262156504</v>
      </c>
      <c r="H15" s="13">
        <f>'2007 SCT Detail'!J14-G15</f>
        <v>670812.3900000001</v>
      </c>
      <c r="I15" s="13">
        <f t="shared" si="2"/>
        <v>1118193.9162156505</v>
      </c>
      <c r="J15" s="14">
        <f t="shared" si="3"/>
        <v>0.599907028890175</v>
      </c>
      <c r="L15" s="14">
        <f t="shared" si="4"/>
        <v>0.14158097876678188</v>
      </c>
      <c r="M15" s="14">
        <f t="shared" si="5"/>
        <v>1.4994219147884866</v>
      </c>
    </row>
    <row r="16" spans="1:13" ht="15.75">
      <c r="A16" s="4" t="s">
        <v>22</v>
      </c>
      <c r="B16" s="12">
        <f>'2007 SCT Detail'!E17+'2007 SCT Detail'!F17</f>
        <v>182559</v>
      </c>
      <c r="C16" s="13">
        <f>'2007 SCT Detail'!J17-B16</f>
        <v>620717</v>
      </c>
      <c r="D16" s="13">
        <f t="shared" si="0"/>
        <v>803276</v>
      </c>
      <c r="E16" s="14">
        <f t="shared" si="1"/>
        <v>0.7727319128170144</v>
      </c>
      <c r="G16" s="12">
        <f>'2007 SCT Detail'!E16</f>
        <v>454672.13905459875</v>
      </c>
      <c r="H16" s="13">
        <f>'2007 SCT Detail'!J16-G16</f>
        <v>520460.3504</v>
      </c>
      <c r="I16" s="13">
        <f t="shared" si="2"/>
        <v>975132.4894545987</v>
      </c>
      <c r="J16" s="14">
        <f t="shared" si="3"/>
        <v>0.5337329604217153</v>
      </c>
      <c r="L16" s="14">
        <f t="shared" si="4"/>
        <v>-0.16151748639073849</v>
      </c>
      <c r="M16" s="14">
        <f t="shared" si="5"/>
        <v>1.4905490228068667</v>
      </c>
    </row>
    <row r="17" spans="1:13" ht="15.75">
      <c r="A17" s="4" t="s">
        <v>23</v>
      </c>
      <c r="B17" s="12">
        <f>'2007 SCT Detail'!E19+'2007 SCT Detail'!F19</f>
        <v>166226</v>
      </c>
      <c r="C17" s="13">
        <f>'2007 SCT Detail'!J19-B17</f>
        <v>578962</v>
      </c>
      <c r="D17" s="13">
        <f t="shared" si="0"/>
        <v>745188</v>
      </c>
      <c r="E17" s="14">
        <f t="shared" si="1"/>
        <v>0.7769341427934964</v>
      </c>
      <c r="G17" s="12">
        <f>'2007 SCT Detail'!E18</f>
        <v>348607.6994648945</v>
      </c>
      <c r="H17" s="13">
        <f>'2007 SCT Detail'!J18-G17</f>
        <v>595479.9784</v>
      </c>
      <c r="I17" s="13">
        <f t="shared" si="2"/>
        <v>944087.6778648945</v>
      </c>
      <c r="J17" s="14">
        <f t="shared" si="3"/>
        <v>0.6307464787028153</v>
      </c>
      <c r="L17" s="14">
        <f t="shared" si="4"/>
        <v>0.028530332560686267</v>
      </c>
      <c r="M17" s="14">
        <f t="shared" si="5"/>
        <v>1.0971911702434909</v>
      </c>
    </row>
    <row r="18" spans="1:13" ht="15.75">
      <c r="A18" s="4" t="s">
        <v>24</v>
      </c>
      <c r="B18" s="15">
        <f>'2007 SCT Detail'!E21+'2007 SCT Detail'!F21</f>
        <v>142777</v>
      </c>
      <c r="C18" s="16">
        <f>'2007 SCT Detail'!J21-B18</f>
        <v>512324</v>
      </c>
      <c r="D18" s="16">
        <f t="shared" si="0"/>
        <v>655101</v>
      </c>
      <c r="E18" s="17">
        <f t="shared" si="1"/>
        <v>0.7820534543528402</v>
      </c>
      <c r="G18" s="15">
        <f>'2007 SCT Detail'!E20</f>
        <v>315033.687411403</v>
      </c>
      <c r="H18" s="16">
        <f>'2007 SCT Detail'!J20-G18</f>
        <v>561291.78</v>
      </c>
      <c r="I18" s="16">
        <f t="shared" si="2"/>
        <v>876325.4674114031</v>
      </c>
      <c r="J18" s="17">
        <f t="shared" si="3"/>
        <v>0.6405060686619232</v>
      </c>
      <c r="L18" s="17">
        <f t="shared" si="4"/>
        <v>0.09557971127645781</v>
      </c>
      <c r="M18" s="17">
        <f t="shared" si="5"/>
        <v>1.2064736435938772</v>
      </c>
    </row>
    <row r="20" spans="1:13" ht="15.75">
      <c r="A20" s="4" t="s">
        <v>28</v>
      </c>
      <c r="B20" s="13">
        <f>SUM(B13:B18)</f>
        <v>2855896</v>
      </c>
      <c r="C20" s="13">
        <f>SUM(C13:C18)</f>
        <v>4732829</v>
      </c>
      <c r="D20" s="13">
        <f>SUM(D13:D18)</f>
        <v>7588725</v>
      </c>
      <c r="E20" s="14">
        <f>C20/(C20+B20)</f>
        <v>0.6236658990805438</v>
      </c>
      <c r="G20" s="13">
        <f>SUM(G13:G18)</f>
        <v>5263013.110069858</v>
      </c>
      <c r="H20" s="13">
        <f>SUM(H13:H18)</f>
        <v>4983448.6368</v>
      </c>
      <c r="I20" s="13">
        <f>SUM(I13:I18)</f>
        <v>10246461.746869856</v>
      </c>
      <c r="J20" s="14">
        <f>H20/(H20+G20)</f>
        <v>0.48635799946477815</v>
      </c>
      <c r="L20" s="14">
        <f>H20/C20-1</f>
        <v>0.052953452744648244</v>
      </c>
      <c r="M20" s="14">
        <f>G20/B20-1</f>
        <v>0.8428588121100551</v>
      </c>
    </row>
    <row r="24" ht="15.75">
      <c r="A24" s="4" t="s">
        <v>40</v>
      </c>
    </row>
    <row r="25" ht="15.75">
      <c r="A25" s="4" t="s">
        <v>39</v>
      </c>
    </row>
    <row r="26" ht="15.75">
      <c r="A26" s="4" t="s">
        <v>35</v>
      </c>
    </row>
    <row r="27" ht="15.75">
      <c r="A27" s="4" t="s">
        <v>43</v>
      </c>
    </row>
    <row r="28" ht="15.75">
      <c r="A28" s="4" t="s">
        <v>41</v>
      </c>
    </row>
    <row r="29" ht="15.75">
      <c r="A29" s="4" t="s">
        <v>42</v>
      </c>
    </row>
    <row r="32" spans="1:13" ht="20.25">
      <c r="A32" s="28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ht="16.5" thickBot="1"/>
    <row r="34" spans="2:12" ht="16.5" thickBot="1">
      <c r="B34" s="5"/>
      <c r="C34" s="18">
        <v>2006</v>
      </c>
      <c r="D34" s="6"/>
      <c r="E34" s="7"/>
      <c r="G34" s="5"/>
      <c r="H34" s="18">
        <v>2007</v>
      </c>
      <c r="I34" s="6"/>
      <c r="J34" s="7"/>
      <c r="L34" s="19" t="s">
        <v>36</v>
      </c>
    </row>
    <row r="35" spans="1:12" s="10" customFormat="1" ht="79.5" thickBot="1">
      <c r="A35" s="10" t="s">
        <v>25</v>
      </c>
      <c r="B35" s="20" t="s">
        <v>56</v>
      </c>
      <c r="C35" s="11" t="s">
        <v>44</v>
      </c>
      <c r="D35" s="21" t="s">
        <v>57</v>
      </c>
      <c r="E35" s="10" t="s">
        <v>51</v>
      </c>
      <c r="G35" s="20" t="s">
        <v>56</v>
      </c>
      <c r="H35" s="11" t="s">
        <v>44</v>
      </c>
      <c r="I35" s="21" t="s">
        <v>57</v>
      </c>
      <c r="J35" s="10" t="s">
        <v>51</v>
      </c>
      <c r="L35" s="22"/>
    </row>
    <row r="37" spans="1:14" ht="15.75">
      <c r="A37" s="4" t="s">
        <v>19</v>
      </c>
      <c r="B37" s="12">
        <f aca="true" t="shared" si="6" ref="B37:B42">B13</f>
        <v>1857762</v>
      </c>
      <c r="C37" s="13">
        <f aca="true" t="shared" si="7" ref="C37:C42">B37-D37</f>
        <v>1255629</v>
      </c>
      <c r="D37" s="23">
        <v>602133</v>
      </c>
      <c r="E37" s="14">
        <f>D37/B37</f>
        <v>0.32411740578179554</v>
      </c>
      <c r="G37" s="12">
        <f aca="true" t="shared" si="8" ref="G37:G42">G13</f>
        <v>2949695.9239150365</v>
      </c>
      <c r="H37" s="13">
        <f aca="true" t="shared" si="9" ref="H37:H42">G37-I37</f>
        <v>1055297.9239150365</v>
      </c>
      <c r="I37" s="12">
        <v>1894398</v>
      </c>
      <c r="J37" s="14">
        <f>I37/G37</f>
        <v>0.6422350129858899</v>
      </c>
      <c r="L37" s="13">
        <f aca="true" t="shared" si="10" ref="L37:L42">C37+H37</f>
        <v>2310926.9239150365</v>
      </c>
      <c r="M37" s="14"/>
      <c r="N37" s="14"/>
    </row>
    <row r="38" spans="1:13" ht="15.75">
      <c r="A38" s="4" t="s">
        <v>20</v>
      </c>
      <c r="B38" s="12">
        <f t="shared" si="6"/>
        <v>327578</v>
      </c>
      <c r="C38" s="13">
        <f t="shared" si="7"/>
        <v>140569</v>
      </c>
      <c r="D38" s="23">
        <v>187009</v>
      </c>
      <c r="E38" s="14">
        <f aca="true" t="shared" si="11" ref="E38:E44">D38/B38</f>
        <v>0.5708838810909157</v>
      </c>
      <c r="G38" s="12">
        <f t="shared" si="8"/>
        <v>747622.1340082736</v>
      </c>
      <c r="H38" s="13">
        <f t="shared" si="9"/>
        <v>126031.1340082736</v>
      </c>
      <c r="I38" s="12">
        <v>621591</v>
      </c>
      <c r="J38" s="14">
        <f aca="true" t="shared" si="12" ref="J38:J44">I38/G38</f>
        <v>0.8314240198687337</v>
      </c>
      <c r="L38" s="13">
        <f t="shared" si="10"/>
        <v>266600.1340082736</v>
      </c>
      <c r="M38" s="14"/>
    </row>
    <row r="39" spans="1:13" ht="15.75">
      <c r="A39" s="4" t="s">
        <v>21</v>
      </c>
      <c r="B39" s="12">
        <f t="shared" si="6"/>
        <v>178994</v>
      </c>
      <c r="C39" s="13">
        <f t="shared" si="7"/>
        <v>91527</v>
      </c>
      <c r="D39" s="23">
        <v>87467</v>
      </c>
      <c r="E39" s="14">
        <f t="shared" si="11"/>
        <v>0.4886588377264042</v>
      </c>
      <c r="G39" s="12">
        <f t="shared" si="8"/>
        <v>447381.5262156504</v>
      </c>
      <c r="H39" s="13">
        <f t="shared" si="9"/>
        <v>76089.52621565037</v>
      </c>
      <c r="I39" s="12">
        <v>371292</v>
      </c>
      <c r="J39" s="14">
        <f t="shared" si="12"/>
        <v>0.8299225118674813</v>
      </c>
      <c r="L39" s="13">
        <f t="shared" si="10"/>
        <v>167616.52621565037</v>
      </c>
      <c r="M39" s="14"/>
    </row>
    <row r="40" spans="1:13" ht="15.75">
      <c r="A40" s="4" t="s">
        <v>22</v>
      </c>
      <c r="B40" s="12">
        <f t="shared" si="6"/>
        <v>182559</v>
      </c>
      <c r="C40" s="13">
        <f t="shared" si="7"/>
        <v>93216</v>
      </c>
      <c r="D40" s="23">
        <v>89343</v>
      </c>
      <c r="E40" s="14">
        <f t="shared" si="11"/>
        <v>0.48939247037943895</v>
      </c>
      <c r="G40" s="12">
        <f t="shared" si="8"/>
        <v>454672.13905459875</v>
      </c>
      <c r="H40" s="13">
        <f t="shared" si="9"/>
        <v>80774.13905459875</v>
      </c>
      <c r="I40" s="12">
        <v>373898</v>
      </c>
      <c r="J40" s="14">
        <f t="shared" si="12"/>
        <v>0.8223464071879296</v>
      </c>
      <c r="L40" s="13">
        <f t="shared" si="10"/>
        <v>173990.13905459875</v>
      </c>
      <c r="M40" s="14"/>
    </row>
    <row r="41" spans="1:13" ht="15.75">
      <c r="A41" s="4" t="s">
        <v>23</v>
      </c>
      <c r="B41" s="12">
        <f t="shared" si="6"/>
        <v>166226</v>
      </c>
      <c r="C41" s="13">
        <f t="shared" si="7"/>
        <v>103054</v>
      </c>
      <c r="D41" s="23">
        <v>63172</v>
      </c>
      <c r="E41" s="14">
        <f t="shared" si="11"/>
        <v>0.38003681734506034</v>
      </c>
      <c r="G41" s="12">
        <f t="shared" si="8"/>
        <v>348607.6994648945</v>
      </c>
      <c r="H41" s="13">
        <f t="shared" si="9"/>
        <v>79151.69946489448</v>
      </c>
      <c r="I41" s="12">
        <v>269456</v>
      </c>
      <c r="J41" s="14">
        <f t="shared" si="12"/>
        <v>0.7729490783296219</v>
      </c>
      <c r="L41" s="13">
        <f t="shared" si="10"/>
        <v>182205.69946489448</v>
      </c>
      <c r="M41" s="14"/>
    </row>
    <row r="42" spans="1:13" ht="18">
      <c r="A42" s="4" t="s">
        <v>24</v>
      </c>
      <c r="B42" s="24">
        <f t="shared" si="6"/>
        <v>142777</v>
      </c>
      <c r="C42" s="16">
        <f t="shared" si="7"/>
        <v>72777</v>
      </c>
      <c r="D42" s="25">
        <v>70000</v>
      </c>
      <c r="E42" s="17">
        <f t="shared" si="11"/>
        <v>0.4902750442998522</v>
      </c>
      <c r="G42" s="24">
        <f t="shared" si="8"/>
        <v>315033.687411403</v>
      </c>
      <c r="H42" s="16">
        <f t="shared" si="9"/>
        <v>107607.68741140299</v>
      </c>
      <c r="I42" s="15">
        <v>207426</v>
      </c>
      <c r="J42" s="17">
        <f t="shared" si="12"/>
        <v>0.6584248234034795</v>
      </c>
      <c r="L42" s="16">
        <f t="shared" si="10"/>
        <v>180384.687411403</v>
      </c>
      <c r="M42" s="17"/>
    </row>
    <row r="43" ht="15.75">
      <c r="D43" s="26"/>
    </row>
    <row r="44" spans="1:13" ht="15.75">
      <c r="A44" s="4" t="s">
        <v>28</v>
      </c>
      <c r="B44" s="13">
        <f>SUM(B37:B42)</f>
        <v>2855896</v>
      </c>
      <c r="C44" s="13">
        <f>SUM(C37:C42)</f>
        <v>1756772</v>
      </c>
      <c r="D44" s="27">
        <f>SUM(D37:D42)</f>
        <v>1099124</v>
      </c>
      <c r="E44" s="14">
        <f t="shared" si="11"/>
        <v>0.38486135349466505</v>
      </c>
      <c r="G44" s="13">
        <f>SUM(G37:G42)</f>
        <v>5263013.110069858</v>
      </c>
      <c r="H44" s="13">
        <f>SUM(H37:H42)</f>
        <v>1524952.1100698567</v>
      </c>
      <c r="I44" s="13">
        <f>SUM(I37:I42)</f>
        <v>3738061</v>
      </c>
      <c r="J44" s="14">
        <f t="shared" si="12"/>
        <v>0.710251128359888</v>
      </c>
      <c r="L44" s="13">
        <f>SUM(L37:L42)</f>
        <v>3281724.1100698565</v>
      </c>
      <c r="M44" s="14"/>
    </row>
    <row r="45" ht="15.75">
      <c r="D45" s="26"/>
    </row>
    <row r="46" ht="15.75">
      <c r="D46" s="26"/>
    </row>
    <row r="48" ht="15.75">
      <c r="A48" s="4" t="s">
        <v>47</v>
      </c>
    </row>
    <row r="49" ht="15.75">
      <c r="A49" s="4" t="s">
        <v>48</v>
      </c>
    </row>
    <row r="50" ht="15.75">
      <c r="A50" s="4" t="s">
        <v>49</v>
      </c>
    </row>
    <row r="51" ht="15.75">
      <c r="A51" s="4" t="s">
        <v>50</v>
      </c>
    </row>
    <row r="52" ht="15.75">
      <c r="A52" s="4" t="s">
        <v>45</v>
      </c>
    </row>
    <row r="53" ht="15.75">
      <c r="A53" s="4" t="s">
        <v>46</v>
      </c>
    </row>
  </sheetData>
  <mergeCells count="4">
    <mergeCell ref="L34:L35"/>
    <mergeCell ref="A3:M3"/>
    <mergeCell ref="A4:M4"/>
    <mergeCell ref="A32:M32"/>
  </mergeCells>
  <printOptions/>
  <pageMargins left="0.6" right="0.57" top="1" bottom="1" header="0.5" footer="0.5"/>
  <pageSetup horizontalDpi="600" verticalDpi="600" orientation="landscape" scale="76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M23"/>
  <sheetViews>
    <sheetView workbookViewId="0" topLeftCell="A1">
      <selection activeCell="E23" sqref="E23"/>
    </sheetView>
  </sheetViews>
  <sheetFormatPr defaultColWidth="9.140625" defaultRowHeight="12.75"/>
  <cols>
    <col min="1" max="1" width="15.140625" style="0" customWidth="1"/>
    <col min="5" max="5" width="14.421875" style="0" customWidth="1"/>
    <col min="10" max="10" width="18.8515625" style="0" customWidth="1"/>
  </cols>
  <sheetData>
    <row r="7" spans="1:10" ht="12.75">
      <c r="A7" t="s">
        <v>0</v>
      </c>
      <c r="B7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3" ht="12.75">
      <c r="A8" t="s">
        <v>25</v>
      </c>
      <c r="B8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L8" s="1" t="s">
        <v>30</v>
      </c>
      <c r="M8" s="1" t="s">
        <v>31</v>
      </c>
    </row>
    <row r="9" spans="3:10" ht="12.75">
      <c r="C9" s="1"/>
      <c r="D9" s="1"/>
      <c r="E9" s="1"/>
      <c r="F9" s="1"/>
      <c r="G9" s="1"/>
      <c r="H9" s="1"/>
      <c r="I9" s="1"/>
      <c r="J9" s="1"/>
    </row>
    <row r="10" spans="1:13" ht="12.75">
      <c r="A10" t="s">
        <v>19</v>
      </c>
      <c r="B10">
        <v>2007</v>
      </c>
      <c r="C10" s="1">
        <v>794896.11</v>
      </c>
      <c r="D10" s="1">
        <v>0</v>
      </c>
      <c r="E10" s="2">
        <v>2949695.9239150365</v>
      </c>
      <c r="F10" s="1">
        <v>0</v>
      </c>
      <c r="G10" s="1">
        <v>722160</v>
      </c>
      <c r="H10" s="1">
        <v>20328.078</v>
      </c>
      <c r="I10" s="1">
        <v>330646.95</v>
      </c>
      <c r="J10" s="1">
        <v>4817727.061915036</v>
      </c>
      <c r="L10" s="1">
        <f aca="true" t="shared" si="0" ref="L10:L20">I10-M10</f>
        <v>321390.95</v>
      </c>
      <c r="M10">
        <f>6418+2838</f>
        <v>9256</v>
      </c>
    </row>
    <row r="11" spans="2:13" ht="12.75">
      <c r="B11">
        <v>2006</v>
      </c>
      <c r="C11" s="1">
        <v>769901</v>
      </c>
      <c r="D11" s="1">
        <v>0</v>
      </c>
      <c r="E11" s="2">
        <v>1757969</v>
      </c>
      <c r="F11" s="1">
        <v>99793</v>
      </c>
      <c r="G11" s="1">
        <v>614672</v>
      </c>
      <c r="H11" s="1">
        <v>28882</v>
      </c>
      <c r="I11" s="1">
        <v>277221</v>
      </c>
      <c r="J11" s="1">
        <v>3548438</v>
      </c>
      <c r="L11" s="1">
        <f t="shared" si="0"/>
        <v>265065</v>
      </c>
      <c r="M11">
        <f>9318+2838</f>
        <v>12156</v>
      </c>
    </row>
    <row r="12" spans="1:13" ht="12.75">
      <c r="A12" t="s">
        <v>20</v>
      </c>
      <c r="B12">
        <v>2007</v>
      </c>
      <c r="C12" s="1">
        <v>372754.13</v>
      </c>
      <c r="D12" s="1">
        <v>0</v>
      </c>
      <c r="E12" s="2">
        <v>747622.1340082736</v>
      </c>
      <c r="F12" s="1">
        <v>0</v>
      </c>
      <c r="G12" s="1">
        <v>238950</v>
      </c>
      <c r="H12" s="1">
        <v>107558</v>
      </c>
      <c r="I12" s="1">
        <v>48110.87</v>
      </c>
      <c r="J12" s="1">
        <v>1514995.1340082737</v>
      </c>
      <c r="L12" s="1">
        <f t="shared" si="0"/>
        <v>37635.87</v>
      </c>
      <c r="M12">
        <f>9367+1108</f>
        <v>10475</v>
      </c>
    </row>
    <row r="13" spans="2:13" ht="12.75">
      <c r="B13">
        <v>2006</v>
      </c>
      <c r="C13" s="1">
        <v>361142</v>
      </c>
      <c r="D13" s="1">
        <v>0</v>
      </c>
      <c r="E13" s="2">
        <v>327578</v>
      </c>
      <c r="F13" s="1">
        <v>0</v>
      </c>
      <c r="G13" s="1">
        <v>230958</v>
      </c>
      <c r="H13" s="1">
        <v>100208</v>
      </c>
      <c r="I13" s="1">
        <v>50225</v>
      </c>
      <c r="J13" s="1">
        <v>1070111</v>
      </c>
      <c r="L13" s="1">
        <f t="shared" si="0"/>
        <v>40778</v>
      </c>
      <c r="M13">
        <f>8953+494</f>
        <v>9447</v>
      </c>
    </row>
    <row r="14" spans="1:13" ht="12.75">
      <c r="A14" t="s">
        <v>21</v>
      </c>
      <c r="B14">
        <v>2007</v>
      </c>
      <c r="C14" s="1">
        <v>288154.42</v>
      </c>
      <c r="D14" s="1">
        <v>0</v>
      </c>
      <c r="E14" s="2">
        <v>447381.5262156504</v>
      </c>
      <c r="F14" s="1">
        <v>0</v>
      </c>
      <c r="G14" s="1">
        <v>175230</v>
      </c>
      <c r="H14" s="1">
        <v>175459.95</v>
      </c>
      <c r="I14" s="1">
        <v>31968.02</v>
      </c>
      <c r="J14" s="1">
        <v>1118193.9162156505</v>
      </c>
      <c r="L14" s="1">
        <f t="shared" si="0"/>
        <v>27141.02</v>
      </c>
      <c r="M14">
        <f>3597+1230</f>
        <v>4827</v>
      </c>
    </row>
    <row r="15" spans="2:13" ht="12.75">
      <c r="B15">
        <v>2006</v>
      </c>
      <c r="C15" s="1">
        <v>266264</v>
      </c>
      <c r="D15" s="1">
        <v>0</v>
      </c>
      <c r="E15" s="2">
        <v>178994</v>
      </c>
      <c r="F15" s="1">
        <v>0</v>
      </c>
      <c r="G15" s="1">
        <v>127534</v>
      </c>
      <c r="H15" s="1">
        <v>160913</v>
      </c>
      <c r="I15" s="1">
        <v>32906</v>
      </c>
      <c r="J15" s="1">
        <v>766611</v>
      </c>
      <c r="L15" s="1">
        <f t="shared" si="0"/>
        <v>27534</v>
      </c>
      <c r="M15">
        <f>3570+1802</f>
        <v>5372</v>
      </c>
    </row>
    <row r="16" spans="1:13" ht="12.75">
      <c r="A16" t="s">
        <v>22</v>
      </c>
      <c r="B16">
        <v>2007</v>
      </c>
      <c r="C16" s="1">
        <v>274592.01</v>
      </c>
      <c r="D16" s="1">
        <v>0</v>
      </c>
      <c r="E16" s="2">
        <v>454672.13905459875</v>
      </c>
      <c r="F16" s="1">
        <v>0</v>
      </c>
      <c r="G16" s="1">
        <v>131422.5</v>
      </c>
      <c r="H16" s="1">
        <v>85928.5904</v>
      </c>
      <c r="I16" s="1">
        <v>28517.25</v>
      </c>
      <c r="J16" s="1">
        <v>975132.4894545987</v>
      </c>
      <c r="L16" s="1">
        <f t="shared" si="0"/>
        <v>26241.25</v>
      </c>
      <c r="M16">
        <f>2276</f>
        <v>2276</v>
      </c>
    </row>
    <row r="17" spans="2:13" ht="12.75">
      <c r="B17">
        <v>2006</v>
      </c>
      <c r="C17" s="1">
        <v>271367</v>
      </c>
      <c r="D17" s="1">
        <v>0</v>
      </c>
      <c r="E17" s="2">
        <v>182559</v>
      </c>
      <c r="F17" s="1">
        <v>0</v>
      </c>
      <c r="G17" s="1">
        <v>129914</v>
      </c>
      <c r="H17" s="1">
        <v>189127</v>
      </c>
      <c r="I17" s="1">
        <v>30309</v>
      </c>
      <c r="J17" s="1">
        <v>803276</v>
      </c>
      <c r="L17" s="1">
        <f t="shared" si="0"/>
        <v>28041</v>
      </c>
      <c r="M17" s="1">
        <v>2268</v>
      </c>
    </row>
    <row r="18" spans="1:13" ht="12.75">
      <c r="A18" t="s">
        <v>23</v>
      </c>
      <c r="B18">
        <v>2007</v>
      </c>
      <c r="C18" s="1">
        <v>297754.37</v>
      </c>
      <c r="D18" s="1">
        <v>0</v>
      </c>
      <c r="E18" s="2">
        <v>348607.6994648945</v>
      </c>
      <c r="F18" s="1">
        <v>0</v>
      </c>
      <c r="G18" s="1">
        <v>143370</v>
      </c>
      <c r="H18" s="1">
        <v>125353.6984</v>
      </c>
      <c r="I18" s="1">
        <v>29001.91</v>
      </c>
      <c r="J18" s="1">
        <v>944087.6778648945</v>
      </c>
      <c r="L18" s="1">
        <f t="shared" si="0"/>
        <v>26316.91</v>
      </c>
      <c r="M18">
        <f>2000+685</f>
        <v>2685</v>
      </c>
    </row>
    <row r="19" spans="2:13" ht="12.75">
      <c r="B19">
        <v>2006</v>
      </c>
      <c r="C19" s="1">
        <v>287163</v>
      </c>
      <c r="D19" s="1">
        <v>0</v>
      </c>
      <c r="E19" s="2">
        <v>166226</v>
      </c>
      <c r="F19" s="1">
        <v>0</v>
      </c>
      <c r="G19" s="1">
        <v>137528</v>
      </c>
      <c r="H19" s="1">
        <v>122079</v>
      </c>
      <c r="I19" s="1">
        <v>32192</v>
      </c>
      <c r="J19" s="1">
        <v>745188</v>
      </c>
      <c r="L19" s="1">
        <f t="shared" si="0"/>
        <v>29536</v>
      </c>
      <c r="M19">
        <f>2000+656</f>
        <v>2656</v>
      </c>
    </row>
    <row r="20" spans="1:13" ht="12.75">
      <c r="A20" t="s">
        <v>24</v>
      </c>
      <c r="B20">
        <v>2007</v>
      </c>
      <c r="C20" s="1">
        <v>288604.25</v>
      </c>
      <c r="D20" s="1">
        <v>0</v>
      </c>
      <c r="E20" s="2">
        <v>315033.687411403</v>
      </c>
      <c r="F20" s="1">
        <v>0</v>
      </c>
      <c r="G20" s="1">
        <v>175230</v>
      </c>
      <c r="H20" s="1">
        <v>74582</v>
      </c>
      <c r="I20" s="1">
        <v>22875.53</v>
      </c>
      <c r="J20" s="1">
        <v>876325.4674114031</v>
      </c>
      <c r="L20" s="1">
        <f t="shared" si="0"/>
        <v>15536.529999999999</v>
      </c>
      <c r="M20">
        <f>6332+1007</f>
        <v>7339</v>
      </c>
    </row>
    <row r="21" spans="2:10" ht="12.75">
      <c r="B21">
        <v>2006</v>
      </c>
      <c r="C21" s="1">
        <v>262346</v>
      </c>
      <c r="D21" s="1">
        <v>0</v>
      </c>
      <c r="E21" s="2">
        <v>142777</v>
      </c>
      <c r="F21" s="1">
        <v>0</v>
      </c>
      <c r="G21" s="1">
        <v>126107</v>
      </c>
      <c r="H21" s="1">
        <v>102350</v>
      </c>
      <c r="I21" s="1">
        <v>21521</v>
      </c>
      <c r="J21" s="1">
        <v>655101</v>
      </c>
    </row>
    <row r="22" spans="1:10" ht="12.75">
      <c r="A22" t="s">
        <v>28</v>
      </c>
      <c r="C22" s="1"/>
      <c r="D22" s="1"/>
      <c r="E22" s="2"/>
      <c r="F22" s="1"/>
      <c r="G22" s="1"/>
      <c r="H22" s="1"/>
      <c r="I22" s="1"/>
      <c r="J22" s="1"/>
    </row>
    <row r="23" spans="3:10" ht="12.75">
      <c r="C23" s="1"/>
      <c r="D23" s="1"/>
      <c r="E23" s="2"/>
      <c r="F23" s="1"/>
      <c r="G23" s="1"/>
      <c r="H23" s="1"/>
      <c r="I23" s="1"/>
      <c r="J2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thunt</dc:creator>
  <cp:keywords/>
  <dc:description/>
  <cp:lastModifiedBy>No Name</cp:lastModifiedBy>
  <cp:lastPrinted>2008-06-28T22:24:03Z</cp:lastPrinted>
  <dcterms:created xsi:type="dcterms:W3CDTF">2008-06-12T17:42:47Z</dcterms:created>
  <dcterms:modified xsi:type="dcterms:W3CDTF">2008-06-28T22:24:36Z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