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3.1" sheetId="1" r:id="rId1"/>
    <sheet name="Page 3.1.1" sheetId="3" r:id="rId2"/>
    <sheet name="Page 3.1.2" sheetId="4" r:id="rId3"/>
    <sheet name="Pages 3.1.3 - 3.1.4" sheetId="5" r:id="rId4"/>
    <sheet name="Pages 3.1.5 - 3.1.6" sheetId="6" r:id="rId5"/>
  </sheets>
  <definedNames>
    <definedName name="_xlnm._FilterDatabase" localSheetId="3" hidden="1">'Pages 3.1.3 - 3.1.4'!#REF!</definedName>
    <definedName name="_xlnm._FilterDatabase" localSheetId="4" hidden="1">'Pages 3.1.5 - 3.1.6'!#REF!</definedName>
    <definedName name="_xlnm.Print_Area" localSheetId="0">'Page 3.1'!$A$2:$J$62</definedName>
    <definedName name="_xlnm.Print_Area" localSheetId="1">'Page 3.1.1'!$A$1:$O$31</definedName>
    <definedName name="_xlnm.Print_Area" localSheetId="2">'Page 3.1.2'!$A$1:$G$31</definedName>
    <definedName name="_xlnm.Print_Area" localSheetId="3">'Pages 3.1.3 - 3.1.4'!$A$1:$Q$150</definedName>
    <definedName name="_xlnm.Print_Area" localSheetId="4">'Pages 3.1.5 - 3.1.6'!$A$1:$Q$146</definedName>
    <definedName name="_xlnm.Print_Titles" localSheetId="3">'Pages 3.1.3 - 3.1.4'!$A:$C,'Pages 3.1.3 - 3.1.4'!$1:$8</definedName>
    <definedName name="_xlnm.Print_Titles" localSheetId="4">'Pages 3.1.5 - 3.1.6'!$A:$C,'Pages 3.1.5 - 3.1.6'!$1:$7</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3" l="1"/>
  <c r="J15" i="3"/>
  <c r="J14" i="3"/>
  <c r="J13" i="3"/>
  <c r="J12" i="3"/>
  <c r="O137" i="5"/>
  <c r="N137" i="5"/>
  <c r="M137" i="5"/>
  <c r="O135" i="5"/>
  <c r="N135" i="5"/>
  <c r="M135" i="5"/>
  <c r="O134" i="5"/>
  <c r="N134" i="5"/>
  <c r="M134" i="5"/>
  <c r="O133" i="5"/>
  <c r="N133" i="5"/>
  <c r="M133" i="5"/>
  <c r="O131" i="5"/>
  <c r="N131" i="5"/>
  <c r="M131" i="5"/>
  <c r="N128" i="5"/>
  <c r="M128" i="5"/>
  <c r="N127" i="5"/>
  <c r="M127" i="5"/>
  <c r="N126" i="5"/>
  <c r="M126" i="5"/>
  <c r="N125" i="5"/>
  <c r="M125" i="5"/>
  <c r="N124" i="5"/>
  <c r="M124" i="5"/>
  <c r="N123" i="5"/>
  <c r="M123" i="5"/>
  <c r="O117" i="5"/>
  <c r="N117" i="5"/>
  <c r="M117" i="5"/>
  <c r="O115" i="5"/>
  <c r="N115" i="5"/>
  <c r="M115" i="5"/>
  <c r="O114" i="5"/>
  <c r="N114" i="5"/>
  <c r="M114" i="5"/>
  <c r="O113" i="5"/>
  <c r="N113" i="5"/>
  <c r="M113" i="5"/>
  <c r="O112" i="5"/>
  <c r="N112" i="5"/>
  <c r="M112" i="5"/>
  <c r="O111" i="5"/>
  <c r="N111" i="5"/>
  <c r="M111" i="5"/>
  <c r="O110" i="5"/>
  <c r="N110" i="5"/>
  <c r="M110" i="5"/>
  <c r="O109" i="5"/>
  <c r="N109" i="5"/>
  <c r="M109" i="5"/>
  <c r="O108" i="5"/>
  <c r="N108" i="5"/>
  <c r="M108" i="5"/>
  <c r="O107" i="5"/>
  <c r="N107" i="5"/>
  <c r="M107" i="5"/>
  <c r="O105" i="5"/>
  <c r="N105" i="5"/>
  <c r="M105" i="5"/>
  <c r="N102" i="5"/>
  <c r="M102" i="5"/>
  <c r="N101" i="5"/>
  <c r="M101" i="5"/>
  <c r="O95" i="5"/>
  <c r="N95" i="5"/>
  <c r="M95" i="5"/>
  <c r="O93" i="5"/>
  <c r="N93" i="5"/>
  <c r="M93" i="5"/>
  <c r="O92" i="5"/>
  <c r="N92" i="5"/>
  <c r="M92" i="5"/>
  <c r="O91" i="5"/>
  <c r="N91" i="5"/>
  <c r="M91" i="5"/>
  <c r="O90" i="5"/>
  <c r="N90" i="5"/>
  <c r="M90" i="5"/>
  <c r="O89" i="5"/>
  <c r="N89" i="5"/>
  <c r="M89" i="5"/>
  <c r="O88" i="5"/>
  <c r="N88" i="5"/>
  <c r="M88" i="5"/>
  <c r="O87" i="5"/>
  <c r="N87" i="5"/>
  <c r="M87" i="5"/>
  <c r="O85" i="5"/>
  <c r="N85" i="5"/>
  <c r="M85" i="5"/>
  <c r="N82" i="5"/>
  <c r="N83" i="5" s="1"/>
  <c r="M82" i="5"/>
  <c r="M83" i="5" s="1"/>
  <c r="N79" i="5"/>
  <c r="M79" i="5"/>
  <c r="N78" i="5"/>
  <c r="M78" i="5"/>
  <c r="N77" i="5"/>
  <c r="M77" i="5"/>
  <c r="N74" i="5"/>
  <c r="N75" i="5" s="1"/>
  <c r="M74" i="5"/>
  <c r="N71" i="5"/>
  <c r="M71" i="5"/>
  <c r="N70" i="5"/>
  <c r="M70" i="5"/>
  <c r="N69" i="5"/>
  <c r="M69" i="5"/>
  <c r="O64" i="5"/>
  <c r="P64" i="5" s="1"/>
  <c r="N64" i="5"/>
  <c r="M64" i="5"/>
  <c r="O62" i="5"/>
  <c r="N62" i="5"/>
  <c r="M62" i="5"/>
  <c r="O61" i="5"/>
  <c r="N61" i="5"/>
  <c r="M61" i="5"/>
  <c r="O60" i="5"/>
  <c r="N60" i="5"/>
  <c r="M60" i="5"/>
  <c r="O59" i="5"/>
  <c r="N59" i="5"/>
  <c r="M59" i="5"/>
  <c r="O58" i="5"/>
  <c r="N58" i="5"/>
  <c r="M58" i="5"/>
  <c r="O57" i="5"/>
  <c r="N57" i="5"/>
  <c r="M57" i="5"/>
  <c r="O56" i="5"/>
  <c r="N56" i="5"/>
  <c r="M56" i="5"/>
  <c r="O55" i="5"/>
  <c r="N55" i="5"/>
  <c r="M55" i="5"/>
  <c r="O53" i="5"/>
  <c r="N53" i="5"/>
  <c r="M53" i="5"/>
  <c r="N50" i="5"/>
  <c r="M50" i="5"/>
  <c r="N49" i="5"/>
  <c r="M49" i="5"/>
  <c r="N46" i="5"/>
  <c r="N47" i="5" s="1"/>
  <c r="M46" i="5"/>
  <c r="M47" i="5" s="1"/>
  <c r="N43" i="5"/>
  <c r="N44" i="5" s="1"/>
  <c r="M43" i="5"/>
  <c r="M44" i="5" s="1"/>
  <c r="N40" i="5"/>
  <c r="M40" i="5"/>
  <c r="N39" i="5"/>
  <c r="M39" i="5"/>
  <c r="N38" i="5"/>
  <c r="M38" i="5"/>
  <c r="M41" i="5" s="1"/>
  <c r="O33" i="5"/>
  <c r="N33" i="5"/>
  <c r="M33" i="5"/>
  <c r="O31" i="5"/>
  <c r="N31" i="5"/>
  <c r="M31" i="5"/>
  <c r="O30" i="5"/>
  <c r="N30" i="5"/>
  <c r="M30" i="5"/>
  <c r="O29" i="5"/>
  <c r="N29" i="5"/>
  <c r="M29" i="5"/>
  <c r="O28" i="5"/>
  <c r="N28" i="5"/>
  <c r="M28" i="5"/>
  <c r="O27" i="5"/>
  <c r="N27" i="5"/>
  <c r="M27" i="5"/>
  <c r="O26" i="5"/>
  <c r="N26" i="5"/>
  <c r="M26" i="5"/>
  <c r="O25" i="5"/>
  <c r="N25" i="5"/>
  <c r="M25" i="5"/>
  <c r="O24" i="5"/>
  <c r="N24" i="5"/>
  <c r="M24" i="5"/>
  <c r="O22" i="5"/>
  <c r="N22" i="5"/>
  <c r="M22" i="5"/>
  <c r="N19" i="5"/>
  <c r="M19" i="5"/>
  <c r="M20" i="5" s="1"/>
  <c r="N16" i="5"/>
  <c r="M16" i="5"/>
  <c r="N15" i="5"/>
  <c r="M15" i="5"/>
  <c r="N14" i="5"/>
  <c r="M14" i="5"/>
  <c r="N13" i="5"/>
  <c r="M13" i="5"/>
  <c r="N12" i="5"/>
  <c r="M12" i="5"/>
  <c r="N11" i="5"/>
  <c r="M11" i="5"/>
  <c r="N10" i="5"/>
  <c r="M10" i="5"/>
  <c r="E17" i="4"/>
  <c r="E16" i="4"/>
  <c r="E15" i="4"/>
  <c r="E14" i="4"/>
  <c r="F14" i="4" s="1"/>
  <c r="E13" i="4"/>
  <c r="D17" i="4"/>
  <c r="D16" i="4"/>
  <c r="D15" i="4"/>
  <c r="D14" i="4"/>
  <c r="D13" i="4"/>
  <c r="J136" i="6"/>
  <c r="J134" i="6"/>
  <c r="L134" i="6" s="1"/>
  <c r="N134" i="6" s="1"/>
  <c r="J133" i="6"/>
  <c r="L133" i="6" s="1"/>
  <c r="J132" i="6"/>
  <c r="J130" i="6"/>
  <c r="I128" i="6"/>
  <c r="I138" i="6" s="1"/>
  <c r="H128" i="6"/>
  <c r="H138" i="6" s="1"/>
  <c r="G16" i="3" s="1"/>
  <c r="F15" i="1" s="1"/>
  <c r="I15" i="1" s="1"/>
  <c r="G128" i="6"/>
  <c r="G138" i="6" s="1"/>
  <c r="F128" i="6"/>
  <c r="F138" i="6" s="1"/>
  <c r="E128" i="6"/>
  <c r="E138" i="6" s="1"/>
  <c r="D128" i="6"/>
  <c r="D138" i="6" s="1"/>
  <c r="C16" i="3" s="1"/>
  <c r="E16" i="3" s="1"/>
  <c r="J127" i="6"/>
  <c r="J126" i="6"/>
  <c r="J125" i="6"/>
  <c r="J124" i="6"/>
  <c r="J123" i="6"/>
  <c r="J122" i="6"/>
  <c r="J116" i="6"/>
  <c r="J114" i="6"/>
  <c r="J113" i="6"/>
  <c r="J112" i="6"/>
  <c r="J111" i="6"/>
  <c r="J110" i="6"/>
  <c r="J109" i="6"/>
  <c r="L109" i="6" s="1"/>
  <c r="N109" i="6" s="1"/>
  <c r="J108" i="6"/>
  <c r="L108" i="6" s="1"/>
  <c r="J107" i="6"/>
  <c r="J106" i="6"/>
  <c r="J104" i="6"/>
  <c r="I102" i="6"/>
  <c r="I118" i="6" s="1"/>
  <c r="H102" i="6"/>
  <c r="H118" i="6" s="1"/>
  <c r="G15" i="3" s="1"/>
  <c r="G102" i="6"/>
  <c r="G118" i="6" s="1"/>
  <c r="F102" i="6"/>
  <c r="F118" i="6" s="1"/>
  <c r="E102" i="6"/>
  <c r="E118" i="6" s="1"/>
  <c r="D102" i="6"/>
  <c r="D118" i="6" s="1"/>
  <c r="C15" i="3" s="1"/>
  <c r="E15" i="3" s="1"/>
  <c r="J101" i="6"/>
  <c r="J100" i="6"/>
  <c r="J94" i="6"/>
  <c r="J92" i="6"/>
  <c r="L92" i="6" s="1"/>
  <c r="N92" i="6" s="1"/>
  <c r="J91" i="6"/>
  <c r="J90" i="6"/>
  <c r="J89" i="6"/>
  <c r="L89" i="6" s="1"/>
  <c r="N89" i="6" s="1"/>
  <c r="J88" i="6"/>
  <c r="J87" i="6"/>
  <c r="J86" i="6"/>
  <c r="J84" i="6"/>
  <c r="I82" i="6"/>
  <c r="H82" i="6"/>
  <c r="G82" i="6"/>
  <c r="F82" i="6"/>
  <c r="E82" i="6"/>
  <c r="D82" i="6"/>
  <c r="J81" i="6"/>
  <c r="J82" i="6" s="1"/>
  <c r="I79" i="6"/>
  <c r="H79" i="6"/>
  <c r="G79" i="6"/>
  <c r="F79" i="6"/>
  <c r="E79" i="6"/>
  <c r="D79" i="6"/>
  <c r="J78" i="6"/>
  <c r="O79" i="5" s="1"/>
  <c r="J77" i="6"/>
  <c r="J76" i="6"/>
  <c r="I74" i="6"/>
  <c r="H74" i="6"/>
  <c r="G74" i="6"/>
  <c r="F74" i="6"/>
  <c r="E74" i="6"/>
  <c r="D74" i="6"/>
  <c r="J73" i="6"/>
  <c r="J74" i="6" s="1"/>
  <c r="I71" i="6"/>
  <c r="H71" i="6"/>
  <c r="G71" i="6"/>
  <c r="F71" i="6"/>
  <c r="E71" i="6"/>
  <c r="D71" i="6"/>
  <c r="J70" i="6"/>
  <c r="J69" i="6"/>
  <c r="J68" i="6"/>
  <c r="J63" i="6"/>
  <c r="J61" i="6"/>
  <c r="J60" i="6"/>
  <c r="L60" i="6" s="1"/>
  <c r="N60" i="6" s="1"/>
  <c r="J59" i="6"/>
  <c r="L59" i="6" s="1"/>
  <c r="N59" i="6" s="1"/>
  <c r="J58" i="6"/>
  <c r="J57" i="6"/>
  <c r="J56" i="6"/>
  <c r="L56" i="6" s="1"/>
  <c r="N56" i="6" s="1"/>
  <c r="J55" i="6"/>
  <c r="L55" i="6" s="1"/>
  <c r="N55" i="6" s="1"/>
  <c r="J54" i="6"/>
  <c r="J52" i="6"/>
  <c r="L52" i="6" s="1"/>
  <c r="I50" i="6"/>
  <c r="H50" i="6"/>
  <c r="G50" i="6"/>
  <c r="F50" i="6"/>
  <c r="E50" i="6"/>
  <c r="D50" i="6"/>
  <c r="J49" i="6"/>
  <c r="O50" i="5" s="1"/>
  <c r="J48" i="6"/>
  <c r="L48" i="6" s="1"/>
  <c r="I46" i="6"/>
  <c r="H46" i="6"/>
  <c r="G46" i="6"/>
  <c r="F46" i="6"/>
  <c r="E46" i="6"/>
  <c r="D46" i="6"/>
  <c r="J45" i="6"/>
  <c r="L45" i="6" s="1"/>
  <c r="I43" i="6"/>
  <c r="H43" i="6"/>
  <c r="G43" i="6"/>
  <c r="F43" i="6"/>
  <c r="E43" i="6"/>
  <c r="D43" i="6"/>
  <c r="J42" i="6"/>
  <c r="L42" i="6" s="1"/>
  <c r="I40" i="6"/>
  <c r="H40" i="6"/>
  <c r="G40" i="6"/>
  <c r="F40" i="6"/>
  <c r="E40" i="6"/>
  <c r="D40" i="6"/>
  <c r="J39" i="6"/>
  <c r="L39" i="6" s="1"/>
  <c r="J38" i="6"/>
  <c r="L38" i="6" s="1"/>
  <c r="J37" i="6"/>
  <c r="L37" i="6" s="1"/>
  <c r="J32" i="6"/>
  <c r="L32" i="6" s="1"/>
  <c r="J30" i="6"/>
  <c r="L30" i="6" s="1"/>
  <c r="J29" i="6"/>
  <c r="L29" i="6" s="1"/>
  <c r="J28" i="6"/>
  <c r="L28" i="6" s="1"/>
  <c r="J27" i="6"/>
  <c r="L27" i="6" s="1"/>
  <c r="J26" i="6"/>
  <c r="L26" i="6" s="1"/>
  <c r="J25" i="6"/>
  <c r="L25" i="6" s="1"/>
  <c r="J24" i="6"/>
  <c r="L24" i="6" s="1"/>
  <c r="N24" i="6" s="1"/>
  <c r="J23" i="6"/>
  <c r="L23" i="6" s="1"/>
  <c r="J21" i="6"/>
  <c r="L21" i="6" s="1"/>
  <c r="J19" i="6"/>
  <c r="I19" i="6"/>
  <c r="H19" i="6"/>
  <c r="G19" i="6"/>
  <c r="F19" i="6"/>
  <c r="E19" i="6"/>
  <c r="D19" i="6"/>
  <c r="J18" i="6"/>
  <c r="L18" i="6" s="1"/>
  <c r="I16" i="6"/>
  <c r="H16" i="6"/>
  <c r="H34" i="6" s="1"/>
  <c r="G12" i="3" s="1"/>
  <c r="F12" i="1" s="1"/>
  <c r="I12" i="1" s="1"/>
  <c r="G16" i="6"/>
  <c r="F16" i="6"/>
  <c r="E16" i="6"/>
  <c r="D16" i="6"/>
  <c r="J15" i="6"/>
  <c r="L15" i="6" s="1"/>
  <c r="O15" i="5"/>
  <c r="J14" i="6"/>
  <c r="L14" i="6" s="1"/>
  <c r="J13" i="6"/>
  <c r="L13" i="6" s="1"/>
  <c r="J12" i="6"/>
  <c r="L12" i="6" s="1"/>
  <c r="J11" i="6"/>
  <c r="L11" i="6" s="1"/>
  <c r="J10" i="6"/>
  <c r="L10" i="6" s="1"/>
  <c r="J9" i="6"/>
  <c r="H139" i="5"/>
  <c r="D139" i="5"/>
  <c r="K137" i="5"/>
  <c r="L137" i="5" s="1"/>
  <c r="K135" i="5"/>
  <c r="L135" i="5" s="1"/>
  <c r="L134" i="5"/>
  <c r="K134" i="5"/>
  <c r="K133" i="5"/>
  <c r="L133" i="5" s="1"/>
  <c r="K131" i="5"/>
  <c r="L131" i="5" s="1"/>
  <c r="J129" i="5"/>
  <c r="J139" i="5" s="1"/>
  <c r="I129" i="5"/>
  <c r="I139" i="5" s="1"/>
  <c r="H129" i="5"/>
  <c r="G129" i="5"/>
  <c r="G139" i="5" s="1"/>
  <c r="F129" i="5"/>
  <c r="F139" i="5" s="1"/>
  <c r="E129" i="5"/>
  <c r="E139" i="5" s="1"/>
  <c r="D129" i="5"/>
  <c r="K128" i="5"/>
  <c r="L128" i="5" s="1"/>
  <c r="E128" i="5"/>
  <c r="K127" i="5"/>
  <c r="L127" i="5" s="1"/>
  <c r="E127" i="5"/>
  <c r="K126" i="5"/>
  <c r="L126" i="5" s="1"/>
  <c r="E126" i="5"/>
  <c r="K125" i="5"/>
  <c r="L125" i="5" s="1"/>
  <c r="E125" i="5"/>
  <c r="K124" i="5"/>
  <c r="L124" i="5" s="1"/>
  <c r="E124" i="5"/>
  <c r="K123" i="5"/>
  <c r="E123" i="5"/>
  <c r="G119" i="5"/>
  <c r="K117" i="5"/>
  <c r="L117" i="5" s="1"/>
  <c r="L115" i="5"/>
  <c r="K115" i="5"/>
  <c r="K114" i="5"/>
  <c r="L114" i="5" s="1"/>
  <c r="K113" i="5"/>
  <c r="L113" i="5" s="1"/>
  <c r="K112" i="5"/>
  <c r="L112" i="5" s="1"/>
  <c r="L111" i="5"/>
  <c r="K111" i="5"/>
  <c r="K110" i="5"/>
  <c r="L110" i="5" s="1"/>
  <c r="K109" i="5"/>
  <c r="L109" i="5" s="1"/>
  <c r="P108" i="5"/>
  <c r="K108" i="5"/>
  <c r="L108" i="5" s="1"/>
  <c r="L107" i="5"/>
  <c r="K107" i="5"/>
  <c r="K105" i="5"/>
  <c r="L105" i="5" s="1"/>
  <c r="J103" i="5"/>
  <c r="J119" i="5" s="1"/>
  <c r="I103" i="5"/>
  <c r="I119" i="5" s="1"/>
  <c r="H103" i="5"/>
  <c r="H119" i="5" s="1"/>
  <c r="G103" i="5"/>
  <c r="F103" i="5"/>
  <c r="F119" i="5" s="1"/>
  <c r="D103" i="5"/>
  <c r="D119" i="5" s="1"/>
  <c r="L102" i="5"/>
  <c r="K102" i="5"/>
  <c r="E102" i="5"/>
  <c r="L101" i="5"/>
  <c r="L103" i="5" s="1"/>
  <c r="L119" i="5" s="1"/>
  <c r="K101" i="5"/>
  <c r="K103" i="5" s="1"/>
  <c r="E101" i="5"/>
  <c r="E103" i="5" s="1"/>
  <c r="E119" i="5" s="1"/>
  <c r="H97" i="5"/>
  <c r="D97" i="5"/>
  <c r="P95" i="5"/>
  <c r="K95" i="5"/>
  <c r="L95" i="5" s="1"/>
  <c r="K93" i="5"/>
  <c r="L93" i="5" s="1"/>
  <c r="L92" i="5"/>
  <c r="K92" i="5"/>
  <c r="K91" i="5"/>
  <c r="L91" i="5" s="1"/>
  <c r="K90" i="5"/>
  <c r="L90" i="5" s="1"/>
  <c r="K89" i="5"/>
  <c r="L89" i="5" s="1"/>
  <c r="L88" i="5"/>
  <c r="K88" i="5"/>
  <c r="K87" i="5"/>
  <c r="L87" i="5" s="1"/>
  <c r="K85" i="5"/>
  <c r="L85" i="5" s="1"/>
  <c r="J83" i="5"/>
  <c r="I83" i="5"/>
  <c r="H83" i="5"/>
  <c r="G83" i="5"/>
  <c r="F83" i="5"/>
  <c r="E83" i="5"/>
  <c r="D83" i="5"/>
  <c r="K82" i="5"/>
  <c r="E82" i="5"/>
  <c r="K80" i="5"/>
  <c r="J80" i="5"/>
  <c r="I80" i="5"/>
  <c r="H80" i="5"/>
  <c r="G80" i="5"/>
  <c r="F80" i="5"/>
  <c r="D80" i="5"/>
  <c r="K79" i="5"/>
  <c r="L79" i="5" s="1"/>
  <c r="E79" i="5"/>
  <c r="K78" i="5"/>
  <c r="L78" i="5" s="1"/>
  <c r="E78" i="5"/>
  <c r="K77" i="5"/>
  <c r="L77" i="5" s="1"/>
  <c r="L80" i="5" s="1"/>
  <c r="E77" i="5"/>
  <c r="E80" i="5" s="1"/>
  <c r="M75" i="5"/>
  <c r="J75" i="5"/>
  <c r="I75" i="5"/>
  <c r="H75" i="5"/>
  <c r="G75" i="5"/>
  <c r="F75" i="5"/>
  <c r="E75" i="5"/>
  <c r="D75" i="5"/>
  <c r="K74" i="5"/>
  <c r="E74" i="5"/>
  <c r="K72" i="5"/>
  <c r="J72" i="5"/>
  <c r="J97" i="5" s="1"/>
  <c r="I72" i="5"/>
  <c r="H72" i="5"/>
  <c r="G72" i="5"/>
  <c r="F72" i="5"/>
  <c r="F97" i="5" s="1"/>
  <c r="D72" i="5"/>
  <c r="K71" i="5"/>
  <c r="L71" i="5" s="1"/>
  <c r="E71" i="5"/>
  <c r="K70" i="5"/>
  <c r="L70" i="5" s="1"/>
  <c r="E70" i="5"/>
  <c r="K69" i="5"/>
  <c r="L69" i="5" s="1"/>
  <c r="E69" i="5"/>
  <c r="E72" i="5" s="1"/>
  <c r="I66" i="5"/>
  <c r="K64" i="5"/>
  <c r="L64" i="5" s="1"/>
  <c r="K62" i="5"/>
  <c r="L62" i="5" s="1"/>
  <c r="K61" i="5"/>
  <c r="L61" i="5" s="1"/>
  <c r="L60" i="5"/>
  <c r="K60" i="5"/>
  <c r="K59" i="5"/>
  <c r="L59" i="5" s="1"/>
  <c r="K58" i="5"/>
  <c r="L58" i="5" s="1"/>
  <c r="K57" i="5"/>
  <c r="L57" i="5" s="1"/>
  <c r="L56" i="5"/>
  <c r="K56" i="5"/>
  <c r="K55" i="5"/>
  <c r="L55" i="5" s="1"/>
  <c r="K53" i="5"/>
  <c r="L53" i="5" s="1"/>
  <c r="J51" i="5"/>
  <c r="I51" i="5"/>
  <c r="H51" i="5"/>
  <c r="G51" i="5"/>
  <c r="F51" i="5"/>
  <c r="E51" i="5"/>
  <c r="D51" i="5"/>
  <c r="K50" i="5"/>
  <c r="L50" i="5" s="1"/>
  <c r="E50" i="5"/>
  <c r="K49" i="5"/>
  <c r="E49" i="5"/>
  <c r="K47" i="5"/>
  <c r="J47" i="5"/>
  <c r="I47" i="5"/>
  <c r="H47" i="5"/>
  <c r="G47" i="5"/>
  <c r="F47" i="5"/>
  <c r="D47" i="5"/>
  <c r="K46" i="5"/>
  <c r="L46" i="5" s="1"/>
  <c r="L47" i="5" s="1"/>
  <c r="E46" i="5"/>
  <c r="E47" i="5" s="1"/>
  <c r="J44" i="5"/>
  <c r="I44" i="5"/>
  <c r="H44" i="5"/>
  <c r="G44" i="5"/>
  <c r="F44" i="5"/>
  <c r="E44" i="5"/>
  <c r="D44" i="5"/>
  <c r="K43" i="5"/>
  <c r="E43" i="5"/>
  <c r="K41" i="5"/>
  <c r="J41" i="5"/>
  <c r="J66" i="5" s="1"/>
  <c r="I41" i="5"/>
  <c r="H41" i="5"/>
  <c r="H66" i="5" s="1"/>
  <c r="G41" i="5"/>
  <c r="F41" i="5"/>
  <c r="F66" i="5" s="1"/>
  <c r="D41" i="5"/>
  <c r="D66" i="5" s="1"/>
  <c r="K40" i="5"/>
  <c r="L40" i="5" s="1"/>
  <c r="E40" i="5"/>
  <c r="K39" i="5"/>
  <c r="L39" i="5" s="1"/>
  <c r="E39" i="5"/>
  <c r="K38" i="5"/>
  <c r="L38" i="5" s="1"/>
  <c r="E38" i="5"/>
  <c r="E41" i="5" s="1"/>
  <c r="K33" i="5"/>
  <c r="L33" i="5" s="1"/>
  <c r="K31" i="5"/>
  <c r="L31" i="5" s="1"/>
  <c r="K30" i="5"/>
  <c r="L30" i="5" s="1"/>
  <c r="L29" i="5"/>
  <c r="K29" i="5"/>
  <c r="K28" i="5"/>
  <c r="L28" i="5" s="1"/>
  <c r="P27" i="5"/>
  <c r="K27" i="5"/>
  <c r="L27" i="5" s="1"/>
  <c r="K26" i="5"/>
  <c r="L26" i="5" s="1"/>
  <c r="L25" i="5"/>
  <c r="K25" i="5"/>
  <c r="K24" i="5"/>
  <c r="L24" i="5" s="1"/>
  <c r="K22" i="5"/>
  <c r="L22" i="5" s="1"/>
  <c r="N20" i="5"/>
  <c r="J20" i="5"/>
  <c r="I20" i="5"/>
  <c r="I35" i="5" s="1"/>
  <c r="H20" i="5"/>
  <c r="G20" i="5"/>
  <c r="F20" i="5"/>
  <c r="E20" i="5"/>
  <c r="D20" i="5"/>
  <c r="K19" i="5"/>
  <c r="K20" i="5" s="1"/>
  <c r="E19" i="5"/>
  <c r="K17" i="5"/>
  <c r="J17" i="5"/>
  <c r="I17" i="5"/>
  <c r="H17" i="5"/>
  <c r="H35" i="5" s="1"/>
  <c r="H142" i="5" s="1"/>
  <c r="G17" i="5"/>
  <c r="G35" i="5" s="1"/>
  <c r="F17" i="5"/>
  <c r="F35" i="5" s="1"/>
  <c r="F142" i="5" s="1"/>
  <c r="D17" i="5"/>
  <c r="D35" i="5" s="1"/>
  <c r="K16" i="5"/>
  <c r="L16" i="5" s="1"/>
  <c r="E16" i="5"/>
  <c r="K15" i="5"/>
  <c r="L15" i="5" s="1"/>
  <c r="E15" i="5"/>
  <c r="K14" i="5"/>
  <c r="L14" i="5" s="1"/>
  <c r="E14" i="5"/>
  <c r="K13" i="5"/>
  <c r="L13" i="5" s="1"/>
  <c r="E13" i="5"/>
  <c r="K12" i="5"/>
  <c r="L12" i="5" s="1"/>
  <c r="E12" i="5"/>
  <c r="K11" i="5"/>
  <c r="L11" i="5" s="1"/>
  <c r="E11" i="5"/>
  <c r="K10" i="5"/>
  <c r="L10" i="5" s="1"/>
  <c r="L17" i="5" s="1"/>
  <c r="E10" i="5"/>
  <c r="E17" i="5" s="1"/>
  <c r="E35" i="5" s="1"/>
  <c r="F21" i="4"/>
  <c r="F20" i="4"/>
  <c r="F17" i="4"/>
  <c r="F16" i="4"/>
  <c r="F15" i="4"/>
  <c r="F13" i="4"/>
  <c r="D17" i="3"/>
  <c r="N41" i="5" l="1"/>
  <c r="N51" i="5"/>
  <c r="N66" i="5" s="1"/>
  <c r="N80" i="5"/>
  <c r="M103" i="5"/>
  <c r="M119" i="5" s="1"/>
  <c r="N129" i="5"/>
  <c r="P22" i="5"/>
  <c r="Q22" i="5" s="1"/>
  <c r="P24" i="5"/>
  <c r="Q24" i="5" s="1"/>
  <c r="P28" i="5"/>
  <c r="Q28" i="5" s="1"/>
  <c r="P33" i="5"/>
  <c r="P55" i="5"/>
  <c r="P59" i="5"/>
  <c r="Q59" i="5" s="1"/>
  <c r="P93" i="5"/>
  <c r="Q93" i="5" s="1"/>
  <c r="P112" i="5"/>
  <c r="P117" i="5"/>
  <c r="Q95" i="5"/>
  <c r="P26" i="5"/>
  <c r="Q26" i="5" s="1"/>
  <c r="P30" i="5"/>
  <c r="Q30" i="5" s="1"/>
  <c r="P57" i="5"/>
  <c r="Q57" i="5" s="1"/>
  <c r="P91" i="5"/>
  <c r="Q91" i="5" s="1"/>
  <c r="P110" i="5"/>
  <c r="Q110" i="5" s="1"/>
  <c r="P133" i="5"/>
  <c r="G34" i="6"/>
  <c r="E96" i="6"/>
  <c r="I96" i="6"/>
  <c r="Q33" i="5"/>
  <c r="M51" i="5"/>
  <c r="M66" i="5" s="1"/>
  <c r="M72" i="5"/>
  <c r="N103" i="5"/>
  <c r="N119" i="5" s="1"/>
  <c r="F15" i="3" s="1"/>
  <c r="H15" i="3" s="1"/>
  <c r="I15" i="3" s="1"/>
  <c r="P87" i="5"/>
  <c r="J43" i="6"/>
  <c r="J46" i="6"/>
  <c r="J102" i="6"/>
  <c r="J118" i="6" s="1"/>
  <c r="P31" i="5"/>
  <c r="Q31" i="5" s="1"/>
  <c r="P88" i="5"/>
  <c r="Q88" i="5" s="1"/>
  <c r="P134" i="5"/>
  <c r="Q27" i="5"/>
  <c r="F34" i="6"/>
  <c r="D96" i="6"/>
  <c r="C14" i="3" s="1"/>
  <c r="E14" i="3" s="1"/>
  <c r="P29" i="5"/>
  <c r="Q29" i="5" s="1"/>
  <c r="P56" i="5"/>
  <c r="Q56" i="5" s="1"/>
  <c r="P60" i="5"/>
  <c r="Q60" i="5" s="1"/>
  <c r="P90" i="5"/>
  <c r="Q90" i="5" s="1"/>
  <c r="P109" i="5"/>
  <c r="Q109" i="5" s="1"/>
  <c r="P113" i="5"/>
  <c r="Q113" i="5" s="1"/>
  <c r="L9" i="6"/>
  <c r="J16" i="6"/>
  <c r="J34" i="6" s="1"/>
  <c r="D34" i="6"/>
  <c r="C12" i="3" s="1"/>
  <c r="N72" i="5"/>
  <c r="Q64" i="5"/>
  <c r="Q112" i="5"/>
  <c r="J40" i="6"/>
  <c r="Q108" i="5"/>
  <c r="I34" i="6"/>
  <c r="H96" i="6"/>
  <c r="G14" i="3" s="1"/>
  <c r="F14" i="1" s="1"/>
  <c r="I14" i="1" s="1"/>
  <c r="P25" i="5"/>
  <c r="Q25" i="5" s="1"/>
  <c r="Q55" i="5"/>
  <c r="P85" i="5"/>
  <c r="Q85" i="5" s="1"/>
  <c r="M129" i="5"/>
  <c r="M139" i="5" s="1"/>
  <c r="P131" i="5"/>
  <c r="Q131" i="5" s="1"/>
  <c r="P137" i="5"/>
  <c r="Q137" i="5" s="1"/>
  <c r="P15" i="5"/>
  <c r="Q15" i="5" s="1"/>
  <c r="F65" i="6"/>
  <c r="D65" i="6"/>
  <c r="C13" i="3" s="1"/>
  <c r="E13" i="3" s="1"/>
  <c r="H65" i="6"/>
  <c r="G13" i="3" s="1"/>
  <c r="F13" i="1" s="1"/>
  <c r="I13" i="1" s="1"/>
  <c r="I16" i="1" s="1"/>
  <c r="P89" i="5"/>
  <c r="Q89" i="5" s="1"/>
  <c r="Q134" i="5"/>
  <c r="P135" i="5"/>
  <c r="Q135" i="5" s="1"/>
  <c r="G65" i="6"/>
  <c r="F96" i="6"/>
  <c r="P53" i="5"/>
  <c r="Q53" i="5" s="1"/>
  <c r="P58" i="5"/>
  <c r="Q58" i="5" s="1"/>
  <c r="P62" i="5"/>
  <c r="Q62" i="5" s="1"/>
  <c r="P107" i="5"/>
  <c r="Q107" i="5" s="1"/>
  <c r="P111" i="5"/>
  <c r="Q111" i="5" s="1"/>
  <c r="P115" i="5"/>
  <c r="Q115" i="5" s="1"/>
  <c r="L49" i="6"/>
  <c r="N49" i="6" s="1"/>
  <c r="P59" i="6"/>
  <c r="Q59" i="6" s="1"/>
  <c r="P60" i="6"/>
  <c r="Q60" i="6" s="1"/>
  <c r="P92" i="5"/>
  <c r="Q92" i="5" s="1"/>
  <c r="P61" i="5"/>
  <c r="Q61" i="5" s="1"/>
  <c r="P105" i="5"/>
  <c r="Q105" i="5" s="1"/>
  <c r="P114" i="5"/>
  <c r="Q114" i="5" s="1"/>
  <c r="P79" i="5"/>
  <c r="Q79" i="5" s="1"/>
  <c r="P50" i="5"/>
  <c r="Q50" i="5" s="1"/>
  <c r="Q133" i="5"/>
  <c r="Q87" i="5"/>
  <c r="E18" i="4"/>
  <c r="E22" i="4" s="1"/>
  <c r="N108" i="6"/>
  <c r="P108" i="6"/>
  <c r="Q108" i="6" s="1"/>
  <c r="N14" i="6"/>
  <c r="N27" i="6"/>
  <c r="N30" i="6"/>
  <c r="L58" i="6"/>
  <c r="N58" i="6" s="1"/>
  <c r="L78" i="6"/>
  <c r="N78" i="6" s="1"/>
  <c r="L88" i="6"/>
  <c r="N88" i="6" s="1"/>
  <c r="L116" i="6"/>
  <c r="N116" i="6" s="1"/>
  <c r="L132" i="6"/>
  <c r="N132" i="6" s="1"/>
  <c r="O78" i="5"/>
  <c r="P78" i="5" s="1"/>
  <c r="Q78" i="5" s="1"/>
  <c r="O14" i="5"/>
  <c r="P14" i="5" s="1"/>
  <c r="Q14" i="5" s="1"/>
  <c r="N23" i="6"/>
  <c r="N26" i="6"/>
  <c r="N29" i="6"/>
  <c r="O40" i="5"/>
  <c r="P40" i="5" s="1"/>
  <c r="Q40" i="5" s="1"/>
  <c r="L54" i="6"/>
  <c r="N54" i="6" s="1"/>
  <c r="P55" i="6"/>
  <c r="Q55" i="6" s="1"/>
  <c r="P56" i="6"/>
  <c r="Q56" i="6" s="1"/>
  <c r="L61" i="6"/>
  <c r="N61" i="6" s="1"/>
  <c r="O70" i="5"/>
  <c r="P70" i="5" s="1"/>
  <c r="Q70" i="5" s="1"/>
  <c r="L94" i="6"/>
  <c r="N94" i="6" s="1"/>
  <c r="O12" i="5"/>
  <c r="P12" i="5" s="1"/>
  <c r="Q12" i="5" s="1"/>
  <c r="O13" i="5"/>
  <c r="P13" i="5" s="1"/>
  <c r="Q13" i="5" s="1"/>
  <c r="N21" i="6"/>
  <c r="N25" i="6"/>
  <c r="L57" i="6"/>
  <c r="N57" i="6" s="1"/>
  <c r="J79" i="6"/>
  <c r="L86" i="6"/>
  <c r="N86" i="6" s="1"/>
  <c r="P92" i="6"/>
  <c r="Q92" i="6" s="1"/>
  <c r="L104" i="6"/>
  <c r="N104" i="6" s="1"/>
  <c r="P104" i="6"/>
  <c r="Q104" i="6" s="1"/>
  <c r="L106" i="6"/>
  <c r="N106" i="6" s="1"/>
  <c r="L112" i="6"/>
  <c r="N112" i="6" s="1"/>
  <c r="O11" i="5"/>
  <c r="P11" i="5" s="1"/>
  <c r="Q11" i="5" s="1"/>
  <c r="E34" i="6"/>
  <c r="P24" i="6"/>
  <c r="Q24" i="6" s="1"/>
  <c r="N28" i="6"/>
  <c r="N32" i="6"/>
  <c r="N52" i="6"/>
  <c r="L63" i="6"/>
  <c r="N63" i="6" s="1"/>
  <c r="L87" i="6"/>
  <c r="N87" i="6" s="1"/>
  <c r="P89" i="6"/>
  <c r="Q89" i="6" s="1"/>
  <c r="L107" i="6"/>
  <c r="N107" i="6" s="1"/>
  <c r="L110" i="6"/>
  <c r="N110" i="6" s="1"/>
  <c r="L113" i="6"/>
  <c r="N113" i="6" s="1"/>
  <c r="L114" i="6"/>
  <c r="N114" i="6" s="1"/>
  <c r="N133" i="6"/>
  <c r="P133" i="6"/>
  <c r="Q133" i="6" s="1"/>
  <c r="O39" i="5"/>
  <c r="P39" i="5" s="1"/>
  <c r="Q39" i="5" s="1"/>
  <c r="J71" i="6"/>
  <c r="L90" i="6"/>
  <c r="N90" i="6" s="1"/>
  <c r="O102" i="5"/>
  <c r="P102" i="5" s="1"/>
  <c r="Q102" i="5" s="1"/>
  <c r="L111" i="6"/>
  <c r="N111" i="6" s="1"/>
  <c r="J128" i="6"/>
  <c r="J138" i="6" s="1"/>
  <c r="O125" i="5"/>
  <c r="P125" i="5" s="1"/>
  <c r="Q125" i="5" s="1"/>
  <c r="L84" i="6"/>
  <c r="N84" i="6" s="1"/>
  <c r="L91" i="6"/>
  <c r="N91" i="6" s="1"/>
  <c r="P91" i="6"/>
  <c r="Q91" i="6" s="1"/>
  <c r="O124" i="5"/>
  <c r="P124" i="5" s="1"/>
  <c r="Q124" i="5" s="1"/>
  <c r="O126" i="5"/>
  <c r="P126" i="5" s="1"/>
  <c r="Q126" i="5" s="1"/>
  <c r="O127" i="5"/>
  <c r="P127" i="5" s="1"/>
  <c r="Q127" i="5" s="1"/>
  <c r="O128" i="5"/>
  <c r="P128" i="5" s="1"/>
  <c r="Q128" i="5" s="1"/>
  <c r="L130" i="6"/>
  <c r="N130" i="6" s="1"/>
  <c r="O16" i="5"/>
  <c r="P16" i="5" s="1"/>
  <c r="Q16" i="5" s="1"/>
  <c r="E65" i="6"/>
  <c r="I65" i="6"/>
  <c r="J50" i="6"/>
  <c r="O71" i="5"/>
  <c r="P71" i="5" s="1"/>
  <c r="Q71" i="5" s="1"/>
  <c r="P109" i="6"/>
  <c r="Q109" i="6" s="1"/>
  <c r="P134" i="6"/>
  <c r="Q134" i="6" s="1"/>
  <c r="L136" i="6"/>
  <c r="N136" i="6" s="1"/>
  <c r="G96" i="6"/>
  <c r="N17" i="5"/>
  <c r="N35" i="5" s="1"/>
  <c r="F12" i="3" s="1"/>
  <c r="G142" i="5"/>
  <c r="K35" i="5"/>
  <c r="Q117" i="5"/>
  <c r="K129" i="5"/>
  <c r="K139" i="5" s="1"/>
  <c r="L123" i="5"/>
  <c r="L129" i="5" s="1"/>
  <c r="L139" i="5" s="1"/>
  <c r="E66" i="5"/>
  <c r="E142" i="5" s="1"/>
  <c r="M17" i="5"/>
  <c r="M35" i="5" s="1"/>
  <c r="D142" i="5"/>
  <c r="L19" i="5"/>
  <c r="L20" i="5" s="1"/>
  <c r="L35" i="5" s="1"/>
  <c r="L41" i="5"/>
  <c r="L72" i="5"/>
  <c r="I97" i="5"/>
  <c r="I142" i="5" s="1"/>
  <c r="K119" i="5"/>
  <c r="K44" i="5"/>
  <c r="K66" i="5" s="1"/>
  <c r="L43" i="5"/>
  <c r="L44" i="5" s="1"/>
  <c r="N97" i="5"/>
  <c r="F14" i="3" s="1"/>
  <c r="K75" i="5"/>
  <c r="K97" i="5" s="1"/>
  <c r="L74" i="5"/>
  <c r="L75" i="5" s="1"/>
  <c r="M80" i="5"/>
  <c r="N139" i="5"/>
  <c r="F16" i="3" s="1"/>
  <c r="J35" i="5"/>
  <c r="J142" i="5" s="1"/>
  <c r="G66" i="5"/>
  <c r="K51" i="5"/>
  <c r="L49" i="5"/>
  <c r="L51" i="5" s="1"/>
  <c r="E97" i="5"/>
  <c r="G97" i="5"/>
  <c r="K83" i="5"/>
  <c r="L82" i="5"/>
  <c r="L83" i="5" s="1"/>
  <c r="F18" i="4"/>
  <c r="F22" i="4" s="1"/>
  <c r="D18" i="4"/>
  <c r="D22" i="4" s="1"/>
  <c r="M97" i="5" l="1"/>
  <c r="G141" i="6"/>
  <c r="G17" i="3"/>
  <c r="G21" i="3" s="1"/>
  <c r="F13" i="3"/>
  <c r="H141" i="6"/>
  <c r="D141" i="6"/>
  <c r="F141" i="6"/>
  <c r="I141" i="6"/>
  <c r="J96" i="6"/>
  <c r="P110" i="6"/>
  <c r="Q110" i="6" s="1"/>
  <c r="P63" i="6"/>
  <c r="Q63" i="6" s="1"/>
  <c r="P58" i="6"/>
  <c r="Q58" i="6" s="1"/>
  <c r="C17" i="3"/>
  <c r="C21" i="3" s="1"/>
  <c r="E12" i="3"/>
  <c r="P113" i="6"/>
  <c r="Q113" i="6" s="1"/>
  <c r="E17" i="3"/>
  <c r="J65" i="6"/>
  <c r="F16" i="1"/>
  <c r="P112" i="6"/>
  <c r="Q112" i="6" s="1"/>
  <c r="P29" i="6"/>
  <c r="Q29" i="6" s="1"/>
  <c r="P30" i="6"/>
  <c r="Q30" i="6" s="1"/>
  <c r="P61" i="6"/>
  <c r="Q61" i="6" s="1"/>
  <c r="P116" i="6"/>
  <c r="Q116" i="6" s="1"/>
  <c r="P87" i="6"/>
  <c r="Q87" i="6" s="1"/>
  <c r="P32" i="6"/>
  <c r="Q32" i="6" s="1"/>
  <c r="P25" i="6"/>
  <c r="Q25" i="6" s="1"/>
  <c r="P26" i="6"/>
  <c r="Q26" i="6" s="1"/>
  <c r="P21" i="6"/>
  <c r="Q21" i="6" s="1"/>
  <c r="P78" i="6"/>
  <c r="Q78" i="6" s="1"/>
  <c r="H16" i="3"/>
  <c r="I16" i="3" s="1"/>
  <c r="H14" i="3"/>
  <c r="I14" i="3" s="1"/>
  <c r="H12" i="3"/>
  <c r="I12" i="3" s="1"/>
  <c r="O74" i="5"/>
  <c r="O46" i="5"/>
  <c r="N15" i="6"/>
  <c r="L126" i="6"/>
  <c r="N126" i="6" s="1"/>
  <c r="O77" i="5"/>
  <c r="L101" i="6"/>
  <c r="N101" i="6" s="1"/>
  <c r="N10" i="6"/>
  <c r="N13" i="6"/>
  <c r="P136" i="6"/>
  <c r="Q136" i="6" s="1"/>
  <c r="L70" i="6"/>
  <c r="N70" i="6" s="1"/>
  <c r="O43" i="5"/>
  <c r="O10" i="5"/>
  <c r="P10" i="5" s="1"/>
  <c r="Q10" i="5" s="1"/>
  <c r="Q17" i="5" s="1"/>
  <c r="L125" i="6"/>
  <c r="N125" i="6" s="1"/>
  <c r="K16" i="3"/>
  <c r="O123" i="5"/>
  <c r="N38" i="6"/>
  <c r="P52" i="6"/>
  <c r="Q52" i="6" s="1"/>
  <c r="P114" i="6"/>
  <c r="Q114" i="6" s="1"/>
  <c r="P86" i="6"/>
  <c r="Q86" i="6" s="1"/>
  <c r="P57" i="6"/>
  <c r="Q57" i="6" s="1"/>
  <c r="N12" i="6"/>
  <c r="P94" i="6"/>
  <c r="Q94" i="6" s="1"/>
  <c r="N39" i="6"/>
  <c r="O19" i="5"/>
  <c r="O49" i="5"/>
  <c r="L123" i="6"/>
  <c r="N123" i="6" s="1"/>
  <c r="P130" i="6"/>
  <c r="Q130" i="6" s="1"/>
  <c r="P90" i="6"/>
  <c r="Q90" i="6" s="1"/>
  <c r="P107" i="6"/>
  <c r="Q107" i="6" s="1"/>
  <c r="N11" i="6"/>
  <c r="L69" i="6"/>
  <c r="N69" i="6" s="1"/>
  <c r="O38" i="5"/>
  <c r="P132" i="6"/>
  <c r="Q132" i="6" s="1"/>
  <c r="P88" i="6"/>
  <c r="Q88" i="6" s="1"/>
  <c r="L127" i="6"/>
  <c r="N127" i="6" s="1"/>
  <c r="O101" i="5"/>
  <c r="K15" i="3"/>
  <c r="L15" i="3" s="1"/>
  <c r="O82" i="5"/>
  <c r="L124" i="6"/>
  <c r="N124" i="6" s="1"/>
  <c r="P111" i="6"/>
  <c r="Q111" i="6" s="1"/>
  <c r="P84" i="6"/>
  <c r="Q84" i="6" s="1"/>
  <c r="E141" i="6"/>
  <c r="O69" i="5"/>
  <c r="P28" i="6"/>
  <c r="Q28" i="6" s="1"/>
  <c r="P106" i="6"/>
  <c r="Q106" i="6" s="1"/>
  <c r="P54" i="6"/>
  <c r="Q54" i="6" s="1"/>
  <c r="P23" i="6"/>
  <c r="Q23" i="6" s="1"/>
  <c r="L77" i="6"/>
  <c r="N77" i="6" s="1"/>
  <c r="P27" i="6"/>
  <c r="Q27" i="6" s="1"/>
  <c r="P14" i="6"/>
  <c r="Q14" i="6" s="1"/>
  <c r="P49" i="6"/>
  <c r="Q49" i="6" s="1"/>
  <c r="M142" i="5"/>
  <c r="L66" i="5"/>
  <c r="L142" i="5" s="1"/>
  <c r="N142" i="5"/>
  <c r="L97" i="5"/>
  <c r="K142" i="5"/>
  <c r="F17" i="3" l="1"/>
  <c r="F21" i="3" s="1"/>
  <c r="H13" i="3"/>
  <c r="J141" i="6"/>
  <c r="H17" i="3"/>
  <c r="H21" i="3" s="1"/>
  <c r="L16" i="3"/>
  <c r="P101" i="6"/>
  <c r="Q101" i="6" s="1"/>
  <c r="P17" i="5"/>
  <c r="P12" i="6"/>
  <c r="Q12" i="6" s="1"/>
  <c r="P13" i="6"/>
  <c r="Q13" i="6" s="1"/>
  <c r="P82" i="5"/>
  <c r="O83" i="5"/>
  <c r="O44" i="5"/>
  <c r="P43" i="5"/>
  <c r="P127" i="6"/>
  <c r="Q127" i="6" s="1"/>
  <c r="O41" i="5"/>
  <c r="P38" i="5"/>
  <c r="P49" i="5"/>
  <c r="O51" i="5"/>
  <c r="P39" i="6"/>
  <c r="Q39" i="6" s="1"/>
  <c r="P15" i="6"/>
  <c r="Q15" i="6" s="1"/>
  <c r="O17" i="5"/>
  <c r="P101" i="5"/>
  <c r="O103" i="5"/>
  <c r="O119" i="5" s="1"/>
  <c r="O20" i="5"/>
  <c r="P19" i="5"/>
  <c r="P123" i="5"/>
  <c r="O129" i="5"/>
  <c r="O139" i="5" s="1"/>
  <c r="O47" i="5"/>
  <c r="P46" i="5"/>
  <c r="P11" i="6"/>
  <c r="Q11" i="6" s="1"/>
  <c r="O72" i="5"/>
  <c r="P69" i="5"/>
  <c r="P10" i="6"/>
  <c r="Q10" i="6" s="1"/>
  <c r="O80" i="5"/>
  <c r="P77" i="5"/>
  <c r="O75" i="5"/>
  <c r="P74" i="5"/>
  <c r="I13" i="3"/>
  <c r="I17" i="3" s="1"/>
  <c r="I21" i="3" s="1"/>
  <c r="K71" i="6"/>
  <c r="L68" i="6"/>
  <c r="K40" i="6"/>
  <c r="K19" i="6"/>
  <c r="K46" i="6"/>
  <c r="K14" i="3"/>
  <c r="L14" i="3" s="1"/>
  <c r="P123" i="6"/>
  <c r="Q123" i="6" s="1"/>
  <c r="K128" i="6"/>
  <c r="K138" i="6" s="1"/>
  <c r="L122" i="6"/>
  <c r="K16" i="6"/>
  <c r="P126" i="6"/>
  <c r="Q126" i="6" s="1"/>
  <c r="P124" i="6"/>
  <c r="Q124" i="6" s="1"/>
  <c r="K102" i="6"/>
  <c r="K118" i="6" s="1"/>
  <c r="L100" i="6"/>
  <c r="P69" i="6"/>
  <c r="Q69" i="6" s="1"/>
  <c r="K50" i="6"/>
  <c r="P70" i="6"/>
  <c r="Q70" i="6" s="1"/>
  <c r="K79" i="6"/>
  <c r="L76" i="6"/>
  <c r="P77" i="6"/>
  <c r="Q77" i="6" s="1"/>
  <c r="L81" i="6"/>
  <c r="K82" i="6"/>
  <c r="K13" i="3"/>
  <c r="P38" i="6"/>
  <c r="Q38" i="6" s="1"/>
  <c r="P125" i="6"/>
  <c r="Q125" i="6" s="1"/>
  <c r="K43" i="6"/>
  <c r="L73" i="6"/>
  <c r="K74" i="6"/>
  <c r="O66" i="5" l="1"/>
  <c r="Q74" i="5"/>
  <c r="Q75" i="5" s="1"/>
  <c r="P75" i="5"/>
  <c r="P47" i="5"/>
  <c r="Q46" i="5"/>
  <c r="Q47" i="5" s="1"/>
  <c r="Q69" i="5"/>
  <c r="Q72" i="5" s="1"/>
  <c r="P72" i="5"/>
  <c r="O35" i="5"/>
  <c r="O142" i="5" s="1"/>
  <c r="P83" i="5"/>
  <c r="Q82" i="5"/>
  <c r="Q83" i="5" s="1"/>
  <c r="P80" i="5"/>
  <c r="Q77" i="5"/>
  <c r="Q80" i="5" s="1"/>
  <c r="O97" i="5"/>
  <c r="P51" i="5"/>
  <c r="Q49" i="5"/>
  <c r="Q51" i="5" s="1"/>
  <c r="Q43" i="5"/>
  <c r="Q44" i="5" s="1"/>
  <c r="P44" i="5"/>
  <c r="J17" i="3"/>
  <c r="K12" i="3"/>
  <c r="P20" i="5"/>
  <c r="P35" i="5" s="1"/>
  <c r="Q19" i="5"/>
  <c r="Q20" i="5" s="1"/>
  <c r="Q35" i="5" s="1"/>
  <c r="K65" i="6"/>
  <c r="L13" i="3"/>
  <c r="P129" i="5"/>
  <c r="P139" i="5" s="1"/>
  <c r="Q123" i="5"/>
  <c r="Q129" i="5" s="1"/>
  <c r="Q139" i="5" s="1"/>
  <c r="P103" i="5"/>
  <c r="P119" i="5" s="1"/>
  <c r="Q101" i="5"/>
  <c r="Q103" i="5" s="1"/>
  <c r="Q119" i="5" s="1"/>
  <c r="P41" i="5"/>
  <c r="P66" i="5" s="1"/>
  <c r="Q38" i="5"/>
  <c r="Q41" i="5" s="1"/>
  <c r="L82" i="6"/>
  <c r="L50" i="6"/>
  <c r="L102" i="6"/>
  <c r="L118" i="6" s="1"/>
  <c r="L16" i="6"/>
  <c r="L43" i="6"/>
  <c r="L46" i="6"/>
  <c r="L19" i="6"/>
  <c r="K34" i="6"/>
  <c r="L40" i="6"/>
  <c r="L71" i="6"/>
  <c r="L74" i="6"/>
  <c r="L79" i="6"/>
  <c r="L128" i="6"/>
  <c r="L138" i="6" s="1"/>
  <c r="K96" i="6"/>
  <c r="K141" i="6" l="1"/>
  <c r="K17" i="3"/>
  <c r="L12" i="3"/>
  <c r="P97" i="5"/>
  <c r="P142" i="5" s="1"/>
  <c r="Q97" i="5"/>
  <c r="L34" i="6"/>
  <c r="Q66" i="5"/>
  <c r="Q142" i="5" s="1"/>
  <c r="L96" i="6"/>
  <c r="L65" i="6"/>
  <c r="L17" i="3" l="1"/>
  <c r="L141" i="6"/>
  <c r="N73" i="6"/>
  <c r="N74" i="6" s="1"/>
  <c r="M74" i="6"/>
  <c r="P73" i="6"/>
  <c r="M50" i="6"/>
  <c r="N48" i="6"/>
  <c r="N50" i="6" s="1"/>
  <c r="P48" i="6"/>
  <c r="M71" i="6"/>
  <c r="N68" i="6"/>
  <c r="N71" i="6" s="1"/>
  <c r="P68" i="6"/>
  <c r="M82" i="6"/>
  <c r="N81" i="6"/>
  <c r="N82" i="6" s="1"/>
  <c r="P81" i="6"/>
  <c r="N42" i="6"/>
  <c r="N43" i="6" s="1"/>
  <c r="M43" i="6"/>
  <c r="P42" i="6"/>
  <c r="N9" i="6"/>
  <c r="N16" i="6" s="1"/>
  <c r="M16" i="6"/>
  <c r="P9" i="6"/>
  <c r="N100" i="6"/>
  <c r="N102" i="6" s="1"/>
  <c r="N118" i="6" s="1"/>
  <c r="M102" i="6"/>
  <c r="M118" i="6" s="1"/>
  <c r="M15" i="3" s="1"/>
  <c r="N15" i="3" s="1"/>
  <c r="O15" i="3" s="1"/>
  <c r="P100" i="6"/>
  <c r="N37" i="6"/>
  <c r="N40" i="6" s="1"/>
  <c r="M40" i="6"/>
  <c r="P37" i="6"/>
  <c r="M19" i="6"/>
  <c r="N18" i="6"/>
  <c r="N19" i="6" s="1"/>
  <c r="P18" i="6"/>
  <c r="M128" i="6"/>
  <c r="M138" i="6" s="1"/>
  <c r="M16" i="3" s="1"/>
  <c r="N16" i="3" s="1"/>
  <c r="O16" i="3" s="1"/>
  <c r="N122" i="6"/>
  <c r="N128" i="6" s="1"/>
  <c r="N138" i="6" s="1"/>
  <c r="P122" i="6"/>
  <c r="N45" i="6"/>
  <c r="N46" i="6" s="1"/>
  <c r="M46" i="6"/>
  <c r="P45" i="6"/>
  <c r="M79" i="6"/>
  <c r="N76" i="6"/>
  <c r="N79" i="6" s="1"/>
  <c r="P76" i="6"/>
  <c r="N65" i="6" l="1"/>
  <c r="M96" i="6"/>
  <c r="M14" i="3" s="1"/>
  <c r="N14" i="3" s="1"/>
  <c r="O14" i="3" s="1"/>
  <c r="L21" i="3"/>
  <c r="P46" i="6"/>
  <c r="Q45" i="6"/>
  <c r="Q46" i="6" s="1"/>
  <c r="P43" i="6"/>
  <c r="Q42" i="6"/>
  <c r="Q43" i="6" s="1"/>
  <c r="P79" i="6"/>
  <c r="Q76" i="6"/>
  <c r="Q79" i="6" s="1"/>
  <c r="Q100" i="6"/>
  <c r="Q102" i="6" s="1"/>
  <c r="Q118" i="6" s="1"/>
  <c r="P102" i="6"/>
  <c r="P118" i="6" s="1"/>
  <c r="P16" i="6"/>
  <c r="Q9" i="6"/>
  <c r="Q16" i="6" s="1"/>
  <c r="P74" i="6"/>
  <c r="Q73" i="6"/>
  <c r="Q74" i="6" s="1"/>
  <c r="P40" i="6"/>
  <c r="Q37" i="6"/>
  <c r="Q40" i="6" s="1"/>
  <c r="M34" i="6"/>
  <c r="P71" i="6"/>
  <c r="Q68" i="6"/>
  <c r="Q71" i="6" s="1"/>
  <c r="Q48" i="6"/>
  <c r="Q50" i="6" s="1"/>
  <c r="P50" i="6"/>
  <c r="P128" i="6"/>
  <c r="P138" i="6" s="1"/>
  <c r="Q122" i="6"/>
  <c r="Q128" i="6" s="1"/>
  <c r="Q138" i="6" s="1"/>
  <c r="Q18" i="6"/>
  <c r="Q19" i="6" s="1"/>
  <c r="P19" i="6"/>
  <c r="M65" i="6"/>
  <c r="M13" i="3" s="1"/>
  <c r="N13" i="3" s="1"/>
  <c r="O13" i="3" s="1"/>
  <c r="N34" i="6"/>
  <c r="Q81" i="6"/>
  <c r="Q82" i="6" s="1"/>
  <c r="P82" i="6"/>
  <c r="N96" i="6"/>
  <c r="N141" i="6" l="1"/>
  <c r="M141" i="6"/>
  <c r="M12" i="3"/>
  <c r="Q65" i="6"/>
  <c r="Q96" i="6"/>
  <c r="P65" i="6"/>
  <c r="Q34" i="6"/>
  <c r="P96" i="6"/>
  <c r="P34" i="6"/>
  <c r="Q141" i="6" l="1"/>
  <c r="M17" i="3"/>
  <c r="N12" i="3"/>
  <c r="P141" i="6"/>
  <c r="N17" i="3" l="1"/>
  <c r="O17" i="3" s="1"/>
  <c r="O21" i="3" s="1"/>
  <c r="O12" i="3"/>
</calcChain>
</file>

<file path=xl/sharedStrings.xml><?xml version="1.0" encoding="utf-8"?>
<sst xmlns="http://schemas.openxmlformats.org/spreadsheetml/2006/main" count="494" uniqueCount="171">
  <si>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</si>
  <si>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</si>
  <si>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</si>
  <si>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</si>
  <si>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</si>
  <si>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</si>
  <si>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</si>
  <si>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</si>
  <si>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</si>
  <si>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</si>
  <si>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</si>
  <si>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</si>
  <si>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</si>
  <si>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</si>
  <si>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</si>
  <si>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</si>
  <si>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</si>
  <si>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</si>
  <si>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</si>
  <si>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</si>
  <si>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</si>
  <si>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</si>
  <si>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</si>
  <si>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</si>
  <si>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</si>
  <si>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</si>
  <si>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</si>
  <si>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</si>
  <si>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</si>
  <si>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</si>
  <si>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</si>
  <si>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</si>
  <si>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</si>
  <si>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</si>
  <si>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</si>
  <si>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</si>
  <si>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</si>
  <si>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</si>
  <si>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</si>
  <si>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</si>
  <si>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</si>
  <si>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</si>
  <si>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</si>
  <si>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</si>
  <si>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</si>
  <si>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</si>
  <si>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</si>
  <si>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</si>
  <si>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</si>
  <si>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</si>
  <si>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</si>
  <si>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</si>
  <si>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</si>
  <si>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</si>
  <si>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</si>
  <si>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</si>
  <si>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in Model Inputs</t>
    </r>
    <r>
      <rPr>
        <vertAlign val="superscript"/>
        <sz val="10"/>
        <rFont val="Arial"/>
        <family val="2"/>
      </rPr>
      <t>1</t>
    </r>
  </si>
  <si>
    <t>Tab 2</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</si>
  <si>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</si>
  <si>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</si>
  <si>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</si>
  <si>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</si>
  <si>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</si>
  <si>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</si>
  <si>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</si>
  <si>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</si>
  <si>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</si>
  <si>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</si>
  <si>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</si>
  <si>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A + B</t>
  </si>
  <si>
    <t>Info. Services</t>
  </si>
  <si>
    <t>D + E</t>
  </si>
  <si>
    <t>C + F</t>
  </si>
  <si>
    <t>Table 3</t>
  </si>
  <si>
    <t>G + I</t>
  </si>
  <si>
    <t>J + L</t>
  </si>
  <si>
    <t>Ref Page 3.2</t>
  </si>
  <si>
    <t>Ref Page 3.1</t>
  </si>
  <si>
    <r>
      <rPr>
        <vertAlign val="superscript"/>
        <sz val="10"/>
        <rFont val="Arial"/>
        <family val="2"/>
      </rPr>
      <t xml:space="preserve">1 </t>
    </r>
    <r>
      <rPr>
        <sz val="10"/>
        <rFont val="Arial"/>
        <family val="2"/>
      </rPr>
      <t>Amounts included in 305 Report and not unadjusted results relate to Blue Sky revenues $169,669, BPA Residential Exchange Credits ($13,999,321), and DSM revenues $10,269,257.</t>
    </r>
  </si>
  <si>
    <r>
      <rPr>
        <vertAlign val="superscript"/>
        <sz val="10"/>
        <rFont val="Arial"/>
        <family val="2"/>
      </rPr>
      <t>2</t>
    </r>
    <r>
      <rPr>
        <sz val="10"/>
        <rFont val="Arial"/>
        <family val="2"/>
      </rPr>
      <t xml:space="preserve"> Adjustments back out Schedule 191 (System Benefits Charge) ($12,165,430), PCAM Sch 97 $11,400,267, Decoupling Sch 93 $2,911,215, FTAA Sch 197 $3,728,230, Out of Period -$88,772, Tolerance -$63,863, Alternative Revenue $1,463,027, Deferred NPC -$129,220, Revenue Accounting Adj $22,388,035, Irrigation Demand -$122,000 and Merger Credit $4.</t>
    </r>
  </si>
  <si>
    <t>Summary of kWh Adjustments</t>
  </si>
  <si>
    <t>KWhs</t>
  </si>
  <si>
    <t xml:space="preserve"> </t>
  </si>
  <si>
    <t>kWhs</t>
  </si>
  <si>
    <r>
      <t>Adjustments</t>
    </r>
    <r>
      <rPr>
        <vertAlign val="superscript"/>
        <sz val="10"/>
        <rFont val="Arial"/>
        <family val="2"/>
      </rPr>
      <t>1</t>
    </r>
  </si>
  <si>
    <t>Table 2</t>
  </si>
  <si>
    <r>
      <t>1</t>
    </r>
    <r>
      <rPr>
        <sz val="10"/>
        <rFont val="Arial"/>
        <family val="2"/>
      </rPr>
      <t xml:space="preserve"> Temperature normalization -77,101,943 kWh, and Out of Period 718,779 </t>
    </r>
  </si>
  <si>
    <t>and tolerance adjustment 16,180.</t>
  </si>
  <si>
    <t>Average</t>
  </si>
  <si>
    <t>Booked</t>
  </si>
  <si>
    <t>Customers</t>
  </si>
  <si>
    <t>Unbilled</t>
  </si>
  <si>
    <t xml:space="preserve">Adjustments </t>
  </si>
  <si>
    <t>Adjustment</t>
  </si>
  <si>
    <t>Actual</t>
  </si>
  <si>
    <t>$</t>
  </si>
  <si>
    <t>02RESD00016</t>
  </si>
  <si>
    <t>02RESD00017</t>
  </si>
  <si>
    <t>02RESD00018</t>
  </si>
  <si>
    <t>02RESD0018X</t>
  </si>
  <si>
    <t>02NETMT135</t>
  </si>
  <si>
    <t>02RGNSB024</t>
  </si>
  <si>
    <t>02RGNSB036</t>
  </si>
  <si>
    <t>Subtotal</t>
  </si>
  <si>
    <t>02OALTO15R</t>
  </si>
  <si>
    <t>AGA</t>
  </si>
  <si>
    <t>Chehalis Deferral</t>
  </si>
  <si>
    <t>Rev Adjustment</t>
  </si>
  <si>
    <t>Acquisition Commitment</t>
  </si>
  <si>
    <t>Centralia Refund</t>
  </si>
  <si>
    <t>Merger Credit</t>
  </si>
  <si>
    <t>DSM</t>
  </si>
  <si>
    <t>Blue Sky</t>
  </si>
  <si>
    <t>BPA Balance Acct.</t>
  </si>
  <si>
    <t>Unbilled Sales</t>
  </si>
  <si>
    <t>02GNSV0024</t>
  </si>
  <si>
    <t>02GNSV024F</t>
  </si>
  <si>
    <t>02GNSV24FP</t>
  </si>
  <si>
    <t>02LGSV0036</t>
  </si>
  <si>
    <t>02LGSV048T</t>
  </si>
  <si>
    <t>02OALT015N</t>
  </si>
  <si>
    <t>02RCFL0054</t>
  </si>
  <si>
    <t>Deferred NPC</t>
  </si>
  <si>
    <t>BPA Balance Acct</t>
  </si>
  <si>
    <t>Alt Revenue Program</t>
  </si>
  <si>
    <t>Tax</t>
  </si>
  <si>
    <t>02PRSV47TM</t>
  </si>
  <si>
    <t>02LGSV048M</t>
  </si>
  <si>
    <t>BPA Balancing Acct</t>
  </si>
  <si>
    <t>02APSV0040</t>
  </si>
  <si>
    <t>02APSV040X</t>
  </si>
  <si>
    <t>Irrigation Demand Charge</t>
  </si>
  <si>
    <t>Alt Rate Program</t>
  </si>
  <si>
    <t>BPA Adjustment Fee</t>
  </si>
  <si>
    <t>Public Street &amp; Highway Lighting</t>
  </si>
  <si>
    <t>02COSL0052</t>
  </si>
  <si>
    <t>02CUSL053F</t>
  </si>
  <si>
    <t>02CUSL053M</t>
  </si>
  <si>
    <t>02HPSV0051</t>
  </si>
  <si>
    <t>02MVSL0057</t>
  </si>
  <si>
    <t>02CFR0012</t>
  </si>
  <si>
    <t>Sub Total</t>
  </si>
  <si>
    <t xml:space="preserve">   </t>
  </si>
  <si>
    <r>
      <t xml:space="preserve">1 </t>
    </r>
    <r>
      <rPr>
        <sz val="10"/>
        <rFont val="Arial"/>
        <family val="2"/>
      </rPr>
      <t>Temperature normalization.</t>
    </r>
  </si>
  <si>
    <r>
      <t xml:space="preserve">2 </t>
    </r>
    <r>
      <rPr>
        <sz val="10"/>
        <rFont val="Arial"/>
        <family val="2"/>
      </rPr>
      <t>Removes Schedule 98 (BPA), Schedule 191 (System Benefits Charge), Schedule 97 (PCAM), Schedule 93 (Decoupling) Schedule 197 (FTAA) Revenue Accounting Adjustments (Alter Rev, NPC, Irr KW, DSM, Blue Sky, Tax),</t>
    </r>
  </si>
  <si>
    <t>Out-of-Period and Tolerance Adjustment.</t>
  </si>
  <si>
    <t xml:space="preserve">  </t>
  </si>
  <si>
    <t>BPA</t>
  </si>
  <si>
    <t>Total Restating</t>
  </si>
  <si>
    <t>Total Adj.</t>
  </si>
  <si>
    <t>Total Annualized</t>
  </si>
  <si>
    <t>Total Adj.Rev.</t>
  </si>
  <si>
    <t>Total Pro Forma</t>
  </si>
  <si>
    <t>Booked Revenues</t>
  </si>
  <si>
    <r>
      <t>Normalization</t>
    </r>
    <r>
      <rPr>
        <vertAlign val="superscript"/>
        <sz val="10"/>
        <rFont val="Arial"/>
        <family val="2"/>
      </rPr>
      <t>1</t>
    </r>
  </si>
  <si>
    <t>Adj.</t>
  </si>
  <si>
    <t>Rev.</t>
  </si>
  <si>
    <t>Restating and Annualized</t>
  </si>
  <si>
    <t>Restating &amp; Annualized</t>
  </si>
  <si>
    <t>Income Tax Deferral</t>
  </si>
  <si>
    <t>BPA Balancing Account</t>
  </si>
  <si>
    <t>Unbilled Rev</t>
  </si>
  <si>
    <t>Acquisition  Commitment</t>
  </si>
  <si>
    <t>Unbilled Rev.</t>
  </si>
  <si>
    <t>Washington Total</t>
  </si>
  <si>
    <t>1 Adjustments back out Schedule 191 (System Benefits Charge) -$12,165,430, PCAM Sch 97 $11,400,267, Decoupling Sch 93 $2,911,215, FTAA Sch 197 $3,728,230, Out of Period -$88,772, Tolerance -$63,863,</t>
  </si>
  <si>
    <t xml:space="preserve"> Alternative Revenue $1,463,027, Deferred NPC -$129,220, Revenue Accounting Adj $22,388,035, Irrigation Demand -$122,000, DSM -$10,269,257, Blue Sky -$169,669 and Merger Credit $4.</t>
  </si>
  <si>
    <r>
      <t>2</t>
    </r>
    <r>
      <rPr>
        <sz val="10"/>
        <rFont val="Arial"/>
        <family val="2"/>
      </rPr>
      <t xml:space="preserve"> No rate change</t>
    </r>
  </si>
  <si>
    <t>RES</t>
  </si>
  <si>
    <t xml:space="preserve">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
</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</si>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</sst>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0.0%"/>
    <numFmt numFmtId="169" formatCode="&quot;$&quot;#,##0"/>
    <numFmt numFmtId="170" formatCode="&quot;$&quot;#,##0.00"/>
  </numFmts>
  <fonts count="13"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u val="singleAccounting"/>
      <sz val="10"/>
      <name val="Arial"/>
      <family val="2"/>
    </font>
    <font>
      <u val="double"/>
      <sz val="10"/>
      <name val="Arial"/>
      <family val="2"/>
    </font>
    <font>
      <sz val="10"/>
      <color rgb="FF00B050"/>
      <name val="Arial"/>
      <family val="2"/>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cellStyleXfs>
  <cellXfs count="231">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2"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0" fontId="5" fillId="0" borderId="0" xfId="2" applyFont="1" applyFill="1" applyBorder="1" applyAlignment="1" applyProtection="1">
      <alignment horizontal="left"/>
    </xf>
    <xf numFmtId="0" fontId="3" fillId="0" borderId="0" xfId="2" applyFont="1" applyBorder="1" applyAlignment="1">
      <alignment horizontal="center"/>
    </xf>
    <xf numFmtId="164" fontId="3" fillId="0" borderId="0" xfId="1" applyNumberFormat="1" applyFont="1"/>
    <xf numFmtId="165" fontId="3" fillId="0" borderId="0" xfId="3" applyNumberFormat="1" applyFont="1" applyAlignment="1">
      <alignment horizontal="center"/>
    </xf>
    <xf numFmtId="41" fontId="3" fillId="0" borderId="0" xfId="1" applyNumberFormat="1" applyFont="1" applyAlignment="1">
      <alignment horizontal="center"/>
    </xf>
    <xf numFmtId="41" fontId="3" fillId="0" borderId="1" xfId="1" applyNumberFormat="1" applyFont="1" applyBorder="1" applyAlignment="1">
      <alignment horizontal="center"/>
    </xf>
    <xf numFmtId="41" fontId="3" fillId="0" borderId="0" xfId="1" applyNumberFormat="1" applyFont="1" applyBorder="1" applyAlignment="1">
      <alignment horizontal="center"/>
    </xf>
    <xf numFmtId="0" fontId="3" fillId="0" borderId="0" xfId="0" quotePrefix="1" applyFont="1" applyBorder="1" applyAlignment="1">
      <alignment horizontal="left"/>
    </xf>
    <xf numFmtId="0" fontId="3" fillId="0" borderId="0" xfId="0" applyFont="1" applyBorder="1" applyAlignment="1">
      <alignment horizontal="left"/>
    </xf>
    <xf numFmtId="0" fontId="7" fillId="0" borderId="0" xfId="2" applyFont="1" applyBorder="1" applyAlignment="1">
      <alignment horizontal="left"/>
    </xf>
    <xf numFmtId="0" fontId="2" fillId="0" borderId="0" xfId="0" applyFont="1" applyBorder="1"/>
    <xf numFmtId="0" fontId="4" fillId="0" borderId="0" xfId="0" applyFont="1" applyBorder="1" applyAlignment="1">
      <alignment horizontal="center"/>
    </xf>
    <xf numFmtId="0" fontId="3" fillId="0" borderId="0" xfId="0" applyFont="1" applyAlignment="1">
      <alignment horizontal="right"/>
    </xf>
    <xf numFmtId="0" fontId="3" fillId="0" borderId="0" xfId="5" applyFont="1" applyFill="1" applyAlignment="1">
      <alignment horizontal="left"/>
    </xf>
    <xf numFmtId="0" fontId="2" fillId="0" borderId="0" xfId="0" applyFont="1" applyFill="1" applyProtection="1"/>
    <xf numFmtId="0" fontId="3" fillId="0" borderId="0" xfId="0" applyFont="1" applyFill="1" applyProtection="1"/>
    <xf numFmtId="0" fontId="3" fillId="0" borderId="0" xfId="0" applyFont="1" applyFill="1"/>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3" fillId="0" borderId="0" xfId="5" applyFont="1" applyFill="1" applyProtection="1"/>
    <xf numFmtId="0" fontId="3" fillId="0" borderId="0" xfId="5" applyFont="1" applyFill="1" applyAlignment="1" applyProtection="1">
      <alignment horizontal="center"/>
    </xf>
    <xf numFmtId="0" fontId="3" fillId="0" borderId="0" xfId="5" applyFont="1" applyFill="1"/>
    <xf numFmtId="0" fontId="3" fillId="0" borderId="0" xfId="5" applyFont="1" applyFill="1" applyAlignment="1" applyProtection="1">
      <alignment horizontal="centerContinuous"/>
    </xf>
    <xf numFmtId="0" fontId="3" fillId="0" borderId="10" xfId="5" applyFont="1" applyFill="1" applyBorder="1" applyAlignment="1" applyProtection="1">
      <alignment horizontal="centerContinuous"/>
    </xf>
    <xf numFmtId="0" fontId="3" fillId="0" borderId="11" xfId="5" applyFont="1" applyFill="1" applyBorder="1" applyAlignment="1" applyProtection="1">
      <alignment horizontal="center"/>
    </xf>
    <xf numFmtId="0" fontId="3" fillId="0" borderId="11" xfId="5" applyFont="1" applyFill="1" applyBorder="1" applyAlignment="1" applyProtection="1">
      <alignment horizontal="centerContinuous"/>
    </xf>
    <xf numFmtId="0" fontId="8" fillId="0" borderId="11" xfId="5" applyFont="1" applyFill="1" applyBorder="1" applyAlignment="1" applyProtection="1">
      <alignment horizontal="centerContinuous"/>
    </xf>
    <xf numFmtId="0" fontId="3" fillId="0" borderId="12" xfId="5" applyFont="1" applyFill="1" applyBorder="1" applyAlignment="1" applyProtection="1">
      <alignment horizontal="center"/>
    </xf>
    <xf numFmtId="0" fontId="3" fillId="0" borderId="12" xfId="5" applyFont="1" applyFill="1" applyBorder="1" applyAlignment="1" applyProtection="1">
      <alignment horizontal="centerContinuous"/>
    </xf>
    <xf numFmtId="0" fontId="3" fillId="0" borderId="13" xfId="5" applyFont="1" applyFill="1" applyBorder="1" applyAlignment="1" applyProtection="1">
      <alignment horizontal="center"/>
    </xf>
    <xf numFmtId="0" fontId="3" fillId="0" borderId="14" xfId="5" applyFont="1" applyFill="1" applyBorder="1" applyAlignment="1" applyProtection="1">
      <alignment horizontal="center"/>
    </xf>
    <xf numFmtId="0" fontId="3" fillId="0" borderId="15" xfId="5" applyFont="1" applyFill="1" applyBorder="1" applyAlignment="1" applyProtection="1">
      <alignment horizontal="centerContinuous"/>
    </xf>
    <xf numFmtId="0" fontId="3" fillId="0" borderId="15" xfId="5" applyFont="1" applyFill="1" applyBorder="1" applyAlignment="1" applyProtection="1">
      <alignment horizontal="center"/>
    </xf>
    <xf numFmtId="0" fontId="3" fillId="0" borderId="0" xfId="5" applyFont="1" applyFill="1" applyBorder="1" applyAlignment="1" applyProtection="1">
      <alignment horizontal="center"/>
    </xf>
    <xf numFmtId="0" fontId="3" fillId="0" borderId="16" xfId="5" applyFont="1" applyFill="1" applyBorder="1" applyAlignment="1" applyProtection="1">
      <alignment horizontal="center"/>
    </xf>
    <xf numFmtId="0" fontId="3" fillId="0" borderId="17" xfId="5" applyFont="1" applyFill="1" applyBorder="1" applyAlignment="1" applyProtection="1">
      <alignment horizontal="center"/>
    </xf>
    <xf numFmtId="0" fontId="3" fillId="0" borderId="18" xfId="5" applyFont="1" applyFill="1" applyBorder="1" applyAlignment="1" applyProtection="1">
      <alignment horizontal="center"/>
    </xf>
    <xf numFmtId="0" fontId="3" fillId="0" borderId="19" xfId="5" applyFont="1" applyFill="1" applyBorder="1" applyAlignment="1" applyProtection="1">
      <alignment horizontal="left"/>
    </xf>
    <xf numFmtId="0" fontId="3" fillId="0" borderId="20" xfId="5" applyFont="1" applyFill="1" applyBorder="1" applyProtection="1"/>
    <xf numFmtId="5" fontId="3" fillId="0" borderId="21" xfId="5" applyNumberFormat="1" applyFont="1" applyFill="1" applyBorder="1" applyProtection="1"/>
    <xf numFmtId="5" fontId="3" fillId="0" borderId="20" xfId="5" applyNumberFormat="1" applyFont="1" applyFill="1" applyBorder="1" applyProtection="1"/>
    <xf numFmtId="7" fontId="9" fillId="0" borderId="0" xfId="5" applyNumberFormat="1" applyFont="1" applyFill="1"/>
    <xf numFmtId="0" fontId="3" fillId="0" borderId="22" xfId="5" applyFont="1" applyFill="1" applyBorder="1" applyAlignment="1" applyProtection="1">
      <alignment horizontal="left"/>
    </xf>
    <xf numFmtId="0" fontId="3" fillId="0" borderId="21" xfId="5" applyFont="1" applyFill="1" applyBorder="1" applyProtection="1"/>
    <xf numFmtId="5" fontId="9" fillId="0" borderId="0" xfId="5" applyNumberFormat="1" applyFont="1" applyFill="1"/>
    <xf numFmtId="0" fontId="3" fillId="0" borderId="23" xfId="5" applyFont="1" applyFill="1" applyBorder="1" applyAlignment="1" applyProtection="1">
      <alignment horizontal="left"/>
    </xf>
    <xf numFmtId="0" fontId="3" fillId="0" borderId="15" xfId="5" applyFont="1" applyFill="1" applyBorder="1" applyProtection="1"/>
    <xf numFmtId="5" fontId="3" fillId="0" borderId="11" xfId="5" applyNumberFormat="1" applyFont="1" applyFill="1" applyBorder="1" applyProtection="1"/>
    <xf numFmtId="0" fontId="3" fillId="0" borderId="24" xfId="5" applyFont="1" applyFill="1" applyBorder="1" applyAlignment="1" applyProtection="1">
      <alignment horizontal="left"/>
    </xf>
    <xf numFmtId="0" fontId="3" fillId="0" borderId="25" xfId="5" applyFont="1" applyFill="1" applyBorder="1" applyProtection="1"/>
    <xf numFmtId="5" fontId="3" fillId="0" borderId="25" xfId="5" applyNumberFormat="1" applyFont="1" applyFill="1" applyBorder="1" applyProtection="1"/>
    <xf numFmtId="0" fontId="3" fillId="0" borderId="26" xfId="5" applyFont="1" applyFill="1" applyBorder="1" applyAlignment="1" applyProtection="1">
      <alignment horizontal="left"/>
    </xf>
    <xf numFmtId="0" fontId="3" fillId="0" borderId="27" xfId="5" applyFont="1" applyFill="1" applyBorder="1" applyProtection="1"/>
    <xf numFmtId="5" fontId="3" fillId="0" borderId="28" xfId="5" applyNumberFormat="1" applyFont="1" applyFill="1" applyBorder="1" applyProtection="1"/>
    <xf numFmtId="0" fontId="3" fillId="0" borderId="29" xfId="5" applyFont="1" applyFill="1" applyBorder="1" applyAlignment="1" applyProtection="1">
      <alignment horizontal="left"/>
    </xf>
    <xf numFmtId="0" fontId="3" fillId="0" borderId="30" xfId="5" applyFont="1" applyFill="1" applyBorder="1" applyProtection="1"/>
    <xf numFmtId="5" fontId="3" fillId="0" borderId="30" xfId="5" applyNumberFormat="1" applyFont="1" applyFill="1" applyBorder="1" applyProtection="1"/>
    <xf numFmtId="5" fontId="3" fillId="0" borderId="15" xfId="5" applyNumberFormat="1" applyFont="1" applyFill="1" applyBorder="1" applyAlignment="1" applyProtection="1">
      <alignment horizontal="center"/>
    </xf>
    <xf numFmtId="0" fontId="3" fillId="0" borderId="15" xfId="5" quotePrefix="1" applyFont="1" applyFill="1" applyBorder="1" applyAlignment="1" applyProtection="1">
      <alignment horizontal="center"/>
    </xf>
    <xf numFmtId="0" fontId="3" fillId="0" borderId="21" xfId="5" applyFont="1" applyFill="1" applyBorder="1" applyAlignment="1" applyProtection="1">
      <alignment horizontal="center"/>
    </xf>
    <xf numFmtId="5" fontId="3" fillId="0" borderId="0" xfId="5" applyNumberFormat="1" applyFont="1" applyFill="1"/>
    <xf numFmtId="0" fontId="3" fillId="0" borderId="0" xfId="0" applyFont="1" applyFill="1" applyAlignment="1"/>
    <xf numFmtId="0" fontId="3" fillId="0" borderId="0" xfId="5" applyFont="1" applyFill="1" applyAlignment="1">
      <alignment wrapText="1"/>
    </xf>
    <xf numFmtId="0" fontId="7" fillId="0" borderId="0" xfId="5" applyFont="1" applyFill="1" applyAlignment="1"/>
    <xf numFmtId="0" fontId="3" fillId="0" borderId="0" xfId="5" applyFont="1" applyFill="1" applyAlignment="1"/>
    <xf numFmtId="5" fontId="3" fillId="0" borderId="0" xfId="5" applyNumberFormat="1" applyFont="1" applyFill="1" applyProtection="1"/>
    <xf numFmtId="166" fontId="3" fillId="0" borderId="0" xfId="5" applyNumberFormat="1" applyFont="1" applyFill="1" applyProtection="1"/>
    <xf numFmtId="167" fontId="3" fillId="0" borderId="0" xfId="5" applyNumberFormat="1" applyFont="1" applyFill="1"/>
    <xf numFmtId="0" fontId="2" fillId="0" borderId="0" xfId="0" applyFont="1" applyFill="1"/>
    <xf numFmtId="0" fontId="2" fillId="0" borderId="0" xfId="0" applyFont="1" applyFill="1" applyAlignment="1" applyProtection="1">
      <alignment horizontal="centerContinuous"/>
    </xf>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pplyProtection="1">
      <alignment horizontal="center"/>
    </xf>
    <xf numFmtId="0" fontId="3" fillId="0" borderId="13" xfId="0" applyFont="1" applyFill="1" applyBorder="1" applyAlignment="1" applyProtection="1">
      <alignment horizontal="centerContinuous"/>
    </xf>
    <xf numFmtId="0" fontId="3" fillId="0" borderId="11" xfId="0" applyFont="1" applyFill="1" applyBorder="1" applyAlignment="1" applyProtection="1">
      <alignment horizontal="center"/>
    </xf>
    <xf numFmtId="0" fontId="3" fillId="0" borderId="16" xfId="0" applyFont="1" applyFill="1" applyBorder="1" applyAlignment="1" applyProtection="1">
      <alignment horizontal="centerContinuous"/>
    </xf>
    <xf numFmtId="0" fontId="3" fillId="0" borderId="15" xfId="0" applyFont="1" applyFill="1" applyBorder="1" applyAlignment="1" applyProtection="1">
      <alignment horizontal="center"/>
    </xf>
    <xf numFmtId="0" fontId="3" fillId="0" borderId="15" xfId="0" applyFont="1" applyFill="1" applyBorder="1" applyAlignment="1" applyProtection="1">
      <alignment horizontal="centerContinuous"/>
    </xf>
    <xf numFmtId="0" fontId="3" fillId="0" borderId="16"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9" xfId="0" applyFont="1" applyFill="1" applyBorder="1" applyAlignment="1" applyProtection="1">
      <alignment horizontal="left"/>
    </xf>
    <xf numFmtId="0" fontId="3" fillId="0" borderId="20" xfId="0" applyFont="1" applyFill="1" applyBorder="1" applyProtection="1"/>
    <xf numFmtId="37" fontId="3" fillId="0" borderId="20" xfId="0" applyNumberFormat="1" applyFont="1" applyFill="1" applyBorder="1" applyProtection="1"/>
    <xf numFmtId="37" fontId="3" fillId="0" borderId="31" xfId="0" applyNumberFormat="1" applyFont="1" applyFill="1" applyBorder="1" applyProtection="1"/>
    <xf numFmtId="37" fontId="3" fillId="0" borderId="21" xfId="0" applyNumberFormat="1" applyFont="1" applyFill="1" applyBorder="1" applyProtection="1"/>
    <xf numFmtId="37" fontId="3" fillId="0" borderId="0" xfId="0" applyNumberFormat="1" applyFont="1" applyFill="1" applyProtection="1"/>
    <xf numFmtId="5" fontId="3" fillId="0" borderId="0" xfId="0" applyNumberFormat="1" applyFont="1" applyFill="1" applyProtection="1"/>
    <xf numFmtId="0" fontId="3" fillId="0" borderId="22" xfId="0" applyFont="1" applyFill="1" applyBorder="1" applyAlignment="1" applyProtection="1">
      <alignment horizontal="left"/>
    </xf>
    <xf numFmtId="0" fontId="3" fillId="0" borderId="21" xfId="0" applyFont="1" applyFill="1" applyBorder="1" applyProtection="1"/>
    <xf numFmtId="10" fontId="3" fillId="0" borderId="0" xfId="3" applyNumberFormat="1" applyFont="1" applyFill="1" applyProtection="1"/>
    <xf numFmtId="164" fontId="3" fillId="0" borderId="0" xfId="1" applyNumberFormat="1" applyFont="1" applyFill="1" applyProtection="1"/>
    <xf numFmtId="0" fontId="3" fillId="0" borderId="32" xfId="0" applyFont="1" applyFill="1" applyBorder="1" applyAlignment="1" applyProtection="1">
      <alignment horizontal="left"/>
    </xf>
    <xf numFmtId="0" fontId="3" fillId="0" borderId="33" xfId="0" applyFont="1" applyFill="1" applyBorder="1" applyProtection="1"/>
    <xf numFmtId="37" fontId="3" fillId="0" borderId="33" xfId="0" applyNumberFormat="1" applyFont="1" applyFill="1" applyBorder="1" applyProtection="1"/>
    <xf numFmtId="37" fontId="3" fillId="0" borderId="34" xfId="0" applyNumberFormat="1" applyFont="1" applyFill="1" applyBorder="1" applyProtection="1"/>
    <xf numFmtId="164" fontId="3" fillId="0" borderId="0" xfId="0" applyNumberFormat="1" applyFont="1" applyFill="1" applyProtection="1"/>
    <xf numFmtId="0" fontId="3" fillId="0" borderId="29" xfId="0" applyFont="1" applyFill="1" applyBorder="1" applyAlignment="1" applyProtection="1">
      <alignment horizontal="left"/>
    </xf>
    <xf numFmtId="0" fontId="3" fillId="0" borderId="30" xfId="0" applyFont="1" applyFill="1" applyBorder="1" applyProtection="1"/>
    <xf numFmtId="37" fontId="3" fillId="0" borderId="30" xfId="0" applyNumberFormat="1" applyFont="1" applyFill="1" applyBorder="1" applyProtection="1"/>
    <xf numFmtId="37" fontId="3" fillId="0" borderId="18" xfId="0" applyNumberFormat="1" applyFont="1" applyFill="1" applyBorder="1" applyProtection="1"/>
    <xf numFmtId="0" fontId="3" fillId="0" borderId="35" xfId="0" applyFont="1" applyFill="1" applyBorder="1" applyAlignment="1" applyProtection="1">
      <alignment horizontal="left"/>
    </xf>
    <xf numFmtId="0" fontId="3" fillId="0" borderId="36" xfId="0" applyFont="1" applyFill="1" applyBorder="1" applyProtection="1"/>
    <xf numFmtId="37" fontId="3" fillId="0" borderId="36" xfId="0" applyNumberFormat="1" applyFont="1" applyFill="1" applyBorder="1" applyProtection="1"/>
    <xf numFmtId="37" fontId="3" fillId="0" borderId="37" xfId="0" applyNumberFormat="1" applyFont="1" applyFill="1" applyBorder="1" applyProtection="1"/>
    <xf numFmtId="0" fontId="3" fillId="0" borderId="23" xfId="0" applyFont="1" applyFill="1" applyBorder="1" applyAlignment="1" applyProtection="1">
      <alignment horizontal="left"/>
    </xf>
    <xf numFmtId="0" fontId="3" fillId="0" borderId="15" xfId="0" applyFont="1" applyFill="1" applyBorder="1" applyProtection="1"/>
    <xf numFmtId="5" fontId="3" fillId="0" borderId="15" xfId="0" applyNumberFormat="1"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0" xfId="0" applyFont="1" applyFill="1" applyAlignment="1">
      <alignment horizontal="left"/>
    </xf>
    <xf numFmtId="0" fontId="7" fillId="0" borderId="0" xfId="0" applyFont="1" applyFill="1" applyAlignment="1"/>
    <xf numFmtId="0" fontId="3" fillId="0" borderId="0" xfId="0" applyFont="1" applyFill="1" applyAlignment="1">
      <alignment horizontal="left" indent="1"/>
    </xf>
    <xf numFmtId="37" fontId="3" fillId="0" borderId="0" xfId="0" applyNumberFormat="1" applyFont="1" applyFill="1"/>
    <xf numFmtId="0" fontId="7" fillId="0" borderId="0" xfId="0" applyFont="1" applyFill="1" applyAlignment="1" applyProtection="1">
      <alignment horizontal="left"/>
    </xf>
    <xf numFmtId="166" fontId="3" fillId="0" borderId="0" xfId="0" applyNumberFormat="1" applyFont="1" applyFill="1" applyProtection="1"/>
    <xf numFmtId="0" fontId="2" fillId="0" borderId="0" xfId="0" applyFont="1" applyFill="1" applyAlignment="1" applyProtection="1"/>
    <xf numFmtId="0" fontId="3" fillId="0" borderId="0" xfId="0" applyFont="1" applyFill="1" applyBorder="1" applyAlignment="1" applyProtection="1">
      <alignment horizontal="center"/>
    </xf>
    <xf numFmtId="0" fontId="3" fillId="0" borderId="38"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Border="1"/>
    <xf numFmtId="0" fontId="3" fillId="0" borderId="39" xfId="0" applyFont="1" applyFill="1" applyBorder="1" applyAlignment="1">
      <alignment horizontal="center"/>
    </xf>
    <xf numFmtId="0" fontId="3" fillId="0" borderId="40" xfId="0" applyFont="1" applyFill="1" applyBorder="1" applyAlignment="1">
      <alignment horizontal="center"/>
    </xf>
    <xf numFmtId="164" fontId="3" fillId="0" borderId="0" xfId="0" applyNumberFormat="1" applyFont="1" applyFill="1" applyBorder="1"/>
    <xf numFmtId="164" fontId="3" fillId="0" borderId="38" xfId="0" applyNumberFormat="1" applyFont="1" applyFill="1" applyBorder="1"/>
    <xf numFmtId="168" fontId="3" fillId="0" borderId="0" xfId="6" applyNumberFormat="1" applyFont="1" applyFill="1"/>
    <xf numFmtId="3" fontId="3" fillId="0" borderId="0" xfId="0" applyNumberFormat="1" applyFont="1" applyFill="1"/>
    <xf numFmtId="3" fontId="3" fillId="0" borderId="0" xfId="0" applyNumberFormat="1" applyFont="1" applyFill="1" applyBorder="1"/>
    <xf numFmtId="3" fontId="3" fillId="0" borderId="38" xfId="0" applyNumberFormat="1" applyFont="1" applyFill="1" applyBorder="1"/>
    <xf numFmtId="169" fontId="3" fillId="0" borderId="0" xfId="0" applyNumberFormat="1" applyFont="1" applyFill="1" applyBorder="1"/>
    <xf numFmtId="3" fontId="4" fillId="0" borderId="0" xfId="0" applyNumberFormat="1" applyFont="1" applyFill="1"/>
    <xf numFmtId="3" fontId="4" fillId="0" borderId="0" xfId="0" applyNumberFormat="1" applyFont="1" applyFill="1" applyBorder="1"/>
    <xf numFmtId="3" fontId="4" fillId="0" borderId="38" xfId="0" applyNumberFormat="1" applyFont="1" applyFill="1" applyBorder="1"/>
    <xf numFmtId="169" fontId="4" fillId="0" borderId="0" xfId="0" applyNumberFormat="1" applyFont="1" applyFill="1" applyBorder="1"/>
    <xf numFmtId="0" fontId="4" fillId="0" borderId="0" xfId="0" applyFont="1" applyFill="1"/>
    <xf numFmtId="164" fontId="3" fillId="0" borderId="0" xfId="0" applyNumberFormat="1" applyFont="1" applyFill="1"/>
    <xf numFmtId="164" fontId="10" fillId="0" borderId="0" xfId="0" applyNumberFormat="1" applyFont="1" applyFill="1" applyBorder="1"/>
    <xf numFmtId="164" fontId="10" fillId="0" borderId="38" xfId="0" applyNumberFormat="1" applyFont="1" applyFill="1" applyBorder="1"/>
    <xf numFmtId="169" fontId="10" fillId="0" borderId="0" xfId="0" applyNumberFormat="1" applyFont="1" applyFill="1" applyBorder="1"/>
    <xf numFmtId="0" fontId="3" fillId="0" borderId="41" xfId="0" applyFont="1" applyFill="1" applyBorder="1"/>
    <xf numFmtId="0" fontId="3" fillId="0" borderId="1" xfId="0" applyFont="1" applyFill="1" applyBorder="1"/>
    <xf numFmtId="3" fontId="3" fillId="0" borderId="1" xfId="0" applyNumberFormat="1" applyFont="1" applyFill="1" applyBorder="1"/>
    <xf numFmtId="3" fontId="3" fillId="0" borderId="42" xfId="0" applyNumberFormat="1" applyFont="1" applyFill="1" applyBorder="1"/>
    <xf numFmtId="169" fontId="3" fillId="0" borderId="41" xfId="0" applyNumberFormat="1" applyFont="1" applyFill="1" applyBorder="1"/>
    <xf numFmtId="169" fontId="3" fillId="0" borderId="1" xfId="0" applyNumberFormat="1" applyFont="1" applyFill="1" applyBorder="1"/>
    <xf numFmtId="169" fontId="3" fillId="0" borderId="0" xfId="0" applyNumberFormat="1" applyFont="1" applyFill="1"/>
    <xf numFmtId="49" fontId="3" fillId="0" borderId="0" xfId="7" applyNumberFormat="1" applyFont="1" applyFill="1"/>
    <xf numFmtId="164" fontId="3" fillId="0" borderId="40" xfId="0" applyNumberFormat="1" applyFont="1" applyFill="1" applyBorder="1"/>
    <xf numFmtId="1" fontId="3" fillId="0" borderId="0" xfId="0" applyNumberFormat="1" applyFont="1" applyFill="1"/>
    <xf numFmtId="1" fontId="4" fillId="0" borderId="0" xfId="0" applyNumberFormat="1" applyFont="1" applyFill="1"/>
    <xf numFmtId="1" fontId="3" fillId="0" borderId="1" xfId="0" applyNumberFormat="1" applyFont="1" applyFill="1" applyBorder="1"/>
    <xf numFmtId="0" fontId="3" fillId="0" borderId="43" xfId="0" applyFont="1" applyFill="1" applyBorder="1"/>
    <xf numFmtId="0" fontId="2" fillId="0" borderId="44" xfId="0" applyFont="1" applyFill="1" applyBorder="1"/>
    <xf numFmtId="164" fontId="3" fillId="0" borderId="44" xfId="0" applyNumberFormat="1" applyFont="1" applyFill="1" applyBorder="1"/>
    <xf numFmtId="3" fontId="3" fillId="0" borderId="44" xfId="0" applyNumberFormat="1" applyFont="1" applyFill="1" applyBorder="1"/>
    <xf numFmtId="169" fontId="3" fillId="0" borderId="44" xfId="0" applyNumberFormat="1" applyFont="1" applyFill="1" applyBorder="1"/>
    <xf numFmtId="0" fontId="11" fillId="0" borderId="0" xfId="0" applyFont="1" applyFill="1"/>
    <xf numFmtId="3" fontId="3" fillId="0" borderId="45" xfId="0" applyNumberFormat="1" applyFont="1" applyFill="1" applyBorder="1"/>
    <xf numFmtId="164" fontId="3" fillId="0" borderId="0" xfId="1" applyNumberFormat="1" applyFont="1" applyFill="1"/>
    <xf numFmtId="164" fontId="12" fillId="0" borderId="0" xfId="1" applyNumberFormat="1" applyFont="1" applyFill="1"/>
    <xf numFmtId="0" fontId="2" fillId="0" borderId="0" xfId="0" applyFont="1" applyFill="1" applyAlignment="1" applyProtection="1">
      <alignment horizontal="center"/>
    </xf>
    <xf numFmtId="0" fontId="3" fillId="0" borderId="0" xfId="0" applyFont="1" applyFill="1" applyBorder="1" applyAlignment="1" applyProtection="1">
      <alignment horizontal="centerContinuous"/>
    </xf>
    <xf numFmtId="0" fontId="3" fillId="0" borderId="38" xfId="0" applyFont="1" applyFill="1" applyBorder="1" applyAlignment="1" applyProtection="1">
      <alignment horizontal="centerContinuous"/>
    </xf>
    <xf numFmtId="0" fontId="3" fillId="0" borderId="39" xfId="0" applyFont="1" applyFill="1" applyBorder="1" applyAlignment="1" applyProtection="1">
      <alignment horizontal="centerContinuous"/>
    </xf>
    <xf numFmtId="0" fontId="3" fillId="0" borderId="40" xfId="0" applyFont="1" applyFill="1" applyBorder="1" applyAlignment="1" applyProtection="1">
      <alignment horizontal="centerContinuous"/>
    </xf>
    <xf numFmtId="0" fontId="3" fillId="0" borderId="39" xfId="0" applyFont="1" applyFill="1" applyBorder="1" applyAlignment="1" applyProtection="1">
      <alignment horizontal="center"/>
    </xf>
    <xf numFmtId="169" fontId="3" fillId="0" borderId="39" xfId="0" applyNumberFormat="1" applyFont="1" applyFill="1" applyBorder="1" applyAlignment="1" applyProtection="1">
      <alignment horizontal="center"/>
    </xf>
    <xf numFmtId="14" fontId="3" fillId="0" borderId="0" xfId="0" applyNumberFormat="1" applyFont="1" applyFill="1"/>
    <xf numFmtId="0" fontId="3" fillId="0" borderId="47" xfId="0" applyFont="1" applyFill="1" applyBorder="1" applyAlignment="1" applyProtection="1">
      <alignment horizontal="center"/>
    </xf>
    <xf numFmtId="0" fontId="3" fillId="0" borderId="48" xfId="0" applyFont="1" applyFill="1" applyBorder="1" applyAlignment="1"/>
    <xf numFmtId="0" fontId="3" fillId="0" borderId="48" xfId="0" applyFont="1" applyFill="1" applyBorder="1" applyAlignment="1">
      <alignment horizontal="center"/>
    </xf>
    <xf numFmtId="0" fontId="3" fillId="0" borderId="48" xfId="0" applyFont="1" applyFill="1" applyBorder="1" applyAlignment="1" applyProtection="1">
      <alignment horizontal="centerContinuous"/>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15" fontId="3" fillId="0" borderId="0" xfId="0" applyNumberFormat="1" applyFont="1" applyFill="1" applyBorder="1" applyAlignment="1" applyProtection="1">
      <alignment horizontal="center"/>
    </xf>
    <xf numFmtId="0" fontId="3" fillId="0" borderId="46" xfId="0" applyFont="1" applyFill="1" applyBorder="1" applyAlignment="1">
      <alignment horizontal="center"/>
    </xf>
    <xf numFmtId="0" fontId="3" fillId="0" borderId="40" xfId="0" applyFont="1" applyFill="1" applyBorder="1" applyAlignment="1" applyProtection="1">
      <alignment horizontal="center"/>
    </xf>
    <xf numFmtId="0" fontId="3" fillId="0" borderId="49" xfId="0" applyFont="1" applyFill="1" applyBorder="1"/>
    <xf numFmtId="0" fontId="3" fillId="0" borderId="0" xfId="0" applyFont="1" applyFill="1" applyBorder="1" applyAlignment="1"/>
    <xf numFmtId="169" fontId="3" fillId="0" borderId="38" xfId="0" applyNumberFormat="1" applyFont="1" applyFill="1" applyBorder="1" applyAlignment="1"/>
    <xf numFmtId="3" fontId="3" fillId="0" borderId="38" xfId="0" applyNumberFormat="1" applyFont="1" applyFill="1" applyBorder="1" applyAlignment="1"/>
    <xf numFmtId="3" fontId="3" fillId="0" borderId="0" xfId="0" applyNumberFormat="1" applyFont="1" applyFill="1" applyBorder="1" applyAlignment="1"/>
    <xf numFmtId="169" fontId="3" fillId="0" borderId="38" xfId="0" applyNumberFormat="1" applyFont="1" applyFill="1" applyBorder="1"/>
    <xf numFmtId="10" fontId="3" fillId="0" borderId="0" xfId="0" applyNumberFormat="1" applyFont="1" applyFill="1" applyBorder="1"/>
    <xf numFmtId="0" fontId="3" fillId="0" borderId="0" xfId="0" applyFont="1" applyFill="1" applyBorder="1" applyAlignment="1" applyProtection="1">
      <alignment horizontal="left"/>
    </xf>
    <xf numFmtId="164" fontId="3" fillId="0" borderId="0" xfId="8" applyNumberFormat="1" applyFont="1" applyFill="1"/>
    <xf numFmtId="169" fontId="4" fillId="0" borderId="38" xfId="0" applyNumberFormat="1" applyFont="1" applyFill="1" applyBorder="1"/>
    <xf numFmtId="10" fontId="4" fillId="0" borderId="0" xfId="0" applyNumberFormat="1" applyFont="1" applyFill="1" applyBorder="1"/>
    <xf numFmtId="16" fontId="3" fillId="0" borderId="0" xfId="0" applyNumberFormat="1" applyFont="1" applyFill="1"/>
    <xf numFmtId="0" fontId="3" fillId="0" borderId="0" xfId="0" applyFont="1" applyFill="1" applyAlignment="1">
      <alignment horizontal="right"/>
    </xf>
    <xf numFmtId="164" fontId="4" fillId="0" borderId="0" xfId="0" applyNumberFormat="1" applyFont="1" applyFill="1"/>
    <xf numFmtId="169" fontId="3" fillId="0" borderId="42" xfId="0" applyNumberFormat="1" applyFont="1" applyFill="1" applyBorder="1"/>
    <xf numFmtId="0" fontId="4" fillId="0" borderId="38" xfId="0" applyFont="1" applyFill="1" applyBorder="1"/>
    <xf numFmtId="0" fontId="4" fillId="0" borderId="0" xfId="0" applyFont="1" applyFill="1" applyBorder="1"/>
    <xf numFmtId="0" fontId="3" fillId="0" borderId="38" xfId="0" applyFont="1" applyFill="1" applyBorder="1"/>
    <xf numFmtId="164" fontId="3" fillId="0" borderId="0" xfId="0" quotePrefix="1" applyNumberFormat="1" applyFont="1" applyFill="1"/>
    <xf numFmtId="170" fontId="3" fillId="0" borderId="42" xfId="0" applyNumberFormat="1" applyFont="1" applyFill="1" applyBorder="1"/>
    <xf numFmtId="169" fontId="3" fillId="0" borderId="50" xfId="0" applyNumberFormat="1" applyFont="1" applyFill="1" applyBorder="1"/>
    <xf numFmtId="169" fontId="3" fillId="0" borderId="52" xfId="0" applyNumberFormat="1" applyFont="1" applyFill="1" applyBorder="1"/>
    <xf numFmtId="169" fontId="3" fillId="0" borderId="45" xfId="0" applyNumberFormat="1" applyFont="1" applyFill="1" applyBorder="1"/>
    <xf numFmtId="0" fontId="3" fillId="0" borderId="0" xfId="0" applyFont="1" applyFill="1" applyAlignment="1">
      <alignment horizontal="left" wrapText="1"/>
    </xf>
    <xf numFmtId="164" fontId="11" fillId="0" borderId="0" xfId="0" applyNumberFormat="1" applyFont="1" applyFill="1"/>
    <xf numFmtId="44" fontId="3" fillId="0" borderId="0" xfId="9" applyFont="1" applyFill="1" applyAlignment="1" applyProtection="1">
      <alignment horizontal="left"/>
    </xf>
    <xf numFmtId="0" fontId="3" fillId="0" borderId="0" xfId="0" applyFont="1" applyBorder="1" applyAlignment="1">
      <alignment horizontal="left" vertical="top"/>
    </xf>
    <xf numFmtId="0" fontId="3" fillId="0" borderId="51" xfId="0" applyFont="1" applyFill="1" applyBorder="1"/>
    <xf numFmtId="0" fontId="3" fillId="0" borderId="44" xfId="0" applyFont="1" applyFill="1" applyBorder="1"/>
    <xf numFmtId="10" fontId="3" fillId="0" borderId="0" xfId="0" applyNumberFormat="1" applyFont="1" applyFill="1" applyBorder="1" applyProtection="1">
      <protection hidden="1"/>
    </xf>
    <xf numFmtId="0" fontId="3" fillId="0" borderId="38" xfId="0" applyFont="1" applyFill="1" applyBorder="1" applyAlignment="1"/>
    <xf numFmtId="169" fontId="3" fillId="0" borderId="53" xfId="0" applyNumberFormat="1" applyFont="1" applyFill="1" applyBorder="1"/>
    <xf numFmtId="3" fontId="3" fillId="0" borderId="53" xfId="0" applyNumberFormat="1" applyFont="1" applyFill="1" applyBorder="1"/>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5" applyFont="1" applyFill="1" applyAlignment="1">
      <alignment horizontal="left" wrapText="1"/>
    </xf>
  </cellXfs>
  <cellStyles count="10">
    <cellStyle name="Comma [0] 2" xfId="4"/>
    <cellStyle name="Comma 2" xfId="8"/>
    <cellStyle name="Comma 3" xfId="1"/>
    <cellStyle name="Currency 2" xfId="9"/>
    <cellStyle name="Normal" xfId="0" builtinId="0"/>
    <cellStyle name="Normal 19" xfId="5"/>
    <cellStyle name="Normal 2 2" xfId="2"/>
    <cellStyle name="Normal_OR 1999 SAS VS 305" xfId="7"/>
    <cellStyle name="Percent 2" xfId="6"/>
    <cellStyle name="Percent 3" xfId="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98"/>
  <sheetViews>
    <sheetView tabSelected="1" view="pageBreakPreview" zoomScale="85" zoomScaleNormal="100" zoomScaleSheetLayoutView="85" workbookViewId="0">
      <selection activeCell="A2" sqref="A2"/>
    </sheetView>
  </sheetViews>
  <sheetFormatPr defaultColWidth="8.75" defaultRowHeight="12.75" x14ac:dyDescent="0.2"/>
  <cols>
    <col min="1" max="1" width="2" style="2" customWidth="1"/>
    <col min="2" max="2" width="5.625" style="2" customWidth="1"/>
    <col min="3" max="3" width="25.75" style="2" customWidth="1"/>
    <col min="4" max="4" width="9.125" style="2" customWidth="1"/>
    <col min="5" max="5" width="5.25" style="2" customWidth="1"/>
    <col min="6" max="6" width="11.625" style="2" customWidth="1"/>
    <col min="7" max="7" width="7.875" style="2" customWidth="1"/>
    <col min="8" max="8" width="9.375" style="2" customWidth="1"/>
    <col min="9" max="9" width="13" style="2" customWidth="1"/>
    <col min="10" max="10" width="5.375" style="2"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3" spans="2:10" ht="12" customHeight="1" x14ac:dyDescent="0.2">
      <c r="B3" s="1" t="s">
        <v>0</v>
      </c>
      <c r="D3" s="3"/>
      <c r="E3" s="3"/>
      <c r="F3" s="3"/>
      <c r="G3" s="3"/>
      <c r="H3" s="3"/>
      <c r="I3" s="23" t="s">
        <v>1</v>
      </c>
      <c r="J3" s="4">
        <v>3.1</v>
      </c>
    </row>
    <row r="4" spans="2:10" ht="12" customHeight="1" x14ac:dyDescent="0.2">
      <c r="B4" s="1" t="s">
        <v>170</v>
      </c>
      <c r="D4" s="3"/>
      <c r="E4" s="3"/>
      <c r="F4" s="3"/>
      <c r="G4" s="3"/>
      <c r="H4" s="3"/>
      <c r="I4" s="3"/>
      <c r="J4" s="4"/>
    </row>
    <row r="5" spans="2:10" ht="12" customHeight="1" x14ac:dyDescent="0.2">
      <c r="B5" s="1" t="s">
        <v>2</v>
      </c>
      <c r="D5" s="3"/>
      <c r="E5" s="3"/>
      <c r="F5" s="3"/>
      <c r="G5" s="3"/>
      <c r="H5" s="3"/>
      <c r="I5" s="3"/>
      <c r="J5" s="4"/>
    </row>
    <row r="6" spans="2:10" ht="12" customHeight="1" x14ac:dyDescent="0.2">
      <c r="D6" s="3"/>
      <c r="E6" s="3"/>
      <c r="F6" s="3"/>
      <c r="G6" s="3"/>
      <c r="H6" s="3"/>
      <c r="I6" s="3"/>
      <c r="J6" s="4"/>
    </row>
    <row r="7" spans="2:10" ht="12" customHeight="1" x14ac:dyDescent="0.2">
      <c r="D7" s="3"/>
      <c r="E7" s="3"/>
      <c r="F7" s="3"/>
      <c r="G7" s="3"/>
      <c r="H7" s="3"/>
      <c r="I7" s="3"/>
      <c r="J7" s="4"/>
    </row>
    <row r="8" spans="2:10" ht="12" customHeight="1" x14ac:dyDescent="0.2">
      <c r="D8" s="3"/>
      <c r="E8" s="3"/>
      <c r="F8" s="3" t="s">
        <v>3</v>
      </c>
      <c r="G8" s="3"/>
      <c r="H8" s="3"/>
      <c r="I8" s="3" t="s">
        <v>4</v>
      </c>
      <c r="J8" s="4"/>
    </row>
    <row r="9" spans="2:10" ht="12" customHeight="1" x14ac:dyDescent="0.2">
      <c r="D9" s="5" t="s">
        <v>5</v>
      </c>
      <c r="E9" s="5" t="s">
        <v>6</v>
      </c>
      <c r="F9" s="5" t="s">
        <v>7</v>
      </c>
      <c r="G9" s="5" t="s">
        <v>8</v>
      </c>
      <c r="H9" s="5" t="s">
        <v>9</v>
      </c>
      <c r="I9" s="5" t="s">
        <v>10</v>
      </c>
      <c r="J9" s="6" t="s">
        <v>11</v>
      </c>
    </row>
    <row r="10" spans="2:10" ht="12" customHeight="1" x14ac:dyDescent="0.2">
      <c r="D10" s="5"/>
      <c r="E10" s="5"/>
      <c r="F10" s="5"/>
      <c r="G10" s="5"/>
      <c r="H10" s="5"/>
      <c r="I10" s="5"/>
      <c r="J10" s="6"/>
    </row>
    <row r="11" spans="2:10" ht="12" customHeight="1" x14ac:dyDescent="0.2">
      <c r="B11" s="7" t="s">
        <v>12</v>
      </c>
      <c r="C11" s="8"/>
      <c r="D11" s="9"/>
      <c r="E11" s="9"/>
      <c r="F11" s="9"/>
      <c r="G11" s="9"/>
      <c r="H11" s="9"/>
      <c r="I11" s="10"/>
      <c r="J11" s="4"/>
    </row>
    <row r="12" spans="2:10" ht="12" customHeight="1" x14ac:dyDescent="0.2">
      <c r="C12" s="11" t="s">
        <v>13</v>
      </c>
      <c r="D12" s="12">
        <v>440</v>
      </c>
      <c r="E12" s="12" t="s">
        <v>168</v>
      </c>
      <c r="F12" s="13">
        <f>'Page 3.1.1'!G12</f>
        <v>-5364939.7200000007</v>
      </c>
      <c r="G12" s="9" t="s">
        <v>14</v>
      </c>
      <c r="H12" s="14" t="s">
        <v>15</v>
      </c>
      <c r="I12" s="15">
        <f>IF(AND(H12="Situs",G12="WA"),F12,IF(H12="Situs",0,H12*F12))</f>
        <v>-5364939.7200000007</v>
      </c>
      <c r="J12" s="4" t="s">
        <v>16</v>
      </c>
    </row>
    <row r="13" spans="2:10" ht="12" customHeight="1" x14ac:dyDescent="0.2">
      <c r="C13" s="11" t="s">
        <v>17</v>
      </c>
      <c r="D13" s="12">
        <v>442</v>
      </c>
      <c r="E13" s="12" t="s">
        <v>168</v>
      </c>
      <c r="F13" s="13">
        <f>'Page 3.1.1'!G13</f>
        <v>-928263.79</v>
      </c>
      <c r="G13" s="9" t="s">
        <v>14</v>
      </c>
      <c r="H13" s="14" t="s">
        <v>15</v>
      </c>
      <c r="I13" s="15">
        <f t="shared" ref="I13:I15" si="0">IF(AND(H13="Situs",G13="WA"),F13,IF(H13="Situs",0,H13*F13))</f>
        <v>-928263.79</v>
      </c>
      <c r="J13" s="4" t="s">
        <v>16</v>
      </c>
    </row>
    <row r="14" spans="2:10" ht="12" customHeight="1" x14ac:dyDescent="0.2">
      <c r="C14" s="11" t="s">
        <v>18</v>
      </c>
      <c r="D14" s="12">
        <v>442</v>
      </c>
      <c r="E14" s="12" t="s">
        <v>168</v>
      </c>
      <c r="F14" s="13">
        <f>'Page 3.1.1'!G14+'Page 3.1.1'!G15</f>
        <v>-170791.43</v>
      </c>
      <c r="G14" s="9" t="s">
        <v>14</v>
      </c>
      <c r="H14" s="14" t="s">
        <v>15</v>
      </c>
      <c r="I14" s="15">
        <f t="shared" si="0"/>
        <v>-170791.43</v>
      </c>
      <c r="J14" s="4" t="s">
        <v>16</v>
      </c>
    </row>
    <row r="15" spans="2:10" ht="12" customHeight="1" x14ac:dyDescent="0.2">
      <c r="C15" s="11" t="s">
        <v>19</v>
      </c>
      <c r="D15" s="12">
        <v>444</v>
      </c>
      <c r="E15" s="12" t="s">
        <v>168</v>
      </c>
      <c r="F15" s="13">
        <f>'Page 3.1.1'!G16</f>
        <v>0</v>
      </c>
      <c r="G15" s="9" t="s">
        <v>14</v>
      </c>
      <c r="H15" s="14" t="s">
        <v>15</v>
      </c>
      <c r="I15" s="15">
        <f t="shared" si="0"/>
        <v>0</v>
      </c>
      <c r="J15" s="4" t="s">
        <v>16</v>
      </c>
    </row>
    <row r="16" spans="2:10" ht="12" customHeight="1" x14ac:dyDescent="0.2">
      <c r="B16" s="8"/>
      <c r="C16" s="8"/>
      <c r="D16" s="9"/>
      <c r="E16" s="9"/>
      <c r="F16" s="16">
        <f>SUM(F12:F15)</f>
        <v>-6463994.9400000004</v>
      </c>
      <c r="G16" s="9"/>
      <c r="H16" s="14"/>
      <c r="I16" s="16">
        <f>SUM(I12:I15)</f>
        <v>-6463994.9400000004</v>
      </c>
      <c r="J16" s="4"/>
    </row>
    <row r="17" spans="2:10" ht="12" customHeight="1" x14ac:dyDescent="0.2">
      <c r="B17" s="8"/>
      <c r="C17" s="8"/>
      <c r="D17" s="9"/>
      <c r="E17" s="9"/>
      <c r="F17" s="17"/>
      <c r="G17" s="9"/>
      <c r="H17" s="14"/>
      <c r="I17" s="15"/>
      <c r="J17" s="4"/>
    </row>
    <row r="18" spans="2:10" ht="12" customHeight="1" x14ac:dyDescent="0.2">
      <c r="B18" s="8"/>
      <c r="C18" s="8"/>
      <c r="D18" s="9"/>
      <c r="E18" s="9"/>
      <c r="F18" s="17"/>
      <c r="G18" s="9"/>
      <c r="H18" s="14"/>
      <c r="I18" s="15"/>
      <c r="J18" s="4"/>
    </row>
    <row r="19" spans="2:10" ht="12" customHeight="1" x14ac:dyDescent="0.2">
      <c r="B19" s="18"/>
      <c r="C19" s="8"/>
      <c r="D19" s="9"/>
      <c r="E19" s="9"/>
      <c r="F19" s="17"/>
      <c r="G19" s="9"/>
      <c r="H19" s="14"/>
      <c r="I19" s="15"/>
      <c r="J19" s="4"/>
    </row>
    <row r="20" spans="2:10" ht="12" customHeight="1" x14ac:dyDescent="0.2">
      <c r="B20" s="19"/>
      <c r="C20" s="8"/>
      <c r="D20" s="9"/>
      <c r="E20" s="9"/>
      <c r="F20" s="17"/>
      <c r="G20" s="9"/>
      <c r="H20" s="14"/>
      <c r="I20" s="15"/>
      <c r="J20" s="4"/>
    </row>
    <row r="21" spans="2:10" ht="12" customHeight="1" x14ac:dyDescent="0.2">
      <c r="B21" s="20" t="s">
        <v>20</v>
      </c>
      <c r="C21" s="8"/>
      <c r="D21" s="9"/>
      <c r="E21" s="9"/>
      <c r="F21" s="17"/>
      <c r="G21" s="9"/>
      <c r="H21" s="14"/>
      <c r="I21" s="15"/>
      <c r="J21" s="4"/>
    </row>
    <row r="22" spans="2:10" ht="12" customHeight="1" x14ac:dyDescent="0.2">
      <c r="B22" s="21"/>
      <c r="C22" s="8"/>
      <c r="D22" s="9"/>
      <c r="E22" s="9"/>
      <c r="F22" s="17"/>
      <c r="G22" s="9"/>
      <c r="H22" s="14"/>
      <c r="I22" s="15"/>
      <c r="J22" s="4"/>
    </row>
    <row r="23" spans="2:10" ht="12" customHeight="1" x14ac:dyDescent="0.2">
      <c r="B23" s="8"/>
      <c r="C23" s="8"/>
      <c r="D23" s="9"/>
      <c r="E23" s="9"/>
      <c r="F23" s="17"/>
      <c r="G23" s="9"/>
      <c r="H23" s="14"/>
      <c r="I23" s="15"/>
      <c r="J23" s="4"/>
    </row>
    <row r="24" spans="2:10" ht="12" customHeight="1" x14ac:dyDescent="0.2">
      <c r="B24" s="19"/>
      <c r="C24" s="8"/>
      <c r="D24" s="9"/>
      <c r="E24" s="9"/>
      <c r="F24" s="17"/>
      <c r="G24" s="9"/>
      <c r="H24" s="14"/>
      <c r="I24" s="15"/>
      <c r="J24" s="4"/>
    </row>
    <row r="25" spans="2:10" ht="12" customHeight="1" x14ac:dyDescent="0.2">
      <c r="B25" s="19"/>
      <c r="C25" s="8"/>
      <c r="D25" s="9"/>
      <c r="E25" s="9"/>
      <c r="F25" s="17"/>
      <c r="G25" s="9"/>
      <c r="H25" s="14"/>
      <c r="I25" s="15"/>
      <c r="J25" s="4"/>
    </row>
    <row r="26" spans="2:10" ht="12" customHeight="1" x14ac:dyDescent="0.2">
      <c r="B26" s="8"/>
      <c r="C26" s="8"/>
      <c r="D26" s="9"/>
      <c r="E26" s="9"/>
      <c r="F26" s="17"/>
      <c r="G26" s="9"/>
      <c r="H26" s="14"/>
      <c r="I26" s="15"/>
      <c r="J26" s="4"/>
    </row>
    <row r="27" spans="2:10" ht="12" customHeight="1" x14ac:dyDescent="0.2">
      <c r="B27" s="18"/>
      <c r="C27" s="8"/>
      <c r="D27" s="9"/>
      <c r="E27" s="9"/>
      <c r="F27" s="17"/>
      <c r="G27" s="9"/>
      <c r="H27" s="14"/>
      <c r="I27" s="15"/>
      <c r="J27" s="4"/>
    </row>
    <row r="28" spans="2:10" ht="12" customHeight="1" x14ac:dyDescent="0.2">
      <c r="B28" s="7"/>
      <c r="C28" s="8"/>
      <c r="D28" s="9"/>
      <c r="E28" s="9"/>
      <c r="F28" s="17"/>
      <c r="G28" s="9"/>
      <c r="H28" s="14"/>
      <c r="I28" s="15"/>
      <c r="J28" s="4"/>
    </row>
    <row r="29" spans="2:10" ht="12" customHeight="1" x14ac:dyDescent="0.2">
      <c r="B29" s="19"/>
      <c r="C29" s="8"/>
      <c r="D29" s="9"/>
      <c r="E29" s="9"/>
      <c r="F29" s="17"/>
      <c r="G29" s="9"/>
      <c r="H29" s="14"/>
      <c r="I29" s="15"/>
      <c r="J29" s="4"/>
    </row>
    <row r="30" spans="2:10" ht="12" customHeight="1" x14ac:dyDescent="0.2">
      <c r="B30" s="19"/>
      <c r="C30" s="8"/>
      <c r="D30" s="9"/>
      <c r="E30" s="9"/>
      <c r="F30" s="17"/>
      <c r="G30" s="9"/>
      <c r="H30" s="14"/>
      <c r="I30" s="15"/>
      <c r="J30" s="4"/>
    </row>
    <row r="31" spans="2:10" ht="12" customHeight="1" x14ac:dyDescent="0.2">
      <c r="B31" s="18"/>
      <c r="C31" s="8"/>
      <c r="D31" s="9"/>
      <c r="E31" s="9"/>
      <c r="F31" s="17"/>
      <c r="G31" s="9"/>
      <c r="H31" s="14"/>
      <c r="I31" s="15"/>
      <c r="J31" s="4"/>
    </row>
    <row r="32" spans="2:10" ht="12" customHeight="1" x14ac:dyDescent="0.2">
      <c r="B32" s="18"/>
      <c r="C32" s="8"/>
      <c r="D32" s="9"/>
      <c r="E32" s="9"/>
      <c r="F32" s="17"/>
      <c r="G32" s="9"/>
      <c r="H32" s="14"/>
      <c r="I32" s="15"/>
      <c r="J32" s="4"/>
    </row>
    <row r="33" spans="2:10" ht="12" customHeight="1" x14ac:dyDescent="0.2">
      <c r="B33" s="18"/>
      <c r="C33" s="8"/>
      <c r="D33" s="9"/>
      <c r="E33" s="9"/>
      <c r="F33" s="17"/>
      <c r="G33" s="9"/>
      <c r="H33" s="14"/>
      <c r="I33" s="15"/>
      <c r="J33" s="4"/>
    </row>
    <row r="34" spans="2:10" ht="12" customHeight="1" x14ac:dyDescent="0.2">
      <c r="B34" s="18"/>
      <c r="C34" s="8"/>
      <c r="D34" s="9"/>
      <c r="E34" s="9"/>
      <c r="F34" s="17"/>
      <c r="G34" s="9"/>
      <c r="H34" s="14"/>
      <c r="I34" s="15"/>
      <c r="J34" s="4"/>
    </row>
    <row r="35" spans="2:10" ht="12" customHeight="1" x14ac:dyDescent="0.2">
      <c r="B35" s="18"/>
      <c r="C35" s="8"/>
      <c r="D35" s="9"/>
      <c r="E35" s="9"/>
      <c r="F35" s="17"/>
      <c r="G35" s="9"/>
      <c r="H35" s="14"/>
      <c r="I35" s="15"/>
      <c r="J35" s="4"/>
    </row>
    <row r="36" spans="2:10" ht="12" customHeight="1" x14ac:dyDescent="0.2">
      <c r="B36" s="18"/>
      <c r="C36" s="8"/>
      <c r="D36" s="9"/>
      <c r="E36" s="9"/>
      <c r="F36" s="17"/>
      <c r="G36" s="9"/>
      <c r="H36" s="14"/>
      <c r="I36" s="15"/>
      <c r="J36" s="4"/>
    </row>
    <row r="37" spans="2:10" ht="12" customHeight="1" x14ac:dyDescent="0.2">
      <c r="B37" s="18"/>
      <c r="C37" s="8"/>
      <c r="D37" s="9"/>
      <c r="E37" s="9"/>
      <c r="F37" s="17"/>
      <c r="G37" s="9"/>
      <c r="H37" s="14"/>
      <c r="I37" s="15"/>
      <c r="J37" s="4"/>
    </row>
    <row r="38" spans="2:10" ht="12" customHeight="1" x14ac:dyDescent="0.2">
      <c r="B38" s="18"/>
      <c r="C38" s="8"/>
      <c r="D38" s="9"/>
      <c r="E38" s="9"/>
      <c r="F38" s="17"/>
      <c r="G38" s="9"/>
      <c r="H38" s="14"/>
      <c r="I38" s="15"/>
      <c r="J38" s="4"/>
    </row>
    <row r="39" spans="2:10" ht="12" customHeight="1" x14ac:dyDescent="0.2">
      <c r="B39" s="18"/>
      <c r="C39" s="8"/>
      <c r="D39" s="9"/>
      <c r="E39" s="9"/>
      <c r="F39" s="17"/>
      <c r="G39" s="9"/>
      <c r="H39" s="14"/>
      <c r="I39" s="15"/>
      <c r="J39" s="4"/>
    </row>
    <row r="40" spans="2:10" ht="12" customHeight="1" x14ac:dyDescent="0.2">
      <c r="B40" s="19"/>
      <c r="C40" s="8"/>
      <c r="D40" s="9"/>
      <c r="E40" s="9"/>
      <c r="F40" s="17"/>
      <c r="G40" s="9"/>
      <c r="H40" s="14"/>
      <c r="I40" s="15"/>
      <c r="J40" s="4"/>
    </row>
    <row r="41" spans="2:10" ht="12" customHeight="1" x14ac:dyDescent="0.2">
      <c r="B41" s="18"/>
      <c r="C41" s="8"/>
      <c r="D41" s="9"/>
      <c r="E41" s="9"/>
      <c r="F41" s="17"/>
      <c r="G41" s="9"/>
      <c r="H41" s="14"/>
      <c r="I41" s="15"/>
      <c r="J41" s="4"/>
    </row>
    <row r="42" spans="2:10" ht="12" customHeight="1" x14ac:dyDescent="0.2">
      <c r="B42" s="18"/>
      <c r="C42" s="8"/>
      <c r="D42" s="9"/>
      <c r="E42" s="9"/>
      <c r="F42" s="17"/>
      <c r="G42" s="9"/>
      <c r="H42" s="14"/>
      <c r="I42" s="15"/>
      <c r="J42" s="4"/>
    </row>
    <row r="43" spans="2:10" ht="12" customHeight="1" x14ac:dyDescent="0.2">
      <c r="B43" s="18"/>
      <c r="C43" s="8"/>
      <c r="D43" s="9"/>
      <c r="E43" s="9"/>
      <c r="F43" s="17"/>
      <c r="G43" s="9"/>
      <c r="H43" s="14"/>
      <c r="I43" s="15"/>
      <c r="J43" s="4"/>
    </row>
    <row r="44" spans="2:10" ht="12" customHeight="1" x14ac:dyDescent="0.2">
      <c r="B44" s="18"/>
      <c r="C44" s="8"/>
      <c r="D44" s="9"/>
      <c r="E44" s="9"/>
      <c r="F44" s="17"/>
      <c r="G44" s="9"/>
      <c r="H44" s="14"/>
      <c r="I44" s="15"/>
      <c r="J44" s="4"/>
    </row>
    <row r="45" spans="2:10" ht="12" customHeight="1" x14ac:dyDescent="0.2">
      <c r="B45" s="18"/>
      <c r="C45" s="8"/>
      <c r="D45" s="9"/>
      <c r="E45" s="9"/>
      <c r="F45" s="17"/>
      <c r="G45" s="9"/>
      <c r="H45" s="14"/>
      <c r="I45" s="15"/>
      <c r="J45" s="4"/>
    </row>
    <row r="46" spans="2:10" ht="12" customHeight="1" x14ac:dyDescent="0.2">
      <c r="B46" s="18"/>
      <c r="C46" s="8"/>
      <c r="D46" s="9"/>
      <c r="E46" s="9"/>
      <c r="F46" s="17"/>
      <c r="G46" s="9"/>
      <c r="H46" s="14"/>
      <c r="I46" s="15"/>
      <c r="J46" s="4"/>
    </row>
    <row r="47" spans="2:10" ht="12" customHeight="1" x14ac:dyDescent="0.2">
      <c r="B47" s="18"/>
      <c r="C47" s="8"/>
      <c r="D47" s="9"/>
      <c r="E47" s="9"/>
      <c r="F47" s="17"/>
      <c r="G47" s="9"/>
      <c r="H47" s="14"/>
      <c r="I47" s="15"/>
      <c r="J47" s="4"/>
    </row>
    <row r="48" spans="2:10" ht="12" customHeight="1" x14ac:dyDescent="0.2">
      <c r="B48" s="8"/>
      <c r="C48" s="8"/>
      <c r="D48" s="9"/>
      <c r="E48" s="9"/>
      <c r="F48" s="17"/>
      <c r="G48" s="9"/>
      <c r="H48" s="14"/>
      <c r="I48" s="15"/>
      <c r="J48" s="4"/>
    </row>
    <row r="49" spans="1:10" ht="12" customHeight="1" x14ac:dyDescent="0.2">
      <c r="B49" s="8"/>
      <c r="C49" s="8"/>
      <c r="D49" s="9"/>
      <c r="E49" s="9"/>
      <c r="F49" s="17"/>
      <c r="G49" s="9"/>
      <c r="H49" s="14"/>
      <c r="I49" s="15"/>
      <c r="J49" s="4"/>
    </row>
    <row r="50" spans="1:10" ht="12" customHeight="1" x14ac:dyDescent="0.2">
      <c r="B50" s="8"/>
      <c r="C50" s="8"/>
      <c r="D50" s="9"/>
      <c r="E50" s="9"/>
      <c r="F50" s="17"/>
      <c r="G50" s="9"/>
      <c r="H50" s="14"/>
      <c r="I50" s="15"/>
      <c r="J50" s="4"/>
    </row>
    <row r="51" spans="1:10" ht="12" customHeight="1" x14ac:dyDescent="0.2">
      <c r="B51" s="21"/>
      <c r="C51" s="8"/>
      <c r="D51" s="9"/>
      <c r="E51" s="9"/>
      <c r="F51" s="9"/>
      <c r="G51" s="9"/>
      <c r="H51" s="9"/>
      <c r="I51" s="9"/>
      <c r="J51" s="4"/>
    </row>
    <row r="52" spans="1:10" ht="12" customHeight="1" x14ac:dyDescent="0.2">
      <c r="B52" s="220"/>
      <c r="C52" s="213"/>
      <c r="D52" s="213"/>
      <c r="E52" s="213"/>
      <c r="F52" s="213"/>
      <c r="G52" s="213"/>
      <c r="H52" s="213"/>
      <c r="I52" s="213"/>
      <c r="J52" s="213"/>
    </row>
    <row r="53" spans="1:10" ht="12" customHeight="1" x14ac:dyDescent="0.2">
      <c r="B53" s="213"/>
      <c r="C53" s="213"/>
      <c r="D53" s="213"/>
      <c r="E53" s="213"/>
      <c r="F53" s="213"/>
      <c r="G53" s="213"/>
      <c r="H53" s="213"/>
      <c r="I53" s="213"/>
      <c r="J53" s="213"/>
    </row>
    <row r="54" spans="1:10" ht="12" customHeight="1" thickBot="1" x14ac:dyDescent="0.25">
      <c r="B54" s="21" t="s">
        <v>21</v>
      </c>
      <c r="C54" s="213"/>
      <c r="D54" s="213"/>
      <c r="E54" s="213"/>
      <c r="F54" s="213"/>
      <c r="G54" s="213"/>
      <c r="H54" s="213"/>
      <c r="I54" s="213"/>
      <c r="J54" s="213"/>
    </row>
    <row r="55" spans="1:10" ht="12" customHeight="1" x14ac:dyDescent="0.2">
      <c r="A55" s="221" t="s">
        <v>169</v>
      </c>
      <c r="B55" s="222"/>
      <c r="C55" s="222"/>
      <c r="D55" s="222"/>
      <c r="E55" s="222"/>
      <c r="F55" s="222"/>
      <c r="G55" s="222"/>
      <c r="H55" s="222"/>
      <c r="I55" s="222"/>
      <c r="J55" s="223"/>
    </row>
    <row r="56" spans="1:10" ht="12" customHeight="1" x14ac:dyDescent="0.2">
      <c r="A56" s="224"/>
      <c r="B56" s="225"/>
      <c r="C56" s="225"/>
      <c r="D56" s="225"/>
      <c r="E56" s="225"/>
      <c r="F56" s="225"/>
      <c r="G56" s="225"/>
      <c r="H56" s="225"/>
      <c r="I56" s="225"/>
      <c r="J56" s="226"/>
    </row>
    <row r="57" spans="1:10" ht="12" customHeight="1" x14ac:dyDescent="0.2">
      <c r="A57" s="224"/>
      <c r="B57" s="225"/>
      <c r="C57" s="225"/>
      <c r="D57" s="225"/>
      <c r="E57" s="225"/>
      <c r="F57" s="225"/>
      <c r="G57" s="225"/>
      <c r="H57" s="225"/>
      <c r="I57" s="225"/>
      <c r="J57" s="226"/>
    </row>
    <row r="58" spans="1:10" ht="12" customHeight="1" x14ac:dyDescent="0.2">
      <c r="A58" s="224"/>
      <c r="B58" s="225"/>
      <c r="C58" s="225"/>
      <c r="D58" s="225"/>
      <c r="E58" s="225"/>
      <c r="F58" s="225"/>
      <c r="G58" s="225"/>
      <c r="H58" s="225"/>
      <c r="I58" s="225"/>
      <c r="J58" s="226"/>
    </row>
    <row r="59" spans="1:10" ht="12" customHeight="1" x14ac:dyDescent="0.2">
      <c r="A59" s="224"/>
      <c r="B59" s="225"/>
      <c r="C59" s="225"/>
      <c r="D59" s="225"/>
      <c r="E59" s="225"/>
      <c r="F59" s="225"/>
      <c r="G59" s="225"/>
      <c r="H59" s="225"/>
      <c r="I59" s="225"/>
      <c r="J59" s="226"/>
    </row>
    <row r="60" spans="1:10" ht="12" customHeight="1" x14ac:dyDescent="0.2">
      <c r="A60" s="224"/>
      <c r="B60" s="225"/>
      <c r="C60" s="225"/>
      <c r="D60" s="225"/>
      <c r="E60" s="225"/>
      <c r="F60" s="225"/>
      <c r="G60" s="225"/>
      <c r="H60" s="225"/>
      <c r="I60" s="225"/>
      <c r="J60" s="226"/>
    </row>
    <row r="61" spans="1:10" ht="12" customHeight="1" x14ac:dyDescent="0.2">
      <c r="A61" s="224"/>
      <c r="B61" s="225"/>
      <c r="C61" s="225"/>
      <c r="D61" s="225"/>
      <c r="E61" s="225"/>
      <c r="F61" s="225"/>
      <c r="G61" s="225"/>
      <c r="H61" s="225"/>
      <c r="I61" s="225"/>
      <c r="J61" s="226"/>
    </row>
    <row r="62" spans="1:10" ht="15.75" customHeight="1" thickBot="1" x14ac:dyDescent="0.25">
      <c r="A62" s="227"/>
      <c r="B62" s="228"/>
      <c r="C62" s="228"/>
      <c r="D62" s="228"/>
      <c r="E62" s="228"/>
      <c r="F62" s="228"/>
      <c r="G62" s="228"/>
      <c r="H62" s="228"/>
      <c r="I62" s="228"/>
      <c r="J62" s="229"/>
    </row>
    <row r="63" spans="1:10" x14ac:dyDescent="0.2">
      <c r="D63" s="5"/>
      <c r="G63" s="22"/>
    </row>
    <row r="64" spans="1:10" x14ac:dyDescent="0.2">
      <c r="D64" s="23"/>
    </row>
    <row r="65" spans="4:4" x14ac:dyDescent="0.2">
      <c r="D65" s="23"/>
    </row>
    <row r="66" spans="4:4" x14ac:dyDescent="0.2">
      <c r="D66" s="23"/>
    </row>
    <row r="67" spans="4:4" x14ac:dyDescent="0.2">
      <c r="D67" s="23"/>
    </row>
    <row r="68" spans="4:4" x14ac:dyDescent="0.2">
      <c r="D68" s="23"/>
    </row>
    <row r="69" spans="4:4" x14ac:dyDescent="0.2">
      <c r="D69" s="23"/>
    </row>
    <row r="70" spans="4:4" x14ac:dyDescent="0.2">
      <c r="D70" s="23"/>
    </row>
    <row r="71" spans="4:4" x14ac:dyDescent="0.2">
      <c r="D71" s="23"/>
    </row>
    <row r="72" spans="4:4" x14ac:dyDescent="0.2">
      <c r="D72" s="23"/>
    </row>
    <row r="73" spans="4:4" x14ac:dyDescent="0.2">
      <c r="D73" s="23"/>
    </row>
    <row r="74" spans="4:4" x14ac:dyDescent="0.2">
      <c r="D74" s="23"/>
    </row>
    <row r="75" spans="4:4" x14ac:dyDescent="0.2">
      <c r="D75" s="23"/>
    </row>
    <row r="76" spans="4:4" x14ac:dyDescent="0.2">
      <c r="D76" s="23"/>
    </row>
    <row r="77" spans="4:4" x14ac:dyDescent="0.2">
      <c r="D77" s="23"/>
    </row>
    <row r="78" spans="4:4" x14ac:dyDescent="0.2">
      <c r="D78" s="23"/>
    </row>
    <row r="79" spans="4:4" x14ac:dyDescent="0.2">
      <c r="D79" s="23"/>
    </row>
    <row r="80" spans="4:4" x14ac:dyDescent="0.2">
      <c r="D80" s="23"/>
    </row>
    <row r="81" spans="4:4" x14ac:dyDescent="0.2">
      <c r="D81" s="23"/>
    </row>
    <row r="82" spans="4:4" x14ac:dyDescent="0.2">
      <c r="D82" s="23"/>
    </row>
    <row r="83" spans="4:4" x14ac:dyDescent="0.2">
      <c r="D83" s="23"/>
    </row>
    <row r="84" spans="4:4" x14ac:dyDescent="0.2">
      <c r="D84" s="23"/>
    </row>
    <row r="85" spans="4:4" x14ac:dyDescent="0.2">
      <c r="D85" s="23"/>
    </row>
    <row r="86" spans="4:4" x14ac:dyDescent="0.2">
      <c r="D86" s="23"/>
    </row>
    <row r="87" spans="4:4" x14ac:dyDescent="0.2">
      <c r="D87" s="23"/>
    </row>
    <row r="88" spans="4:4" x14ac:dyDescent="0.2">
      <c r="D88" s="23"/>
    </row>
    <row r="89" spans="4:4" x14ac:dyDescent="0.2">
      <c r="D89" s="23"/>
    </row>
    <row r="90" spans="4:4" x14ac:dyDescent="0.2">
      <c r="D90" s="23"/>
    </row>
    <row r="91" spans="4:4" x14ac:dyDescent="0.2">
      <c r="D91" s="23"/>
    </row>
    <row r="92" spans="4:4" x14ac:dyDescent="0.2">
      <c r="D92" s="23"/>
    </row>
    <row r="93" spans="4:4" x14ac:dyDescent="0.2">
      <c r="D93" s="23"/>
    </row>
    <row r="94" spans="4:4" x14ac:dyDescent="0.2">
      <c r="D94" s="23"/>
    </row>
    <row r="95" spans="4:4" x14ac:dyDescent="0.2">
      <c r="D95" s="23"/>
    </row>
    <row r="96" spans="4:4" x14ac:dyDescent="0.2">
      <c r="D96" s="23"/>
    </row>
    <row r="97" spans="4:4" x14ac:dyDescent="0.2">
      <c r="D97" s="23"/>
    </row>
    <row r="98" spans="4:4" x14ac:dyDescent="0.2">
      <c r="D98" s="23"/>
    </row>
    <row r="99" spans="4:4" x14ac:dyDescent="0.2">
      <c r="D99" s="23"/>
    </row>
    <row r="100" spans="4:4" x14ac:dyDescent="0.2">
      <c r="D100" s="23"/>
    </row>
    <row r="101" spans="4:4" x14ac:dyDescent="0.2">
      <c r="D101" s="23"/>
    </row>
    <row r="102" spans="4:4" x14ac:dyDescent="0.2">
      <c r="D102" s="23"/>
    </row>
    <row r="103" spans="4:4" x14ac:dyDescent="0.2">
      <c r="D103" s="23"/>
    </row>
    <row r="104" spans="4:4" x14ac:dyDescent="0.2">
      <c r="D104" s="23"/>
    </row>
    <row r="105" spans="4:4" x14ac:dyDescent="0.2">
      <c r="D105" s="23"/>
    </row>
    <row r="106" spans="4:4" x14ac:dyDescent="0.2">
      <c r="D106" s="23"/>
    </row>
    <row r="107" spans="4:4" x14ac:dyDescent="0.2">
      <c r="D107" s="23"/>
    </row>
    <row r="108" spans="4:4" x14ac:dyDescent="0.2">
      <c r="D108" s="23"/>
    </row>
    <row r="109" spans="4:4" x14ac:dyDescent="0.2">
      <c r="D109" s="23"/>
    </row>
    <row r="110" spans="4:4" x14ac:dyDescent="0.2">
      <c r="D110" s="23"/>
    </row>
    <row r="111" spans="4:4" x14ac:dyDescent="0.2">
      <c r="D111" s="23"/>
    </row>
    <row r="112" spans="4:4" x14ac:dyDescent="0.2">
      <c r="D112" s="23"/>
    </row>
    <row r="113" spans="4:4" x14ac:dyDescent="0.2">
      <c r="D113" s="23"/>
    </row>
    <row r="114" spans="4:4" x14ac:dyDescent="0.2">
      <c r="D114" s="23"/>
    </row>
    <row r="115" spans="4:4" x14ac:dyDescent="0.2">
      <c r="D115" s="23"/>
    </row>
    <row r="116" spans="4:4" x14ac:dyDescent="0.2">
      <c r="D116" s="23"/>
    </row>
    <row r="117" spans="4:4" x14ac:dyDescent="0.2">
      <c r="D117" s="23"/>
    </row>
    <row r="118" spans="4:4" x14ac:dyDescent="0.2">
      <c r="D118" s="23"/>
    </row>
    <row r="119" spans="4:4" x14ac:dyDescent="0.2">
      <c r="D119" s="23"/>
    </row>
    <row r="120" spans="4:4" x14ac:dyDescent="0.2">
      <c r="D120" s="23"/>
    </row>
    <row r="121" spans="4:4" x14ac:dyDescent="0.2">
      <c r="D121" s="23"/>
    </row>
    <row r="122" spans="4:4" x14ac:dyDescent="0.2">
      <c r="D122" s="23"/>
    </row>
    <row r="123" spans="4:4" x14ac:dyDescent="0.2">
      <c r="D123" s="23"/>
    </row>
    <row r="124" spans="4:4" x14ac:dyDescent="0.2">
      <c r="D124" s="23"/>
    </row>
    <row r="125" spans="4:4" x14ac:dyDescent="0.2">
      <c r="D125" s="23"/>
    </row>
    <row r="126" spans="4:4" x14ac:dyDescent="0.2">
      <c r="D126" s="23"/>
    </row>
    <row r="127" spans="4:4" x14ac:dyDescent="0.2">
      <c r="D127" s="23"/>
    </row>
    <row r="128" spans="4:4" x14ac:dyDescent="0.2">
      <c r="D128" s="23"/>
    </row>
    <row r="129" spans="4:4" x14ac:dyDescent="0.2">
      <c r="D129" s="23"/>
    </row>
    <row r="130" spans="4:4" x14ac:dyDescent="0.2">
      <c r="D130" s="23"/>
    </row>
    <row r="131" spans="4:4" x14ac:dyDescent="0.2">
      <c r="D131" s="23"/>
    </row>
    <row r="132" spans="4:4" x14ac:dyDescent="0.2">
      <c r="D132" s="23"/>
    </row>
    <row r="133" spans="4:4" x14ac:dyDescent="0.2">
      <c r="D133" s="23"/>
    </row>
    <row r="134" spans="4:4" x14ac:dyDescent="0.2">
      <c r="D134" s="23"/>
    </row>
    <row r="135" spans="4:4" x14ac:dyDescent="0.2">
      <c r="D135" s="23"/>
    </row>
    <row r="136" spans="4:4" x14ac:dyDescent="0.2">
      <c r="D136" s="23"/>
    </row>
    <row r="137" spans="4:4" x14ac:dyDescent="0.2">
      <c r="D137" s="23"/>
    </row>
    <row r="138" spans="4:4" x14ac:dyDescent="0.2">
      <c r="D138" s="23"/>
    </row>
    <row r="139" spans="4:4" x14ac:dyDescent="0.2">
      <c r="D139" s="23"/>
    </row>
    <row r="140" spans="4:4" x14ac:dyDescent="0.2">
      <c r="D140" s="23"/>
    </row>
    <row r="141" spans="4:4" x14ac:dyDescent="0.2">
      <c r="D141" s="23"/>
    </row>
    <row r="142" spans="4:4" x14ac:dyDescent="0.2">
      <c r="D142" s="23"/>
    </row>
    <row r="143" spans="4:4" x14ac:dyDescent="0.2">
      <c r="D143" s="23"/>
    </row>
    <row r="144" spans="4:4" x14ac:dyDescent="0.2">
      <c r="D144" s="23"/>
    </row>
    <row r="145" spans="4:4" x14ac:dyDescent="0.2">
      <c r="D145" s="23"/>
    </row>
    <row r="146" spans="4:4" x14ac:dyDescent="0.2">
      <c r="D146" s="23"/>
    </row>
    <row r="147" spans="4:4" x14ac:dyDescent="0.2">
      <c r="D147" s="23"/>
    </row>
    <row r="148" spans="4:4" x14ac:dyDescent="0.2">
      <c r="D148" s="23"/>
    </row>
    <row r="149" spans="4:4" x14ac:dyDescent="0.2">
      <c r="D149" s="23"/>
    </row>
    <row r="150" spans="4:4" x14ac:dyDescent="0.2">
      <c r="D150" s="23"/>
    </row>
    <row r="151" spans="4:4" x14ac:dyDescent="0.2">
      <c r="D151" s="23"/>
    </row>
    <row r="152" spans="4:4" x14ac:dyDescent="0.2">
      <c r="D152" s="23"/>
    </row>
    <row r="153" spans="4:4" x14ac:dyDescent="0.2">
      <c r="D153" s="23"/>
    </row>
    <row r="154" spans="4:4" x14ac:dyDescent="0.2">
      <c r="D154" s="23"/>
    </row>
    <row r="155" spans="4:4" x14ac:dyDescent="0.2">
      <c r="D155" s="23"/>
    </row>
    <row r="156" spans="4:4" x14ac:dyDescent="0.2">
      <c r="D156" s="23"/>
    </row>
    <row r="157" spans="4:4" x14ac:dyDescent="0.2">
      <c r="D157" s="23"/>
    </row>
    <row r="158" spans="4:4" x14ac:dyDescent="0.2">
      <c r="D158" s="23"/>
    </row>
    <row r="159" spans="4:4" x14ac:dyDescent="0.2">
      <c r="D159" s="23"/>
    </row>
    <row r="160" spans="4:4" x14ac:dyDescent="0.2">
      <c r="D160" s="23"/>
    </row>
    <row r="161" spans="4:4" x14ac:dyDescent="0.2">
      <c r="D161" s="23"/>
    </row>
    <row r="162" spans="4:4" x14ac:dyDescent="0.2">
      <c r="D162" s="23"/>
    </row>
    <row r="163" spans="4:4" x14ac:dyDescent="0.2">
      <c r="D163" s="23"/>
    </row>
    <row r="164" spans="4:4" x14ac:dyDescent="0.2">
      <c r="D164" s="23"/>
    </row>
    <row r="165" spans="4:4" x14ac:dyDescent="0.2">
      <c r="D165" s="23"/>
    </row>
    <row r="166" spans="4:4" x14ac:dyDescent="0.2">
      <c r="D166" s="23"/>
    </row>
    <row r="167" spans="4:4" x14ac:dyDescent="0.2">
      <c r="D167" s="23"/>
    </row>
    <row r="168" spans="4:4" x14ac:dyDescent="0.2">
      <c r="D168" s="23"/>
    </row>
    <row r="169" spans="4:4" x14ac:dyDescent="0.2">
      <c r="D169" s="23"/>
    </row>
    <row r="170" spans="4:4" x14ac:dyDescent="0.2">
      <c r="D170" s="23"/>
    </row>
    <row r="171" spans="4:4" x14ac:dyDescent="0.2">
      <c r="D171" s="23"/>
    </row>
    <row r="172" spans="4:4" x14ac:dyDescent="0.2">
      <c r="D172" s="23"/>
    </row>
    <row r="173" spans="4:4" x14ac:dyDescent="0.2">
      <c r="D173" s="23"/>
    </row>
    <row r="174" spans="4:4" x14ac:dyDescent="0.2">
      <c r="D174" s="23"/>
    </row>
    <row r="175" spans="4:4" x14ac:dyDescent="0.2">
      <c r="D175" s="23"/>
    </row>
    <row r="176" spans="4:4" x14ac:dyDescent="0.2">
      <c r="D176" s="23"/>
    </row>
    <row r="177" spans="4:4" x14ac:dyDescent="0.2">
      <c r="D177" s="23"/>
    </row>
    <row r="178" spans="4:4" x14ac:dyDescent="0.2">
      <c r="D178" s="23"/>
    </row>
    <row r="179" spans="4:4" x14ac:dyDescent="0.2">
      <c r="D179" s="23"/>
    </row>
    <row r="180" spans="4:4" x14ac:dyDescent="0.2">
      <c r="D180" s="23"/>
    </row>
    <row r="181" spans="4:4" x14ac:dyDescent="0.2">
      <c r="D181" s="23"/>
    </row>
    <row r="182" spans="4:4" x14ac:dyDescent="0.2">
      <c r="D182" s="23"/>
    </row>
    <row r="183" spans="4:4" x14ac:dyDescent="0.2">
      <c r="D183" s="23"/>
    </row>
    <row r="184" spans="4:4" x14ac:dyDescent="0.2">
      <c r="D184" s="23"/>
    </row>
    <row r="185" spans="4:4" x14ac:dyDescent="0.2">
      <c r="D185" s="23"/>
    </row>
    <row r="186" spans="4:4" x14ac:dyDescent="0.2">
      <c r="D186" s="23"/>
    </row>
    <row r="187" spans="4:4" x14ac:dyDescent="0.2">
      <c r="D187" s="23"/>
    </row>
    <row r="188" spans="4:4" x14ac:dyDescent="0.2">
      <c r="D188" s="23"/>
    </row>
    <row r="189" spans="4:4" x14ac:dyDescent="0.2">
      <c r="D189" s="23"/>
    </row>
    <row r="190" spans="4:4" x14ac:dyDescent="0.2">
      <c r="D190" s="23"/>
    </row>
    <row r="191" spans="4:4" x14ac:dyDescent="0.2">
      <c r="D191" s="23"/>
    </row>
    <row r="192" spans="4:4" x14ac:dyDescent="0.2">
      <c r="D192" s="23"/>
    </row>
    <row r="193" spans="4:4" x14ac:dyDescent="0.2">
      <c r="D193" s="23"/>
    </row>
    <row r="194" spans="4:4" x14ac:dyDescent="0.2">
      <c r="D194" s="23"/>
    </row>
    <row r="195" spans="4:4" x14ac:dyDescent="0.2">
      <c r="D195" s="23"/>
    </row>
    <row r="196" spans="4:4" x14ac:dyDescent="0.2">
      <c r="D196" s="23"/>
    </row>
    <row r="197" spans="4:4" x14ac:dyDescent="0.2">
      <c r="D197" s="23"/>
    </row>
    <row r="198" spans="4:4" x14ac:dyDescent="0.2">
      <c r="D198" s="23"/>
    </row>
    <row r="199" spans="4:4" x14ac:dyDescent="0.2">
      <c r="D199" s="23"/>
    </row>
    <row r="200" spans="4:4" x14ac:dyDescent="0.2">
      <c r="D200" s="23"/>
    </row>
    <row r="201" spans="4:4" x14ac:dyDescent="0.2">
      <c r="D201" s="23"/>
    </row>
    <row r="202" spans="4:4" x14ac:dyDescent="0.2">
      <c r="D202" s="23"/>
    </row>
    <row r="203" spans="4:4" x14ac:dyDescent="0.2">
      <c r="D203" s="23"/>
    </row>
    <row r="204" spans="4:4" x14ac:dyDescent="0.2">
      <c r="D204" s="23"/>
    </row>
    <row r="205" spans="4:4" x14ac:dyDescent="0.2">
      <c r="D205" s="23"/>
    </row>
    <row r="206" spans="4:4" x14ac:dyDescent="0.2">
      <c r="D206" s="23"/>
    </row>
    <row r="207" spans="4:4" x14ac:dyDescent="0.2">
      <c r="D207" s="23"/>
    </row>
    <row r="208" spans="4:4" x14ac:dyDescent="0.2">
      <c r="D208" s="23"/>
    </row>
    <row r="209" spans="4:4" x14ac:dyDescent="0.2">
      <c r="D209" s="23"/>
    </row>
    <row r="210" spans="4:4" x14ac:dyDescent="0.2">
      <c r="D210" s="23"/>
    </row>
    <row r="211" spans="4:4" x14ac:dyDescent="0.2">
      <c r="D211" s="23"/>
    </row>
    <row r="212" spans="4:4" x14ac:dyDescent="0.2">
      <c r="D212" s="23"/>
    </row>
    <row r="213" spans="4:4" x14ac:dyDescent="0.2">
      <c r="D213" s="23"/>
    </row>
    <row r="214" spans="4:4" x14ac:dyDescent="0.2">
      <c r="D214" s="23"/>
    </row>
    <row r="215" spans="4:4" x14ac:dyDescent="0.2">
      <c r="D215" s="23"/>
    </row>
    <row r="216" spans="4:4" x14ac:dyDescent="0.2">
      <c r="D216" s="23"/>
    </row>
    <row r="217" spans="4:4" x14ac:dyDescent="0.2">
      <c r="D217" s="23"/>
    </row>
    <row r="218" spans="4:4" x14ac:dyDescent="0.2">
      <c r="D218" s="23"/>
    </row>
    <row r="219" spans="4:4" x14ac:dyDescent="0.2">
      <c r="D219" s="23"/>
    </row>
    <row r="220" spans="4:4" x14ac:dyDescent="0.2">
      <c r="D220" s="23"/>
    </row>
    <row r="221" spans="4:4" x14ac:dyDescent="0.2">
      <c r="D221" s="23"/>
    </row>
    <row r="222" spans="4:4" x14ac:dyDescent="0.2">
      <c r="D222" s="23"/>
    </row>
    <row r="223" spans="4:4" x14ac:dyDescent="0.2">
      <c r="D223" s="23"/>
    </row>
    <row r="224" spans="4:4" x14ac:dyDescent="0.2">
      <c r="D224" s="23"/>
    </row>
    <row r="225" spans="4:4" x14ac:dyDescent="0.2">
      <c r="D225" s="23"/>
    </row>
    <row r="226" spans="4:4" x14ac:dyDescent="0.2">
      <c r="D226" s="23"/>
    </row>
    <row r="227" spans="4:4" x14ac:dyDescent="0.2">
      <c r="D227" s="23"/>
    </row>
    <row r="228" spans="4:4" x14ac:dyDescent="0.2">
      <c r="D228" s="23"/>
    </row>
    <row r="229" spans="4:4" x14ac:dyDescent="0.2">
      <c r="D229" s="23"/>
    </row>
    <row r="230" spans="4:4" x14ac:dyDescent="0.2">
      <c r="D230" s="23"/>
    </row>
    <row r="231" spans="4:4" x14ac:dyDescent="0.2">
      <c r="D231" s="23"/>
    </row>
    <row r="232" spans="4:4" x14ac:dyDescent="0.2">
      <c r="D232" s="23"/>
    </row>
    <row r="233" spans="4:4" x14ac:dyDescent="0.2">
      <c r="D233" s="23"/>
    </row>
    <row r="234" spans="4:4" x14ac:dyDescent="0.2">
      <c r="D234" s="23"/>
    </row>
    <row r="235" spans="4:4" x14ac:dyDescent="0.2">
      <c r="D235" s="23"/>
    </row>
    <row r="236" spans="4:4" x14ac:dyDescent="0.2">
      <c r="D236" s="23"/>
    </row>
    <row r="237" spans="4:4" x14ac:dyDescent="0.2">
      <c r="D237" s="23"/>
    </row>
    <row r="238" spans="4:4" x14ac:dyDescent="0.2">
      <c r="D238" s="23"/>
    </row>
    <row r="239" spans="4:4" x14ac:dyDescent="0.2">
      <c r="D239" s="23"/>
    </row>
    <row r="240" spans="4:4" x14ac:dyDescent="0.2">
      <c r="D240" s="23"/>
    </row>
    <row r="241" spans="4:4" x14ac:dyDescent="0.2">
      <c r="D241" s="23"/>
    </row>
    <row r="242" spans="4:4" x14ac:dyDescent="0.2">
      <c r="D242" s="23"/>
    </row>
    <row r="243" spans="4:4" x14ac:dyDescent="0.2">
      <c r="D243" s="23"/>
    </row>
    <row r="244" spans="4:4" x14ac:dyDescent="0.2">
      <c r="D244" s="23"/>
    </row>
    <row r="245" spans="4:4" x14ac:dyDescent="0.2">
      <c r="D245" s="23"/>
    </row>
    <row r="246" spans="4:4" x14ac:dyDescent="0.2">
      <c r="D246" s="23"/>
    </row>
    <row r="247" spans="4:4" x14ac:dyDescent="0.2">
      <c r="D247" s="23"/>
    </row>
    <row r="248" spans="4:4" x14ac:dyDescent="0.2">
      <c r="D248" s="23"/>
    </row>
    <row r="249" spans="4:4" x14ac:dyDescent="0.2">
      <c r="D249" s="23"/>
    </row>
    <row r="250" spans="4:4" x14ac:dyDescent="0.2">
      <c r="D250" s="23"/>
    </row>
    <row r="251" spans="4:4" x14ac:dyDescent="0.2">
      <c r="D251" s="23"/>
    </row>
    <row r="252" spans="4:4" x14ac:dyDescent="0.2">
      <c r="D252" s="23"/>
    </row>
    <row r="253" spans="4:4" x14ac:dyDescent="0.2">
      <c r="D253" s="23"/>
    </row>
    <row r="254" spans="4:4" x14ac:dyDescent="0.2">
      <c r="D254" s="23"/>
    </row>
    <row r="255" spans="4:4" x14ac:dyDescent="0.2">
      <c r="D255" s="23"/>
    </row>
    <row r="256" spans="4:4" x14ac:dyDescent="0.2">
      <c r="D256" s="23"/>
    </row>
    <row r="257" spans="4:4" x14ac:dyDescent="0.2">
      <c r="D257" s="23"/>
    </row>
    <row r="258" spans="4:4" x14ac:dyDescent="0.2">
      <c r="D258" s="23"/>
    </row>
    <row r="259" spans="4:4" x14ac:dyDescent="0.2">
      <c r="D259" s="23"/>
    </row>
    <row r="260" spans="4:4" x14ac:dyDescent="0.2">
      <c r="D260" s="23"/>
    </row>
    <row r="261" spans="4:4" x14ac:dyDescent="0.2">
      <c r="D261" s="23"/>
    </row>
    <row r="262" spans="4:4" x14ac:dyDescent="0.2">
      <c r="D262" s="23"/>
    </row>
    <row r="263" spans="4:4" x14ac:dyDescent="0.2">
      <c r="D263" s="23"/>
    </row>
    <row r="264" spans="4:4" x14ac:dyDescent="0.2">
      <c r="D264" s="23"/>
    </row>
    <row r="265" spans="4:4" x14ac:dyDescent="0.2">
      <c r="D265" s="23"/>
    </row>
    <row r="266" spans="4:4" x14ac:dyDescent="0.2">
      <c r="D266" s="23"/>
    </row>
    <row r="267" spans="4:4" x14ac:dyDescent="0.2">
      <c r="D267" s="23"/>
    </row>
    <row r="268" spans="4:4" x14ac:dyDescent="0.2">
      <c r="D268" s="23"/>
    </row>
    <row r="269" spans="4:4" x14ac:dyDescent="0.2">
      <c r="D269" s="23"/>
    </row>
    <row r="270" spans="4:4" x14ac:dyDescent="0.2">
      <c r="D270" s="23"/>
    </row>
    <row r="271" spans="4:4" x14ac:dyDescent="0.2">
      <c r="D271" s="23"/>
    </row>
    <row r="272" spans="4:4" x14ac:dyDescent="0.2">
      <c r="D272" s="23"/>
    </row>
    <row r="273" spans="4:4" x14ac:dyDescent="0.2">
      <c r="D273" s="23"/>
    </row>
    <row r="274" spans="4:4" x14ac:dyDescent="0.2">
      <c r="D274" s="23"/>
    </row>
    <row r="275" spans="4:4" x14ac:dyDescent="0.2">
      <c r="D275" s="23"/>
    </row>
    <row r="276" spans="4:4" x14ac:dyDescent="0.2">
      <c r="D276" s="23"/>
    </row>
    <row r="277" spans="4:4" x14ac:dyDescent="0.2">
      <c r="D277" s="23"/>
    </row>
    <row r="278" spans="4:4" x14ac:dyDescent="0.2">
      <c r="D278" s="23"/>
    </row>
    <row r="279" spans="4:4" x14ac:dyDescent="0.2">
      <c r="D279" s="23"/>
    </row>
    <row r="280" spans="4:4" x14ac:dyDescent="0.2">
      <c r="D280" s="23"/>
    </row>
    <row r="281" spans="4:4" x14ac:dyDescent="0.2">
      <c r="D281" s="23"/>
    </row>
    <row r="282" spans="4:4" x14ac:dyDescent="0.2">
      <c r="D282" s="23"/>
    </row>
    <row r="283" spans="4:4" x14ac:dyDescent="0.2">
      <c r="D283" s="23"/>
    </row>
    <row r="284" spans="4:4" x14ac:dyDescent="0.2">
      <c r="D284" s="23"/>
    </row>
    <row r="285" spans="4:4" x14ac:dyDescent="0.2">
      <c r="D285" s="23"/>
    </row>
    <row r="286" spans="4:4" x14ac:dyDescent="0.2">
      <c r="D286" s="23"/>
    </row>
    <row r="287" spans="4:4" x14ac:dyDescent="0.2">
      <c r="D287" s="23"/>
    </row>
    <row r="288" spans="4:4" x14ac:dyDescent="0.2">
      <c r="D288" s="23"/>
    </row>
    <row r="289" spans="4:4" x14ac:dyDescent="0.2">
      <c r="D289" s="23"/>
    </row>
    <row r="290" spans="4:4" x14ac:dyDescent="0.2">
      <c r="D290" s="23"/>
    </row>
    <row r="291" spans="4:4" x14ac:dyDescent="0.2">
      <c r="D291" s="23"/>
    </row>
    <row r="292" spans="4:4" x14ac:dyDescent="0.2">
      <c r="D292" s="23"/>
    </row>
    <row r="293" spans="4:4" x14ac:dyDescent="0.2">
      <c r="D293" s="23"/>
    </row>
    <row r="294" spans="4:4" x14ac:dyDescent="0.2">
      <c r="D294" s="23"/>
    </row>
    <row r="295" spans="4:4" x14ac:dyDescent="0.2">
      <c r="D295" s="23"/>
    </row>
    <row r="296" spans="4:4" x14ac:dyDescent="0.2">
      <c r="D296" s="23"/>
    </row>
    <row r="297" spans="4:4" x14ac:dyDescent="0.2">
      <c r="D297" s="23"/>
    </row>
    <row r="298" spans="4:4" x14ac:dyDescent="0.2">
      <c r="D298" s="23"/>
    </row>
    <row r="299" spans="4:4" x14ac:dyDescent="0.2">
      <c r="D299" s="23"/>
    </row>
    <row r="300" spans="4:4" x14ac:dyDescent="0.2">
      <c r="D300" s="23"/>
    </row>
    <row r="301" spans="4:4" x14ac:dyDescent="0.2">
      <c r="D301" s="23"/>
    </row>
    <row r="302" spans="4:4" x14ac:dyDescent="0.2">
      <c r="D302" s="23"/>
    </row>
    <row r="303" spans="4:4" x14ac:dyDescent="0.2">
      <c r="D303" s="23"/>
    </row>
    <row r="304" spans="4:4" x14ac:dyDescent="0.2">
      <c r="D304" s="23"/>
    </row>
    <row r="305" spans="4:4" x14ac:dyDescent="0.2">
      <c r="D305" s="23"/>
    </row>
    <row r="306" spans="4:4" x14ac:dyDescent="0.2">
      <c r="D306" s="23"/>
    </row>
    <row r="307" spans="4:4" x14ac:dyDescent="0.2">
      <c r="D307" s="23"/>
    </row>
    <row r="308" spans="4:4" x14ac:dyDescent="0.2">
      <c r="D308" s="23"/>
    </row>
    <row r="309" spans="4:4" x14ac:dyDescent="0.2">
      <c r="D309" s="23"/>
    </row>
    <row r="310" spans="4:4" x14ac:dyDescent="0.2">
      <c r="D310" s="23"/>
    </row>
    <row r="311" spans="4:4" x14ac:dyDescent="0.2">
      <c r="D311" s="23"/>
    </row>
    <row r="312" spans="4:4" x14ac:dyDescent="0.2">
      <c r="D312" s="23"/>
    </row>
    <row r="313" spans="4:4" x14ac:dyDescent="0.2">
      <c r="D313" s="23"/>
    </row>
    <row r="314" spans="4:4" x14ac:dyDescent="0.2">
      <c r="D314" s="23"/>
    </row>
    <row r="315" spans="4:4" x14ac:dyDescent="0.2">
      <c r="D315" s="23"/>
    </row>
    <row r="316" spans="4:4" x14ac:dyDescent="0.2">
      <c r="D316" s="23"/>
    </row>
    <row r="317" spans="4:4" x14ac:dyDescent="0.2">
      <c r="D317" s="23"/>
    </row>
    <row r="318" spans="4:4" x14ac:dyDescent="0.2">
      <c r="D318" s="23"/>
    </row>
    <row r="319" spans="4:4" x14ac:dyDescent="0.2">
      <c r="D319" s="23"/>
    </row>
    <row r="320" spans="4:4" x14ac:dyDescent="0.2">
      <c r="D320" s="23"/>
    </row>
    <row r="321" spans="4:4" x14ac:dyDescent="0.2">
      <c r="D321" s="23"/>
    </row>
    <row r="322" spans="4:4" x14ac:dyDescent="0.2">
      <c r="D322" s="23"/>
    </row>
    <row r="323" spans="4:4" x14ac:dyDescent="0.2">
      <c r="D323" s="23"/>
    </row>
    <row r="324" spans="4:4" x14ac:dyDescent="0.2">
      <c r="D324" s="23"/>
    </row>
    <row r="325" spans="4:4" x14ac:dyDescent="0.2">
      <c r="D325" s="23"/>
    </row>
    <row r="326" spans="4:4" x14ac:dyDescent="0.2">
      <c r="D326" s="23"/>
    </row>
    <row r="327" spans="4:4" x14ac:dyDescent="0.2">
      <c r="D327" s="23"/>
    </row>
    <row r="328" spans="4:4" x14ac:dyDescent="0.2">
      <c r="D328" s="23"/>
    </row>
    <row r="329" spans="4:4" x14ac:dyDescent="0.2">
      <c r="D329" s="23"/>
    </row>
    <row r="330" spans="4:4" x14ac:dyDescent="0.2">
      <c r="D330" s="23"/>
    </row>
    <row r="331" spans="4:4" x14ac:dyDescent="0.2">
      <c r="D331" s="23"/>
    </row>
    <row r="332" spans="4:4" x14ac:dyDescent="0.2">
      <c r="D332" s="23"/>
    </row>
    <row r="333" spans="4:4" x14ac:dyDescent="0.2">
      <c r="D333" s="23"/>
    </row>
    <row r="334" spans="4:4" x14ac:dyDescent="0.2">
      <c r="D334" s="23"/>
    </row>
    <row r="335" spans="4:4" x14ac:dyDescent="0.2">
      <c r="D335" s="23"/>
    </row>
    <row r="336" spans="4:4" x14ac:dyDescent="0.2">
      <c r="D336" s="23"/>
    </row>
    <row r="337" spans="4:4" x14ac:dyDescent="0.2">
      <c r="D337" s="23"/>
    </row>
    <row r="338" spans="4:4" x14ac:dyDescent="0.2">
      <c r="D338" s="23"/>
    </row>
    <row r="339" spans="4:4" x14ac:dyDescent="0.2">
      <c r="D339" s="23"/>
    </row>
    <row r="340" spans="4:4" x14ac:dyDescent="0.2">
      <c r="D340" s="23"/>
    </row>
    <row r="341" spans="4:4" x14ac:dyDescent="0.2">
      <c r="D341" s="23"/>
    </row>
    <row r="342" spans="4:4" x14ac:dyDescent="0.2">
      <c r="D342" s="23"/>
    </row>
    <row r="343" spans="4:4" x14ac:dyDescent="0.2">
      <c r="D343" s="23"/>
    </row>
    <row r="344" spans="4:4" x14ac:dyDescent="0.2">
      <c r="D344" s="23"/>
    </row>
    <row r="345" spans="4:4" x14ac:dyDescent="0.2">
      <c r="D345" s="23"/>
    </row>
    <row r="346" spans="4:4" x14ac:dyDescent="0.2">
      <c r="D346" s="23"/>
    </row>
    <row r="347" spans="4:4" x14ac:dyDescent="0.2">
      <c r="D347" s="23"/>
    </row>
    <row r="348" spans="4:4" x14ac:dyDescent="0.2">
      <c r="D348" s="23"/>
    </row>
    <row r="349" spans="4:4" x14ac:dyDescent="0.2">
      <c r="D349" s="23"/>
    </row>
    <row r="350" spans="4:4" x14ac:dyDescent="0.2">
      <c r="D350" s="23"/>
    </row>
    <row r="351" spans="4:4" x14ac:dyDescent="0.2">
      <c r="D351" s="23"/>
    </row>
    <row r="352" spans="4:4" x14ac:dyDescent="0.2">
      <c r="D352" s="23"/>
    </row>
    <row r="353" spans="4:4" x14ac:dyDescent="0.2">
      <c r="D353" s="23"/>
    </row>
    <row r="354" spans="4:4" x14ac:dyDescent="0.2">
      <c r="D354" s="23"/>
    </row>
    <row r="355" spans="4:4" x14ac:dyDescent="0.2">
      <c r="D355" s="23"/>
    </row>
    <row r="356" spans="4:4" x14ac:dyDescent="0.2">
      <c r="D356" s="23"/>
    </row>
    <row r="357" spans="4:4" x14ac:dyDescent="0.2">
      <c r="D357" s="23"/>
    </row>
    <row r="358" spans="4:4" x14ac:dyDescent="0.2">
      <c r="D358" s="23"/>
    </row>
    <row r="359" spans="4:4" x14ac:dyDescent="0.2">
      <c r="D359" s="23"/>
    </row>
    <row r="360" spans="4:4" x14ac:dyDescent="0.2">
      <c r="D360" s="23"/>
    </row>
    <row r="361" spans="4:4" x14ac:dyDescent="0.2">
      <c r="D361" s="23"/>
    </row>
    <row r="362" spans="4:4" x14ac:dyDescent="0.2">
      <c r="D362" s="23"/>
    </row>
    <row r="363" spans="4:4" x14ac:dyDescent="0.2">
      <c r="D363" s="23"/>
    </row>
    <row r="364" spans="4:4" x14ac:dyDescent="0.2">
      <c r="D364" s="23"/>
    </row>
    <row r="365" spans="4:4" x14ac:dyDescent="0.2">
      <c r="D365" s="23"/>
    </row>
    <row r="366" spans="4:4" x14ac:dyDescent="0.2">
      <c r="D366" s="23"/>
    </row>
    <row r="367" spans="4:4" x14ac:dyDescent="0.2">
      <c r="D367" s="23"/>
    </row>
    <row r="368" spans="4:4" x14ac:dyDescent="0.2">
      <c r="D368" s="23"/>
    </row>
    <row r="369" spans="4:4" x14ac:dyDescent="0.2">
      <c r="D369" s="23"/>
    </row>
    <row r="370" spans="4:4" x14ac:dyDescent="0.2">
      <c r="D370" s="23"/>
    </row>
    <row r="371" spans="4:4" x14ac:dyDescent="0.2">
      <c r="D371" s="23"/>
    </row>
    <row r="372" spans="4:4" x14ac:dyDescent="0.2">
      <c r="D372" s="23"/>
    </row>
    <row r="373" spans="4:4" x14ac:dyDescent="0.2">
      <c r="D373" s="23"/>
    </row>
    <row r="374" spans="4:4" x14ac:dyDescent="0.2">
      <c r="D374" s="23"/>
    </row>
    <row r="375" spans="4:4" x14ac:dyDescent="0.2">
      <c r="D375" s="23"/>
    </row>
    <row r="376" spans="4:4" x14ac:dyDescent="0.2">
      <c r="D376" s="23"/>
    </row>
    <row r="377" spans="4:4" x14ac:dyDescent="0.2">
      <c r="D377" s="23"/>
    </row>
    <row r="378" spans="4:4" x14ac:dyDescent="0.2">
      <c r="D378" s="23"/>
    </row>
    <row r="379" spans="4:4" x14ac:dyDescent="0.2">
      <c r="D379" s="23"/>
    </row>
    <row r="380" spans="4:4" x14ac:dyDescent="0.2">
      <c r="D380" s="23"/>
    </row>
    <row r="381" spans="4:4" x14ac:dyDescent="0.2">
      <c r="D381" s="23"/>
    </row>
    <row r="382" spans="4:4" x14ac:dyDescent="0.2">
      <c r="D382" s="23"/>
    </row>
    <row r="383" spans="4:4" x14ac:dyDescent="0.2">
      <c r="D383" s="23"/>
    </row>
    <row r="384" spans="4:4" x14ac:dyDescent="0.2">
      <c r="D384" s="23"/>
    </row>
    <row r="385" spans="4:4" x14ac:dyDescent="0.2">
      <c r="D385" s="23"/>
    </row>
    <row r="386" spans="4:4" x14ac:dyDescent="0.2">
      <c r="D386" s="23"/>
    </row>
    <row r="387" spans="4:4" x14ac:dyDescent="0.2">
      <c r="D387" s="23"/>
    </row>
    <row r="388" spans="4:4" x14ac:dyDescent="0.2">
      <c r="D388" s="23"/>
    </row>
    <row r="389" spans="4:4" x14ac:dyDescent="0.2">
      <c r="D389" s="23"/>
    </row>
    <row r="390" spans="4:4" x14ac:dyDescent="0.2">
      <c r="D390" s="23"/>
    </row>
    <row r="391" spans="4:4" x14ac:dyDescent="0.2">
      <c r="D391" s="23"/>
    </row>
    <row r="392" spans="4:4" x14ac:dyDescent="0.2">
      <c r="D392" s="23"/>
    </row>
    <row r="393" spans="4:4" x14ac:dyDescent="0.2">
      <c r="D393" s="23"/>
    </row>
    <row r="394" spans="4:4" x14ac:dyDescent="0.2">
      <c r="D394" s="23"/>
    </row>
    <row r="395" spans="4:4" x14ac:dyDescent="0.2">
      <c r="D395" s="23"/>
    </row>
    <row r="396" spans="4:4" x14ac:dyDescent="0.2">
      <c r="D396" s="23"/>
    </row>
    <row r="397" spans="4:4" x14ac:dyDescent="0.2">
      <c r="D397" s="23"/>
    </row>
    <row r="398" spans="4:4" x14ac:dyDescent="0.2">
      <c r="D398" s="23"/>
    </row>
  </sheetData>
  <mergeCells count="1">
    <mergeCell ref="A55:J62"/>
  </mergeCells>
  <conditionalFormatting sqref="J3">
    <cfRule type="cellIs" dxfId="3" priority="4" stopIfTrue="1" operator="equal">
      <formula>"x.x"</formula>
    </cfRule>
  </conditionalFormatting>
  <conditionalFormatting sqref="C12">
    <cfRule type="cellIs" dxfId="2" priority="3" stopIfTrue="1" operator="equal">
      <formula>"Title"</formula>
    </cfRule>
  </conditionalFormatting>
  <conditionalFormatting sqref="B11">
    <cfRule type="cellIs" dxfId="1" priority="2" stopIfTrue="1" operator="equal">
      <formula>"Adjustment to Income/Expense/Rate Base:"</formula>
    </cfRule>
  </conditionalFormatting>
  <conditionalFormatting sqref="C12">
    <cfRule type="cellIs" dxfId="0" priority="1" stopIfTrue="1" operator="equal">
      <formula>"Title"</formula>
    </cfRule>
  </conditionalFormatting>
  <dataValidations count="4">
    <dataValidation type="list" errorStyle="warning" allowBlank="1" showInputMessage="1" showErrorMessage="1" errorTitle="Factor" error="This factor is not included in the drop-down list. Is this the factor you want to use?" sqref="WVO983052:WVO983090 G12:G50 WLS983052:WLS983090 WBW983052:WBW983090 VSA983052:VSA983090 VIE983052:VIE983090 UYI983052:UYI983090 UOM983052:UOM983090 UEQ983052:UEQ983090 TUU983052:TUU983090 TKY983052:TKY983090 TBC983052:TBC983090 SRG983052:SRG983090 SHK983052:SHK983090 RXO983052:RXO983090 RNS983052:RNS983090 RDW983052:RDW983090 QUA983052:QUA983090 QKE983052:QKE983090 QAI983052:QAI983090 PQM983052:PQM983090 PGQ983052:PGQ983090 OWU983052:OWU983090 OMY983052:OMY983090 ODC983052:ODC983090 NTG983052:NTG983090 NJK983052:NJK983090 MZO983052:MZO983090 MPS983052:MPS983090 MFW983052:MFW983090 LWA983052:LWA983090 LME983052:LME983090 LCI983052:LCI983090 KSM983052:KSM983090 KIQ983052:KIQ983090 JYU983052:JYU983090 JOY983052:JOY983090 JFC983052:JFC983090 IVG983052:IVG983090 ILK983052:ILK983090 IBO983052:IBO983090 HRS983052:HRS983090 HHW983052:HHW983090 GYA983052:GYA983090 GOE983052:GOE983090 GEI983052:GEI983090 FUM983052:FUM983090 FKQ983052:FKQ983090 FAU983052:FAU983090 EQY983052:EQY983090 EHC983052:EHC983090 DXG983052:DXG983090 DNK983052:DNK983090 DDO983052:DDO983090 CTS983052:CTS983090 CJW983052:CJW983090 CAA983052:CAA983090 BQE983052:BQE983090 BGI983052:BGI983090 AWM983052:AWM983090 AMQ983052:AMQ983090 ACU983052:ACU983090 SY983052:SY983090 JC983052:JC983090 G983052:G983090 WVO917516:WVO917554 WLS917516:WLS917554 WBW917516:WBW917554 VSA917516:VSA917554 VIE917516:VIE917554 UYI917516:UYI917554 UOM917516:UOM917554 UEQ917516:UEQ917554 TUU917516:TUU917554 TKY917516:TKY917554 TBC917516:TBC917554 SRG917516:SRG917554 SHK917516:SHK917554 RXO917516:RXO917554 RNS917516:RNS917554 RDW917516:RDW917554 QUA917516:QUA917554 QKE917516:QKE917554 QAI917516:QAI917554 PQM917516:PQM917554 PGQ917516:PGQ917554 OWU917516:OWU917554 OMY917516:OMY917554 ODC917516:ODC917554 NTG917516:NTG917554 NJK917516:NJK917554 MZO917516:MZO917554 MPS917516:MPS917554 MFW917516:MFW917554 LWA917516:LWA917554 LME917516:LME917554 LCI917516:LCI917554 KSM917516:KSM917554 KIQ917516:KIQ917554 JYU917516:JYU917554 JOY917516:JOY917554 JFC917516:JFC917554 IVG917516:IVG917554 ILK917516:ILK917554 IBO917516:IBO917554 HRS917516:HRS917554 HHW917516:HHW917554 GYA917516:GYA917554 GOE917516:GOE917554 GEI917516:GEI917554 FUM917516:FUM917554 FKQ917516:FKQ917554 FAU917516:FAU917554 EQY917516:EQY917554 EHC917516:EHC917554 DXG917516:DXG917554 DNK917516:DNK917554 DDO917516:DDO917554 CTS917516:CTS917554 CJW917516:CJW917554 CAA917516:CAA917554 BQE917516:BQE917554 BGI917516:BGI917554 AWM917516:AWM917554 AMQ917516:AMQ917554 ACU917516:ACU917554 SY917516:SY917554 JC917516:JC917554 G917516:G917554 WVO851980:WVO852018 WLS851980:WLS852018 WBW851980:WBW852018 VSA851980:VSA852018 VIE851980:VIE852018 UYI851980:UYI852018 UOM851980:UOM852018 UEQ851980:UEQ852018 TUU851980:TUU852018 TKY851980:TKY852018 TBC851980:TBC852018 SRG851980:SRG852018 SHK851980:SHK852018 RXO851980:RXO852018 RNS851980:RNS852018 RDW851980:RDW852018 QUA851980:QUA852018 QKE851980:QKE852018 QAI851980:QAI852018 PQM851980:PQM852018 PGQ851980:PGQ852018 OWU851980:OWU852018 OMY851980:OMY852018 ODC851980:ODC852018 NTG851980:NTG852018 NJK851980:NJK852018 MZO851980:MZO852018 MPS851980:MPS852018 MFW851980:MFW852018 LWA851980:LWA852018 LME851980:LME852018 LCI851980:LCI852018 KSM851980:KSM852018 KIQ851980:KIQ852018 JYU851980:JYU852018 JOY851980:JOY852018 JFC851980:JFC852018 IVG851980:IVG852018 ILK851980:ILK852018 IBO851980:IBO852018 HRS851980:HRS852018 HHW851980:HHW852018 GYA851980:GYA852018 GOE851980:GOE852018 GEI851980:GEI852018 FUM851980:FUM852018 FKQ851980:FKQ852018 FAU851980:FAU852018 EQY851980:EQY852018 EHC851980:EHC852018 DXG851980:DXG852018 DNK851980:DNK852018 DDO851980:DDO852018 CTS851980:CTS852018 CJW851980:CJW852018 CAA851980:CAA852018 BQE851980:BQE852018 BGI851980:BGI852018 AWM851980:AWM852018 AMQ851980:AMQ852018 ACU851980:ACU852018 SY851980:SY852018 JC851980:JC852018 G851980:G852018 WVO786444:WVO786482 WLS786444:WLS786482 WBW786444:WBW786482 VSA786444:VSA786482 VIE786444:VIE786482 UYI786444:UYI786482 UOM786444:UOM786482 UEQ786444:UEQ786482 TUU786444:TUU786482 TKY786444:TKY786482 TBC786444:TBC786482 SRG786444:SRG786482 SHK786444:SHK786482 RXO786444:RXO786482 RNS786444:RNS786482 RDW786444:RDW786482 QUA786444:QUA786482 QKE786444:QKE786482 QAI786444:QAI786482 PQM786444:PQM786482 PGQ786444:PGQ786482 OWU786444:OWU786482 OMY786444:OMY786482 ODC786444:ODC786482 NTG786444:NTG786482 NJK786444:NJK786482 MZO786444:MZO786482 MPS786444:MPS786482 MFW786444:MFW786482 LWA786444:LWA786482 LME786444:LME786482 LCI786444:LCI786482 KSM786444:KSM786482 KIQ786444:KIQ786482 JYU786444:JYU786482 JOY786444:JOY786482 JFC786444:JFC786482 IVG786444:IVG786482 ILK786444:ILK786482 IBO786444:IBO786482 HRS786444:HRS786482 HHW786444:HHW786482 GYA786444:GYA786482 GOE786444:GOE786482 GEI786444:GEI786482 FUM786444:FUM786482 FKQ786444:FKQ786482 FAU786444:FAU786482 EQY786444:EQY786482 EHC786444:EHC786482 DXG786444:DXG786482 DNK786444:DNK786482 DDO786444:DDO786482 CTS786444:CTS786482 CJW786444:CJW786482 CAA786444:CAA786482 BQE786444:BQE786482 BGI786444:BGI786482 AWM786444:AWM786482 AMQ786444:AMQ786482 ACU786444:ACU786482 SY786444:SY786482 JC786444:JC786482 G786444:G786482 WVO720908:WVO720946 WLS720908:WLS720946 WBW720908:WBW720946 VSA720908:VSA720946 VIE720908:VIE720946 UYI720908:UYI720946 UOM720908:UOM720946 UEQ720908:UEQ720946 TUU720908:TUU720946 TKY720908:TKY720946 TBC720908:TBC720946 SRG720908:SRG720946 SHK720908:SHK720946 RXO720908:RXO720946 RNS720908:RNS720946 RDW720908:RDW720946 QUA720908:QUA720946 QKE720908:QKE720946 QAI720908:QAI720946 PQM720908:PQM720946 PGQ720908:PGQ720946 OWU720908:OWU720946 OMY720908:OMY720946 ODC720908:ODC720946 NTG720908:NTG720946 NJK720908:NJK720946 MZO720908:MZO720946 MPS720908:MPS720946 MFW720908:MFW720946 LWA720908:LWA720946 LME720908:LME720946 LCI720908:LCI720946 KSM720908:KSM720946 KIQ720908:KIQ720946 JYU720908:JYU720946 JOY720908:JOY720946 JFC720908:JFC720946 IVG720908:IVG720946 ILK720908:ILK720946 IBO720908:IBO720946 HRS720908:HRS720946 HHW720908:HHW720946 GYA720908:GYA720946 GOE720908:GOE720946 GEI720908:GEI720946 FUM720908:FUM720946 FKQ720908:FKQ720946 FAU720908:FAU720946 EQY720908:EQY720946 EHC720908:EHC720946 DXG720908:DXG720946 DNK720908:DNK720946 DDO720908:DDO720946 CTS720908:CTS720946 CJW720908:CJW720946 CAA720908:CAA720946 BQE720908:BQE720946 BGI720908:BGI720946 AWM720908:AWM720946 AMQ720908:AMQ720946 ACU720908:ACU720946 SY720908:SY720946 JC720908:JC720946 G720908:G720946 WVO655372:WVO655410 WLS655372:WLS655410 WBW655372:WBW655410 VSA655372:VSA655410 VIE655372:VIE655410 UYI655372:UYI655410 UOM655372:UOM655410 UEQ655372:UEQ655410 TUU655372:TUU655410 TKY655372:TKY655410 TBC655372:TBC655410 SRG655372:SRG655410 SHK655372:SHK655410 RXO655372:RXO655410 RNS655372:RNS655410 RDW655372:RDW655410 QUA655372:QUA655410 QKE655372:QKE655410 QAI655372:QAI655410 PQM655372:PQM655410 PGQ655372:PGQ655410 OWU655372:OWU655410 OMY655372:OMY655410 ODC655372:ODC655410 NTG655372:NTG655410 NJK655372:NJK655410 MZO655372:MZO655410 MPS655372:MPS655410 MFW655372:MFW655410 LWA655372:LWA655410 LME655372:LME655410 LCI655372:LCI655410 KSM655372:KSM655410 KIQ655372:KIQ655410 JYU655372:JYU655410 JOY655372:JOY655410 JFC655372:JFC655410 IVG655372:IVG655410 ILK655372:ILK655410 IBO655372:IBO655410 HRS655372:HRS655410 HHW655372:HHW655410 GYA655372:GYA655410 GOE655372:GOE655410 GEI655372:GEI655410 FUM655372:FUM655410 FKQ655372:FKQ655410 FAU655372:FAU655410 EQY655372:EQY655410 EHC655372:EHC655410 DXG655372:DXG655410 DNK655372:DNK655410 DDO655372:DDO655410 CTS655372:CTS655410 CJW655372:CJW655410 CAA655372:CAA655410 BQE655372:BQE655410 BGI655372:BGI655410 AWM655372:AWM655410 AMQ655372:AMQ655410 ACU655372:ACU655410 SY655372:SY655410 JC655372:JC655410 G655372:G655410 WVO589836:WVO589874 WLS589836:WLS589874 WBW589836:WBW589874 VSA589836:VSA589874 VIE589836:VIE589874 UYI589836:UYI589874 UOM589836:UOM589874 UEQ589836:UEQ589874 TUU589836:TUU589874 TKY589836:TKY589874 TBC589836:TBC589874 SRG589836:SRG589874 SHK589836:SHK589874 RXO589836:RXO589874 RNS589836:RNS589874 RDW589836:RDW589874 QUA589836:QUA589874 QKE589836:QKE589874 QAI589836:QAI589874 PQM589836:PQM589874 PGQ589836:PGQ589874 OWU589836:OWU589874 OMY589836:OMY589874 ODC589836:ODC589874 NTG589836:NTG589874 NJK589836:NJK589874 MZO589836:MZO589874 MPS589836:MPS589874 MFW589836:MFW589874 LWA589836:LWA589874 LME589836:LME589874 LCI589836:LCI589874 KSM589836:KSM589874 KIQ589836:KIQ589874 JYU589836:JYU589874 JOY589836:JOY589874 JFC589836:JFC589874 IVG589836:IVG589874 ILK589836:ILK589874 IBO589836:IBO589874 HRS589836:HRS589874 HHW589836:HHW589874 GYA589836:GYA589874 GOE589836:GOE589874 GEI589836:GEI589874 FUM589836:FUM589874 FKQ589836:FKQ589874 FAU589836:FAU589874 EQY589836:EQY589874 EHC589836:EHC589874 DXG589836:DXG589874 DNK589836:DNK589874 DDO589836:DDO589874 CTS589836:CTS589874 CJW589836:CJW589874 CAA589836:CAA589874 BQE589836:BQE589874 BGI589836:BGI589874 AWM589836:AWM589874 AMQ589836:AMQ589874 ACU589836:ACU589874 SY589836:SY589874 JC589836:JC589874 G589836:G589874 WVO524300:WVO524338 WLS524300:WLS524338 WBW524300:WBW524338 VSA524300:VSA524338 VIE524300:VIE524338 UYI524300:UYI524338 UOM524300:UOM524338 UEQ524300:UEQ524338 TUU524300:TUU524338 TKY524300:TKY524338 TBC524300:TBC524338 SRG524300:SRG524338 SHK524300:SHK524338 RXO524300:RXO524338 RNS524300:RNS524338 RDW524300:RDW524338 QUA524300:QUA524338 QKE524300:QKE524338 QAI524300:QAI524338 PQM524300:PQM524338 PGQ524300:PGQ524338 OWU524300:OWU524338 OMY524300:OMY524338 ODC524300:ODC524338 NTG524300:NTG524338 NJK524300:NJK524338 MZO524300:MZO524338 MPS524300:MPS524338 MFW524300:MFW524338 LWA524300:LWA524338 LME524300:LME524338 LCI524300:LCI524338 KSM524300:KSM524338 KIQ524300:KIQ524338 JYU524300:JYU524338 JOY524300:JOY524338 JFC524300:JFC524338 IVG524300:IVG524338 ILK524300:ILK524338 IBO524300:IBO524338 HRS524300:HRS524338 HHW524300:HHW524338 GYA524300:GYA524338 GOE524300:GOE524338 GEI524300:GEI524338 FUM524300:FUM524338 FKQ524300:FKQ524338 FAU524300:FAU524338 EQY524300:EQY524338 EHC524300:EHC524338 DXG524300:DXG524338 DNK524300:DNK524338 DDO524300:DDO524338 CTS524300:CTS524338 CJW524300:CJW524338 CAA524300:CAA524338 BQE524300:BQE524338 BGI524300:BGI524338 AWM524300:AWM524338 AMQ524300:AMQ524338 ACU524300:ACU524338 SY524300:SY524338 JC524300:JC524338 G524300:G524338 WVO458764:WVO458802 WLS458764:WLS458802 WBW458764:WBW458802 VSA458764:VSA458802 VIE458764:VIE458802 UYI458764:UYI458802 UOM458764:UOM458802 UEQ458764:UEQ458802 TUU458764:TUU458802 TKY458764:TKY458802 TBC458764:TBC458802 SRG458764:SRG458802 SHK458764:SHK458802 RXO458764:RXO458802 RNS458764:RNS458802 RDW458764:RDW458802 QUA458764:QUA458802 QKE458764:QKE458802 QAI458764:QAI458802 PQM458764:PQM458802 PGQ458764:PGQ458802 OWU458764:OWU458802 OMY458764:OMY458802 ODC458764:ODC458802 NTG458764:NTG458802 NJK458764:NJK458802 MZO458764:MZO458802 MPS458764:MPS458802 MFW458764:MFW458802 LWA458764:LWA458802 LME458764:LME458802 LCI458764:LCI458802 KSM458764:KSM458802 KIQ458764:KIQ458802 JYU458764:JYU458802 JOY458764:JOY458802 JFC458764:JFC458802 IVG458764:IVG458802 ILK458764:ILK458802 IBO458764:IBO458802 HRS458764:HRS458802 HHW458764:HHW458802 GYA458764:GYA458802 GOE458764:GOE458802 GEI458764:GEI458802 FUM458764:FUM458802 FKQ458764:FKQ458802 FAU458764:FAU458802 EQY458764:EQY458802 EHC458764:EHC458802 DXG458764:DXG458802 DNK458764:DNK458802 DDO458764:DDO458802 CTS458764:CTS458802 CJW458764:CJW458802 CAA458764:CAA458802 BQE458764:BQE458802 BGI458764:BGI458802 AWM458764:AWM458802 AMQ458764:AMQ458802 ACU458764:ACU458802 SY458764:SY458802 JC458764:JC458802 G458764:G458802 WVO393228:WVO393266 WLS393228:WLS393266 WBW393228:WBW393266 VSA393228:VSA393266 VIE393228:VIE393266 UYI393228:UYI393266 UOM393228:UOM393266 UEQ393228:UEQ393266 TUU393228:TUU393266 TKY393228:TKY393266 TBC393228:TBC393266 SRG393228:SRG393266 SHK393228:SHK393266 RXO393228:RXO393266 RNS393228:RNS393266 RDW393228:RDW393266 QUA393228:QUA393266 QKE393228:QKE393266 QAI393228:QAI393266 PQM393228:PQM393266 PGQ393228:PGQ393266 OWU393228:OWU393266 OMY393228:OMY393266 ODC393228:ODC393266 NTG393228:NTG393266 NJK393228:NJK393266 MZO393228:MZO393266 MPS393228:MPS393266 MFW393228:MFW393266 LWA393228:LWA393266 LME393228:LME393266 LCI393228:LCI393266 KSM393228:KSM393266 KIQ393228:KIQ393266 JYU393228:JYU393266 JOY393228:JOY393266 JFC393228:JFC393266 IVG393228:IVG393266 ILK393228:ILK393266 IBO393228:IBO393266 HRS393228:HRS393266 HHW393228:HHW393266 GYA393228:GYA393266 GOE393228:GOE393266 GEI393228:GEI393266 FUM393228:FUM393266 FKQ393228:FKQ393266 FAU393228:FAU393266 EQY393228:EQY393266 EHC393228:EHC393266 DXG393228:DXG393266 DNK393228:DNK393266 DDO393228:DDO393266 CTS393228:CTS393266 CJW393228:CJW393266 CAA393228:CAA393266 BQE393228:BQE393266 BGI393228:BGI393266 AWM393228:AWM393266 AMQ393228:AMQ393266 ACU393228:ACU393266 SY393228:SY393266 JC393228:JC393266 G393228:G393266 WVO327692:WVO327730 WLS327692:WLS327730 WBW327692:WBW327730 VSA327692:VSA327730 VIE327692:VIE327730 UYI327692:UYI327730 UOM327692:UOM327730 UEQ327692:UEQ327730 TUU327692:TUU327730 TKY327692:TKY327730 TBC327692:TBC327730 SRG327692:SRG327730 SHK327692:SHK327730 RXO327692:RXO327730 RNS327692:RNS327730 RDW327692:RDW327730 QUA327692:QUA327730 QKE327692:QKE327730 QAI327692:QAI327730 PQM327692:PQM327730 PGQ327692:PGQ327730 OWU327692:OWU327730 OMY327692:OMY327730 ODC327692:ODC327730 NTG327692:NTG327730 NJK327692:NJK327730 MZO327692:MZO327730 MPS327692:MPS327730 MFW327692:MFW327730 LWA327692:LWA327730 LME327692:LME327730 LCI327692:LCI327730 KSM327692:KSM327730 KIQ327692:KIQ327730 JYU327692:JYU327730 JOY327692:JOY327730 JFC327692:JFC327730 IVG327692:IVG327730 ILK327692:ILK327730 IBO327692:IBO327730 HRS327692:HRS327730 HHW327692:HHW327730 GYA327692:GYA327730 GOE327692:GOE327730 GEI327692:GEI327730 FUM327692:FUM327730 FKQ327692:FKQ327730 FAU327692:FAU327730 EQY327692:EQY327730 EHC327692:EHC327730 DXG327692:DXG327730 DNK327692:DNK327730 DDO327692:DDO327730 CTS327692:CTS327730 CJW327692:CJW327730 CAA327692:CAA327730 BQE327692:BQE327730 BGI327692:BGI327730 AWM327692:AWM327730 AMQ327692:AMQ327730 ACU327692:ACU327730 SY327692:SY327730 JC327692:JC327730 G327692:G327730 WVO262156:WVO262194 WLS262156:WLS262194 WBW262156:WBW262194 VSA262156:VSA262194 VIE262156:VIE262194 UYI262156:UYI262194 UOM262156:UOM262194 UEQ262156:UEQ262194 TUU262156:TUU262194 TKY262156:TKY262194 TBC262156:TBC262194 SRG262156:SRG262194 SHK262156:SHK262194 RXO262156:RXO262194 RNS262156:RNS262194 RDW262156:RDW262194 QUA262156:QUA262194 QKE262156:QKE262194 QAI262156:QAI262194 PQM262156:PQM262194 PGQ262156:PGQ262194 OWU262156:OWU262194 OMY262156:OMY262194 ODC262156:ODC262194 NTG262156:NTG262194 NJK262156:NJK262194 MZO262156:MZO262194 MPS262156:MPS262194 MFW262156:MFW262194 LWA262156:LWA262194 LME262156:LME262194 LCI262156:LCI262194 KSM262156:KSM262194 KIQ262156:KIQ262194 JYU262156:JYU262194 JOY262156:JOY262194 JFC262156:JFC262194 IVG262156:IVG262194 ILK262156:ILK262194 IBO262156:IBO262194 HRS262156:HRS262194 HHW262156:HHW262194 GYA262156:GYA262194 GOE262156:GOE262194 GEI262156:GEI262194 FUM262156:FUM262194 FKQ262156:FKQ262194 FAU262156:FAU262194 EQY262156:EQY262194 EHC262156:EHC262194 DXG262156:DXG262194 DNK262156:DNK262194 DDO262156:DDO262194 CTS262156:CTS262194 CJW262156:CJW262194 CAA262156:CAA262194 BQE262156:BQE262194 BGI262156:BGI262194 AWM262156:AWM262194 AMQ262156:AMQ262194 ACU262156:ACU262194 SY262156:SY262194 JC262156:JC262194 G262156:G262194 WVO196620:WVO196658 WLS196620:WLS196658 WBW196620:WBW196658 VSA196620:VSA196658 VIE196620:VIE196658 UYI196620:UYI196658 UOM196620:UOM196658 UEQ196620:UEQ196658 TUU196620:TUU196658 TKY196620:TKY196658 TBC196620:TBC196658 SRG196620:SRG196658 SHK196620:SHK196658 RXO196620:RXO196658 RNS196620:RNS196658 RDW196620:RDW196658 QUA196620:QUA196658 QKE196620:QKE196658 QAI196620:QAI196658 PQM196620:PQM196658 PGQ196620:PGQ196658 OWU196620:OWU196658 OMY196620:OMY196658 ODC196620:ODC196658 NTG196620:NTG196658 NJK196620:NJK196658 MZO196620:MZO196658 MPS196620:MPS196658 MFW196620:MFW196658 LWA196620:LWA196658 LME196620:LME196658 LCI196620:LCI196658 KSM196620:KSM196658 KIQ196620:KIQ196658 JYU196620:JYU196658 JOY196620:JOY196658 JFC196620:JFC196658 IVG196620:IVG196658 ILK196620:ILK196658 IBO196620:IBO196658 HRS196620:HRS196658 HHW196620:HHW196658 GYA196620:GYA196658 GOE196620:GOE196658 GEI196620:GEI196658 FUM196620:FUM196658 FKQ196620:FKQ196658 FAU196620:FAU196658 EQY196620:EQY196658 EHC196620:EHC196658 DXG196620:DXG196658 DNK196620:DNK196658 DDO196620:DDO196658 CTS196620:CTS196658 CJW196620:CJW196658 CAA196620:CAA196658 BQE196620:BQE196658 BGI196620:BGI196658 AWM196620:AWM196658 AMQ196620:AMQ196658 ACU196620:ACU196658 SY196620:SY196658 JC196620:JC196658 G196620:G196658 WVO131084:WVO131122 WLS131084:WLS131122 WBW131084:WBW131122 VSA131084:VSA131122 VIE131084:VIE131122 UYI131084:UYI131122 UOM131084:UOM131122 UEQ131084:UEQ131122 TUU131084:TUU131122 TKY131084:TKY131122 TBC131084:TBC131122 SRG131084:SRG131122 SHK131084:SHK131122 RXO131084:RXO131122 RNS131084:RNS131122 RDW131084:RDW131122 QUA131084:QUA131122 QKE131084:QKE131122 QAI131084:QAI131122 PQM131084:PQM131122 PGQ131084:PGQ131122 OWU131084:OWU131122 OMY131084:OMY131122 ODC131084:ODC131122 NTG131084:NTG131122 NJK131084:NJK131122 MZO131084:MZO131122 MPS131084:MPS131122 MFW131084:MFW131122 LWA131084:LWA131122 LME131084:LME131122 LCI131084:LCI131122 KSM131084:KSM131122 KIQ131084:KIQ131122 JYU131084:JYU131122 JOY131084:JOY131122 JFC131084:JFC131122 IVG131084:IVG131122 ILK131084:ILK131122 IBO131084:IBO131122 HRS131084:HRS131122 HHW131084:HHW131122 GYA131084:GYA131122 GOE131084:GOE131122 GEI131084:GEI131122 FUM131084:FUM131122 FKQ131084:FKQ131122 FAU131084:FAU131122 EQY131084:EQY131122 EHC131084:EHC131122 DXG131084:DXG131122 DNK131084:DNK131122 DDO131084:DDO131122 CTS131084:CTS131122 CJW131084:CJW131122 CAA131084:CAA131122 BQE131084:BQE131122 BGI131084:BGI131122 AWM131084:AWM131122 AMQ131084:AMQ131122 ACU131084:ACU131122 SY131084:SY131122 JC131084:JC131122 G131084:G131122 WVO65548:WVO65586 WLS65548:WLS65586 WBW65548:WBW65586 VSA65548:VSA65586 VIE65548:VIE65586 UYI65548:UYI65586 UOM65548:UOM65586 UEQ65548:UEQ65586 TUU65548:TUU65586 TKY65548:TKY65586 TBC65548:TBC65586 SRG65548:SRG65586 SHK65548:SHK65586 RXO65548:RXO65586 RNS65548:RNS65586 RDW65548:RDW65586 QUA65548:QUA65586 QKE65548:QKE65586 QAI65548:QAI65586 PQM65548:PQM65586 PGQ65548:PGQ65586 OWU65548:OWU65586 OMY65548:OMY65586 ODC65548:ODC65586 NTG65548:NTG65586 NJK65548:NJK65586 MZO65548:MZO65586 MPS65548:MPS65586 MFW65548:MFW65586 LWA65548:LWA65586 LME65548:LME65586 LCI65548:LCI65586 KSM65548:KSM65586 KIQ65548:KIQ65586 JYU65548:JYU65586 JOY65548:JOY65586 JFC65548:JFC65586 IVG65548:IVG65586 ILK65548:ILK65586 IBO65548:IBO65586 HRS65548:HRS65586 HHW65548:HHW65586 GYA65548:GYA65586 GOE65548:GOE65586 GEI65548:GEI65586 FUM65548:FUM65586 FKQ65548:FKQ65586 FAU65548:FAU65586 EQY65548:EQY65586 EHC65548:EHC65586 DXG65548:DXG65586 DNK65548:DNK65586 DDO65548:DDO65586 CTS65548:CTS65586 CJW65548:CJW65586 CAA65548:CAA65586 BQE65548:BQE65586 BGI65548:BGI65586 AWM65548:AWM65586 AMQ65548:AMQ65586 ACU65548:ACU65586 SY65548:SY65586 JC65548:JC65586 G65548:G65586 WVO12:WVO50 WLS12:WLS50 WBW12:WBW50 VSA12:VSA50 VIE12:VIE50 UYI12:UYI50 UOM12:UOM50 UEQ12:UEQ50 TUU12:TUU50 TKY12:TKY50 TBC12:TBC50 SRG12:SRG50 SHK12:SHK50 RXO12:RXO50 RNS12:RNS50 RDW12:RDW50 QUA12:QUA50 QKE12:QKE50 QAI12:QAI50 PQM12:PQM50 PGQ12:PGQ50 OWU12:OWU50 OMY12:OMY50 ODC12:ODC50 NTG12:NTG50 NJK12:NJK50 MZO12:MZO50 MPS12:MPS50 MFW12:MFW50 LWA12:LWA50 LME12:LME50 LCI12:LCI50 KSM12:KSM50 KIQ12:KIQ50 JYU12:JYU50 JOY12:JOY50 JFC12:JFC50 IVG12:IVG50 ILK12:ILK50 IBO12:IBO50 HRS12:HRS50 HHW12:HHW50 GYA12:GYA50 GOE12:GOE50 GEI12:GEI50 FUM12:FUM50 FKQ12:FKQ50 FAU12:FAU50 EQY12:EQY50 EHC12:EHC50 DXG12:DXG50 DNK12:DNK50 DDO12:DDO50 CTS12:CTS50 CJW12:CJW50 CAA12:CAA50 BQE12:BQE50 BGI12:BGI50 AWM12:AWM50 AMQ12:AMQ50 ACU12:ACU50 SY12:SY50 JC12:JC5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2:WVM983090 JA12:JA50 SW12:SW50 ACS12:ACS50 AMO12:AMO50 AWK12:AWK50 BGG12:BGG50 BQC12:BQC50 BZY12:BZY50 CJU12:CJU50 CTQ12:CTQ50 DDM12:DDM50 DNI12:DNI50 DXE12:DXE50 EHA12:EHA50 EQW12:EQW50 FAS12:FAS50 FKO12:FKO50 FUK12:FUK50 GEG12:GEG50 GOC12:GOC50 GXY12:GXY50 HHU12:HHU50 HRQ12:HRQ50 IBM12:IBM50 ILI12:ILI50 IVE12:IVE50 JFA12:JFA50 JOW12:JOW50 JYS12:JYS50 KIO12:KIO50 KSK12:KSK50 LCG12:LCG50 LMC12:LMC50 LVY12:LVY50 MFU12:MFU50 MPQ12:MPQ50 MZM12:MZM50 NJI12:NJI50 NTE12:NTE50 ODA12:ODA50 OMW12:OMW50 OWS12:OWS50 PGO12:PGO50 PQK12:PQK50 QAG12:QAG50 QKC12:QKC50 QTY12:QTY50 RDU12:RDU50 RNQ12:RNQ50 RXM12:RXM50 SHI12:SHI50 SRE12:SRE50 TBA12:TBA50 TKW12:TKW50 TUS12:TUS50 UEO12:UEO50 UOK12:UOK50 UYG12:UYG50 VIC12:VIC50 VRY12:VRY50 WBU12:WBU50 WLQ12:WLQ50 WVM12:WVM50 E65548:E65586 JA65548:JA65586 SW65548:SW65586 ACS65548:ACS65586 AMO65548:AMO65586 AWK65548:AWK65586 BGG65548:BGG65586 BQC65548:BQC65586 BZY65548:BZY65586 CJU65548:CJU65586 CTQ65548:CTQ65586 DDM65548:DDM65586 DNI65548:DNI65586 DXE65548:DXE65586 EHA65548:EHA65586 EQW65548:EQW65586 FAS65548:FAS65586 FKO65548:FKO65586 FUK65548:FUK65586 GEG65548:GEG65586 GOC65548:GOC65586 GXY65548:GXY65586 HHU65548:HHU65586 HRQ65548:HRQ65586 IBM65548:IBM65586 ILI65548:ILI65586 IVE65548:IVE65586 JFA65548:JFA65586 JOW65548:JOW65586 JYS65548:JYS65586 KIO65548:KIO65586 KSK65548:KSK65586 LCG65548:LCG65586 LMC65548:LMC65586 LVY65548:LVY65586 MFU65548:MFU65586 MPQ65548:MPQ65586 MZM65548:MZM65586 NJI65548:NJI65586 NTE65548:NTE65586 ODA65548:ODA65586 OMW65548:OMW65586 OWS65548:OWS65586 PGO65548:PGO65586 PQK65548:PQK65586 QAG65548:QAG65586 QKC65548:QKC65586 QTY65548:QTY65586 RDU65548:RDU65586 RNQ65548:RNQ65586 RXM65548:RXM65586 SHI65548:SHI65586 SRE65548:SRE65586 TBA65548:TBA65586 TKW65548:TKW65586 TUS65548:TUS65586 UEO65548:UEO65586 UOK65548:UOK65586 UYG65548:UYG65586 VIC65548:VIC65586 VRY65548:VRY65586 WBU65548:WBU65586 WLQ65548:WLQ65586 WVM65548:WVM65586 E131084:E131122 JA131084:JA131122 SW131084:SW131122 ACS131084:ACS131122 AMO131084:AMO131122 AWK131084:AWK131122 BGG131084:BGG131122 BQC131084:BQC131122 BZY131084:BZY131122 CJU131084:CJU131122 CTQ131084:CTQ131122 DDM131084:DDM131122 DNI131084:DNI131122 DXE131084:DXE131122 EHA131084:EHA131122 EQW131084:EQW131122 FAS131084:FAS131122 FKO131084:FKO131122 FUK131084:FUK131122 GEG131084:GEG131122 GOC131084:GOC131122 GXY131084:GXY131122 HHU131084:HHU131122 HRQ131084:HRQ131122 IBM131084:IBM131122 ILI131084:ILI131122 IVE131084:IVE131122 JFA131084:JFA131122 JOW131084:JOW131122 JYS131084:JYS131122 KIO131084:KIO131122 KSK131084:KSK131122 LCG131084:LCG131122 LMC131084:LMC131122 LVY131084:LVY131122 MFU131084:MFU131122 MPQ131084:MPQ131122 MZM131084:MZM131122 NJI131084:NJI131122 NTE131084:NTE131122 ODA131084:ODA131122 OMW131084:OMW131122 OWS131084:OWS131122 PGO131084:PGO131122 PQK131084:PQK131122 QAG131084:QAG131122 QKC131084:QKC131122 QTY131084:QTY131122 RDU131084:RDU131122 RNQ131084:RNQ131122 RXM131084:RXM131122 SHI131084:SHI131122 SRE131084:SRE131122 TBA131084:TBA131122 TKW131084:TKW131122 TUS131084:TUS131122 UEO131084:UEO131122 UOK131084:UOK131122 UYG131084:UYG131122 VIC131084:VIC131122 VRY131084:VRY131122 WBU131084:WBU131122 WLQ131084:WLQ131122 WVM131084:WVM131122 E196620:E196658 JA196620:JA196658 SW196620:SW196658 ACS196620:ACS196658 AMO196620:AMO196658 AWK196620:AWK196658 BGG196620:BGG196658 BQC196620:BQC196658 BZY196620:BZY196658 CJU196620:CJU196658 CTQ196620:CTQ196658 DDM196620:DDM196658 DNI196620:DNI196658 DXE196620:DXE196658 EHA196620:EHA196658 EQW196620:EQW196658 FAS196620:FAS196658 FKO196620:FKO196658 FUK196620:FUK196658 GEG196620:GEG196658 GOC196620:GOC196658 GXY196620:GXY196658 HHU196620:HHU196658 HRQ196620:HRQ196658 IBM196620:IBM196658 ILI196620:ILI196658 IVE196620:IVE196658 JFA196620:JFA196658 JOW196620:JOW196658 JYS196620:JYS196658 KIO196620:KIO196658 KSK196620:KSK196658 LCG196620:LCG196658 LMC196620:LMC196658 LVY196620:LVY196658 MFU196620:MFU196658 MPQ196620:MPQ196658 MZM196620:MZM196658 NJI196620:NJI196658 NTE196620:NTE196658 ODA196620:ODA196658 OMW196620:OMW196658 OWS196620:OWS196658 PGO196620:PGO196658 PQK196620:PQK196658 QAG196620:QAG196658 QKC196620:QKC196658 QTY196620:QTY196658 RDU196620:RDU196658 RNQ196620:RNQ196658 RXM196620:RXM196658 SHI196620:SHI196658 SRE196620:SRE196658 TBA196620:TBA196658 TKW196620:TKW196658 TUS196620:TUS196658 UEO196620:UEO196658 UOK196620:UOK196658 UYG196620:UYG196658 VIC196620:VIC196658 VRY196620:VRY196658 WBU196620:WBU196658 WLQ196620:WLQ196658 WVM196620:WVM196658 E262156:E262194 JA262156:JA262194 SW262156:SW262194 ACS262156:ACS262194 AMO262156:AMO262194 AWK262156:AWK262194 BGG262156:BGG262194 BQC262156:BQC262194 BZY262156:BZY262194 CJU262156:CJU262194 CTQ262156:CTQ262194 DDM262156:DDM262194 DNI262156:DNI262194 DXE262156:DXE262194 EHA262156:EHA262194 EQW262156:EQW262194 FAS262156:FAS262194 FKO262156:FKO262194 FUK262156:FUK262194 GEG262156:GEG262194 GOC262156:GOC262194 GXY262156:GXY262194 HHU262156:HHU262194 HRQ262156:HRQ262194 IBM262156:IBM262194 ILI262156:ILI262194 IVE262156:IVE262194 JFA262156:JFA262194 JOW262156:JOW262194 JYS262156:JYS262194 KIO262156:KIO262194 KSK262156:KSK262194 LCG262156:LCG262194 LMC262156:LMC262194 LVY262156:LVY262194 MFU262156:MFU262194 MPQ262156:MPQ262194 MZM262156:MZM262194 NJI262156:NJI262194 NTE262156:NTE262194 ODA262156:ODA262194 OMW262156:OMW262194 OWS262156:OWS262194 PGO262156:PGO262194 PQK262156:PQK262194 QAG262156:QAG262194 QKC262156:QKC262194 QTY262156:QTY262194 RDU262156:RDU262194 RNQ262156:RNQ262194 RXM262156:RXM262194 SHI262156:SHI262194 SRE262156:SRE262194 TBA262156:TBA262194 TKW262156:TKW262194 TUS262156:TUS262194 UEO262156:UEO262194 UOK262156:UOK262194 UYG262156:UYG262194 VIC262156:VIC262194 VRY262156:VRY262194 WBU262156:WBU262194 WLQ262156:WLQ262194 WVM262156:WVM262194 E327692:E327730 JA327692:JA327730 SW327692:SW327730 ACS327692:ACS327730 AMO327692:AMO327730 AWK327692:AWK327730 BGG327692:BGG327730 BQC327692:BQC327730 BZY327692:BZY327730 CJU327692:CJU327730 CTQ327692:CTQ327730 DDM327692:DDM327730 DNI327692:DNI327730 DXE327692:DXE327730 EHA327692:EHA327730 EQW327692:EQW327730 FAS327692:FAS327730 FKO327692:FKO327730 FUK327692:FUK327730 GEG327692:GEG327730 GOC327692:GOC327730 GXY327692:GXY327730 HHU327692:HHU327730 HRQ327692:HRQ327730 IBM327692:IBM327730 ILI327692:ILI327730 IVE327692:IVE327730 JFA327692:JFA327730 JOW327692:JOW327730 JYS327692:JYS327730 KIO327692:KIO327730 KSK327692:KSK327730 LCG327692:LCG327730 LMC327692:LMC327730 LVY327692:LVY327730 MFU327692:MFU327730 MPQ327692:MPQ327730 MZM327692:MZM327730 NJI327692:NJI327730 NTE327692:NTE327730 ODA327692:ODA327730 OMW327692:OMW327730 OWS327692:OWS327730 PGO327692:PGO327730 PQK327692:PQK327730 QAG327692:QAG327730 QKC327692:QKC327730 QTY327692:QTY327730 RDU327692:RDU327730 RNQ327692:RNQ327730 RXM327692:RXM327730 SHI327692:SHI327730 SRE327692:SRE327730 TBA327692:TBA327730 TKW327692:TKW327730 TUS327692:TUS327730 UEO327692:UEO327730 UOK327692:UOK327730 UYG327692:UYG327730 VIC327692:VIC327730 VRY327692:VRY327730 WBU327692:WBU327730 WLQ327692:WLQ327730 WVM327692:WVM327730 E393228:E393266 JA393228:JA393266 SW393228:SW393266 ACS393228:ACS393266 AMO393228:AMO393266 AWK393228:AWK393266 BGG393228:BGG393266 BQC393228:BQC393266 BZY393228:BZY393266 CJU393228:CJU393266 CTQ393228:CTQ393266 DDM393228:DDM393266 DNI393228:DNI393266 DXE393228:DXE393266 EHA393228:EHA393266 EQW393228:EQW393266 FAS393228:FAS393266 FKO393228:FKO393266 FUK393228:FUK393266 GEG393228:GEG393266 GOC393228:GOC393266 GXY393228:GXY393266 HHU393228:HHU393266 HRQ393228:HRQ393266 IBM393228:IBM393266 ILI393228:ILI393266 IVE393228:IVE393266 JFA393228:JFA393266 JOW393228:JOW393266 JYS393228:JYS393266 KIO393228:KIO393266 KSK393228:KSK393266 LCG393228:LCG393266 LMC393228:LMC393266 LVY393228:LVY393266 MFU393228:MFU393266 MPQ393228:MPQ393266 MZM393228:MZM393266 NJI393228:NJI393266 NTE393228:NTE393266 ODA393228:ODA393266 OMW393228:OMW393266 OWS393228:OWS393266 PGO393228:PGO393266 PQK393228:PQK393266 QAG393228:QAG393266 QKC393228:QKC393266 QTY393228:QTY393266 RDU393228:RDU393266 RNQ393228:RNQ393266 RXM393228:RXM393266 SHI393228:SHI393266 SRE393228:SRE393266 TBA393228:TBA393266 TKW393228:TKW393266 TUS393228:TUS393266 UEO393228:UEO393266 UOK393228:UOK393266 UYG393228:UYG393266 VIC393228:VIC393266 VRY393228:VRY393266 WBU393228:WBU393266 WLQ393228:WLQ393266 WVM393228:WVM393266 E458764:E458802 JA458764:JA458802 SW458764:SW458802 ACS458764:ACS458802 AMO458764:AMO458802 AWK458764:AWK458802 BGG458764:BGG458802 BQC458764:BQC458802 BZY458764:BZY458802 CJU458764:CJU458802 CTQ458764:CTQ458802 DDM458764:DDM458802 DNI458764:DNI458802 DXE458764:DXE458802 EHA458764:EHA458802 EQW458764:EQW458802 FAS458764:FAS458802 FKO458764:FKO458802 FUK458764:FUK458802 GEG458764:GEG458802 GOC458764:GOC458802 GXY458764:GXY458802 HHU458764:HHU458802 HRQ458764:HRQ458802 IBM458764:IBM458802 ILI458764:ILI458802 IVE458764:IVE458802 JFA458764:JFA458802 JOW458764:JOW458802 JYS458764:JYS458802 KIO458764:KIO458802 KSK458764:KSK458802 LCG458764:LCG458802 LMC458764:LMC458802 LVY458764:LVY458802 MFU458764:MFU458802 MPQ458764:MPQ458802 MZM458764:MZM458802 NJI458764:NJI458802 NTE458764:NTE458802 ODA458764:ODA458802 OMW458764:OMW458802 OWS458764:OWS458802 PGO458764:PGO458802 PQK458764:PQK458802 QAG458764:QAG458802 QKC458764:QKC458802 QTY458764:QTY458802 RDU458764:RDU458802 RNQ458764:RNQ458802 RXM458764:RXM458802 SHI458764:SHI458802 SRE458764:SRE458802 TBA458764:TBA458802 TKW458764:TKW458802 TUS458764:TUS458802 UEO458764:UEO458802 UOK458764:UOK458802 UYG458764:UYG458802 VIC458764:VIC458802 VRY458764:VRY458802 WBU458764:WBU458802 WLQ458764:WLQ458802 WVM458764:WVM458802 E524300:E524338 JA524300:JA524338 SW524300:SW524338 ACS524300:ACS524338 AMO524300:AMO524338 AWK524300:AWK524338 BGG524300:BGG524338 BQC524300:BQC524338 BZY524300:BZY524338 CJU524300:CJU524338 CTQ524300:CTQ524338 DDM524300:DDM524338 DNI524300:DNI524338 DXE524300:DXE524338 EHA524300:EHA524338 EQW524300:EQW524338 FAS524300:FAS524338 FKO524300:FKO524338 FUK524300:FUK524338 GEG524300:GEG524338 GOC524300:GOC524338 GXY524300:GXY524338 HHU524300:HHU524338 HRQ524300:HRQ524338 IBM524300:IBM524338 ILI524300:ILI524338 IVE524300:IVE524338 JFA524300:JFA524338 JOW524300:JOW524338 JYS524300:JYS524338 KIO524300:KIO524338 KSK524300:KSK524338 LCG524300:LCG524338 LMC524300:LMC524338 LVY524300:LVY524338 MFU524300:MFU524338 MPQ524300:MPQ524338 MZM524300:MZM524338 NJI524300:NJI524338 NTE524300:NTE524338 ODA524300:ODA524338 OMW524300:OMW524338 OWS524300:OWS524338 PGO524300:PGO524338 PQK524300:PQK524338 QAG524300:QAG524338 QKC524300:QKC524338 QTY524300:QTY524338 RDU524300:RDU524338 RNQ524300:RNQ524338 RXM524300:RXM524338 SHI524300:SHI524338 SRE524300:SRE524338 TBA524300:TBA524338 TKW524300:TKW524338 TUS524300:TUS524338 UEO524300:UEO524338 UOK524300:UOK524338 UYG524300:UYG524338 VIC524300:VIC524338 VRY524300:VRY524338 WBU524300:WBU524338 WLQ524300:WLQ524338 WVM524300:WVM524338 E589836:E589874 JA589836:JA589874 SW589836:SW589874 ACS589836:ACS589874 AMO589836:AMO589874 AWK589836:AWK589874 BGG589836:BGG589874 BQC589836:BQC589874 BZY589836:BZY589874 CJU589836:CJU589874 CTQ589836:CTQ589874 DDM589836:DDM589874 DNI589836:DNI589874 DXE589836:DXE589874 EHA589836:EHA589874 EQW589836:EQW589874 FAS589836:FAS589874 FKO589836:FKO589874 FUK589836:FUK589874 GEG589836:GEG589874 GOC589836:GOC589874 GXY589836:GXY589874 HHU589836:HHU589874 HRQ589836:HRQ589874 IBM589836:IBM589874 ILI589836:ILI589874 IVE589836:IVE589874 JFA589836:JFA589874 JOW589836:JOW589874 JYS589836:JYS589874 KIO589836:KIO589874 KSK589836:KSK589874 LCG589836:LCG589874 LMC589836:LMC589874 LVY589836:LVY589874 MFU589836:MFU589874 MPQ589836:MPQ589874 MZM589836:MZM589874 NJI589836:NJI589874 NTE589836:NTE589874 ODA589836:ODA589874 OMW589836:OMW589874 OWS589836:OWS589874 PGO589836:PGO589874 PQK589836:PQK589874 QAG589836:QAG589874 QKC589836:QKC589874 QTY589836:QTY589874 RDU589836:RDU589874 RNQ589836:RNQ589874 RXM589836:RXM589874 SHI589836:SHI589874 SRE589836:SRE589874 TBA589836:TBA589874 TKW589836:TKW589874 TUS589836:TUS589874 UEO589836:UEO589874 UOK589836:UOK589874 UYG589836:UYG589874 VIC589836:VIC589874 VRY589836:VRY589874 WBU589836:WBU589874 WLQ589836:WLQ589874 WVM589836:WVM589874 E655372:E655410 JA655372:JA655410 SW655372:SW655410 ACS655372:ACS655410 AMO655372:AMO655410 AWK655372:AWK655410 BGG655372:BGG655410 BQC655372:BQC655410 BZY655372:BZY655410 CJU655372:CJU655410 CTQ655372:CTQ655410 DDM655372:DDM655410 DNI655372:DNI655410 DXE655372:DXE655410 EHA655372:EHA655410 EQW655372:EQW655410 FAS655372:FAS655410 FKO655372:FKO655410 FUK655372:FUK655410 GEG655372:GEG655410 GOC655372:GOC655410 GXY655372:GXY655410 HHU655372:HHU655410 HRQ655372:HRQ655410 IBM655372:IBM655410 ILI655372:ILI655410 IVE655372:IVE655410 JFA655372:JFA655410 JOW655372:JOW655410 JYS655372:JYS655410 KIO655372:KIO655410 KSK655372:KSK655410 LCG655372:LCG655410 LMC655372:LMC655410 LVY655372:LVY655410 MFU655372:MFU655410 MPQ655372:MPQ655410 MZM655372:MZM655410 NJI655372:NJI655410 NTE655372:NTE655410 ODA655372:ODA655410 OMW655372:OMW655410 OWS655372:OWS655410 PGO655372:PGO655410 PQK655372:PQK655410 QAG655372:QAG655410 QKC655372:QKC655410 QTY655372:QTY655410 RDU655372:RDU655410 RNQ655372:RNQ655410 RXM655372:RXM655410 SHI655372:SHI655410 SRE655372:SRE655410 TBA655372:TBA655410 TKW655372:TKW655410 TUS655372:TUS655410 UEO655372:UEO655410 UOK655372:UOK655410 UYG655372:UYG655410 VIC655372:VIC655410 VRY655372:VRY655410 WBU655372:WBU655410 WLQ655372:WLQ655410 WVM655372:WVM655410 E720908:E720946 JA720908:JA720946 SW720908:SW720946 ACS720908:ACS720946 AMO720908:AMO720946 AWK720908:AWK720946 BGG720908:BGG720946 BQC720908:BQC720946 BZY720908:BZY720946 CJU720908:CJU720946 CTQ720908:CTQ720946 DDM720908:DDM720946 DNI720908:DNI720946 DXE720908:DXE720946 EHA720908:EHA720946 EQW720908:EQW720946 FAS720908:FAS720946 FKO720908:FKO720946 FUK720908:FUK720946 GEG720908:GEG720946 GOC720908:GOC720946 GXY720908:GXY720946 HHU720908:HHU720946 HRQ720908:HRQ720946 IBM720908:IBM720946 ILI720908:ILI720946 IVE720908:IVE720946 JFA720908:JFA720946 JOW720908:JOW720946 JYS720908:JYS720946 KIO720908:KIO720946 KSK720908:KSK720946 LCG720908:LCG720946 LMC720908:LMC720946 LVY720908:LVY720946 MFU720908:MFU720946 MPQ720908:MPQ720946 MZM720908:MZM720946 NJI720908:NJI720946 NTE720908:NTE720946 ODA720908:ODA720946 OMW720908:OMW720946 OWS720908:OWS720946 PGO720908:PGO720946 PQK720908:PQK720946 QAG720908:QAG720946 QKC720908:QKC720946 QTY720908:QTY720946 RDU720908:RDU720946 RNQ720908:RNQ720946 RXM720908:RXM720946 SHI720908:SHI720946 SRE720908:SRE720946 TBA720908:TBA720946 TKW720908:TKW720946 TUS720908:TUS720946 UEO720908:UEO720946 UOK720908:UOK720946 UYG720908:UYG720946 VIC720908:VIC720946 VRY720908:VRY720946 WBU720908:WBU720946 WLQ720908:WLQ720946 WVM720908:WVM720946 E786444:E786482 JA786444:JA786482 SW786444:SW786482 ACS786444:ACS786482 AMO786444:AMO786482 AWK786444:AWK786482 BGG786444:BGG786482 BQC786444:BQC786482 BZY786444:BZY786482 CJU786444:CJU786482 CTQ786444:CTQ786482 DDM786444:DDM786482 DNI786444:DNI786482 DXE786444:DXE786482 EHA786444:EHA786482 EQW786444:EQW786482 FAS786444:FAS786482 FKO786444:FKO786482 FUK786444:FUK786482 GEG786444:GEG786482 GOC786444:GOC786482 GXY786444:GXY786482 HHU786444:HHU786482 HRQ786444:HRQ786482 IBM786444:IBM786482 ILI786444:ILI786482 IVE786444:IVE786482 JFA786444:JFA786482 JOW786444:JOW786482 JYS786444:JYS786482 KIO786444:KIO786482 KSK786444:KSK786482 LCG786444:LCG786482 LMC786444:LMC786482 LVY786444:LVY786482 MFU786444:MFU786482 MPQ786444:MPQ786482 MZM786444:MZM786482 NJI786444:NJI786482 NTE786444:NTE786482 ODA786444:ODA786482 OMW786444:OMW786482 OWS786444:OWS786482 PGO786444:PGO786482 PQK786444:PQK786482 QAG786444:QAG786482 QKC786444:QKC786482 QTY786444:QTY786482 RDU786444:RDU786482 RNQ786444:RNQ786482 RXM786444:RXM786482 SHI786444:SHI786482 SRE786444:SRE786482 TBA786444:TBA786482 TKW786444:TKW786482 TUS786444:TUS786482 UEO786444:UEO786482 UOK786444:UOK786482 UYG786444:UYG786482 VIC786444:VIC786482 VRY786444:VRY786482 WBU786444:WBU786482 WLQ786444:WLQ786482 WVM786444:WVM786482 E851980:E852018 JA851980:JA852018 SW851980:SW852018 ACS851980:ACS852018 AMO851980:AMO852018 AWK851980:AWK852018 BGG851980:BGG852018 BQC851980:BQC852018 BZY851980:BZY852018 CJU851980:CJU852018 CTQ851980:CTQ852018 DDM851980:DDM852018 DNI851980:DNI852018 DXE851980:DXE852018 EHA851980:EHA852018 EQW851980:EQW852018 FAS851980:FAS852018 FKO851980:FKO852018 FUK851980:FUK852018 GEG851980:GEG852018 GOC851980:GOC852018 GXY851980:GXY852018 HHU851980:HHU852018 HRQ851980:HRQ852018 IBM851980:IBM852018 ILI851980:ILI852018 IVE851980:IVE852018 JFA851980:JFA852018 JOW851980:JOW852018 JYS851980:JYS852018 KIO851980:KIO852018 KSK851980:KSK852018 LCG851980:LCG852018 LMC851980:LMC852018 LVY851980:LVY852018 MFU851980:MFU852018 MPQ851980:MPQ852018 MZM851980:MZM852018 NJI851980:NJI852018 NTE851980:NTE852018 ODA851980:ODA852018 OMW851980:OMW852018 OWS851980:OWS852018 PGO851980:PGO852018 PQK851980:PQK852018 QAG851980:QAG852018 QKC851980:QKC852018 QTY851980:QTY852018 RDU851980:RDU852018 RNQ851980:RNQ852018 RXM851980:RXM852018 SHI851980:SHI852018 SRE851980:SRE852018 TBA851980:TBA852018 TKW851980:TKW852018 TUS851980:TUS852018 UEO851980:UEO852018 UOK851980:UOK852018 UYG851980:UYG852018 VIC851980:VIC852018 VRY851980:VRY852018 WBU851980:WBU852018 WLQ851980:WLQ852018 WVM851980:WVM852018 E917516:E917554 JA917516:JA917554 SW917516:SW917554 ACS917516:ACS917554 AMO917516:AMO917554 AWK917516:AWK917554 BGG917516:BGG917554 BQC917516:BQC917554 BZY917516:BZY917554 CJU917516:CJU917554 CTQ917516:CTQ917554 DDM917516:DDM917554 DNI917516:DNI917554 DXE917516:DXE917554 EHA917516:EHA917554 EQW917516:EQW917554 FAS917516:FAS917554 FKO917516:FKO917554 FUK917516:FUK917554 GEG917516:GEG917554 GOC917516:GOC917554 GXY917516:GXY917554 HHU917516:HHU917554 HRQ917516:HRQ917554 IBM917516:IBM917554 ILI917516:ILI917554 IVE917516:IVE917554 JFA917516:JFA917554 JOW917516:JOW917554 JYS917516:JYS917554 KIO917516:KIO917554 KSK917516:KSK917554 LCG917516:LCG917554 LMC917516:LMC917554 LVY917516:LVY917554 MFU917516:MFU917554 MPQ917516:MPQ917554 MZM917516:MZM917554 NJI917516:NJI917554 NTE917516:NTE917554 ODA917516:ODA917554 OMW917516:OMW917554 OWS917516:OWS917554 PGO917516:PGO917554 PQK917516:PQK917554 QAG917516:QAG917554 QKC917516:QKC917554 QTY917516:QTY917554 RDU917516:RDU917554 RNQ917516:RNQ917554 RXM917516:RXM917554 SHI917516:SHI917554 SRE917516:SRE917554 TBA917516:TBA917554 TKW917516:TKW917554 TUS917516:TUS917554 UEO917516:UEO917554 UOK917516:UOK917554 UYG917516:UYG917554 VIC917516:VIC917554 VRY917516:VRY917554 WBU917516:WBU917554 WLQ917516:WLQ917554 WVM917516:WVM917554 E983052:E983090 JA983052:JA983090 SW983052:SW983090 ACS983052:ACS983090 AMO983052:AMO983090 AWK983052:AWK983090 BGG983052:BGG983090 BQC983052:BQC983090 BZY983052:BZY983090 CJU983052:CJU983090 CTQ983052:CTQ983090 DDM983052:DDM983090 DNI983052:DNI983090 DXE983052:DXE983090 EHA983052:EHA983090 EQW983052:EQW983090 FAS983052:FAS983090 FKO983052:FKO983090 FUK983052:FUK983090 GEG983052:GEG983090 GOC983052:GOC983090 GXY983052:GXY983090 HHU983052:HHU983090 HRQ983052:HRQ983090 IBM983052:IBM983090 ILI983052:ILI983090 IVE983052:IVE983090 JFA983052:JFA983090 JOW983052:JOW983090 JYS983052:JYS983090 KIO983052:KIO983090 KSK983052:KSK983090 LCG983052:LCG983090 LMC983052:LMC983090 LVY983052:LVY983090 MFU983052:MFU983090 MPQ983052:MPQ983090 MZM983052:MZM983090 NJI983052:NJI983090 NTE983052:NTE983090 ODA983052:ODA983090 OMW983052:OMW983090 OWS983052:OWS983090 PGO983052:PGO983090 PQK983052:PQK983090 QAG983052:QAG983090 QKC983052:QKC983090 QTY983052:QTY983090 RDU983052:RDU983090 RNQ983052:RNQ983090 RXM983052:RXM983090 SHI983052:SHI983090 SRE983052:SRE983090 TBA983052:TBA983090 TKW983052:TKW983090 TUS983052:TUS983090 UEO983052:UEO983090 UOK983052:UOK983090 UYG983052:UYG983090 VIC983052:VIC983090 VRY983052:VRY983090 WBU983052:WBU983090 WLQ983052:WLQ983090 E12:E50">
      <formula1>"1, 2, 3"</formula1>
    </dataValidation>
    <dataValidation type="list" errorStyle="warning" allowBlank="1" showInputMessage="1" showErrorMessage="1" errorTitle="FERC ACCOUNT" error="This FERC Account is not included in the drop-down list. Is this the account you want to use?" sqref="WVL983052:WVL983090 D16:D50 WLP983052:WLP983090 WBT983052:WBT983090 VRX983052:VRX983090 VIB983052:VIB983090 UYF983052:UYF983090 UOJ983052:UOJ983090 UEN983052:UEN983090 TUR983052:TUR983090 TKV983052:TKV983090 TAZ983052:TAZ983090 SRD983052:SRD983090 SHH983052:SHH983090 RXL983052:RXL983090 RNP983052:RNP983090 RDT983052:RDT983090 QTX983052:QTX983090 QKB983052:QKB983090 QAF983052:QAF983090 PQJ983052:PQJ983090 PGN983052:PGN983090 OWR983052:OWR983090 OMV983052:OMV983090 OCZ983052:OCZ983090 NTD983052:NTD983090 NJH983052:NJH983090 MZL983052:MZL983090 MPP983052:MPP983090 MFT983052:MFT983090 LVX983052:LVX983090 LMB983052:LMB983090 LCF983052:LCF983090 KSJ983052:KSJ983090 KIN983052:KIN983090 JYR983052:JYR983090 JOV983052:JOV983090 JEZ983052:JEZ983090 IVD983052:IVD983090 ILH983052:ILH983090 IBL983052:IBL983090 HRP983052:HRP983090 HHT983052:HHT983090 GXX983052:GXX983090 GOB983052:GOB983090 GEF983052:GEF983090 FUJ983052:FUJ983090 FKN983052:FKN983090 FAR983052:FAR983090 EQV983052:EQV983090 EGZ983052:EGZ983090 DXD983052:DXD983090 DNH983052:DNH983090 DDL983052:DDL983090 CTP983052:CTP983090 CJT983052:CJT983090 BZX983052:BZX983090 BQB983052:BQB983090 BGF983052:BGF983090 AWJ983052:AWJ983090 AMN983052:AMN983090 ACR983052:ACR983090 SV983052:SV983090 IZ983052:IZ983090 D983052:D983090 WVL917516:WVL917554 WLP917516:WLP917554 WBT917516:WBT917554 VRX917516:VRX917554 VIB917516:VIB917554 UYF917516:UYF917554 UOJ917516:UOJ917554 UEN917516:UEN917554 TUR917516:TUR917554 TKV917516:TKV917554 TAZ917516:TAZ917554 SRD917516:SRD917554 SHH917516:SHH917554 RXL917516:RXL917554 RNP917516:RNP917554 RDT917516:RDT917554 QTX917516:QTX917554 QKB917516:QKB917554 QAF917516:QAF917554 PQJ917516:PQJ917554 PGN917516:PGN917554 OWR917516:OWR917554 OMV917516:OMV917554 OCZ917516:OCZ917554 NTD917516:NTD917554 NJH917516:NJH917554 MZL917516:MZL917554 MPP917516:MPP917554 MFT917516:MFT917554 LVX917516:LVX917554 LMB917516:LMB917554 LCF917516:LCF917554 KSJ917516:KSJ917554 KIN917516:KIN917554 JYR917516:JYR917554 JOV917516:JOV917554 JEZ917516:JEZ917554 IVD917516:IVD917554 ILH917516:ILH917554 IBL917516:IBL917554 HRP917516:HRP917554 HHT917516:HHT917554 GXX917516:GXX917554 GOB917516:GOB917554 GEF917516:GEF917554 FUJ917516:FUJ917554 FKN917516:FKN917554 FAR917516:FAR917554 EQV917516:EQV917554 EGZ917516:EGZ917554 DXD917516:DXD917554 DNH917516:DNH917554 DDL917516:DDL917554 CTP917516:CTP917554 CJT917516:CJT917554 BZX917516:BZX917554 BQB917516:BQB917554 BGF917516:BGF917554 AWJ917516:AWJ917554 AMN917516:AMN917554 ACR917516:ACR917554 SV917516:SV917554 IZ917516:IZ917554 D917516:D917554 WVL851980:WVL852018 WLP851980:WLP852018 WBT851980:WBT852018 VRX851980:VRX852018 VIB851980:VIB852018 UYF851980:UYF852018 UOJ851980:UOJ852018 UEN851980:UEN852018 TUR851980:TUR852018 TKV851980:TKV852018 TAZ851980:TAZ852018 SRD851980:SRD852018 SHH851980:SHH852018 RXL851980:RXL852018 RNP851980:RNP852018 RDT851980:RDT852018 QTX851980:QTX852018 QKB851980:QKB852018 QAF851980:QAF852018 PQJ851980:PQJ852018 PGN851980:PGN852018 OWR851980:OWR852018 OMV851980:OMV852018 OCZ851980:OCZ852018 NTD851980:NTD852018 NJH851980:NJH852018 MZL851980:MZL852018 MPP851980:MPP852018 MFT851980:MFT852018 LVX851980:LVX852018 LMB851980:LMB852018 LCF851980:LCF852018 KSJ851980:KSJ852018 KIN851980:KIN852018 JYR851980:JYR852018 JOV851980:JOV852018 JEZ851980:JEZ852018 IVD851980:IVD852018 ILH851980:ILH852018 IBL851980:IBL852018 HRP851980:HRP852018 HHT851980:HHT852018 GXX851980:GXX852018 GOB851980:GOB852018 GEF851980:GEF852018 FUJ851980:FUJ852018 FKN851980:FKN852018 FAR851980:FAR852018 EQV851980:EQV852018 EGZ851980:EGZ852018 DXD851980:DXD852018 DNH851980:DNH852018 DDL851980:DDL852018 CTP851980:CTP852018 CJT851980:CJT852018 BZX851980:BZX852018 BQB851980:BQB852018 BGF851980:BGF852018 AWJ851980:AWJ852018 AMN851980:AMN852018 ACR851980:ACR852018 SV851980:SV852018 IZ851980:IZ852018 D851980:D852018 WVL786444:WVL786482 WLP786444:WLP786482 WBT786444:WBT786482 VRX786444:VRX786482 VIB786444:VIB786482 UYF786444:UYF786482 UOJ786444:UOJ786482 UEN786444:UEN786482 TUR786444:TUR786482 TKV786444:TKV786482 TAZ786444:TAZ786482 SRD786444:SRD786482 SHH786444:SHH786482 RXL786444:RXL786482 RNP786444:RNP786482 RDT786444:RDT786482 QTX786444:QTX786482 QKB786444:QKB786482 QAF786444:QAF786482 PQJ786444:PQJ786482 PGN786444:PGN786482 OWR786444:OWR786482 OMV786444:OMV786482 OCZ786444:OCZ786482 NTD786444:NTD786482 NJH786444:NJH786482 MZL786444:MZL786482 MPP786444:MPP786482 MFT786444:MFT786482 LVX786444:LVX786482 LMB786444:LMB786482 LCF786444:LCF786482 KSJ786444:KSJ786482 KIN786444:KIN786482 JYR786444:JYR786482 JOV786444:JOV786482 JEZ786444:JEZ786482 IVD786444:IVD786482 ILH786444:ILH786482 IBL786444:IBL786482 HRP786444:HRP786482 HHT786444:HHT786482 GXX786444:GXX786482 GOB786444:GOB786482 GEF786444:GEF786482 FUJ786444:FUJ786482 FKN786444:FKN786482 FAR786444:FAR786482 EQV786444:EQV786482 EGZ786444:EGZ786482 DXD786444:DXD786482 DNH786444:DNH786482 DDL786444:DDL786482 CTP786444:CTP786482 CJT786444:CJT786482 BZX786444:BZX786482 BQB786444:BQB786482 BGF786444:BGF786482 AWJ786444:AWJ786482 AMN786444:AMN786482 ACR786444:ACR786482 SV786444:SV786482 IZ786444:IZ786482 D786444:D786482 WVL720908:WVL720946 WLP720908:WLP720946 WBT720908:WBT720946 VRX720908:VRX720946 VIB720908:VIB720946 UYF720908:UYF720946 UOJ720908:UOJ720946 UEN720908:UEN720946 TUR720908:TUR720946 TKV720908:TKV720946 TAZ720908:TAZ720946 SRD720908:SRD720946 SHH720908:SHH720946 RXL720908:RXL720946 RNP720908:RNP720946 RDT720908:RDT720946 QTX720908:QTX720946 QKB720908:QKB720946 QAF720908:QAF720946 PQJ720908:PQJ720946 PGN720908:PGN720946 OWR720908:OWR720946 OMV720908:OMV720946 OCZ720908:OCZ720946 NTD720908:NTD720946 NJH720908:NJH720946 MZL720908:MZL720946 MPP720908:MPP720946 MFT720908:MFT720946 LVX720908:LVX720946 LMB720908:LMB720946 LCF720908:LCF720946 KSJ720908:KSJ720946 KIN720908:KIN720946 JYR720908:JYR720946 JOV720908:JOV720946 JEZ720908:JEZ720946 IVD720908:IVD720946 ILH720908:ILH720946 IBL720908:IBL720946 HRP720908:HRP720946 HHT720908:HHT720946 GXX720908:GXX720946 GOB720908:GOB720946 GEF720908:GEF720946 FUJ720908:FUJ720946 FKN720908:FKN720946 FAR720908:FAR720946 EQV720908:EQV720946 EGZ720908:EGZ720946 DXD720908:DXD720946 DNH720908:DNH720946 DDL720908:DDL720946 CTP720908:CTP720946 CJT720908:CJT720946 BZX720908:BZX720946 BQB720908:BQB720946 BGF720908:BGF720946 AWJ720908:AWJ720946 AMN720908:AMN720946 ACR720908:ACR720946 SV720908:SV720946 IZ720908:IZ720946 D720908:D720946 WVL655372:WVL655410 WLP655372:WLP655410 WBT655372:WBT655410 VRX655372:VRX655410 VIB655372:VIB655410 UYF655372:UYF655410 UOJ655372:UOJ655410 UEN655372:UEN655410 TUR655372:TUR655410 TKV655372:TKV655410 TAZ655372:TAZ655410 SRD655372:SRD655410 SHH655372:SHH655410 RXL655372:RXL655410 RNP655372:RNP655410 RDT655372:RDT655410 QTX655372:QTX655410 QKB655372:QKB655410 QAF655372:QAF655410 PQJ655372:PQJ655410 PGN655372:PGN655410 OWR655372:OWR655410 OMV655372:OMV655410 OCZ655372:OCZ655410 NTD655372:NTD655410 NJH655372:NJH655410 MZL655372:MZL655410 MPP655372:MPP655410 MFT655372:MFT655410 LVX655372:LVX655410 LMB655372:LMB655410 LCF655372:LCF655410 KSJ655372:KSJ655410 KIN655372:KIN655410 JYR655372:JYR655410 JOV655372:JOV655410 JEZ655372:JEZ655410 IVD655372:IVD655410 ILH655372:ILH655410 IBL655372:IBL655410 HRP655372:HRP655410 HHT655372:HHT655410 GXX655372:GXX655410 GOB655372:GOB655410 GEF655372:GEF655410 FUJ655372:FUJ655410 FKN655372:FKN655410 FAR655372:FAR655410 EQV655372:EQV655410 EGZ655372:EGZ655410 DXD655372:DXD655410 DNH655372:DNH655410 DDL655372:DDL655410 CTP655372:CTP655410 CJT655372:CJT655410 BZX655372:BZX655410 BQB655372:BQB655410 BGF655372:BGF655410 AWJ655372:AWJ655410 AMN655372:AMN655410 ACR655372:ACR655410 SV655372:SV655410 IZ655372:IZ655410 D655372:D655410 WVL589836:WVL589874 WLP589836:WLP589874 WBT589836:WBT589874 VRX589836:VRX589874 VIB589836:VIB589874 UYF589836:UYF589874 UOJ589836:UOJ589874 UEN589836:UEN589874 TUR589836:TUR589874 TKV589836:TKV589874 TAZ589836:TAZ589874 SRD589836:SRD589874 SHH589836:SHH589874 RXL589836:RXL589874 RNP589836:RNP589874 RDT589836:RDT589874 QTX589836:QTX589874 QKB589836:QKB589874 QAF589836:QAF589874 PQJ589836:PQJ589874 PGN589836:PGN589874 OWR589836:OWR589874 OMV589836:OMV589874 OCZ589836:OCZ589874 NTD589836:NTD589874 NJH589836:NJH589874 MZL589836:MZL589874 MPP589836:MPP589874 MFT589836:MFT589874 LVX589836:LVX589874 LMB589836:LMB589874 LCF589836:LCF589874 KSJ589836:KSJ589874 KIN589836:KIN589874 JYR589836:JYR589874 JOV589836:JOV589874 JEZ589836:JEZ589874 IVD589836:IVD589874 ILH589836:ILH589874 IBL589836:IBL589874 HRP589836:HRP589874 HHT589836:HHT589874 GXX589836:GXX589874 GOB589836:GOB589874 GEF589836:GEF589874 FUJ589836:FUJ589874 FKN589836:FKN589874 FAR589836:FAR589874 EQV589836:EQV589874 EGZ589836:EGZ589874 DXD589836:DXD589874 DNH589836:DNH589874 DDL589836:DDL589874 CTP589836:CTP589874 CJT589836:CJT589874 BZX589836:BZX589874 BQB589836:BQB589874 BGF589836:BGF589874 AWJ589836:AWJ589874 AMN589836:AMN589874 ACR589836:ACR589874 SV589836:SV589874 IZ589836:IZ589874 D589836:D589874 WVL524300:WVL524338 WLP524300:WLP524338 WBT524300:WBT524338 VRX524300:VRX524338 VIB524300:VIB524338 UYF524300:UYF524338 UOJ524300:UOJ524338 UEN524300:UEN524338 TUR524300:TUR524338 TKV524300:TKV524338 TAZ524300:TAZ524338 SRD524300:SRD524338 SHH524300:SHH524338 RXL524300:RXL524338 RNP524300:RNP524338 RDT524300:RDT524338 QTX524300:QTX524338 QKB524300:QKB524338 QAF524300:QAF524338 PQJ524300:PQJ524338 PGN524300:PGN524338 OWR524300:OWR524338 OMV524300:OMV524338 OCZ524300:OCZ524338 NTD524300:NTD524338 NJH524300:NJH524338 MZL524300:MZL524338 MPP524300:MPP524338 MFT524300:MFT524338 LVX524300:LVX524338 LMB524300:LMB524338 LCF524300:LCF524338 KSJ524300:KSJ524338 KIN524300:KIN524338 JYR524300:JYR524338 JOV524300:JOV524338 JEZ524300:JEZ524338 IVD524300:IVD524338 ILH524300:ILH524338 IBL524300:IBL524338 HRP524300:HRP524338 HHT524300:HHT524338 GXX524300:GXX524338 GOB524300:GOB524338 GEF524300:GEF524338 FUJ524300:FUJ524338 FKN524300:FKN524338 FAR524300:FAR524338 EQV524300:EQV524338 EGZ524300:EGZ524338 DXD524300:DXD524338 DNH524300:DNH524338 DDL524300:DDL524338 CTP524300:CTP524338 CJT524300:CJT524338 BZX524300:BZX524338 BQB524300:BQB524338 BGF524300:BGF524338 AWJ524300:AWJ524338 AMN524300:AMN524338 ACR524300:ACR524338 SV524300:SV524338 IZ524300:IZ524338 D524300:D524338 WVL458764:WVL458802 WLP458764:WLP458802 WBT458764:WBT458802 VRX458764:VRX458802 VIB458764:VIB458802 UYF458764:UYF458802 UOJ458764:UOJ458802 UEN458764:UEN458802 TUR458764:TUR458802 TKV458764:TKV458802 TAZ458764:TAZ458802 SRD458764:SRD458802 SHH458764:SHH458802 RXL458764:RXL458802 RNP458764:RNP458802 RDT458764:RDT458802 QTX458764:QTX458802 QKB458764:QKB458802 QAF458764:QAF458802 PQJ458764:PQJ458802 PGN458764:PGN458802 OWR458764:OWR458802 OMV458764:OMV458802 OCZ458764:OCZ458802 NTD458764:NTD458802 NJH458764:NJH458802 MZL458764:MZL458802 MPP458764:MPP458802 MFT458764:MFT458802 LVX458764:LVX458802 LMB458764:LMB458802 LCF458764:LCF458802 KSJ458764:KSJ458802 KIN458764:KIN458802 JYR458764:JYR458802 JOV458764:JOV458802 JEZ458764:JEZ458802 IVD458764:IVD458802 ILH458764:ILH458802 IBL458764:IBL458802 HRP458764:HRP458802 HHT458764:HHT458802 GXX458764:GXX458802 GOB458764:GOB458802 GEF458764:GEF458802 FUJ458764:FUJ458802 FKN458764:FKN458802 FAR458764:FAR458802 EQV458764:EQV458802 EGZ458764:EGZ458802 DXD458764:DXD458802 DNH458764:DNH458802 DDL458764:DDL458802 CTP458764:CTP458802 CJT458764:CJT458802 BZX458764:BZX458802 BQB458764:BQB458802 BGF458764:BGF458802 AWJ458764:AWJ458802 AMN458764:AMN458802 ACR458764:ACR458802 SV458764:SV458802 IZ458764:IZ458802 D458764:D458802 WVL393228:WVL393266 WLP393228:WLP393266 WBT393228:WBT393266 VRX393228:VRX393266 VIB393228:VIB393266 UYF393228:UYF393266 UOJ393228:UOJ393266 UEN393228:UEN393266 TUR393228:TUR393266 TKV393228:TKV393266 TAZ393228:TAZ393266 SRD393228:SRD393266 SHH393228:SHH393266 RXL393228:RXL393266 RNP393228:RNP393266 RDT393228:RDT393266 QTX393228:QTX393266 QKB393228:QKB393266 QAF393228:QAF393266 PQJ393228:PQJ393266 PGN393228:PGN393266 OWR393228:OWR393266 OMV393228:OMV393266 OCZ393228:OCZ393266 NTD393228:NTD393266 NJH393228:NJH393266 MZL393228:MZL393266 MPP393228:MPP393266 MFT393228:MFT393266 LVX393228:LVX393266 LMB393228:LMB393266 LCF393228:LCF393266 KSJ393228:KSJ393266 KIN393228:KIN393266 JYR393228:JYR393266 JOV393228:JOV393266 JEZ393228:JEZ393266 IVD393228:IVD393266 ILH393228:ILH393266 IBL393228:IBL393266 HRP393228:HRP393266 HHT393228:HHT393266 GXX393228:GXX393266 GOB393228:GOB393266 GEF393228:GEF393266 FUJ393228:FUJ393266 FKN393228:FKN393266 FAR393228:FAR393266 EQV393228:EQV393266 EGZ393228:EGZ393266 DXD393228:DXD393266 DNH393228:DNH393266 DDL393228:DDL393266 CTP393228:CTP393266 CJT393228:CJT393266 BZX393228:BZX393266 BQB393228:BQB393266 BGF393228:BGF393266 AWJ393228:AWJ393266 AMN393228:AMN393266 ACR393228:ACR393266 SV393228:SV393266 IZ393228:IZ393266 D393228:D393266 WVL327692:WVL327730 WLP327692:WLP327730 WBT327692:WBT327730 VRX327692:VRX327730 VIB327692:VIB327730 UYF327692:UYF327730 UOJ327692:UOJ327730 UEN327692:UEN327730 TUR327692:TUR327730 TKV327692:TKV327730 TAZ327692:TAZ327730 SRD327692:SRD327730 SHH327692:SHH327730 RXL327692:RXL327730 RNP327692:RNP327730 RDT327692:RDT327730 QTX327692:QTX327730 QKB327692:QKB327730 QAF327692:QAF327730 PQJ327692:PQJ327730 PGN327692:PGN327730 OWR327692:OWR327730 OMV327692:OMV327730 OCZ327692:OCZ327730 NTD327692:NTD327730 NJH327692:NJH327730 MZL327692:MZL327730 MPP327692:MPP327730 MFT327692:MFT327730 LVX327692:LVX327730 LMB327692:LMB327730 LCF327692:LCF327730 KSJ327692:KSJ327730 KIN327692:KIN327730 JYR327692:JYR327730 JOV327692:JOV327730 JEZ327692:JEZ327730 IVD327692:IVD327730 ILH327692:ILH327730 IBL327692:IBL327730 HRP327692:HRP327730 HHT327692:HHT327730 GXX327692:GXX327730 GOB327692:GOB327730 GEF327692:GEF327730 FUJ327692:FUJ327730 FKN327692:FKN327730 FAR327692:FAR327730 EQV327692:EQV327730 EGZ327692:EGZ327730 DXD327692:DXD327730 DNH327692:DNH327730 DDL327692:DDL327730 CTP327692:CTP327730 CJT327692:CJT327730 BZX327692:BZX327730 BQB327692:BQB327730 BGF327692:BGF327730 AWJ327692:AWJ327730 AMN327692:AMN327730 ACR327692:ACR327730 SV327692:SV327730 IZ327692:IZ327730 D327692:D327730 WVL262156:WVL262194 WLP262156:WLP262194 WBT262156:WBT262194 VRX262156:VRX262194 VIB262156:VIB262194 UYF262156:UYF262194 UOJ262156:UOJ262194 UEN262156:UEN262194 TUR262156:TUR262194 TKV262156:TKV262194 TAZ262156:TAZ262194 SRD262156:SRD262194 SHH262156:SHH262194 RXL262156:RXL262194 RNP262156:RNP262194 RDT262156:RDT262194 QTX262156:QTX262194 QKB262156:QKB262194 QAF262156:QAF262194 PQJ262156:PQJ262194 PGN262156:PGN262194 OWR262156:OWR262194 OMV262156:OMV262194 OCZ262156:OCZ262194 NTD262156:NTD262194 NJH262156:NJH262194 MZL262156:MZL262194 MPP262156:MPP262194 MFT262156:MFT262194 LVX262156:LVX262194 LMB262156:LMB262194 LCF262156:LCF262194 KSJ262156:KSJ262194 KIN262156:KIN262194 JYR262156:JYR262194 JOV262156:JOV262194 JEZ262156:JEZ262194 IVD262156:IVD262194 ILH262156:ILH262194 IBL262156:IBL262194 HRP262156:HRP262194 HHT262156:HHT262194 GXX262156:GXX262194 GOB262156:GOB262194 GEF262156:GEF262194 FUJ262156:FUJ262194 FKN262156:FKN262194 FAR262156:FAR262194 EQV262156:EQV262194 EGZ262156:EGZ262194 DXD262156:DXD262194 DNH262156:DNH262194 DDL262156:DDL262194 CTP262156:CTP262194 CJT262156:CJT262194 BZX262156:BZX262194 BQB262156:BQB262194 BGF262156:BGF262194 AWJ262156:AWJ262194 AMN262156:AMN262194 ACR262156:ACR262194 SV262156:SV262194 IZ262156:IZ262194 D262156:D262194 WVL196620:WVL196658 WLP196620:WLP196658 WBT196620:WBT196658 VRX196620:VRX196658 VIB196620:VIB196658 UYF196620:UYF196658 UOJ196620:UOJ196658 UEN196620:UEN196658 TUR196620:TUR196658 TKV196620:TKV196658 TAZ196620:TAZ196658 SRD196620:SRD196658 SHH196620:SHH196658 RXL196620:RXL196658 RNP196620:RNP196658 RDT196620:RDT196658 QTX196620:QTX196658 QKB196620:QKB196658 QAF196620:QAF196658 PQJ196620:PQJ196658 PGN196620:PGN196658 OWR196620:OWR196658 OMV196620:OMV196658 OCZ196620:OCZ196658 NTD196620:NTD196658 NJH196620:NJH196658 MZL196620:MZL196658 MPP196620:MPP196658 MFT196620:MFT196658 LVX196620:LVX196658 LMB196620:LMB196658 LCF196620:LCF196658 KSJ196620:KSJ196658 KIN196620:KIN196658 JYR196620:JYR196658 JOV196620:JOV196658 JEZ196620:JEZ196658 IVD196620:IVD196658 ILH196620:ILH196658 IBL196620:IBL196658 HRP196620:HRP196658 HHT196620:HHT196658 GXX196620:GXX196658 GOB196620:GOB196658 GEF196620:GEF196658 FUJ196620:FUJ196658 FKN196620:FKN196658 FAR196620:FAR196658 EQV196620:EQV196658 EGZ196620:EGZ196658 DXD196620:DXD196658 DNH196620:DNH196658 DDL196620:DDL196658 CTP196620:CTP196658 CJT196620:CJT196658 BZX196620:BZX196658 BQB196620:BQB196658 BGF196620:BGF196658 AWJ196620:AWJ196658 AMN196620:AMN196658 ACR196620:ACR196658 SV196620:SV196658 IZ196620:IZ196658 D196620:D196658 WVL131084:WVL131122 WLP131084:WLP131122 WBT131084:WBT131122 VRX131084:VRX131122 VIB131084:VIB131122 UYF131084:UYF131122 UOJ131084:UOJ131122 UEN131084:UEN131122 TUR131084:TUR131122 TKV131084:TKV131122 TAZ131084:TAZ131122 SRD131084:SRD131122 SHH131084:SHH131122 RXL131084:RXL131122 RNP131084:RNP131122 RDT131084:RDT131122 QTX131084:QTX131122 QKB131084:QKB131122 QAF131084:QAF131122 PQJ131084:PQJ131122 PGN131084:PGN131122 OWR131084:OWR131122 OMV131084:OMV131122 OCZ131084:OCZ131122 NTD131084:NTD131122 NJH131084:NJH131122 MZL131084:MZL131122 MPP131084:MPP131122 MFT131084:MFT131122 LVX131084:LVX131122 LMB131084:LMB131122 LCF131084:LCF131122 KSJ131084:KSJ131122 KIN131084:KIN131122 JYR131084:JYR131122 JOV131084:JOV131122 JEZ131084:JEZ131122 IVD131084:IVD131122 ILH131084:ILH131122 IBL131084:IBL131122 HRP131084:HRP131122 HHT131084:HHT131122 GXX131084:GXX131122 GOB131084:GOB131122 GEF131084:GEF131122 FUJ131084:FUJ131122 FKN131084:FKN131122 FAR131084:FAR131122 EQV131084:EQV131122 EGZ131084:EGZ131122 DXD131084:DXD131122 DNH131084:DNH131122 DDL131084:DDL131122 CTP131084:CTP131122 CJT131084:CJT131122 BZX131084:BZX131122 BQB131084:BQB131122 BGF131084:BGF131122 AWJ131084:AWJ131122 AMN131084:AMN131122 ACR131084:ACR131122 SV131084:SV131122 IZ131084:IZ131122 D131084:D131122 WVL65548:WVL65586 WLP65548:WLP65586 WBT65548:WBT65586 VRX65548:VRX65586 VIB65548:VIB65586 UYF65548:UYF65586 UOJ65548:UOJ65586 UEN65548:UEN65586 TUR65548:TUR65586 TKV65548:TKV65586 TAZ65548:TAZ65586 SRD65548:SRD65586 SHH65548:SHH65586 RXL65548:RXL65586 RNP65548:RNP65586 RDT65548:RDT65586 QTX65548:QTX65586 QKB65548:QKB65586 QAF65548:QAF65586 PQJ65548:PQJ65586 PGN65548:PGN65586 OWR65548:OWR65586 OMV65548:OMV65586 OCZ65548:OCZ65586 NTD65548:NTD65586 NJH65548:NJH65586 MZL65548:MZL65586 MPP65548:MPP65586 MFT65548:MFT65586 LVX65548:LVX65586 LMB65548:LMB65586 LCF65548:LCF65586 KSJ65548:KSJ65586 KIN65548:KIN65586 JYR65548:JYR65586 JOV65548:JOV65586 JEZ65548:JEZ65586 IVD65548:IVD65586 ILH65548:ILH65586 IBL65548:IBL65586 HRP65548:HRP65586 HHT65548:HHT65586 GXX65548:GXX65586 GOB65548:GOB65586 GEF65548:GEF65586 FUJ65548:FUJ65586 FKN65548:FKN65586 FAR65548:FAR65586 EQV65548:EQV65586 EGZ65548:EGZ65586 DXD65548:DXD65586 DNH65548:DNH65586 DDL65548:DDL65586 CTP65548:CTP65586 CJT65548:CJT65586 BZX65548:BZX65586 BQB65548:BQB65586 BGF65548:BGF65586 AWJ65548:AWJ65586 AMN65548:AMN65586 ACR65548:ACR65586 SV65548:SV65586 IZ65548:IZ65586 D65548:D65586 WVL12:WVL50 WLP12:WLP50 WBT12:WBT50 VRX12:VRX50 VIB12:VIB50 UYF12:UYF50 UOJ12:UOJ50 UEN12:UEN50 TUR12:TUR50 TKV12:TKV50 TAZ12:TAZ50 SRD12:SRD50 SHH12:SHH50 RXL12:RXL50 RNP12:RNP50 RDT12:RDT50 QTX12:QTX50 QKB12:QKB50 QAF12:QAF50 PQJ12:PQJ50 PGN12:PGN50 OWR12:OWR50 OMV12:OMV50 OCZ12:OCZ50 NTD12:NTD50 NJH12:NJH50 MZL12:MZL50 MPP12:MPP50 MFT12:MFT50 LVX12:LVX50 LMB12:LMB50 LCF12:LCF50 KSJ12:KSJ50 KIN12:KIN50 JYR12:JYR50 JOV12:JOV50 JEZ12:JEZ50 IVD12:IVD50 ILH12:ILH50 IBL12:IBL50 HRP12:HRP50 HHT12:HHT50 GXX12:GXX50 GOB12:GOB50 GEF12:GEF50 FUJ12:FUJ50 FKN12:FKN50 FAR12:FAR50 EQV12:EQV50 EGZ12:EGZ50 DXD12:DXD50 DNH12:DNH50 DDL12:DDL50 CTP12:CTP50 CJT12:CJT50 BZX12:BZX50 BQB12:BQB50 BGF12:BGF50 AWJ12:AWJ50 AMN12:AMN50 ACR12:ACR50 SV12:SV50 IZ12:IZ50">
      <formula1>$D$64:$D$398</formula1>
    </dataValidation>
    <dataValidation type="list" errorStyle="warning" allowBlank="1" showInputMessage="1" showErrorMessage="1" errorTitle="FERC ACCOUNT" error="This FERC Account is not included in the drop-down list. Is this the account you want to use?" sqref="D12:D15">
      <formula1>$D$63:$D$397</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2"/>
  <sheetViews>
    <sheetView view="pageBreakPreview" zoomScale="80" zoomScaleNormal="90" zoomScaleSheetLayoutView="80" workbookViewId="0">
      <selection activeCell="A4" sqref="A4"/>
    </sheetView>
  </sheetViews>
  <sheetFormatPr defaultColWidth="9.625" defaultRowHeight="12.75" x14ac:dyDescent="0.2"/>
  <cols>
    <col min="1" max="1" width="15.625" style="33" customWidth="1"/>
    <col min="2" max="2" width="4.125" style="33" customWidth="1"/>
    <col min="3" max="3" width="12" style="33" bestFit="1" customWidth="1"/>
    <col min="4" max="4" width="14.5" style="33" bestFit="1" customWidth="1"/>
    <col min="5" max="5" width="12" style="33" bestFit="1" customWidth="1"/>
    <col min="6" max="6" width="12.875" style="33" customWidth="1"/>
    <col min="7" max="7" width="11.5" style="33" bestFit="1" customWidth="1"/>
    <col min="8" max="8" width="11.75" style="33" customWidth="1"/>
    <col min="9" max="9" width="12" style="33" bestFit="1" customWidth="1"/>
    <col min="10" max="10" width="11.75" style="33" bestFit="1" customWidth="1"/>
    <col min="11" max="11" width="10.5" style="33" bestFit="1" customWidth="1"/>
    <col min="12" max="12" width="12" style="33" bestFit="1" customWidth="1"/>
    <col min="13" max="13" width="11.75" style="33" bestFit="1" customWidth="1"/>
    <col min="14" max="14" width="10.5" style="33" bestFit="1" customWidth="1"/>
    <col min="15" max="15" width="12" style="33" bestFit="1" customWidth="1"/>
    <col min="16" max="16" width="11.5" style="33" customWidth="1"/>
    <col min="17" max="18" width="9.625" style="33"/>
    <col min="19" max="19" width="9.75" style="33" bestFit="1" customWidth="1"/>
    <col min="20" max="16384" width="9.625" style="33"/>
  </cols>
  <sheetData>
    <row r="1" spans="1:16" s="27" customFormat="1" x14ac:dyDescent="0.2">
      <c r="A1" s="25" t="s">
        <v>0</v>
      </c>
      <c r="B1" s="25"/>
      <c r="C1" s="26"/>
      <c r="D1" s="26"/>
      <c r="E1" s="26"/>
      <c r="F1" s="26"/>
      <c r="G1" s="26"/>
      <c r="H1" s="26"/>
      <c r="I1" s="26"/>
      <c r="L1" s="28"/>
      <c r="O1" s="28"/>
    </row>
    <row r="2" spans="1:16" s="27" customFormat="1" x14ac:dyDescent="0.2">
      <c r="A2" s="25" t="s">
        <v>170</v>
      </c>
      <c r="B2" s="25"/>
      <c r="C2" s="26"/>
      <c r="D2" s="26"/>
      <c r="E2" s="26"/>
      <c r="F2" s="26"/>
      <c r="G2" s="26"/>
      <c r="H2" s="26"/>
      <c r="I2" s="26"/>
      <c r="L2" s="28"/>
      <c r="O2" s="28"/>
    </row>
    <row r="3" spans="1:16" s="27" customFormat="1" x14ac:dyDescent="0.2">
      <c r="A3" s="29" t="s">
        <v>22</v>
      </c>
      <c r="B3" s="29"/>
      <c r="C3" s="30"/>
      <c r="D3" s="30"/>
      <c r="E3" s="30"/>
      <c r="F3" s="30"/>
      <c r="G3" s="30"/>
      <c r="H3" s="30"/>
      <c r="I3" s="30"/>
      <c r="J3" s="30"/>
      <c r="K3" s="30"/>
      <c r="L3" s="30"/>
      <c r="M3" s="30"/>
      <c r="N3" s="30"/>
      <c r="O3" s="30"/>
    </row>
    <row r="6" spans="1:16" x14ac:dyDescent="0.2">
      <c r="A6" s="31"/>
      <c r="B6" s="31"/>
      <c r="C6" s="32" t="s">
        <v>23</v>
      </c>
      <c r="D6" s="32" t="s">
        <v>24</v>
      </c>
      <c r="E6" s="32" t="s">
        <v>25</v>
      </c>
      <c r="F6" s="32" t="s">
        <v>26</v>
      </c>
      <c r="G6" s="32" t="s">
        <v>27</v>
      </c>
      <c r="H6" s="32" t="s">
        <v>28</v>
      </c>
      <c r="I6" s="32" t="s">
        <v>29</v>
      </c>
      <c r="J6" s="32" t="s">
        <v>30</v>
      </c>
      <c r="K6" s="32" t="s">
        <v>31</v>
      </c>
      <c r="L6" s="32" t="s">
        <v>32</v>
      </c>
      <c r="M6" s="32" t="s">
        <v>33</v>
      </c>
      <c r="N6" s="32" t="s">
        <v>34</v>
      </c>
      <c r="O6" s="32" t="s">
        <v>35</v>
      </c>
    </row>
    <row r="7" spans="1:16" x14ac:dyDescent="0.2">
      <c r="A7" s="31"/>
      <c r="B7" s="31"/>
      <c r="C7" s="34"/>
      <c r="D7" s="34"/>
      <c r="E7" s="34"/>
      <c r="F7" s="34"/>
      <c r="G7" s="34"/>
      <c r="H7" s="34"/>
      <c r="I7" s="34"/>
      <c r="J7" s="34"/>
      <c r="K7" s="34"/>
      <c r="L7" s="34"/>
      <c r="M7" s="34"/>
      <c r="N7" s="34"/>
      <c r="O7" s="34"/>
    </row>
    <row r="8" spans="1:16" x14ac:dyDescent="0.2">
      <c r="A8" s="31"/>
      <c r="B8" s="31"/>
      <c r="C8" s="35"/>
      <c r="D8" s="36" t="s">
        <v>36</v>
      </c>
      <c r="E8" s="37"/>
      <c r="F8" s="37"/>
      <c r="G8" s="38"/>
      <c r="H8" s="37" t="s">
        <v>37</v>
      </c>
      <c r="I8" s="39" t="s">
        <v>38</v>
      </c>
      <c r="J8" s="40"/>
      <c r="K8" s="41" t="s">
        <v>37</v>
      </c>
      <c r="L8" s="36" t="s">
        <v>39</v>
      </c>
      <c r="M8" s="40"/>
      <c r="N8" s="41" t="s">
        <v>37</v>
      </c>
      <c r="O8" s="37" t="s">
        <v>40</v>
      </c>
    </row>
    <row r="9" spans="1:16" x14ac:dyDescent="0.2">
      <c r="A9" s="31"/>
      <c r="B9" s="31"/>
      <c r="C9" s="42" t="s">
        <v>37</v>
      </c>
      <c r="D9" s="43" t="s">
        <v>41</v>
      </c>
      <c r="E9" s="43" t="s">
        <v>42</v>
      </c>
      <c r="F9" s="43" t="s">
        <v>43</v>
      </c>
      <c r="G9" s="44" t="s">
        <v>44</v>
      </c>
      <c r="H9" s="44" t="s">
        <v>38</v>
      </c>
      <c r="I9" s="43" t="s">
        <v>45</v>
      </c>
      <c r="J9" s="43" t="s">
        <v>39</v>
      </c>
      <c r="K9" s="44" t="s">
        <v>46</v>
      </c>
      <c r="L9" s="43" t="s">
        <v>45</v>
      </c>
      <c r="M9" s="43" t="s">
        <v>47</v>
      </c>
      <c r="N9" s="44" t="s">
        <v>47</v>
      </c>
      <c r="O9" s="43" t="s">
        <v>48</v>
      </c>
    </row>
    <row r="10" spans="1:16" ht="14.25" x14ac:dyDescent="0.2">
      <c r="A10" s="31"/>
      <c r="B10" s="31"/>
      <c r="C10" s="42" t="s">
        <v>49</v>
      </c>
      <c r="D10" s="43" t="s">
        <v>50</v>
      </c>
      <c r="E10" s="43" t="s">
        <v>51</v>
      </c>
      <c r="F10" s="43" t="s">
        <v>52</v>
      </c>
      <c r="G10" s="44" t="s">
        <v>53</v>
      </c>
      <c r="H10" s="45" t="s">
        <v>54</v>
      </c>
      <c r="I10" s="42" t="s">
        <v>49</v>
      </c>
      <c r="J10" s="46" t="s">
        <v>55</v>
      </c>
      <c r="K10" s="44" t="s">
        <v>54</v>
      </c>
      <c r="L10" s="43" t="s">
        <v>49</v>
      </c>
      <c r="M10" s="46" t="s">
        <v>55</v>
      </c>
      <c r="N10" s="44" t="s">
        <v>54</v>
      </c>
      <c r="O10" s="43" t="s">
        <v>49</v>
      </c>
    </row>
    <row r="11" spans="1:16" ht="14.25" x14ac:dyDescent="0.2">
      <c r="A11" s="31"/>
      <c r="B11" s="31"/>
      <c r="C11" s="47"/>
      <c r="D11" s="44" t="s">
        <v>56</v>
      </c>
      <c r="E11" s="46" t="s">
        <v>57</v>
      </c>
      <c r="F11" s="48"/>
      <c r="G11" s="46"/>
      <c r="H11" s="46"/>
      <c r="J11" s="46"/>
      <c r="K11" s="44"/>
      <c r="L11" s="46"/>
      <c r="M11" s="46"/>
      <c r="N11" s="44"/>
      <c r="O11" s="46"/>
    </row>
    <row r="12" spans="1:16" ht="34.9" customHeight="1" x14ac:dyDescent="0.2">
      <c r="A12" s="49" t="s">
        <v>13</v>
      </c>
      <c r="B12" s="50"/>
      <c r="C12" s="51">
        <f>'Pages 3.1.5 - 3.1.6'!D34</f>
        <v>137110174.65000001</v>
      </c>
      <c r="D12" s="52">
        <v>7854474.540000001</v>
      </c>
      <c r="E12" s="52">
        <f>C12+D12</f>
        <v>144964649.19</v>
      </c>
      <c r="F12" s="52">
        <f>'Pages 3.1.3 - 3.1.4'!N35-G12-D12</f>
        <v>11458414.846880836</v>
      </c>
      <c r="G12" s="52">
        <f>'Pages 3.1.5 - 3.1.6'!H34</f>
        <v>-5364939.7200000007</v>
      </c>
      <c r="H12" s="52">
        <f>SUM(F12:G12)</f>
        <v>6093475.1268808357</v>
      </c>
      <c r="I12" s="52">
        <f>E12+H12</f>
        <v>151058124.31688082</v>
      </c>
      <c r="J12" s="52">
        <f>'Pages 3.1.5 - 3.1.6'!K34</f>
        <v>0</v>
      </c>
      <c r="K12" s="52">
        <f>J12</f>
        <v>0</v>
      </c>
      <c r="L12" s="52">
        <f t="shared" ref="L12:L16" si="0">I12+K12</f>
        <v>151058124.31688082</v>
      </c>
      <c r="M12" s="52">
        <f>'Pages 3.1.5 - 3.1.6'!M34</f>
        <v>0</v>
      </c>
      <c r="N12" s="52">
        <f>M12</f>
        <v>0</v>
      </c>
      <c r="O12" s="52">
        <f t="shared" ref="O12:O17" si="1">L12+N12</f>
        <v>151058124.31688082</v>
      </c>
      <c r="P12" s="53"/>
    </row>
    <row r="13" spans="1:16" ht="34.9" customHeight="1" x14ac:dyDescent="0.2">
      <c r="A13" s="54" t="s">
        <v>17</v>
      </c>
      <c r="B13" s="55"/>
      <c r="C13" s="52">
        <f>'Pages 3.1.5 - 3.1.6'!D65</f>
        <v>124009834.28000003</v>
      </c>
      <c r="D13" s="52">
        <v>-3156766.09</v>
      </c>
      <c r="E13" s="52">
        <f t="shared" ref="E13:E16" si="2">C13+D13</f>
        <v>120853068.19000003</v>
      </c>
      <c r="F13" s="52">
        <f>'Pages 3.1.3 - 3.1.4'!N66-G13-D13</f>
        <v>11372330.027116321</v>
      </c>
      <c r="G13" s="52">
        <f>'Pages 3.1.5 - 3.1.6'!H65</f>
        <v>-928263.79</v>
      </c>
      <c r="H13" s="52">
        <f>SUM(F13:G13)</f>
        <v>10444066.237116322</v>
      </c>
      <c r="I13" s="52">
        <f t="shared" ref="I13:I16" si="3">E13+H13</f>
        <v>131297134.42711635</v>
      </c>
      <c r="J13" s="52">
        <f>'Pages 3.1.5 - 3.1.6'!K65</f>
        <v>0</v>
      </c>
      <c r="K13" s="52">
        <f>J13</f>
        <v>0</v>
      </c>
      <c r="L13" s="52">
        <f t="shared" si="0"/>
        <v>131297134.42711635</v>
      </c>
      <c r="M13" s="52">
        <f>'Pages 3.1.5 - 3.1.6'!M65</f>
        <v>0</v>
      </c>
      <c r="N13" s="52">
        <f>M13</f>
        <v>0</v>
      </c>
      <c r="O13" s="52">
        <f t="shared" si="1"/>
        <v>131297134.42711635</v>
      </c>
      <c r="P13" s="53"/>
    </row>
    <row r="14" spans="1:16" ht="34.9" customHeight="1" x14ac:dyDescent="0.2">
      <c r="A14" s="54" t="s">
        <v>58</v>
      </c>
      <c r="B14" s="55"/>
      <c r="C14" s="52">
        <f>'Pages 3.1.5 - 3.1.6'!D96</f>
        <v>46327302.749999993</v>
      </c>
      <c r="D14" s="52">
        <v>-1369112.88</v>
      </c>
      <c r="E14" s="52">
        <f t="shared" si="2"/>
        <v>44958189.86999999</v>
      </c>
      <c r="F14" s="52">
        <f>'Pages 3.1.3 - 3.1.4'!N97-G14-D14</f>
        <v>5405306.5055743046</v>
      </c>
      <c r="G14" s="52">
        <f>'Pages 3.1.5 - 3.1.6'!H96</f>
        <v>0</v>
      </c>
      <c r="H14" s="52">
        <f>SUM(F14:G14)</f>
        <v>5405306.5055743046</v>
      </c>
      <c r="I14" s="52">
        <f t="shared" si="3"/>
        <v>50363496.375574291</v>
      </c>
      <c r="J14" s="52">
        <f>'Pages 3.1.5 - 3.1.6'!K96</f>
        <v>0</v>
      </c>
      <c r="K14" s="52">
        <f>J14</f>
        <v>0</v>
      </c>
      <c r="L14" s="52">
        <f t="shared" si="0"/>
        <v>50363496.375574291</v>
      </c>
      <c r="M14" s="52">
        <f>'Pages 3.1.5 - 3.1.6'!M96</f>
        <v>0</v>
      </c>
      <c r="N14" s="52">
        <f>M14</f>
        <v>0</v>
      </c>
      <c r="O14" s="52">
        <f t="shared" si="1"/>
        <v>50363496.375574291</v>
      </c>
      <c r="P14" s="56"/>
    </row>
    <row r="15" spans="1:16" ht="34.9" customHeight="1" x14ac:dyDescent="0.2">
      <c r="A15" s="54" t="s">
        <v>59</v>
      </c>
      <c r="B15" s="55"/>
      <c r="C15" s="52">
        <f>'Pages 3.1.5 - 3.1.6'!D118</f>
        <v>14276013.060000002</v>
      </c>
      <c r="D15" s="52">
        <v>254604.5799999999</v>
      </c>
      <c r="E15" s="52">
        <f t="shared" si="2"/>
        <v>14530617.640000002</v>
      </c>
      <c r="F15" s="52">
        <f>'Pages 3.1.3 - 3.1.4'!N119-G15-D15</f>
        <v>1015991.4549603942</v>
      </c>
      <c r="G15" s="52">
        <f>'Pages 3.1.5 - 3.1.6'!H118</f>
        <v>-170791.43</v>
      </c>
      <c r="H15" s="52">
        <f>SUM(F15:G15)</f>
        <v>845200.02496039425</v>
      </c>
      <c r="I15" s="52">
        <f t="shared" si="3"/>
        <v>15375817.664960397</v>
      </c>
      <c r="J15" s="52">
        <f>'Pages 3.1.5 - 3.1.6'!K118</f>
        <v>0</v>
      </c>
      <c r="K15" s="52">
        <f>J15</f>
        <v>0</v>
      </c>
      <c r="L15" s="52">
        <f t="shared" si="0"/>
        <v>15375817.664960397</v>
      </c>
      <c r="M15" s="52">
        <f>'Pages 3.1.5 - 3.1.6'!M118</f>
        <v>0</v>
      </c>
      <c r="N15" s="52">
        <f>M15</f>
        <v>0</v>
      </c>
      <c r="O15" s="52">
        <f t="shared" si="1"/>
        <v>15375817.664960397</v>
      </c>
      <c r="P15" s="56"/>
    </row>
    <row r="16" spans="1:16" ht="34.9" customHeight="1" thickBot="1" x14ac:dyDescent="0.25">
      <c r="A16" s="57" t="s">
        <v>60</v>
      </c>
      <c r="B16" s="58"/>
      <c r="C16" s="59">
        <f>'Pages 3.1.5 - 3.1.6'!D138</f>
        <v>1265386.29</v>
      </c>
      <c r="D16" s="59">
        <v>-22709.39</v>
      </c>
      <c r="E16" s="59">
        <f t="shared" si="2"/>
        <v>1242676.9000000001</v>
      </c>
      <c r="F16" s="59">
        <f>'Pages 3.1.3 - 3.1.4'!N139-G16-D16</f>
        <v>69353.976241517608</v>
      </c>
      <c r="G16" s="59">
        <f>'Pages 3.1.5 - 3.1.6'!H138</f>
        <v>0</v>
      </c>
      <c r="H16" s="59">
        <f>SUM(F16:G16)</f>
        <v>69353.976241517608</v>
      </c>
      <c r="I16" s="59">
        <f t="shared" si="3"/>
        <v>1312030.8762415177</v>
      </c>
      <c r="J16" s="52">
        <f>'Pages 3.1.5 - 3.1.6'!K138</f>
        <v>0</v>
      </c>
      <c r="K16" s="52">
        <f>J16</f>
        <v>0</v>
      </c>
      <c r="L16" s="52">
        <f t="shared" si="0"/>
        <v>1312030.8762415177</v>
      </c>
      <c r="M16" s="52">
        <f>'Pages 3.1.5 - 3.1.6'!M138</f>
        <v>0</v>
      </c>
      <c r="N16" s="52">
        <f>M16</f>
        <v>0</v>
      </c>
      <c r="O16" s="52">
        <f t="shared" si="1"/>
        <v>1312030.8762415177</v>
      </c>
      <c r="P16" s="53"/>
    </row>
    <row r="17" spans="1:15" ht="34.9" customHeight="1" thickTop="1" thickBot="1" x14ac:dyDescent="0.25">
      <c r="A17" s="60" t="s">
        <v>61</v>
      </c>
      <c r="B17" s="61"/>
      <c r="C17" s="62">
        <f t="shared" ref="C17:K17" si="4">SUM(C12:C16)</f>
        <v>322988711.03000003</v>
      </c>
      <c r="D17" s="62">
        <f t="shared" si="4"/>
        <v>3560490.7600000012</v>
      </c>
      <c r="E17" s="62">
        <f t="shared" si="4"/>
        <v>326549201.78999996</v>
      </c>
      <c r="F17" s="62">
        <f t="shared" si="4"/>
        <v>29321396.810773376</v>
      </c>
      <c r="G17" s="62">
        <f t="shared" si="4"/>
        <v>-6463994.9400000004</v>
      </c>
      <c r="H17" s="62">
        <f t="shared" si="4"/>
        <v>22857401.870773375</v>
      </c>
      <c r="I17" s="62">
        <f t="shared" si="4"/>
        <v>349406603.66077334</v>
      </c>
      <c r="J17" s="62">
        <f t="shared" si="4"/>
        <v>0</v>
      </c>
      <c r="K17" s="62">
        <f t="shared" si="4"/>
        <v>0</v>
      </c>
      <c r="L17" s="62">
        <f>SUM(L12:L16)</f>
        <v>349406603.66077334</v>
      </c>
      <c r="M17" s="62">
        <f t="shared" ref="M17:N17" si="5">SUM(M12:M16)</f>
        <v>0</v>
      </c>
      <c r="N17" s="62">
        <f t="shared" si="5"/>
        <v>0</v>
      </c>
      <c r="O17" s="62">
        <f t="shared" si="1"/>
        <v>349406603.66077334</v>
      </c>
    </row>
    <row r="18" spans="1:15" ht="20.25" hidden="1" customHeight="1" thickTop="1" x14ac:dyDescent="0.2">
      <c r="A18" s="63" t="s">
        <v>62</v>
      </c>
      <c r="B18" s="64"/>
      <c r="C18" s="65"/>
      <c r="D18" s="65"/>
      <c r="E18" s="65"/>
      <c r="F18" s="65"/>
      <c r="G18" s="65"/>
      <c r="H18" s="65"/>
      <c r="I18" s="65"/>
      <c r="J18" s="65"/>
      <c r="K18" s="65"/>
      <c r="L18" s="65"/>
      <c r="M18" s="65"/>
      <c r="N18" s="65"/>
      <c r="O18" s="65"/>
    </row>
    <row r="19" spans="1:15" ht="34.9" hidden="1" customHeight="1" x14ac:dyDescent="0.2">
      <c r="A19" s="57" t="s">
        <v>63</v>
      </c>
      <c r="B19" s="58"/>
      <c r="C19" s="52">
        <v>0</v>
      </c>
      <c r="D19" s="52"/>
      <c r="E19" s="52"/>
      <c r="F19" s="52">
        <v>0</v>
      </c>
      <c r="G19" s="52">
        <v>0</v>
      </c>
      <c r="H19" s="52">
        <v>0</v>
      </c>
      <c r="I19" s="52">
        <v>0</v>
      </c>
      <c r="J19" s="52"/>
      <c r="K19" s="52"/>
      <c r="L19" s="52">
        <v>0</v>
      </c>
      <c r="M19" s="52"/>
      <c r="N19" s="52"/>
      <c r="O19" s="52">
        <v>0</v>
      </c>
    </row>
    <row r="20" spans="1:15" ht="34.9" hidden="1" customHeight="1" x14ac:dyDescent="0.2">
      <c r="A20" s="57" t="s">
        <v>64</v>
      </c>
      <c r="B20" s="58"/>
      <c r="C20" s="52">
        <v>0</v>
      </c>
      <c r="D20" s="52"/>
      <c r="E20" s="52"/>
      <c r="F20" s="52">
        <v>0</v>
      </c>
      <c r="G20" s="52">
        <v>0</v>
      </c>
      <c r="H20" s="52">
        <v>0</v>
      </c>
      <c r="I20" s="52">
        <v>0</v>
      </c>
      <c r="J20" s="52"/>
      <c r="K20" s="52"/>
      <c r="L20" s="52">
        <v>0</v>
      </c>
      <c r="M20" s="52"/>
      <c r="N20" s="52"/>
      <c r="O20" s="52">
        <v>0</v>
      </c>
    </row>
    <row r="21" spans="1:15" ht="34.9" hidden="1" customHeight="1" thickBot="1" x14ac:dyDescent="0.25">
      <c r="A21" s="66" t="s">
        <v>65</v>
      </c>
      <c r="B21" s="67"/>
      <c r="C21" s="68">
        <f>+C17+C19+C20</f>
        <v>322988711.03000003</v>
      </c>
      <c r="D21" s="68"/>
      <c r="E21" s="68"/>
      <c r="F21" s="68">
        <f>+F17+F19+F20</f>
        <v>29321396.810773376</v>
      </c>
      <c r="G21" s="68">
        <f>+G17+G19+G20</f>
        <v>-6463994.9400000004</v>
      </c>
      <c r="H21" s="68">
        <f>+H17+H19+H20</f>
        <v>22857401.870773375</v>
      </c>
      <c r="I21" s="68">
        <f>+I17+I19+I20</f>
        <v>349406603.66077334</v>
      </c>
      <c r="J21" s="68"/>
      <c r="K21" s="68"/>
      <c r="L21" s="68">
        <f>+L17+L19+L20</f>
        <v>349406603.66077334</v>
      </c>
      <c r="M21" s="68"/>
      <c r="N21" s="68"/>
      <c r="O21" s="68">
        <f>+O17+O19+O20</f>
        <v>349406603.66077334</v>
      </c>
    </row>
    <row r="22" spans="1:15" ht="13.5" thickTop="1" x14ac:dyDescent="0.2">
      <c r="A22" s="57"/>
      <c r="B22" s="58"/>
      <c r="C22" s="69"/>
      <c r="D22" s="69"/>
      <c r="E22" s="69"/>
      <c r="F22" s="44"/>
      <c r="G22" s="44"/>
      <c r="H22" s="44"/>
      <c r="I22" s="44"/>
      <c r="J22" s="44"/>
      <c r="K22" s="44"/>
      <c r="L22" s="44"/>
      <c r="M22" s="44"/>
      <c r="N22" s="44"/>
      <c r="O22" s="44"/>
    </row>
    <row r="23" spans="1:15" x14ac:dyDescent="0.2">
      <c r="A23" s="57"/>
      <c r="B23" s="58"/>
      <c r="C23" s="69"/>
      <c r="D23" s="69"/>
      <c r="E23" s="69"/>
      <c r="F23" s="69"/>
      <c r="G23" s="44" t="s">
        <v>66</v>
      </c>
      <c r="H23" s="44"/>
      <c r="I23" s="44"/>
      <c r="J23" s="44"/>
      <c r="K23" s="44"/>
      <c r="L23" s="44"/>
      <c r="M23" s="44"/>
      <c r="N23" s="44"/>
      <c r="O23" s="44"/>
    </row>
    <row r="24" spans="1:15" x14ac:dyDescent="0.2">
      <c r="A24" s="57" t="s">
        <v>67</v>
      </c>
      <c r="B24" s="58"/>
      <c r="C24" s="69" t="s">
        <v>68</v>
      </c>
      <c r="D24" s="69"/>
      <c r="E24" s="69" t="s">
        <v>69</v>
      </c>
      <c r="F24" s="44"/>
      <c r="G24" s="44" t="s">
        <v>70</v>
      </c>
      <c r="H24" s="44" t="s">
        <v>71</v>
      </c>
      <c r="I24" s="44" t="s">
        <v>72</v>
      </c>
      <c r="J24" s="44" t="s">
        <v>73</v>
      </c>
      <c r="K24" s="70" t="s">
        <v>30</v>
      </c>
      <c r="L24" s="70" t="s">
        <v>74</v>
      </c>
      <c r="M24" s="44" t="s">
        <v>73</v>
      </c>
      <c r="N24" s="70" t="s">
        <v>33</v>
      </c>
      <c r="O24" s="70" t="s">
        <v>75</v>
      </c>
    </row>
    <row r="25" spans="1:15" ht="15" customHeight="1" x14ac:dyDescent="0.2">
      <c r="A25" s="57"/>
      <c r="B25" s="58"/>
      <c r="C25" s="69"/>
      <c r="D25" s="69"/>
      <c r="E25" s="69"/>
      <c r="F25" s="44"/>
      <c r="G25" s="44" t="s">
        <v>73</v>
      </c>
      <c r="H25" s="44"/>
      <c r="I25" s="44"/>
      <c r="J25" s="44"/>
      <c r="K25" s="44"/>
      <c r="L25" s="44"/>
      <c r="M25" s="44"/>
      <c r="N25" s="44"/>
      <c r="O25" s="44"/>
    </row>
    <row r="26" spans="1:15" ht="15" customHeight="1" x14ac:dyDescent="0.2">
      <c r="A26" s="57"/>
      <c r="B26" s="58"/>
      <c r="C26" s="69"/>
      <c r="D26" s="69"/>
      <c r="E26" s="69"/>
      <c r="F26" s="44"/>
      <c r="G26" s="44"/>
      <c r="H26" s="44"/>
      <c r="I26" s="44"/>
      <c r="J26" s="44"/>
      <c r="K26" s="44"/>
      <c r="L26" s="44"/>
      <c r="M26" s="44"/>
      <c r="N26" s="44"/>
      <c r="O26" s="44"/>
    </row>
    <row r="27" spans="1:15" ht="16.5" customHeight="1" x14ac:dyDescent="0.2">
      <c r="A27" s="54"/>
      <c r="B27" s="55"/>
      <c r="C27" s="71"/>
      <c r="D27" s="71"/>
      <c r="E27" s="71"/>
      <c r="F27" s="71" t="s">
        <v>76</v>
      </c>
      <c r="G27" s="71" t="s">
        <v>77</v>
      </c>
      <c r="H27" s="71"/>
      <c r="I27" s="71"/>
      <c r="J27" s="71"/>
      <c r="K27" s="71"/>
      <c r="L27" s="71"/>
      <c r="M27" s="71"/>
      <c r="N27" s="71"/>
      <c r="O27" s="71"/>
    </row>
    <row r="28" spans="1:15" x14ac:dyDescent="0.2">
      <c r="A28" s="24"/>
      <c r="G28" s="72"/>
    </row>
    <row r="29" spans="1:15" ht="14.25" x14ac:dyDescent="0.2">
      <c r="A29" s="73" t="s">
        <v>78</v>
      </c>
    </row>
    <row r="30" spans="1:15" ht="28.5" customHeight="1" x14ac:dyDescent="0.2">
      <c r="A30" s="230" t="s">
        <v>79</v>
      </c>
      <c r="B30" s="230"/>
      <c r="C30" s="230"/>
      <c r="D30" s="230"/>
      <c r="E30" s="230"/>
      <c r="F30" s="230"/>
      <c r="G30" s="230"/>
      <c r="H30" s="230"/>
      <c r="I30" s="230"/>
      <c r="J30" s="230"/>
      <c r="K30" s="230"/>
      <c r="L30" s="230"/>
      <c r="M30" s="74"/>
      <c r="N30" s="74"/>
    </row>
    <row r="31" spans="1:15" ht="15.75" customHeight="1" x14ac:dyDescent="0.2">
      <c r="A31" s="75"/>
    </row>
    <row r="32" spans="1:15" ht="18" customHeight="1" x14ac:dyDescent="0.2">
      <c r="A32" s="76"/>
      <c r="B32" s="31"/>
      <c r="C32" s="31"/>
      <c r="D32" s="31"/>
      <c r="E32" s="31"/>
      <c r="F32" s="31"/>
      <c r="G32" s="31"/>
      <c r="H32" s="31"/>
      <c r="I32" s="31"/>
    </row>
    <row r="33" spans="1:9" ht="18" customHeight="1" x14ac:dyDescent="0.2">
      <c r="A33" s="32"/>
      <c r="C33" s="77"/>
      <c r="D33" s="77"/>
      <c r="E33" s="77"/>
      <c r="F33" s="31"/>
      <c r="G33" s="31"/>
      <c r="H33" s="31"/>
      <c r="I33" s="31"/>
    </row>
    <row r="34" spans="1:9" ht="14.25" x14ac:dyDescent="0.2">
      <c r="A34" s="75"/>
      <c r="B34" s="31"/>
      <c r="C34" s="78"/>
      <c r="D34" s="78"/>
      <c r="E34" s="78"/>
      <c r="F34" s="31"/>
      <c r="G34" s="31"/>
      <c r="H34" s="31"/>
      <c r="I34" s="31"/>
    </row>
    <row r="35" spans="1:9" x14ac:dyDescent="0.2">
      <c r="B35" s="79"/>
    </row>
    <row r="36" spans="1:9" x14ac:dyDescent="0.2">
      <c r="B36" s="79"/>
    </row>
    <row r="37" spans="1:9" x14ac:dyDescent="0.2">
      <c r="B37" s="79"/>
      <c r="F37" s="31"/>
    </row>
    <row r="38" spans="1:9" x14ac:dyDescent="0.2">
      <c r="B38" s="79"/>
      <c r="F38" s="31"/>
    </row>
    <row r="39" spans="1:9" x14ac:dyDescent="0.2">
      <c r="B39" s="79"/>
      <c r="F39" s="31"/>
    </row>
    <row r="40" spans="1:9" x14ac:dyDescent="0.2">
      <c r="B40" s="79"/>
      <c r="F40" s="31"/>
    </row>
    <row r="41" spans="1:9" x14ac:dyDescent="0.2">
      <c r="B41" s="79"/>
      <c r="F41" s="31"/>
      <c r="I41" s="72"/>
    </row>
    <row r="42" spans="1:9" x14ac:dyDescent="0.2">
      <c r="B42" s="79"/>
      <c r="F42" s="31"/>
    </row>
  </sheetData>
  <mergeCells count="1">
    <mergeCell ref="A30:L30"/>
  </mergeCells>
  <printOptions horizontalCentered="1"/>
  <pageMargins left="0.7" right="0.7" top="0.75" bottom="0.75" header="0.3" footer="0.3"/>
  <pageSetup scale="64" fitToHeight="0" orientation="landscape" useFirstPageNumber="1" r:id="rId1"/>
  <headerFooter alignWithMargins="0">
    <oddFooter>&amp;C&amp;"Arial,Regular"&amp;10Page 3.1.&amp;P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5"/>
  <sheetViews>
    <sheetView view="pageBreakPreview" zoomScale="85" zoomScaleNormal="100" zoomScaleSheetLayoutView="85" workbookViewId="0">
      <selection activeCell="A4" sqref="A4"/>
    </sheetView>
  </sheetViews>
  <sheetFormatPr defaultColWidth="9.625" defaultRowHeight="12.75" x14ac:dyDescent="0.2"/>
  <cols>
    <col min="1" max="1" width="7.125" style="27" customWidth="1"/>
    <col min="2" max="2" width="14.5" style="27" customWidth="1"/>
    <col min="3" max="3" width="2.125" style="27" customWidth="1"/>
    <col min="4" max="4" width="17" style="27" customWidth="1"/>
    <col min="5" max="5" width="13.5" style="27" customWidth="1"/>
    <col min="6" max="6" width="15.875" style="27" customWidth="1"/>
    <col min="7" max="7" width="12.625" style="27" customWidth="1"/>
    <col min="8" max="8" width="9.625" style="27"/>
    <col min="9" max="11" width="15.625" style="27" customWidth="1"/>
    <col min="12" max="16384" width="9.625" style="27"/>
  </cols>
  <sheetData>
    <row r="1" spans="1:30" x14ac:dyDescent="0.2">
      <c r="A1" s="25" t="s">
        <v>0</v>
      </c>
      <c r="B1" s="26"/>
      <c r="C1" s="26"/>
      <c r="D1" s="26"/>
      <c r="E1" s="26"/>
      <c r="F1" s="26"/>
      <c r="G1" s="26"/>
      <c r="H1" s="26"/>
      <c r="I1" s="26"/>
      <c r="J1" s="26"/>
    </row>
    <row r="2" spans="1:30" x14ac:dyDescent="0.2">
      <c r="A2" s="25" t="s">
        <v>170</v>
      </c>
      <c r="B2" s="26"/>
      <c r="C2" s="26"/>
      <c r="D2" s="26"/>
      <c r="E2" s="26"/>
      <c r="F2" s="26"/>
      <c r="G2" s="26"/>
      <c r="H2" s="26"/>
      <c r="I2" s="26"/>
      <c r="J2" s="26"/>
    </row>
    <row r="3" spans="1:30" x14ac:dyDescent="0.2">
      <c r="A3" s="80" t="s">
        <v>80</v>
      </c>
      <c r="B3" s="81"/>
      <c r="C3" s="30"/>
      <c r="D3" s="30"/>
      <c r="E3" s="30"/>
      <c r="F3" s="30"/>
      <c r="G3" s="26"/>
      <c r="H3" s="26"/>
      <c r="I3" s="26"/>
      <c r="J3" s="26"/>
    </row>
    <row r="5" spans="1:30" x14ac:dyDescent="0.2">
      <c r="B5" s="82" t="s">
        <v>81</v>
      </c>
      <c r="C5" s="83"/>
      <c r="D5" s="83"/>
      <c r="E5" s="83"/>
      <c r="F5" s="83"/>
    </row>
    <row r="7" spans="1:30" x14ac:dyDescent="0.2">
      <c r="B7" s="26"/>
      <c r="C7" s="26"/>
      <c r="D7" s="84" t="s">
        <v>23</v>
      </c>
      <c r="E7" s="84" t="s">
        <v>24</v>
      </c>
      <c r="F7" s="84" t="s">
        <v>25</v>
      </c>
      <c r="G7" s="26"/>
      <c r="H7" s="26"/>
      <c r="I7" s="26"/>
      <c r="J7" s="26"/>
    </row>
    <row r="8" spans="1:30" x14ac:dyDescent="0.2">
      <c r="B8" s="26"/>
      <c r="C8" s="26"/>
      <c r="D8" s="30"/>
      <c r="E8" s="30"/>
      <c r="F8" s="30"/>
      <c r="G8" s="30"/>
      <c r="H8" s="30"/>
      <c r="I8" s="26"/>
      <c r="J8" s="26"/>
    </row>
    <row r="9" spans="1:30" x14ac:dyDescent="0.2">
      <c r="B9" s="26"/>
      <c r="C9" s="26"/>
      <c r="D9" s="85"/>
      <c r="E9" s="86" t="s">
        <v>82</v>
      </c>
      <c r="F9" s="85" t="s">
        <v>82</v>
      </c>
      <c r="G9" s="26"/>
      <c r="H9" s="26"/>
      <c r="I9" s="26"/>
      <c r="J9" s="26"/>
    </row>
    <row r="10" spans="1:30" x14ac:dyDescent="0.2">
      <c r="B10" s="26"/>
      <c r="C10" s="26"/>
      <c r="D10" s="87" t="s">
        <v>37</v>
      </c>
      <c r="E10" s="88" t="s">
        <v>37</v>
      </c>
      <c r="F10" s="89" t="s">
        <v>37</v>
      </c>
      <c r="G10" s="26"/>
      <c r="H10" s="26"/>
      <c r="I10" s="26"/>
      <c r="J10" s="84"/>
    </row>
    <row r="11" spans="1:30" ht="14.25" x14ac:dyDescent="0.2">
      <c r="B11" s="26"/>
      <c r="C11" s="26"/>
      <c r="D11" s="87" t="s">
        <v>83</v>
      </c>
      <c r="E11" s="88" t="s">
        <v>84</v>
      </c>
      <c r="F11" s="89" t="s">
        <v>45</v>
      </c>
      <c r="G11" s="26"/>
      <c r="H11" s="26"/>
      <c r="I11" s="26"/>
      <c r="J11" s="26"/>
    </row>
    <row r="12" spans="1:30" x14ac:dyDescent="0.2">
      <c r="B12" s="26"/>
      <c r="C12" s="26"/>
      <c r="D12" s="90"/>
      <c r="E12" s="90" t="s">
        <v>83</v>
      </c>
      <c r="F12" s="91" t="s">
        <v>81</v>
      </c>
      <c r="G12" s="26"/>
      <c r="H12" s="26"/>
      <c r="I12" s="26"/>
      <c r="J12" s="26"/>
      <c r="K12" s="26"/>
      <c r="L12" s="26"/>
      <c r="M12" s="26"/>
      <c r="N12" s="26"/>
      <c r="O12" s="26"/>
      <c r="P12" s="26"/>
      <c r="Q12" s="26"/>
      <c r="R12" s="26"/>
      <c r="S12" s="26"/>
      <c r="T12" s="26"/>
      <c r="U12" s="26"/>
      <c r="V12" s="26"/>
      <c r="W12" s="26"/>
      <c r="X12" s="26"/>
      <c r="Y12" s="26"/>
      <c r="Z12" s="26"/>
      <c r="AA12" s="26"/>
      <c r="AB12" s="26"/>
      <c r="AC12" s="26"/>
      <c r="AD12" s="26"/>
    </row>
    <row r="13" spans="1:30" ht="34.9" customHeight="1" x14ac:dyDescent="0.2">
      <c r="B13" s="92" t="s">
        <v>13</v>
      </c>
      <c r="C13" s="93"/>
      <c r="D13" s="94">
        <f>'Pages 3.1.3 - 3.1.4'!G35</f>
        <v>1608219052</v>
      </c>
      <c r="E13" s="95">
        <f>'Pages 3.1.3 - 3.1.4'!K35</f>
        <v>-60426968.630040124</v>
      </c>
      <c r="F13" s="96">
        <f>D13+E13</f>
        <v>1547792083.3699598</v>
      </c>
      <c r="G13" s="97"/>
      <c r="H13" s="26"/>
      <c r="I13" s="98"/>
      <c r="J13" s="97"/>
      <c r="K13" s="26"/>
      <c r="L13" s="26"/>
      <c r="M13" s="26"/>
      <c r="N13" s="26"/>
      <c r="O13" s="26"/>
      <c r="P13" s="26"/>
      <c r="Q13" s="26"/>
      <c r="R13" s="26"/>
      <c r="S13" s="26"/>
      <c r="T13" s="26"/>
      <c r="U13" s="26"/>
      <c r="V13" s="26"/>
      <c r="W13" s="26"/>
      <c r="X13" s="26"/>
      <c r="Y13" s="26"/>
      <c r="Z13" s="26"/>
      <c r="AA13" s="26"/>
      <c r="AB13" s="26"/>
      <c r="AC13" s="26"/>
      <c r="AD13" s="26"/>
    </row>
    <row r="14" spans="1:30" ht="34.9" customHeight="1" x14ac:dyDescent="0.2">
      <c r="B14" s="99" t="s">
        <v>17</v>
      </c>
      <c r="C14" s="100"/>
      <c r="D14" s="96">
        <f>'Pages 3.1.3 - 3.1.4'!G66</f>
        <v>1573280974</v>
      </c>
      <c r="E14" s="95">
        <f>'Pages 3.1.3 - 3.1.4'!K66</f>
        <v>-13671621.495539935</v>
      </c>
      <c r="F14" s="96">
        <f>D14+E14</f>
        <v>1559609352.5044601</v>
      </c>
      <c r="G14" s="97"/>
      <c r="H14" s="26"/>
      <c r="I14" s="101"/>
      <c r="J14" s="97"/>
      <c r="K14" s="26"/>
      <c r="L14" s="26"/>
      <c r="M14" s="26"/>
      <c r="N14" s="26"/>
      <c r="O14" s="26"/>
      <c r="P14" s="26"/>
      <c r="Q14" s="26"/>
      <c r="R14" s="26"/>
      <c r="S14" s="26"/>
      <c r="T14" s="26"/>
      <c r="U14" s="26"/>
      <c r="V14" s="26"/>
      <c r="W14" s="26"/>
      <c r="X14" s="26"/>
      <c r="Y14" s="26"/>
      <c r="Z14" s="26"/>
      <c r="AA14" s="26"/>
      <c r="AB14" s="26"/>
      <c r="AC14" s="26"/>
      <c r="AD14" s="26">
        <v>4.8740385218734944E-2</v>
      </c>
    </row>
    <row r="15" spans="1:30" ht="34.9" customHeight="1" x14ac:dyDescent="0.2">
      <c r="B15" s="99" t="s">
        <v>58</v>
      </c>
      <c r="C15" s="100"/>
      <c r="D15" s="96">
        <f>'Pages 3.1.3 - 3.1.4'!G97</f>
        <v>749630726</v>
      </c>
      <c r="E15" s="95">
        <f>'Pages 3.1.3 - 3.1.4'!K97</f>
        <v>136255</v>
      </c>
      <c r="F15" s="96">
        <f>D15+E15</f>
        <v>749766981</v>
      </c>
      <c r="G15" s="97"/>
      <c r="H15" s="26"/>
      <c r="I15" s="98"/>
      <c r="J15" s="97"/>
      <c r="K15" s="26"/>
      <c r="L15" s="26"/>
      <c r="M15" s="26"/>
      <c r="N15" s="26"/>
      <c r="O15" s="26"/>
      <c r="P15" s="26"/>
      <c r="Q15" s="26"/>
      <c r="R15" s="26"/>
      <c r="S15" s="26"/>
      <c r="T15" s="26"/>
      <c r="U15" s="26"/>
      <c r="V15" s="26"/>
      <c r="W15" s="26"/>
      <c r="X15" s="26"/>
      <c r="Y15" s="26"/>
      <c r="Z15" s="26"/>
      <c r="AA15" s="26"/>
      <c r="AB15" s="26"/>
      <c r="AC15" s="26"/>
      <c r="AD15" s="26"/>
    </row>
    <row r="16" spans="1:30" ht="34.9" customHeight="1" x14ac:dyDescent="0.2">
      <c r="B16" s="99" t="s">
        <v>59</v>
      </c>
      <c r="C16" s="100"/>
      <c r="D16" s="96">
        <f>'Pages 3.1.3 - 3.1.4'!G119</f>
        <v>167243151</v>
      </c>
      <c r="E16" s="95">
        <f>'Pages 3.1.3 - 3.1.4'!K119</f>
        <v>-2447353.1598000005</v>
      </c>
      <c r="F16" s="96">
        <f>D16+E16</f>
        <v>164795797.84020001</v>
      </c>
      <c r="G16" s="26"/>
      <c r="H16" s="26"/>
      <c r="I16" s="102"/>
      <c r="J16" s="97"/>
      <c r="K16" s="26"/>
      <c r="L16" s="26"/>
      <c r="M16" s="26"/>
      <c r="N16" s="26"/>
      <c r="O16" s="26"/>
      <c r="P16" s="26"/>
      <c r="Q16" s="26"/>
      <c r="R16" s="26"/>
      <c r="S16" s="26"/>
      <c r="T16" s="26"/>
      <c r="U16" s="26"/>
      <c r="V16" s="26"/>
      <c r="W16" s="26"/>
      <c r="X16" s="26"/>
      <c r="Y16" s="26"/>
      <c r="Z16" s="26"/>
      <c r="AA16" s="26"/>
      <c r="AB16" s="26"/>
      <c r="AC16" s="26"/>
      <c r="AD16" s="26"/>
    </row>
    <row r="17" spans="2:30" ht="34.9" customHeight="1" x14ac:dyDescent="0.2">
      <c r="B17" s="103" t="s">
        <v>60</v>
      </c>
      <c r="C17" s="104"/>
      <c r="D17" s="105">
        <f>'Pages 3.1.3 - 3.1.4'!G139</f>
        <v>9126707</v>
      </c>
      <c r="E17" s="106">
        <f>'Pages 3.1.3 - 3.1.4'!K139</f>
        <v>42704.379941093735</v>
      </c>
      <c r="F17" s="105">
        <f>D17+E17</f>
        <v>9169411.3799410947</v>
      </c>
      <c r="G17" s="26"/>
      <c r="H17" s="26"/>
      <c r="I17" s="107"/>
      <c r="J17" s="97"/>
      <c r="K17" s="26"/>
      <c r="L17" s="26"/>
      <c r="M17" s="26"/>
      <c r="N17" s="26"/>
      <c r="O17" s="26"/>
      <c r="P17" s="26"/>
      <c r="Q17" s="26"/>
      <c r="R17" s="26"/>
      <c r="S17" s="26"/>
      <c r="T17" s="26"/>
      <c r="U17" s="26"/>
      <c r="V17" s="26"/>
      <c r="W17" s="26"/>
      <c r="X17" s="26"/>
      <c r="Y17" s="26"/>
      <c r="Z17" s="26"/>
      <c r="AA17" s="26"/>
      <c r="AB17" s="26"/>
      <c r="AC17" s="26"/>
      <c r="AD17" s="26"/>
    </row>
    <row r="18" spans="2:30" ht="34.9" customHeight="1" thickBot="1" x14ac:dyDescent="0.25">
      <c r="B18" s="108" t="s">
        <v>61</v>
      </c>
      <c r="C18" s="109"/>
      <c r="D18" s="110">
        <f>SUM(D13:D17)</f>
        <v>4107500610</v>
      </c>
      <c r="E18" s="110">
        <f>SUM(E13:E17)</f>
        <v>-76366983.905438974</v>
      </c>
      <c r="F18" s="110">
        <f>SUM(F13:F17)</f>
        <v>4031133626.0945611</v>
      </c>
      <c r="G18" s="26"/>
      <c r="H18" s="26"/>
      <c r="I18" s="98"/>
      <c r="J18" s="97"/>
      <c r="K18" s="26"/>
      <c r="L18" s="26"/>
      <c r="M18" s="26"/>
      <c r="N18" s="26"/>
      <c r="O18" s="26"/>
      <c r="P18" s="26"/>
      <c r="Q18" s="26"/>
      <c r="R18" s="26"/>
      <c r="S18" s="26"/>
      <c r="T18" s="26"/>
      <c r="U18" s="26"/>
      <c r="V18" s="26"/>
      <c r="W18" s="26"/>
      <c r="X18" s="26"/>
      <c r="Y18" s="26"/>
      <c r="Z18" s="26"/>
      <c r="AA18" s="26"/>
      <c r="AB18" s="26"/>
      <c r="AC18" s="26"/>
      <c r="AD18" s="26"/>
    </row>
    <row r="19" spans="2:30" ht="13.5" hidden="1" thickTop="1" x14ac:dyDescent="0.2">
      <c r="B19" s="99" t="s">
        <v>62</v>
      </c>
      <c r="C19" s="100"/>
      <c r="D19" s="96"/>
      <c r="E19" s="111"/>
      <c r="F19" s="96"/>
      <c r="G19" s="26"/>
      <c r="H19" s="26"/>
      <c r="I19" s="98"/>
      <c r="J19" s="97"/>
      <c r="K19" s="26"/>
      <c r="L19" s="26"/>
      <c r="M19" s="26"/>
      <c r="N19" s="26"/>
      <c r="O19" s="26"/>
      <c r="P19" s="26"/>
      <c r="Q19" s="26"/>
      <c r="R19" s="26"/>
      <c r="S19" s="26"/>
      <c r="T19" s="26"/>
      <c r="U19" s="26"/>
      <c r="V19" s="26"/>
      <c r="W19" s="26"/>
      <c r="X19" s="26"/>
      <c r="Y19" s="26"/>
      <c r="Z19" s="26"/>
      <c r="AA19" s="26"/>
      <c r="AB19" s="26"/>
      <c r="AC19" s="26"/>
      <c r="AD19" s="26"/>
    </row>
    <row r="20" spans="2:30" ht="34.9" hidden="1" customHeight="1" x14ac:dyDescent="0.2">
      <c r="B20" s="99" t="s">
        <v>63</v>
      </c>
      <c r="C20" s="100"/>
      <c r="D20" s="96">
        <v>0</v>
      </c>
      <c r="E20" s="95">
        <v>0</v>
      </c>
      <c r="F20" s="96">
        <f>D20+E20</f>
        <v>0</v>
      </c>
      <c r="G20" s="26"/>
      <c r="H20" s="26"/>
      <c r="I20" s="98"/>
      <c r="J20" s="97"/>
      <c r="K20" s="26"/>
      <c r="L20" s="26"/>
      <c r="M20" s="26"/>
      <c r="N20" s="26"/>
      <c r="O20" s="26"/>
      <c r="P20" s="26"/>
      <c r="Q20" s="26"/>
      <c r="R20" s="26"/>
      <c r="S20" s="26"/>
      <c r="T20" s="26"/>
      <c r="U20" s="26"/>
      <c r="V20" s="26"/>
      <c r="W20" s="26"/>
      <c r="X20" s="26"/>
      <c r="Y20" s="26"/>
      <c r="Z20" s="26"/>
      <c r="AA20" s="26"/>
      <c r="AB20" s="26"/>
      <c r="AC20" s="26"/>
      <c r="AD20" s="26"/>
    </row>
    <row r="21" spans="2:30" ht="34.9" hidden="1" customHeight="1" thickBot="1" x14ac:dyDescent="0.25">
      <c r="B21" s="112" t="s">
        <v>64</v>
      </c>
      <c r="C21" s="113"/>
      <c r="D21" s="114">
        <v>0</v>
      </c>
      <c r="E21" s="115">
        <v>0</v>
      </c>
      <c r="F21" s="114">
        <f>D21+E21</f>
        <v>0</v>
      </c>
      <c r="G21" s="26"/>
      <c r="H21" s="26"/>
      <c r="I21" s="98"/>
      <c r="J21" s="97"/>
      <c r="K21" s="26"/>
      <c r="L21" s="26"/>
      <c r="M21" s="26"/>
      <c r="N21" s="26"/>
      <c r="O21" s="26"/>
      <c r="P21" s="26"/>
      <c r="Q21" s="26"/>
      <c r="R21" s="26"/>
      <c r="S21" s="26"/>
      <c r="T21" s="26"/>
      <c r="U21" s="26"/>
      <c r="V21" s="26"/>
      <c r="W21" s="26"/>
      <c r="X21" s="26"/>
      <c r="Y21" s="26"/>
      <c r="Z21" s="26"/>
      <c r="AA21" s="26"/>
      <c r="AB21" s="26"/>
      <c r="AC21" s="26"/>
      <c r="AD21" s="26"/>
    </row>
    <row r="22" spans="2:30" ht="34.9" hidden="1" customHeight="1" thickTop="1" x14ac:dyDescent="0.2">
      <c r="B22" s="99" t="s">
        <v>65</v>
      </c>
      <c r="C22" s="100"/>
      <c r="D22" s="96">
        <f>SUM(D18:D21)</f>
        <v>4107500610</v>
      </c>
      <c r="E22" s="111">
        <f>SUM(E18:E21)</f>
        <v>-76366983.905438974</v>
      </c>
      <c r="F22" s="96">
        <f>SUM(F18:F21)</f>
        <v>4031133626.0945611</v>
      </c>
      <c r="G22" s="26"/>
      <c r="H22" s="26"/>
      <c r="I22" s="98"/>
      <c r="J22" s="97"/>
      <c r="K22" s="26"/>
      <c r="L22" s="26"/>
      <c r="M22" s="26"/>
      <c r="N22" s="26"/>
      <c r="O22" s="26"/>
      <c r="P22" s="26"/>
      <c r="Q22" s="26"/>
      <c r="R22" s="26"/>
      <c r="S22" s="26"/>
      <c r="T22" s="26"/>
      <c r="U22" s="26"/>
      <c r="V22" s="26"/>
      <c r="W22" s="26"/>
      <c r="X22" s="26"/>
      <c r="Y22" s="26"/>
      <c r="Z22" s="26"/>
      <c r="AA22" s="26"/>
      <c r="AB22" s="26"/>
      <c r="AC22" s="26"/>
      <c r="AD22" s="26"/>
    </row>
    <row r="23" spans="2:30" ht="13.5" thickTop="1" x14ac:dyDescent="0.2">
      <c r="B23" s="116"/>
      <c r="C23" s="117"/>
      <c r="D23" s="118"/>
      <c r="E23" s="88"/>
      <c r="F23" s="88"/>
      <c r="G23" s="26"/>
      <c r="H23" s="26"/>
      <c r="I23" s="26"/>
      <c r="J23" s="26"/>
      <c r="K23" s="26"/>
      <c r="L23" s="26"/>
      <c r="M23" s="26"/>
      <c r="N23" s="26"/>
      <c r="O23" s="26"/>
      <c r="P23" s="26"/>
      <c r="Q23" s="26"/>
      <c r="R23" s="26"/>
      <c r="S23" s="26"/>
      <c r="T23" s="26"/>
      <c r="U23" s="26"/>
      <c r="V23" s="26"/>
      <c r="W23" s="26"/>
      <c r="X23" s="26"/>
      <c r="Y23" s="26"/>
      <c r="Z23" s="26"/>
      <c r="AA23" s="26"/>
      <c r="AB23" s="26"/>
      <c r="AC23" s="26"/>
      <c r="AD23" s="26"/>
    </row>
    <row r="24" spans="2:30" x14ac:dyDescent="0.2">
      <c r="B24" s="116" t="s">
        <v>67</v>
      </c>
      <c r="C24" s="117"/>
      <c r="D24" s="118" t="s">
        <v>68</v>
      </c>
      <c r="E24" s="88" t="s">
        <v>85</v>
      </c>
      <c r="F24" s="88" t="s">
        <v>69</v>
      </c>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2:30" ht="15" customHeight="1" x14ac:dyDescent="0.2">
      <c r="B25" s="116"/>
      <c r="C25" s="117"/>
      <c r="D25" s="118"/>
      <c r="E25" s="88" t="s">
        <v>82</v>
      </c>
      <c r="F25" s="88"/>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2:30" ht="16.5" customHeight="1" x14ac:dyDescent="0.2">
      <c r="B26" s="99"/>
      <c r="C26" s="100"/>
      <c r="D26" s="119"/>
      <c r="E26" s="119" t="s">
        <v>82</v>
      </c>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2:30" x14ac:dyDescent="0.2">
      <c r="B27" s="120"/>
    </row>
    <row r="28" spans="2:30" x14ac:dyDescent="0.2">
      <c r="B28" s="120"/>
    </row>
    <row r="29" spans="2:30" ht="18" customHeight="1" x14ac:dyDescent="0.2">
      <c r="B29" s="121" t="s">
        <v>86</v>
      </c>
      <c r="C29" s="26"/>
      <c r="D29" s="26"/>
      <c r="E29" s="26"/>
      <c r="F29" s="26"/>
    </row>
    <row r="30" spans="2:30" x14ac:dyDescent="0.2">
      <c r="B30" s="122" t="s">
        <v>87</v>
      </c>
      <c r="F30" s="123"/>
    </row>
    <row r="31" spans="2:30" x14ac:dyDescent="0.2">
      <c r="B31" s="28"/>
    </row>
    <row r="32" spans="2:30" ht="18" customHeight="1" x14ac:dyDescent="0.2">
      <c r="B32" s="124" t="s">
        <v>82</v>
      </c>
      <c r="C32" s="26"/>
      <c r="D32" s="26"/>
      <c r="E32" s="26"/>
      <c r="F32" s="26"/>
    </row>
    <row r="33" spans="2:6" ht="18" customHeight="1" x14ac:dyDescent="0.2">
      <c r="B33" s="124" t="s">
        <v>82</v>
      </c>
      <c r="C33" s="26"/>
      <c r="D33" s="26"/>
      <c r="E33" s="26"/>
      <c r="F33" s="26"/>
    </row>
    <row r="34" spans="2:6" ht="18" customHeight="1" x14ac:dyDescent="0.2">
      <c r="B34" s="30"/>
      <c r="C34" s="26"/>
      <c r="D34" s="26"/>
      <c r="E34" s="26"/>
      <c r="F34" s="26"/>
    </row>
    <row r="35" spans="2:6" x14ac:dyDescent="0.2">
      <c r="B35" s="26"/>
      <c r="C35" s="26"/>
      <c r="D35" s="125"/>
      <c r="E35" s="26"/>
      <c r="F35" s="26"/>
    </row>
  </sheetData>
  <printOptions horizontalCentered="1"/>
  <pageMargins left="0.7" right="0.7" top="0.75" bottom="0.75" header="0.3" footer="0.3"/>
  <pageSetup orientation="portrait" r:id="rId1"/>
  <headerFooter alignWithMargins="0">
    <oddHeader>&amp;R&amp;"Arial,Regular"&amp;10Page 3.1.2</oddHeader>
  </headerFooter>
  <colBreaks count="1" manualBreakCount="1">
    <brk id="8"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view="pageBreakPreview" zoomScale="80" zoomScaleNormal="80" zoomScaleSheetLayoutView="80" workbookViewId="0">
      <selection activeCell="A4" sqref="A4"/>
    </sheetView>
  </sheetViews>
  <sheetFormatPr defaultRowHeight="12.75" x14ac:dyDescent="0.2"/>
  <cols>
    <col min="1" max="1" width="5.875" style="27" customWidth="1"/>
    <col min="2" max="2" width="15.5" style="27" customWidth="1"/>
    <col min="3" max="3" width="3.875" style="27" customWidth="1"/>
    <col min="4" max="4" width="9.25" style="27" bestFit="1" customWidth="1"/>
    <col min="5" max="5" width="9.5" style="27" bestFit="1" customWidth="1"/>
    <col min="6" max="6" width="11" style="27" customWidth="1"/>
    <col min="7" max="9" width="11.75" style="27" customWidth="1"/>
    <col min="10" max="11" width="11" style="27" customWidth="1"/>
    <col min="12" max="13" width="11.75" style="27" customWidth="1"/>
    <col min="14" max="16" width="11" style="27" customWidth="1"/>
    <col min="17" max="17" width="11.875" style="27" customWidth="1"/>
    <col min="18" max="18" width="9" style="27"/>
    <col min="19" max="20" width="14.625" style="27" bestFit="1" customWidth="1"/>
    <col min="21" max="23" width="11.125" style="27" bestFit="1" customWidth="1"/>
    <col min="24" max="24" width="9" style="27"/>
    <col min="25" max="25" width="10.375" style="27" customWidth="1"/>
    <col min="26" max="26" width="9" style="27"/>
    <col min="27" max="28" width="15.25" style="27" bestFit="1" customWidth="1"/>
    <col min="29" max="29" width="12.75" style="27" bestFit="1" customWidth="1"/>
    <col min="30" max="33" width="9" style="27"/>
    <col min="34" max="36" width="13.625" style="27" bestFit="1" customWidth="1"/>
    <col min="37" max="16384" width="9" style="27"/>
  </cols>
  <sheetData>
    <row r="1" spans="1:25" s="126" customFormat="1" ht="18.75" customHeight="1" x14ac:dyDescent="0.2">
      <c r="A1" s="25" t="s">
        <v>0</v>
      </c>
    </row>
    <row r="2" spans="1:25" s="126" customFormat="1" x14ac:dyDescent="0.2">
      <c r="A2" s="25" t="s">
        <v>170</v>
      </c>
    </row>
    <row r="3" spans="1:25" s="126" customFormat="1" x14ac:dyDescent="0.2">
      <c r="A3" s="80" t="s">
        <v>22</v>
      </c>
    </row>
    <row r="4" spans="1:25" s="126" customFormat="1" ht="18.75" customHeight="1" x14ac:dyDescent="0.2"/>
    <row r="5" spans="1:25" x14ac:dyDescent="0.2">
      <c r="A5" s="81"/>
      <c r="B5" s="30"/>
      <c r="C5" s="30"/>
      <c r="D5" s="30"/>
      <c r="E5" s="30"/>
      <c r="F5" s="84"/>
      <c r="G5" s="84"/>
      <c r="H5" s="84"/>
      <c r="I5" s="84"/>
      <c r="J5" s="84" t="s">
        <v>38</v>
      </c>
      <c r="K5" s="84"/>
      <c r="L5" s="84"/>
      <c r="M5" s="84"/>
      <c r="N5" s="84"/>
      <c r="O5" s="84"/>
      <c r="P5" s="84"/>
      <c r="Q5" s="84"/>
      <c r="R5" s="28"/>
      <c r="S5" s="28"/>
      <c r="T5" s="29"/>
      <c r="U5" s="28"/>
      <c r="V5" s="26"/>
      <c r="W5" s="26"/>
      <c r="X5" s="26"/>
      <c r="Y5" s="26"/>
    </row>
    <row r="6" spans="1:25" x14ac:dyDescent="0.2">
      <c r="A6" s="81"/>
      <c r="B6" s="30"/>
      <c r="C6" s="30"/>
      <c r="D6" s="30"/>
      <c r="E6" s="30"/>
      <c r="F6" s="127" t="s">
        <v>88</v>
      </c>
      <c r="G6" s="84"/>
      <c r="H6" s="84"/>
      <c r="I6" s="84"/>
      <c r="J6" s="127" t="s">
        <v>44</v>
      </c>
      <c r="K6" s="127" t="s">
        <v>37</v>
      </c>
      <c r="L6" s="128"/>
      <c r="M6" s="84" t="s">
        <v>89</v>
      </c>
      <c r="N6" s="84" t="s">
        <v>38</v>
      </c>
      <c r="O6" s="84" t="s">
        <v>46</v>
      </c>
      <c r="P6" s="84"/>
      <c r="Q6" s="84"/>
      <c r="R6" s="30"/>
      <c r="S6" s="30"/>
      <c r="T6" s="81"/>
      <c r="U6" s="30"/>
      <c r="V6" s="26"/>
      <c r="W6" s="26"/>
      <c r="X6" s="26"/>
      <c r="Y6" s="26"/>
    </row>
    <row r="7" spans="1:25" ht="14.25" x14ac:dyDescent="0.2">
      <c r="A7" s="81"/>
      <c r="B7" s="30"/>
      <c r="C7" s="30"/>
      <c r="D7" s="127" t="s">
        <v>88</v>
      </c>
      <c r="E7" s="127"/>
      <c r="F7" s="129" t="s">
        <v>90</v>
      </c>
      <c r="G7" s="129" t="s">
        <v>89</v>
      </c>
      <c r="H7" s="129" t="s">
        <v>91</v>
      </c>
      <c r="I7" s="129" t="s">
        <v>53</v>
      </c>
      <c r="J7" s="129" t="s">
        <v>84</v>
      </c>
      <c r="K7" s="129" t="s">
        <v>92</v>
      </c>
      <c r="L7" s="128" t="s">
        <v>45</v>
      </c>
      <c r="M7" s="129" t="s">
        <v>42</v>
      </c>
      <c r="N7" s="129" t="s">
        <v>52</v>
      </c>
      <c r="O7" s="129" t="s">
        <v>54</v>
      </c>
      <c r="P7" s="84" t="s">
        <v>37</v>
      </c>
      <c r="Q7" s="84" t="s">
        <v>45</v>
      </c>
      <c r="R7" s="30"/>
      <c r="S7" s="30"/>
      <c r="T7" s="81"/>
      <c r="U7" s="30"/>
      <c r="V7" s="26"/>
      <c r="W7" s="26"/>
      <c r="X7" s="26"/>
      <c r="Y7" s="26"/>
    </row>
    <row r="8" spans="1:25" x14ac:dyDescent="0.2">
      <c r="B8" s="80"/>
      <c r="C8" s="130"/>
      <c r="D8" s="131" t="s">
        <v>90</v>
      </c>
      <c r="E8" s="131" t="s">
        <v>93</v>
      </c>
      <c r="F8" s="131" t="s">
        <v>94</v>
      </c>
      <c r="G8" s="131" t="s">
        <v>83</v>
      </c>
      <c r="H8" s="131" t="s">
        <v>93</v>
      </c>
      <c r="I8" s="131" t="s">
        <v>54</v>
      </c>
      <c r="J8" s="131" t="s">
        <v>83</v>
      </c>
      <c r="K8" s="131" t="s">
        <v>83</v>
      </c>
      <c r="L8" s="132" t="s">
        <v>83</v>
      </c>
      <c r="M8" s="131" t="s">
        <v>95</v>
      </c>
      <c r="N8" s="131" t="s">
        <v>95</v>
      </c>
      <c r="O8" s="131" t="s">
        <v>95</v>
      </c>
      <c r="P8" s="131" t="s">
        <v>54</v>
      </c>
      <c r="Q8" s="131" t="s">
        <v>49</v>
      </c>
    </row>
    <row r="9" spans="1:25" ht="15.75" customHeight="1" x14ac:dyDescent="0.2">
      <c r="A9" s="80" t="s">
        <v>13</v>
      </c>
      <c r="B9" s="80"/>
      <c r="F9" s="133"/>
      <c r="G9" s="133"/>
      <c r="H9" s="133"/>
      <c r="I9" s="133"/>
      <c r="J9" s="133"/>
      <c r="K9" s="133"/>
      <c r="L9" s="134"/>
      <c r="M9" s="130"/>
      <c r="N9" s="130"/>
      <c r="O9" s="130"/>
      <c r="P9" s="130"/>
      <c r="U9" s="135"/>
    </row>
    <row r="10" spans="1:25" ht="15.75" customHeight="1" x14ac:dyDescent="0.2">
      <c r="B10" s="27" t="s">
        <v>96</v>
      </c>
      <c r="D10" s="136">
        <v>101753.91666666667</v>
      </c>
      <c r="E10" s="136">
        <f>F10-D10</f>
        <v>-261.36709677666659</v>
      </c>
      <c r="F10" s="137">
        <v>101492.54956989</v>
      </c>
      <c r="G10" s="137">
        <v>1510928203</v>
      </c>
      <c r="H10" s="137">
        <v>-19398896.755837858</v>
      </c>
      <c r="I10" s="137">
        <v>-44432</v>
      </c>
      <c r="J10" s="137">
        <v>-56391635.92382659</v>
      </c>
      <c r="K10" s="137">
        <f>H10+I10+J10</f>
        <v>-75834964.679664448</v>
      </c>
      <c r="L10" s="138">
        <f t="shared" ref="L10:L16" si="0">K10+G10</f>
        <v>1435093238.3203356</v>
      </c>
      <c r="M10" s="139">
        <f>'Pages 3.1.5 - 3.1.6'!D9</f>
        <v>127643581.39000002</v>
      </c>
      <c r="N10" s="139">
        <f>'Pages 3.1.5 - 3.1.6'!I9</f>
        <v>11818689.342113322</v>
      </c>
      <c r="O10" s="139">
        <f>'Pages 3.1.5 - 3.1.6'!K9</f>
        <v>0</v>
      </c>
      <c r="P10" s="139">
        <f>N10+O10</f>
        <v>11818689.342113322</v>
      </c>
      <c r="Q10" s="139">
        <f t="shared" ref="Q10:Q16" si="1">P10+M10</f>
        <v>139462270.73211333</v>
      </c>
    </row>
    <row r="11" spans="1:25" ht="15.75" customHeight="1" x14ac:dyDescent="0.2">
      <c r="B11" s="27" t="s">
        <v>97</v>
      </c>
      <c r="D11" s="136">
        <v>5102.5</v>
      </c>
      <c r="E11" s="136">
        <f t="shared" ref="E11:E16" si="2">F11-D11</f>
        <v>-41.49075268816614</v>
      </c>
      <c r="F11" s="137">
        <v>5061.0092473118339</v>
      </c>
      <c r="G11" s="137">
        <v>79640499</v>
      </c>
      <c r="H11" s="137">
        <v>-1022509.0872067123</v>
      </c>
      <c r="I11" s="137">
        <v>-6286</v>
      </c>
      <c r="J11" s="137">
        <v>-3544776.4952980368</v>
      </c>
      <c r="K11" s="137">
        <f t="shared" ref="K11:K16" si="3">H11+I11+J11</f>
        <v>-4573571.5825047493</v>
      </c>
      <c r="L11" s="138">
        <f t="shared" si="0"/>
        <v>75066927.417495251</v>
      </c>
      <c r="M11" s="139">
        <f>'Pages 3.1.5 - 3.1.6'!D10</f>
        <v>6710938.9100000001</v>
      </c>
      <c r="N11" s="139">
        <f>'Pages 3.1.5 - 3.1.6'!I10</f>
        <v>597768.98679702752</v>
      </c>
      <c r="O11" s="139">
        <f>'Pages 3.1.5 - 3.1.6'!K10</f>
        <v>0</v>
      </c>
      <c r="P11" s="139">
        <f t="shared" ref="P11:P16" si="4">N11+O11</f>
        <v>597768.98679702752</v>
      </c>
      <c r="Q11" s="139">
        <f t="shared" si="1"/>
        <v>7308707.8967970274</v>
      </c>
    </row>
    <row r="12" spans="1:25" ht="15.75" customHeight="1" x14ac:dyDescent="0.2">
      <c r="B12" s="27" t="s">
        <v>98</v>
      </c>
      <c r="D12" s="136">
        <v>78.916666666666671</v>
      </c>
      <c r="E12" s="136">
        <f t="shared" si="2"/>
        <v>0.13634408602149506</v>
      </c>
      <c r="F12" s="137">
        <v>79.053010752688166</v>
      </c>
      <c r="G12" s="137">
        <v>2117570</v>
      </c>
      <c r="H12" s="137">
        <v>-27187.606745109897</v>
      </c>
      <c r="I12" s="137">
        <v>-3399</v>
      </c>
      <c r="J12" s="137">
        <v>-80541.434275372114</v>
      </c>
      <c r="K12" s="137">
        <f t="shared" si="3"/>
        <v>-111128.04102048201</v>
      </c>
      <c r="L12" s="138">
        <f t="shared" si="0"/>
        <v>2006441.9589795179</v>
      </c>
      <c r="M12" s="139">
        <f>'Pages 3.1.5 - 3.1.6'!D11</f>
        <v>199014.39</v>
      </c>
      <c r="N12" s="139">
        <f>'Pages 3.1.5 - 3.1.6'!I11</f>
        <v>15062.361585298771</v>
      </c>
      <c r="O12" s="139">
        <f>'Pages 3.1.5 - 3.1.6'!K11</f>
        <v>0</v>
      </c>
      <c r="P12" s="139">
        <f t="shared" si="4"/>
        <v>15062.361585298771</v>
      </c>
      <c r="Q12" s="139">
        <f t="shared" si="1"/>
        <v>214076.7515852988</v>
      </c>
    </row>
    <row r="13" spans="1:25" ht="15.75" customHeight="1" x14ac:dyDescent="0.2">
      <c r="B13" s="130" t="s">
        <v>99</v>
      </c>
      <c r="D13" s="136">
        <v>12.833333333333334</v>
      </c>
      <c r="E13" s="136">
        <f t="shared" si="2"/>
        <v>0.16387096774191612</v>
      </c>
      <c r="F13" s="137">
        <v>12.99720430107525</v>
      </c>
      <c r="G13" s="137">
        <v>321154</v>
      </c>
      <c r="H13" s="137">
        <v>-4123.3152418191712</v>
      </c>
      <c r="I13" s="137">
        <v>0</v>
      </c>
      <c r="J13" s="137">
        <v>0</v>
      </c>
      <c r="K13" s="137">
        <f t="shared" si="3"/>
        <v>-4123.3152418191712</v>
      </c>
      <c r="L13" s="138">
        <f t="shared" si="0"/>
        <v>317030.68475818081</v>
      </c>
      <c r="M13" s="139">
        <f>'Pages 3.1.5 - 3.1.6'!D12</f>
        <v>29742.63</v>
      </c>
      <c r="N13" s="139">
        <f>'Pages 3.1.5 - 3.1.6'!I12</f>
        <v>3377.3674517082991</v>
      </c>
      <c r="O13" s="139">
        <f>'Pages 3.1.5 - 3.1.6'!K12</f>
        <v>0</v>
      </c>
      <c r="P13" s="139">
        <f t="shared" si="4"/>
        <v>3377.3674517082991</v>
      </c>
      <c r="Q13" s="139">
        <f t="shared" si="1"/>
        <v>33119.997451708303</v>
      </c>
    </row>
    <row r="14" spans="1:25" ht="15.75" customHeight="1" x14ac:dyDescent="0.2">
      <c r="B14" s="130" t="s">
        <v>100</v>
      </c>
      <c r="D14" s="136">
        <v>1089.4166666666667</v>
      </c>
      <c r="E14" s="136">
        <f t="shared" si="2"/>
        <v>54.678602150541565</v>
      </c>
      <c r="F14" s="137">
        <v>1144.0952688172083</v>
      </c>
      <c r="G14" s="137">
        <v>12389265</v>
      </c>
      <c r="H14" s="137">
        <v>-159066.50768614683</v>
      </c>
      <c r="I14" s="137">
        <v>4375</v>
      </c>
      <c r="J14" s="137">
        <v>0</v>
      </c>
      <c r="K14" s="137">
        <f t="shared" si="3"/>
        <v>-154691.50768614683</v>
      </c>
      <c r="L14" s="138">
        <f t="shared" si="0"/>
        <v>12234573.492313853</v>
      </c>
      <c r="M14" s="139">
        <f>'Pages 3.1.5 - 3.1.6'!D13</f>
        <v>1117750.58</v>
      </c>
      <c r="N14" s="139">
        <f>'Pages 3.1.5 - 3.1.6'!I13</f>
        <v>149039.08049792747</v>
      </c>
      <c r="O14" s="139">
        <f>'Pages 3.1.5 - 3.1.6'!K13</f>
        <v>0</v>
      </c>
      <c r="P14" s="139">
        <f t="shared" si="4"/>
        <v>149039.08049792747</v>
      </c>
      <c r="Q14" s="139">
        <f t="shared" si="1"/>
        <v>1266789.6604979276</v>
      </c>
    </row>
    <row r="15" spans="1:25" ht="15.75" customHeight="1" x14ac:dyDescent="0.2">
      <c r="B15" s="130" t="s">
        <v>101</v>
      </c>
      <c r="D15" s="136">
        <v>3459.5833333333335</v>
      </c>
      <c r="E15" s="136">
        <f t="shared" si="2"/>
        <v>6.8111111111020364</v>
      </c>
      <c r="F15" s="137">
        <v>3466.3944444444355</v>
      </c>
      <c r="G15" s="137">
        <v>21191503</v>
      </c>
      <c r="H15" s="137">
        <v>-272078.96310479299</v>
      </c>
      <c r="I15" s="137">
        <v>-155017</v>
      </c>
      <c r="J15" s="137">
        <v>-209418.77664011726</v>
      </c>
      <c r="K15" s="137">
        <f t="shared" si="3"/>
        <v>-636514.73974491027</v>
      </c>
      <c r="L15" s="138">
        <f t="shared" si="0"/>
        <v>20554988.260255091</v>
      </c>
      <c r="M15" s="139">
        <f>'Pages 3.1.5 - 3.1.6'!D14</f>
        <v>2335928.9</v>
      </c>
      <c r="N15" s="139">
        <f>'Pages 3.1.5 - 3.1.6'!I14</f>
        <v>167368.15180299684</v>
      </c>
      <c r="O15" s="139">
        <f>'Pages 3.1.5 - 3.1.6'!K14</f>
        <v>0</v>
      </c>
      <c r="P15" s="139">
        <f t="shared" si="4"/>
        <v>167368.15180299684</v>
      </c>
      <c r="Q15" s="139">
        <f t="shared" si="1"/>
        <v>2503297.0518029965</v>
      </c>
    </row>
    <row r="16" spans="1:25" ht="15.75" customHeight="1" x14ac:dyDescent="0.2">
      <c r="B16" s="130" t="s">
        <v>102</v>
      </c>
      <c r="D16" s="140">
        <v>0</v>
      </c>
      <c r="E16" s="140">
        <f t="shared" si="2"/>
        <v>0</v>
      </c>
      <c r="F16" s="141">
        <v>0</v>
      </c>
      <c r="G16" s="141">
        <v>1581480</v>
      </c>
      <c r="H16" s="141">
        <v>0</v>
      </c>
      <c r="I16" s="141">
        <v>0</v>
      </c>
      <c r="J16" s="141">
        <v>0</v>
      </c>
      <c r="K16" s="141">
        <f t="shared" si="3"/>
        <v>0</v>
      </c>
      <c r="L16" s="142">
        <f t="shared" si="0"/>
        <v>1581480</v>
      </c>
      <c r="M16" s="143">
        <f>'Pages 3.1.5 - 3.1.6'!D15</f>
        <v>119191.29</v>
      </c>
      <c r="N16" s="143">
        <f>'Pages 3.1.5 - 3.1.6'!I15</f>
        <v>0</v>
      </c>
      <c r="O16" s="143">
        <f>'Pages 3.1.5 - 3.1.6'!K15</f>
        <v>0</v>
      </c>
      <c r="P16" s="143">
        <f t="shared" si="4"/>
        <v>0</v>
      </c>
      <c r="Q16" s="143">
        <f t="shared" si="1"/>
        <v>119191.29</v>
      </c>
    </row>
    <row r="17" spans="2:31" ht="15.75" customHeight="1" x14ac:dyDescent="0.2">
      <c r="B17" s="130" t="s">
        <v>103</v>
      </c>
      <c r="C17" s="144"/>
      <c r="D17" s="136">
        <f>SUM(D10:D16)</f>
        <v>111497.16666666667</v>
      </c>
      <c r="E17" s="136">
        <f>SUM(E10:E16)</f>
        <v>-241.06792114942573</v>
      </c>
      <c r="F17" s="137">
        <f t="shared" ref="F17:Q17" si="5">SUM(F10:F16)</f>
        <v>111256.09874551724</v>
      </c>
      <c r="G17" s="137">
        <f t="shared" si="5"/>
        <v>1628169674</v>
      </c>
      <c r="H17" s="137">
        <f>SUM(H10:H16)</f>
        <v>-20883862.235822435</v>
      </c>
      <c r="I17" s="137">
        <f>SUM(I10:I16)</f>
        <v>-204759</v>
      </c>
      <c r="J17" s="137">
        <f t="shared" si="5"/>
        <v>-60226372.630040117</v>
      </c>
      <c r="K17" s="137">
        <f t="shared" si="5"/>
        <v>-81314993.865862563</v>
      </c>
      <c r="L17" s="138">
        <f t="shared" si="5"/>
        <v>1546854680.1341376</v>
      </c>
      <c r="M17" s="139">
        <f t="shared" si="5"/>
        <v>138156148.09</v>
      </c>
      <c r="N17" s="139">
        <f t="shared" si="5"/>
        <v>12751305.29024828</v>
      </c>
      <c r="O17" s="139">
        <f t="shared" si="5"/>
        <v>0</v>
      </c>
      <c r="P17" s="139">
        <f t="shared" si="5"/>
        <v>12751305.29024828</v>
      </c>
      <c r="Q17" s="139">
        <f t="shared" si="5"/>
        <v>150907453.38024831</v>
      </c>
    </row>
    <row r="18" spans="2:31" ht="15.75" customHeight="1" x14ac:dyDescent="0.2">
      <c r="B18" s="130"/>
      <c r="C18" s="144"/>
      <c r="D18" s="144"/>
      <c r="E18" s="144"/>
      <c r="F18" s="133"/>
      <c r="G18" s="133"/>
      <c r="H18" s="133"/>
      <c r="I18" s="133"/>
      <c r="J18" s="133"/>
      <c r="K18" s="133"/>
      <c r="L18" s="134"/>
      <c r="M18" s="139"/>
      <c r="N18" s="139"/>
      <c r="O18" s="139"/>
      <c r="P18" s="139"/>
      <c r="Q18" s="145"/>
    </row>
    <row r="19" spans="2:31" ht="15.75" customHeight="1" x14ac:dyDescent="0.2">
      <c r="B19" s="27" t="s">
        <v>104</v>
      </c>
      <c r="C19" s="144"/>
      <c r="D19" s="140">
        <v>1033.3333333333333</v>
      </c>
      <c r="E19" s="140">
        <f>F19-D19</f>
        <v>2.5</v>
      </c>
      <c r="F19" s="141">
        <v>1035.8333333333333</v>
      </c>
      <c r="G19" s="141">
        <v>945378</v>
      </c>
      <c r="H19" s="141">
        <v>-12137.764177561308</v>
      </c>
      <c r="I19" s="141">
        <v>4163</v>
      </c>
      <c r="J19" s="141">
        <v>0</v>
      </c>
      <c r="K19" s="141">
        <f>H19+I19+J19</f>
        <v>-7974.7641775613083</v>
      </c>
      <c r="L19" s="142">
        <f>K19+G19</f>
        <v>937403.23582243873</v>
      </c>
      <c r="M19" s="143">
        <f>'Pages 3.1.5 - 3.1.6'!D18</f>
        <v>140238.6</v>
      </c>
      <c r="N19" s="143">
        <f>'Pages 3.1.5 - 3.1.6'!I18</f>
        <v>8612.836632558674</v>
      </c>
      <c r="O19" s="143">
        <f>'Pages 3.1.5 - 3.1.6'!K18</f>
        <v>0</v>
      </c>
      <c r="P19" s="143">
        <f>N19+O19</f>
        <v>8612.836632558674</v>
      </c>
      <c r="Q19" s="143">
        <f>P19+M19</f>
        <v>148851.43663255867</v>
      </c>
    </row>
    <row r="20" spans="2:31" ht="15.75" customHeight="1" x14ac:dyDescent="0.2">
      <c r="B20" s="27" t="s">
        <v>103</v>
      </c>
      <c r="D20" s="137">
        <f t="shared" ref="D20:E20" si="6">SUM(D19:D19)</f>
        <v>1033.3333333333333</v>
      </c>
      <c r="E20" s="137">
        <f t="shared" si="6"/>
        <v>2.5</v>
      </c>
      <c r="F20" s="137">
        <f>SUM(F19:F19)</f>
        <v>1035.8333333333333</v>
      </c>
      <c r="G20" s="137">
        <f>SUM(G19:G19)</f>
        <v>945378</v>
      </c>
      <c r="H20" s="137">
        <f t="shared" ref="H20:I20" si="7">SUM(H19:H19)</f>
        <v>-12137.764177561308</v>
      </c>
      <c r="I20" s="137">
        <f t="shared" si="7"/>
        <v>4163</v>
      </c>
      <c r="J20" s="137">
        <f>SUM(J19)</f>
        <v>0</v>
      </c>
      <c r="K20" s="137">
        <f>SUM(K19)</f>
        <v>-7974.7641775613083</v>
      </c>
      <c r="L20" s="138">
        <f>SUM(L19)</f>
        <v>937403.23582243873</v>
      </c>
      <c r="M20" s="139">
        <f>SUM(M19)</f>
        <v>140238.6</v>
      </c>
      <c r="N20" s="139">
        <f>SUM(N19)</f>
        <v>8612.836632558674</v>
      </c>
      <c r="O20" s="139">
        <f>SUM(O19:O19)</f>
        <v>0</v>
      </c>
      <c r="P20" s="139">
        <f>SUM(P19)</f>
        <v>8612.836632558674</v>
      </c>
      <c r="Q20" s="139">
        <f>SUM(Q19)</f>
        <v>148851.43663255867</v>
      </c>
    </row>
    <row r="21" spans="2:31" ht="15.75" customHeight="1" x14ac:dyDescent="0.2">
      <c r="F21" s="133"/>
      <c r="G21" s="133"/>
      <c r="H21" s="133"/>
      <c r="I21" s="133"/>
      <c r="J21" s="133"/>
      <c r="K21" s="133"/>
      <c r="L21" s="134"/>
      <c r="M21" s="139"/>
      <c r="N21" s="139"/>
      <c r="O21" s="139"/>
      <c r="P21" s="139"/>
      <c r="Q21" s="139"/>
    </row>
    <row r="22" spans="2:31" s="144" customFormat="1" ht="15.75" customHeight="1" x14ac:dyDescent="0.2">
      <c r="B22" s="27" t="s">
        <v>105</v>
      </c>
      <c r="D22" s="144">
        <v>0</v>
      </c>
      <c r="E22" s="140"/>
      <c r="F22" s="141"/>
      <c r="G22" s="141">
        <v>0</v>
      </c>
      <c r="H22" s="141"/>
      <c r="I22" s="141"/>
      <c r="J22" s="141">
        <v>0</v>
      </c>
      <c r="K22" s="141">
        <f>H22+I22+J22</f>
        <v>0</v>
      </c>
      <c r="L22" s="142">
        <f>K22+G22</f>
        <v>0</v>
      </c>
      <c r="M22" s="143">
        <f>'Pages 3.1.5 - 3.1.6'!D21</f>
        <v>1819.5</v>
      </c>
      <c r="N22" s="143">
        <f>'Pages 3.1.5 - 3.1.6'!I21</f>
        <v>0</v>
      </c>
      <c r="O22" s="143">
        <f>'Pages 3.1.5 - 3.1.6'!K21</f>
        <v>0</v>
      </c>
      <c r="P22" s="143">
        <f>N22+O22</f>
        <v>0</v>
      </c>
      <c r="Q22" s="143">
        <f>P22+M22</f>
        <v>1819.5</v>
      </c>
      <c r="R22" s="27"/>
      <c r="S22" s="27"/>
      <c r="T22" s="27"/>
      <c r="U22" s="27"/>
      <c r="V22" s="27"/>
      <c r="W22" s="27"/>
      <c r="X22" s="27"/>
      <c r="Y22" s="27"/>
      <c r="Z22" s="27"/>
      <c r="AA22" s="27"/>
      <c r="AB22" s="27"/>
      <c r="AC22" s="27"/>
      <c r="AD22" s="27"/>
      <c r="AE22" s="27"/>
    </row>
    <row r="23" spans="2:31" s="144" customFormat="1" ht="15.75" customHeight="1" x14ac:dyDescent="0.2">
      <c r="B23" s="27"/>
      <c r="F23" s="141"/>
      <c r="G23" s="141"/>
      <c r="H23" s="141"/>
      <c r="I23" s="141"/>
      <c r="J23" s="141"/>
      <c r="K23" s="141"/>
      <c r="L23" s="142"/>
      <c r="M23" s="143"/>
      <c r="N23" s="143"/>
      <c r="O23" s="143"/>
      <c r="P23" s="143"/>
      <c r="Q23" s="143"/>
      <c r="R23" s="27"/>
      <c r="S23" s="27"/>
      <c r="T23" s="27"/>
      <c r="U23" s="27"/>
      <c r="V23" s="27"/>
      <c r="W23" s="27"/>
      <c r="X23" s="27"/>
      <c r="Y23" s="27"/>
      <c r="Z23" s="27"/>
      <c r="AA23" s="27"/>
      <c r="AB23" s="27"/>
      <c r="AC23" s="27"/>
      <c r="AD23" s="27"/>
      <c r="AE23" s="27"/>
    </row>
    <row r="24" spans="2:31" s="144" customFormat="1" ht="15.75" customHeight="1" x14ac:dyDescent="0.2">
      <c r="B24" s="27" t="s">
        <v>106</v>
      </c>
      <c r="D24" s="144">
        <v>0</v>
      </c>
      <c r="E24" s="140"/>
      <c r="F24" s="141"/>
      <c r="G24" s="141">
        <v>0</v>
      </c>
      <c r="H24" s="141"/>
      <c r="I24" s="141"/>
      <c r="J24" s="141">
        <v>0</v>
      </c>
      <c r="K24" s="141">
        <f t="shared" ref="K24:K31" si="8">H24+I24+J24</f>
        <v>0</v>
      </c>
      <c r="L24" s="142">
        <f t="shared" ref="L24:L31" si="9">K24+G24</f>
        <v>0</v>
      </c>
      <c r="M24" s="143">
        <f>'Pages 3.1.5 - 3.1.6'!D23</f>
        <v>62654.2</v>
      </c>
      <c r="N24" s="143">
        <f>'Pages 3.1.5 - 3.1.6'!I23</f>
        <v>-62654.2</v>
      </c>
      <c r="O24" s="143">
        <f>'Pages 3.1.5 - 3.1.6'!K23</f>
        <v>0</v>
      </c>
      <c r="P24" s="143">
        <f t="shared" ref="P24:P31" si="10">N24+O24</f>
        <v>-62654.2</v>
      </c>
      <c r="Q24" s="143">
        <f t="shared" ref="Q24:Q31" si="11">P24+M24</f>
        <v>0</v>
      </c>
      <c r="R24" s="27"/>
      <c r="S24" s="27"/>
      <c r="T24" s="27"/>
      <c r="U24" s="27"/>
      <c r="V24" s="27"/>
      <c r="W24" s="27"/>
      <c r="X24" s="27"/>
      <c r="Y24" s="27"/>
      <c r="Z24" s="27"/>
      <c r="AA24" s="27"/>
      <c r="AB24" s="27"/>
      <c r="AC24" s="27"/>
      <c r="AD24" s="27"/>
      <c r="AE24" s="27"/>
    </row>
    <row r="25" spans="2:31" s="144" customFormat="1" ht="15.75" customHeight="1" x14ac:dyDescent="0.2">
      <c r="B25" s="27" t="s">
        <v>107</v>
      </c>
      <c r="D25" s="144">
        <v>0</v>
      </c>
      <c r="E25" s="140"/>
      <c r="F25" s="141"/>
      <c r="G25" s="141">
        <v>0</v>
      </c>
      <c r="H25" s="141"/>
      <c r="I25" s="141"/>
      <c r="J25" s="141">
        <v>0</v>
      </c>
      <c r="K25" s="141">
        <f t="shared" si="8"/>
        <v>0</v>
      </c>
      <c r="L25" s="142">
        <f t="shared" si="9"/>
        <v>0</v>
      </c>
      <c r="M25" s="143">
        <f>'Pages 3.1.5 - 3.1.6'!D24</f>
        <v>-8932140.9000000004</v>
      </c>
      <c r="N25" s="143">
        <f>'Pages 3.1.5 - 3.1.6'!I24</f>
        <v>8932140.9000000004</v>
      </c>
      <c r="O25" s="143">
        <f>'Pages 3.1.5 - 3.1.6'!K24</f>
        <v>0</v>
      </c>
      <c r="P25" s="143">
        <f t="shared" si="10"/>
        <v>8932140.9000000004</v>
      </c>
      <c r="Q25" s="143">
        <f t="shared" si="11"/>
        <v>0</v>
      </c>
      <c r="R25" s="27"/>
      <c r="S25" s="27"/>
      <c r="T25" s="27"/>
      <c r="U25" s="27"/>
      <c r="V25" s="27"/>
      <c r="W25" s="27"/>
      <c r="X25" s="27"/>
      <c r="Y25" s="27"/>
      <c r="Z25" s="27"/>
      <c r="AA25" s="27"/>
      <c r="AB25" s="27"/>
      <c r="AC25" s="27"/>
      <c r="AD25" s="27"/>
      <c r="AE25" s="27"/>
    </row>
    <row r="26" spans="2:31" ht="15.75" customHeight="1" x14ac:dyDescent="0.2">
      <c r="B26" s="27" t="s">
        <v>108</v>
      </c>
      <c r="D26" s="27">
        <v>0</v>
      </c>
      <c r="E26" s="140"/>
      <c r="F26" s="141"/>
      <c r="G26" s="141">
        <v>0</v>
      </c>
      <c r="H26" s="141"/>
      <c r="I26" s="141"/>
      <c r="J26" s="141">
        <v>0</v>
      </c>
      <c r="K26" s="141">
        <f t="shared" si="8"/>
        <v>0</v>
      </c>
      <c r="L26" s="142">
        <f t="shared" si="9"/>
        <v>0</v>
      </c>
      <c r="M26" s="143">
        <f>'Pages 3.1.5 - 3.1.6'!D25</f>
        <v>1597390.06</v>
      </c>
      <c r="N26" s="143">
        <f>'Pages 3.1.5 - 3.1.6'!I25</f>
        <v>-1597390.06</v>
      </c>
      <c r="O26" s="143">
        <f>'Pages 3.1.5 - 3.1.6'!K25</f>
        <v>0</v>
      </c>
      <c r="P26" s="143">
        <f t="shared" si="10"/>
        <v>-1597390.06</v>
      </c>
      <c r="Q26" s="143">
        <f t="shared" si="11"/>
        <v>0</v>
      </c>
    </row>
    <row r="27" spans="2:31" s="144" customFormat="1" ht="15.75" customHeight="1" x14ac:dyDescent="0.2">
      <c r="B27" s="27" t="s">
        <v>109</v>
      </c>
      <c r="D27" s="144">
        <v>0</v>
      </c>
      <c r="E27" s="140"/>
      <c r="F27" s="141"/>
      <c r="G27" s="141">
        <v>0</v>
      </c>
      <c r="H27" s="141"/>
      <c r="I27" s="141"/>
      <c r="J27" s="141">
        <v>0</v>
      </c>
      <c r="K27" s="141">
        <f t="shared" si="8"/>
        <v>0</v>
      </c>
      <c r="L27" s="142">
        <f t="shared" si="9"/>
        <v>0</v>
      </c>
      <c r="M27" s="143">
        <f>'Pages 3.1.5 - 3.1.6'!D26</f>
        <v>101815.87</v>
      </c>
      <c r="N27" s="143">
        <f>'Pages 3.1.5 - 3.1.6'!I26</f>
        <v>-101815.87</v>
      </c>
      <c r="O27" s="143">
        <f>'Pages 3.1.5 - 3.1.6'!K26</f>
        <v>0</v>
      </c>
      <c r="P27" s="143">
        <f t="shared" si="10"/>
        <v>-101815.87</v>
      </c>
      <c r="Q27" s="143">
        <f t="shared" si="11"/>
        <v>0</v>
      </c>
      <c r="R27" s="27"/>
      <c r="S27" s="27"/>
      <c r="T27" s="27"/>
      <c r="U27" s="27"/>
      <c r="V27" s="27"/>
      <c r="W27" s="27"/>
      <c r="X27" s="27"/>
      <c r="Y27" s="27"/>
      <c r="Z27" s="27"/>
      <c r="AA27" s="27"/>
      <c r="AB27" s="27"/>
      <c r="AC27" s="27"/>
      <c r="AD27" s="27"/>
      <c r="AE27" s="27"/>
    </row>
    <row r="28" spans="2:31" s="144" customFormat="1" ht="15.75" customHeight="1" x14ac:dyDescent="0.2">
      <c r="B28" s="27" t="s">
        <v>110</v>
      </c>
      <c r="D28" s="144">
        <v>0</v>
      </c>
      <c r="E28" s="140"/>
      <c r="F28" s="141"/>
      <c r="G28" s="141">
        <v>0</v>
      </c>
      <c r="H28" s="141"/>
      <c r="I28" s="141"/>
      <c r="J28" s="141">
        <v>0</v>
      </c>
      <c r="K28" s="141">
        <f t="shared" si="8"/>
        <v>0</v>
      </c>
      <c r="L28" s="142">
        <f t="shared" si="9"/>
        <v>0</v>
      </c>
      <c r="M28" s="143">
        <f>'Pages 3.1.5 - 3.1.6'!D27</f>
        <v>-3.56</v>
      </c>
      <c r="N28" s="143">
        <f>'Pages 3.1.5 - 3.1.6'!I27</f>
        <v>3.56</v>
      </c>
      <c r="O28" s="143">
        <f>'Pages 3.1.5 - 3.1.6'!K27</f>
        <v>0</v>
      </c>
      <c r="P28" s="143">
        <f t="shared" si="10"/>
        <v>3.56</v>
      </c>
      <c r="Q28" s="143">
        <f t="shared" si="11"/>
        <v>0</v>
      </c>
      <c r="R28" s="27"/>
      <c r="S28" s="27"/>
      <c r="T28" s="27"/>
      <c r="U28" s="27"/>
      <c r="V28" s="27"/>
      <c r="W28" s="27"/>
      <c r="X28" s="27"/>
      <c r="Y28" s="27"/>
      <c r="Z28" s="27"/>
      <c r="AA28" s="27"/>
      <c r="AB28" s="27"/>
      <c r="AC28" s="27"/>
      <c r="AD28" s="27"/>
      <c r="AE28" s="27"/>
    </row>
    <row r="29" spans="2:31" s="144" customFormat="1" ht="15.75" customHeight="1" x14ac:dyDescent="0.2">
      <c r="B29" s="27" t="s">
        <v>111</v>
      </c>
      <c r="D29" s="144">
        <v>0</v>
      </c>
      <c r="E29" s="140"/>
      <c r="F29" s="141"/>
      <c r="G29" s="141">
        <v>0</v>
      </c>
      <c r="H29" s="141"/>
      <c r="I29" s="141"/>
      <c r="J29" s="141">
        <v>0</v>
      </c>
      <c r="K29" s="141">
        <f t="shared" si="8"/>
        <v>0</v>
      </c>
      <c r="L29" s="142">
        <f t="shared" si="9"/>
        <v>0</v>
      </c>
      <c r="M29" s="143">
        <f>'Pages 3.1.5 - 3.1.6'!D28</f>
        <v>4584004.46</v>
      </c>
      <c r="N29" s="143">
        <f>'Pages 3.1.5 - 3.1.6'!I28</f>
        <v>-4584004.46</v>
      </c>
      <c r="O29" s="143">
        <f>'Pages 3.1.5 - 3.1.6'!K28</f>
        <v>0</v>
      </c>
      <c r="P29" s="143">
        <f t="shared" si="10"/>
        <v>-4584004.46</v>
      </c>
      <c r="Q29" s="143">
        <f t="shared" si="11"/>
        <v>0</v>
      </c>
      <c r="R29" s="27"/>
      <c r="S29" s="27"/>
      <c r="T29" s="27"/>
      <c r="U29" s="27"/>
      <c r="V29" s="27"/>
      <c r="W29" s="27"/>
      <c r="X29" s="27"/>
      <c r="Y29" s="27"/>
      <c r="Z29" s="27"/>
      <c r="AA29" s="27"/>
      <c r="AB29" s="27"/>
      <c r="AC29" s="27"/>
      <c r="AD29" s="27"/>
      <c r="AE29" s="27"/>
    </row>
    <row r="30" spans="2:31" s="144" customFormat="1" ht="15.75" customHeight="1" x14ac:dyDescent="0.2">
      <c r="B30" s="27" t="s">
        <v>112</v>
      </c>
      <c r="D30" s="144">
        <v>0</v>
      </c>
      <c r="E30" s="140"/>
      <c r="F30" s="141"/>
      <c r="G30" s="141">
        <v>0</v>
      </c>
      <c r="H30" s="141"/>
      <c r="I30" s="141"/>
      <c r="J30" s="141">
        <v>0</v>
      </c>
      <c r="K30" s="141">
        <f t="shared" si="8"/>
        <v>0</v>
      </c>
      <c r="L30" s="142">
        <f t="shared" si="9"/>
        <v>0</v>
      </c>
      <c r="M30" s="143">
        <f>'Pages 3.1.5 - 3.1.6'!D29</f>
        <v>153646.56</v>
      </c>
      <c r="N30" s="143">
        <f>'Pages 3.1.5 - 3.1.6'!I29</f>
        <v>-153646.56</v>
      </c>
      <c r="O30" s="143">
        <f>'Pages 3.1.5 - 3.1.6'!K29</f>
        <v>0</v>
      </c>
      <c r="P30" s="143">
        <f t="shared" si="10"/>
        <v>-153646.56</v>
      </c>
      <c r="Q30" s="143">
        <f t="shared" si="11"/>
        <v>0</v>
      </c>
      <c r="R30" s="27"/>
      <c r="S30" s="27"/>
      <c r="T30" s="27"/>
      <c r="U30" s="27"/>
      <c r="V30" s="27"/>
      <c r="W30" s="27"/>
      <c r="X30" s="27"/>
      <c r="Y30" s="27"/>
      <c r="Z30" s="27"/>
      <c r="AA30" s="27"/>
      <c r="AB30" s="27"/>
      <c r="AC30" s="27"/>
      <c r="AD30" s="27"/>
      <c r="AE30" s="27"/>
    </row>
    <row r="31" spans="2:31" s="144" customFormat="1" ht="15.75" customHeight="1" x14ac:dyDescent="0.2">
      <c r="B31" s="27" t="s">
        <v>113</v>
      </c>
      <c r="D31" s="144">
        <v>0</v>
      </c>
      <c r="E31" s="140"/>
      <c r="F31" s="141"/>
      <c r="G31" s="141">
        <v>0</v>
      </c>
      <c r="H31" s="141"/>
      <c r="I31" s="141"/>
      <c r="J31" s="141">
        <v>0</v>
      </c>
      <c r="K31" s="141">
        <f t="shared" si="8"/>
        <v>0</v>
      </c>
      <c r="L31" s="142">
        <f t="shared" si="9"/>
        <v>0</v>
      </c>
      <c r="M31" s="143">
        <f>'Pages 3.1.5 - 3.1.6'!D30</f>
        <v>654601.77</v>
      </c>
      <c r="N31" s="143">
        <f>'Pages 3.1.5 - 3.1.6'!I30</f>
        <v>-654601.77</v>
      </c>
      <c r="O31" s="143">
        <f>'Pages 3.1.5 - 3.1.6'!K30</f>
        <v>0</v>
      </c>
      <c r="P31" s="143">
        <f t="shared" si="10"/>
        <v>-654601.77</v>
      </c>
      <c r="Q31" s="143">
        <f t="shared" si="11"/>
        <v>0</v>
      </c>
      <c r="R31" s="27"/>
      <c r="S31" s="27"/>
      <c r="T31" s="27"/>
      <c r="U31" s="27"/>
      <c r="V31" s="27"/>
      <c r="W31" s="27"/>
      <c r="X31" s="27"/>
      <c r="Y31" s="27"/>
      <c r="Z31" s="27"/>
      <c r="AA31" s="27"/>
      <c r="AB31" s="27"/>
      <c r="AC31" s="27"/>
      <c r="AD31" s="27"/>
      <c r="AE31" s="27"/>
    </row>
    <row r="32" spans="2:31" ht="15.75" customHeight="1" x14ac:dyDescent="0.2">
      <c r="B32" s="144"/>
      <c r="F32" s="133"/>
      <c r="G32" s="133"/>
      <c r="H32" s="133"/>
      <c r="I32" s="133"/>
      <c r="J32" s="133"/>
      <c r="K32" s="133"/>
      <c r="L32" s="134"/>
      <c r="M32" s="139"/>
      <c r="N32" s="139"/>
      <c r="O32" s="139"/>
      <c r="P32" s="139"/>
      <c r="Q32" s="139"/>
    </row>
    <row r="33" spans="1:31" s="144" customFormat="1" ht="15.75" customHeight="1" x14ac:dyDescent="0.2">
      <c r="B33" s="27" t="s">
        <v>114</v>
      </c>
      <c r="D33" s="144">
        <v>0</v>
      </c>
      <c r="F33" s="141"/>
      <c r="G33" s="141">
        <v>-20896000</v>
      </c>
      <c r="H33" s="141">
        <v>20896000</v>
      </c>
      <c r="I33" s="141"/>
      <c r="J33" s="141">
        <v>0</v>
      </c>
      <c r="K33" s="141">
        <f>H33+I33+J33</f>
        <v>20896000</v>
      </c>
      <c r="L33" s="142">
        <f>K33+G33</f>
        <v>0</v>
      </c>
      <c r="M33" s="143">
        <f>'Pages 3.1.5 - 3.1.6'!D32</f>
        <v>590000</v>
      </c>
      <c r="N33" s="143">
        <f>'Pages 3.1.5 - 3.1.6'!I32</f>
        <v>-590000</v>
      </c>
      <c r="O33" s="143">
        <f>'Pages 3.1.5 - 3.1.6'!K32</f>
        <v>0</v>
      </c>
      <c r="P33" s="143">
        <f>N33+O33</f>
        <v>-590000</v>
      </c>
      <c r="Q33" s="143">
        <f>P33+M33</f>
        <v>0</v>
      </c>
      <c r="R33" s="27"/>
      <c r="S33" s="27"/>
      <c r="T33" s="27"/>
      <c r="U33" s="27"/>
      <c r="V33" s="27"/>
      <c r="W33" s="27"/>
      <c r="X33" s="27"/>
      <c r="Y33" s="27"/>
      <c r="Z33" s="27"/>
      <c r="AA33" s="27"/>
      <c r="AB33" s="27"/>
      <c r="AC33" s="27"/>
      <c r="AD33" s="27"/>
      <c r="AE33" s="27"/>
    </row>
    <row r="34" spans="1:31" ht="15.75" customHeight="1" x14ac:dyDescent="0.35">
      <c r="F34" s="146"/>
      <c r="G34" s="146"/>
      <c r="H34" s="146"/>
      <c r="I34" s="146"/>
      <c r="J34" s="146"/>
      <c r="K34" s="146"/>
      <c r="L34" s="147"/>
      <c r="M34" s="148"/>
      <c r="N34" s="148"/>
      <c r="O34" s="148"/>
      <c r="P34" s="148"/>
      <c r="Q34" s="145"/>
    </row>
    <row r="35" spans="1:31" ht="15.75" customHeight="1" x14ac:dyDescent="0.2">
      <c r="B35" s="149" t="s">
        <v>37</v>
      </c>
      <c r="C35" s="150"/>
      <c r="D35" s="151">
        <f>+D17+D20+D22+SUM(D24:D33)</f>
        <v>112530.5</v>
      </c>
      <c r="E35" s="151">
        <f t="shared" ref="E35:Q35" si="12">+E17+E20+E22+SUM(E24:E33)</f>
        <v>-238.56792114942573</v>
      </c>
      <c r="F35" s="151">
        <f t="shared" si="12"/>
        <v>112291.93207885057</v>
      </c>
      <c r="G35" s="151">
        <f t="shared" si="12"/>
        <v>1608219052</v>
      </c>
      <c r="H35" s="151">
        <f t="shared" si="12"/>
        <v>0</v>
      </c>
      <c r="I35" s="151">
        <f t="shared" si="12"/>
        <v>-200596</v>
      </c>
      <c r="J35" s="151">
        <f t="shared" si="12"/>
        <v>-60226372.630040117</v>
      </c>
      <c r="K35" s="151">
        <f t="shared" si="12"/>
        <v>-60426968.630040124</v>
      </c>
      <c r="L35" s="152">
        <f t="shared" si="12"/>
        <v>1547792083.3699601</v>
      </c>
      <c r="M35" s="153">
        <f t="shared" si="12"/>
        <v>137110174.65000001</v>
      </c>
      <c r="N35" s="154">
        <f t="shared" si="12"/>
        <v>13947949.666880839</v>
      </c>
      <c r="O35" s="154">
        <f t="shared" si="12"/>
        <v>0</v>
      </c>
      <c r="P35" s="154">
        <f t="shared" si="12"/>
        <v>13947949.666880839</v>
      </c>
      <c r="Q35" s="201">
        <f t="shared" si="12"/>
        <v>151058124.31688085</v>
      </c>
    </row>
    <row r="36" spans="1:31" ht="15.75" customHeight="1" x14ac:dyDescent="0.2">
      <c r="F36" s="133"/>
      <c r="G36" s="133"/>
      <c r="H36" s="133"/>
      <c r="I36" s="133"/>
      <c r="J36" s="133"/>
      <c r="K36" s="133"/>
      <c r="L36" s="134"/>
      <c r="M36" s="139"/>
      <c r="N36" s="155"/>
      <c r="O36" s="155"/>
      <c r="P36" s="155"/>
      <c r="Q36" s="145"/>
    </row>
    <row r="37" spans="1:31" ht="15.75" customHeight="1" x14ac:dyDescent="0.2">
      <c r="A37" s="80" t="s">
        <v>17</v>
      </c>
      <c r="B37" s="80"/>
      <c r="F37" s="133"/>
      <c r="G37" s="133"/>
      <c r="H37" s="133"/>
      <c r="I37" s="133"/>
      <c r="J37" s="133"/>
      <c r="K37" s="133"/>
      <c r="L37" s="134"/>
      <c r="M37" s="139"/>
      <c r="N37" s="139"/>
      <c r="O37" s="139"/>
      <c r="P37" s="139"/>
      <c r="Q37" s="145"/>
    </row>
    <row r="38" spans="1:31" ht="15.75" customHeight="1" x14ac:dyDescent="0.2">
      <c r="B38" s="156" t="s">
        <v>115</v>
      </c>
      <c r="D38" s="136">
        <v>15946.666666666666</v>
      </c>
      <c r="E38" s="136">
        <f t="shared" ref="E38:E40" si="13">F38-D38</f>
        <v>-40.033333333427436</v>
      </c>
      <c r="F38" s="137">
        <v>15906.633333333239</v>
      </c>
      <c r="G38" s="137">
        <v>516083774</v>
      </c>
      <c r="H38" s="137">
        <v>4703700.3237753101</v>
      </c>
      <c r="I38" s="137">
        <v>728592</v>
      </c>
      <c r="J38" s="137">
        <v>-5144880.8246873794</v>
      </c>
      <c r="K38" s="137">
        <f t="shared" ref="K38:K40" si="14">H38+I38+J38</f>
        <v>287411.49908793066</v>
      </c>
      <c r="L38" s="138">
        <f>K38+G38</f>
        <v>516371185.49908793</v>
      </c>
      <c r="M38" s="139">
        <f>'Pages 3.1.5 - 3.1.6'!D37</f>
        <v>47177392.560000002</v>
      </c>
      <c r="N38" s="139">
        <f>'Pages 3.1.5 - 3.1.6'!I37</f>
        <v>1028070.3617347085</v>
      </c>
      <c r="O38" s="139">
        <f>'Pages 3.1.5 - 3.1.6'!K37</f>
        <v>0</v>
      </c>
      <c r="P38" s="139">
        <f t="shared" ref="P38:P40" si="15">N38+O38</f>
        <v>1028070.3617347085</v>
      </c>
      <c r="Q38" s="139">
        <f>P38+M38</f>
        <v>48205462.921734713</v>
      </c>
    </row>
    <row r="39" spans="1:31" s="144" customFormat="1" ht="15.75" customHeight="1" x14ac:dyDescent="0.2">
      <c r="B39" s="156" t="s">
        <v>116</v>
      </c>
      <c r="D39" s="27">
        <v>110</v>
      </c>
      <c r="E39" s="136">
        <f t="shared" si="13"/>
        <v>0.26666666666666572</v>
      </c>
      <c r="F39" s="137">
        <v>110.26666666666667</v>
      </c>
      <c r="G39" s="137">
        <v>1223885</v>
      </c>
      <c r="H39" s="137">
        <v>11154.755411402928</v>
      </c>
      <c r="I39" s="137">
        <v>2234.1537199490704</v>
      </c>
      <c r="J39" s="137">
        <v>0</v>
      </c>
      <c r="K39" s="137">
        <f t="shared" si="14"/>
        <v>13388.909131351998</v>
      </c>
      <c r="L39" s="138">
        <f>K39+G39</f>
        <v>1237273.9091313521</v>
      </c>
      <c r="M39" s="139">
        <f>'Pages 3.1.5 - 3.1.6'!D38</f>
        <v>168997.77000000002</v>
      </c>
      <c r="N39" s="139">
        <f>'Pages 3.1.5 - 3.1.6'!I38</f>
        <v>3846.0449479249783</v>
      </c>
      <c r="O39" s="139">
        <f>'Pages 3.1.5 - 3.1.6'!K38</f>
        <v>0</v>
      </c>
      <c r="P39" s="139">
        <f t="shared" si="15"/>
        <v>3846.0449479249783</v>
      </c>
      <c r="Q39" s="139">
        <f>P39+M39</f>
        <v>172843.81494792498</v>
      </c>
      <c r="R39" s="27"/>
      <c r="S39" s="27"/>
      <c r="T39" s="27"/>
      <c r="U39" s="27"/>
      <c r="V39" s="27"/>
      <c r="W39" s="27"/>
      <c r="X39" s="27"/>
      <c r="Y39" s="27"/>
      <c r="Z39" s="27"/>
      <c r="AA39" s="27"/>
      <c r="AB39" s="27"/>
      <c r="AC39" s="27"/>
      <c r="AD39" s="27"/>
      <c r="AE39" s="27"/>
    </row>
    <row r="40" spans="1:31" ht="15.75" customHeight="1" x14ac:dyDescent="0.2">
      <c r="B40" s="156" t="s">
        <v>117</v>
      </c>
      <c r="D40" s="140">
        <v>73.916666666666671</v>
      </c>
      <c r="E40" s="140">
        <f t="shared" si="13"/>
        <v>-2.9274999999999523</v>
      </c>
      <c r="F40" s="141">
        <v>70.989166666666719</v>
      </c>
      <c r="G40" s="141">
        <v>130258</v>
      </c>
      <c r="H40" s="141">
        <v>1187.1998842853066</v>
      </c>
      <c r="I40" s="141">
        <v>-387</v>
      </c>
      <c r="J40" s="141">
        <v>0</v>
      </c>
      <c r="K40" s="141">
        <f t="shared" si="14"/>
        <v>800.19988428530655</v>
      </c>
      <c r="L40" s="142">
        <f>K40+G40</f>
        <v>131058.19988428531</v>
      </c>
      <c r="M40" s="143">
        <f>'Pages 3.1.5 - 3.1.6'!D39</f>
        <v>68383.239999999991</v>
      </c>
      <c r="N40" s="143">
        <f>'Pages 3.1.5 - 3.1.6'!I39</f>
        <v>1990.8645668800434</v>
      </c>
      <c r="O40" s="143">
        <f>'Pages 3.1.5 - 3.1.6'!K39</f>
        <v>0</v>
      </c>
      <c r="P40" s="143">
        <f t="shared" si="15"/>
        <v>1990.8645668800434</v>
      </c>
      <c r="Q40" s="143">
        <f>P40+M40</f>
        <v>70374.104566880036</v>
      </c>
    </row>
    <row r="41" spans="1:31" ht="15.75" customHeight="1" x14ac:dyDescent="0.2">
      <c r="B41" s="27" t="s">
        <v>103</v>
      </c>
      <c r="D41" s="137">
        <f t="shared" ref="D41:Q41" si="16">SUM(D38:D40)</f>
        <v>16130.583333333332</v>
      </c>
      <c r="E41" s="137">
        <f t="shared" si="16"/>
        <v>-42.694166666760722</v>
      </c>
      <c r="F41" s="137">
        <f t="shared" si="16"/>
        <v>16087.889166666571</v>
      </c>
      <c r="G41" s="137">
        <f t="shared" si="16"/>
        <v>517437917</v>
      </c>
      <c r="H41" s="137">
        <f t="shared" si="16"/>
        <v>4716042.2790709985</v>
      </c>
      <c r="I41" s="137">
        <f t="shared" si="16"/>
        <v>730439.15371994907</v>
      </c>
      <c r="J41" s="137">
        <f t="shared" si="16"/>
        <v>-5144880.8246873794</v>
      </c>
      <c r="K41" s="137">
        <f t="shared" si="16"/>
        <v>301600.60810356797</v>
      </c>
      <c r="L41" s="138">
        <f t="shared" si="16"/>
        <v>517739517.60810357</v>
      </c>
      <c r="M41" s="137">
        <f t="shared" si="16"/>
        <v>47414773.570000008</v>
      </c>
      <c r="N41" s="137">
        <f t="shared" si="16"/>
        <v>1033907.2712495136</v>
      </c>
      <c r="O41" s="137">
        <f t="shared" si="16"/>
        <v>0</v>
      </c>
      <c r="P41" s="137">
        <f t="shared" si="16"/>
        <v>1033907.2712495136</v>
      </c>
      <c r="Q41" s="137">
        <f t="shared" si="16"/>
        <v>48448680.841249518</v>
      </c>
    </row>
    <row r="42" spans="1:31" ht="15.75" customHeight="1" x14ac:dyDescent="0.2">
      <c r="F42" s="133"/>
      <c r="G42" s="133"/>
      <c r="H42" s="133"/>
      <c r="I42" s="133"/>
      <c r="J42" s="133"/>
      <c r="K42" s="133"/>
      <c r="L42" s="134" t="s">
        <v>82</v>
      </c>
      <c r="M42" s="139"/>
      <c r="N42" s="139"/>
      <c r="O42" s="139"/>
      <c r="P42" s="139"/>
      <c r="Q42" s="145"/>
    </row>
    <row r="43" spans="1:31" ht="15.75" customHeight="1" x14ac:dyDescent="0.2">
      <c r="B43" s="156" t="s">
        <v>118</v>
      </c>
      <c r="D43" s="140">
        <v>976.24999999999989</v>
      </c>
      <c r="E43" s="140">
        <f t="shared" ref="E43" si="17">F43-D43</f>
        <v>-2.4277777777774645</v>
      </c>
      <c r="F43" s="141">
        <v>973.82222222222242</v>
      </c>
      <c r="G43" s="141">
        <v>845092131</v>
      </c>
      <c r="H43" s="141">
        <v>7716768.3597677127</v>
      </c>
      <c r="I43" s="141">
        <v>-32214</v>
      </c>
      <c r="J43" s="141">
        <v>-7672616.9529263787</v>
      </c>
      <c r="K43" s="141">
        <f t="shared" ref="K43" si="18">H43+I43+J43</f>
        <v>11937.406841333956</v>
      </c>
      <c r="L43" s="142">
        <f>K43+G43</f>
        <v>845104068.40684128</v>
      </c>
      <c r="M43" s="143">
        <f>'Pages 3.1.5 - 3.1.6'!D42</f>
        <v>65916319.790000007</v>
      </c>
      <c r="N43" s="143">
        <f>'Pages 3.1.5 - 3.1.6'!I42</f>
        <v>1702637.4938548701</v>
      </c>
      <c r="O43" s="143">
        <f>'Pages 3.1.5 - 3.1.6'!K42</f>
        <v>0</v>
      </c>
      <c r="P43" s="143">
        <f>N43+O43</f>
        <v>1702637.4938548701</v>
      </c>
      <c r="Q43" s="143">
        <f>P43+M43</f>
        <v>67618957.283854872</v>
      </c>
    </row>
    <row r="44" spans="1:31" ht="15.75" customHeight="1" x14ac:dyDescent="0.2">
      <c r="B44" s="27" t="s">
        <v>103</v>
      </c>
      <c r="D44" s="137">
        <f t="shared" ref="D44:E44" si="19">SUM(D43:D43)</f>
        <v>976.24999999999989</v>
      </c>
      <c r="E44" s="137">
        <f t="shared" si="19"/>
        <v>-2.4277777777774645</v>
      </c>
      <c r="F44" s="137">
        <f>SUM(F43:F43)</f>
        <v>973.82222222222242</v>
      </c>
      <c r="G44" s="137">
        <f>SUM(G43:G43)</f>
        <v>845092131</v>
      </c>
      <c r="H44" s="137">
        <f t="shared" ref="H44:I44" si="20">SUM(H43)</f>
        <v>7716768.3597677127</v>
      </c>
      <c r="I44" s="137">
        <f t="shared" si="20"/>
        <v>-32214</v>
      </c>
      <c r="J44" s="137">
        <f>SUM(J43)</f>
        <v>-7672616.9529263787</v>
      </c>
      <c r="K44" s="137">
        <f>SUM(K43)</f>
        <v>11937.406841333956</v>
      </c>
      <c r="L44" s="138">
        <f>SUM(L43)</f>
        <v>845104068.40684128</v>
      </c>
      <c r="M44" s="139">
        <f>SUM(M43)</f>
        <v>65916319.790000007</v>
      </c>
      <c r="N44" s="139">
        <f>SUM(N43)</f>
        <v>1702637.4938548701</v>
      </c>
      <c r="O44" s="139">
        <f>SUM(O43:O43)</f>
        <v>0</v>
      </c>
      <c r="P44" s="139">
        <f>SUM(P43)</f>
        <v>1702637.4938548701</v>
      </c>
      <c r="Q44" s="139">
        <f>SUM(Q43)</f>
        <v>67618957.283854872</v>
      </c>
    </row>
    <row r="45" spans="1:31" ht="15.75" customHeight="1" x14ac:dyDescent="0.2">
      <c r="F45" s="133"/>
      <c r="G45" s="133"/>
      <c r="H45" s="133"/>
      <c r="I45" s="133"/>
      <c r="J45" s="133" t="s">
        <v>82</v>
      </c>
      <c r="K45" s="133" t="s">
        <v>82</v>
      </c>
      <c r="L45" s="134" t="s">
        <v>82</v>
      </c>
      <c r="M45" s="139" t="s">
        <v>82</v>
      </c>
      <c r="N45" s="139" t="s">
        <v>82</v>
      </c>
      <c r="O45" s="139" t="s">
        <v>82</v>
      </c>
      <c r="P45" s="139"/>
      <c r="Q45" s="139" t="s">
        <v>82</v>
      </c>
    </row>
    <row r="46" spans="1:31" ht="15.75" customHeight="1" x14ac:dyDescent="0.2">
      <c r="B46" s="156" t="s">
        <v>119</v>
      </c>
      <c r="C46" s="144"/>
      <c r="D46" s="140">
        <v>36.333333333333336</v>
      </c>
      <c r="E46" s="140">
        <f t="shared" ref="E46" si="21">F46-D46</f>
        <v>7.0707070707079822E-2</v>
      </c>
      <c r="F46" s="141">
        <v>36.404040404040416</v>
      </c>
      <c r="G46" s="141">
        <v>194294801</v>
      </c>
      <c r="H46" s="141">
        <v>1770845.2860049801</v>
      </c>
      <c r="I46" s="141">
        <v>126900</v>
      </c>
      <c r="J46" s="141">
        <v>-1686957.3716461251</v>
      </c>
      <c r="K46" s="141">
        <f t="shared" ref="K46" si="22">H46+I46+J46</f>
        <v>210787.91435885499</v>
      </c>
      <c r="L46" s="142">
        <f>K46+G46</f>
        <v>194505588.91435885</v>
      </c>
      <c r="M46" s="143">
        <f>'Pages 3.1.5 - 3.1.6'!D45</f>
        <v>14223219.33</v>
      </c>
      <c r="N46" s="143">
        <f>'Pages 3.1.5 - 3.1.6'!I45</f>
        <v>202433.87362280398</v>
      </c>
      <c r="O46" s="143">
        <f>'Pages 3.1.5 - 3.1.6'!K45</f>
        <v>0</v>
      </c>
      <c r="P46" s="143">
        <f>N46+O46</f>
        <v>202433.87362280398</v>
      </c>
      <c r="Q46" s="143">
        <f>P46+M46</f>
        <v>14425653.203622805</v>
      </c>
    </row>
    <row r="47" spans="1:31" ht="15.75" customHeight="1" x14ac:dyDescent="0.2">
      <c r="B47" s="27" t="s">
        <v>103</v>
      </c>
      <c r="D47" s="137">
        <f t="shared" ref="D47:Q47" si="23">SUM(D46)</f>
        <v>36.333333333333336</v>
      </c>
      <c r="E47" s="137">
        <f t="shared" si="23"/>
        <v>7.0707070707079822E-2</v>
      </c>
      <c r="F47" s="137">
        <f t="shared" si="23"/>
        <v>36.404040404040416</v>
      </c>
      <c r="G47" s="137">
        <f t="shared" si="23"/>
        <v>194294801</v>
      </c>
      <c r="H47" s="137">
        <f t="shared" si="23"/>
        <v>1770845.2860049801</v>
      </c>
      <c r="I47" s="137">
        <f t="shared" si="23"/>
        <v>126900</v>
      </c>
      <c r="J47" s="137">
        <f t="shared" si="23"/>
        <v>-1686957.3716461251</v>
      </c>
      <c r="K47" s="137">
        <f t="shared" si="23"/>
        <v>210787.91435885499</v>
      </c>
      <c r="L47" s="138">
        <f t="shared" si="23"/>
        <v>194505588.91435885</v>
      </c>
      <c r="M47" s="139">
        <f t="shared" si="23"/>
        <v>14223219.33</v>
      </c>
      <c r="N47" s="139">
        <f t="shared" si="23"/>
        <v>202433.87362280398</v>
      </c>
      <c r="O47" s="139">
        <f t="shared" si="23"/>
        <v>0</v>
      </c>
      <c r="P47" s="139">
        <f t="shared" si="23"/>
        <v>202433.87362280398</v>
      </c>
      <c r="Q47" s="139">
        <f t="shared" si="23"/>
        <v>14425653.203622805</v>
      </c>
    </row>
    <row r="48" spans="1:31" ht="15.75" customHeight="1" x14ac:dyDescent="0.2">
      <c r="F48" s="133"/>
      <c r="G48" s="133"/>
      <c r="H48" s="133"/>
      <c r="I48" s="133"/>
      <c r="J48" s="133" t="s">
        <v>82</v>
      </c>
      <c r="K48" s="133" t="s">
        <v>82</v>
      </c>
      <c r="L48" s="134" t="s">
        <v>82</v>
      </c>
      <c r="M48" s="139" t="s">
        <v>82</v>
      </c>
      <c r="N48" s="139" t="s">
        <v>82</v>
      </c>
      <c r="O48" s="139" t="s">
        <v>82</v>
      </c>
      <c r="P48" s="139"/>
      <c r="Q48" s="139" t="s">
        <v>82</v>
      </c>
    </row>
    <row r="49" spans="2:31" ht="15.75" customHeight="1" x14ac:dyDescent="0.2">
      <c r="B49" s="156" t="s">
        <v>120</v>
      </c>
      <c r="D49" s="136">
        <v>1234.6666666666667</v>
      </c>
      <c r="E49" s="136">
        <f t="shared" ref="E49:E50" si="24">F49-D49</f>
        <v>2.3333333333332575</v>
      </c>
      <c r="F49" s="137">
        <v>1237</v>
      </c>
      <c r="G49" s="137">
        <v>1950213</v>
      </c>
      <c r="H49" s="137">
        <v>17774.667566918739</v>
      </c>
      <c r="I49" s="137">
        <v>6908.5</v>
      </c>
      <c r="J49" s="137">
        <v>0</v>
      </c>
      <c r="K49" s="137">
        <f t="shared" ref="K49:K50" si="25">H49+I49+J49</f>
        <v>24683.167566918739</v>
      </c>
      <c r="L49" s="138">
        <f>K49+G49</f>
        <v>1974896.1675669188</v>
      </c>
      <c r="M49" s="139">
        <f>'Pages 3.1.5 - 3.1.6'!D48</f>
        <v>286985.58</v>
      </c>
      <c r="N49" s="139">
        <f>'Pages 3.1.5 - 3.1.6'!I48</f>
        <v>8995.9427825772618</v>
      </c>
      <c r="O49" s="139">
        <f>'Pages 3.1.5 - 3.1.6'!K48</f>
        <v>0</v>
      </c>
      <c r="P49" s="139">
        <f t="shared" ref="P49:P50" si="26">N49+O49</f>
        <v>8995.9427825772618</v>
      </c>
      <c r="Q49" s="139">
        <f>P49+M49</f>
        <v>295981.52278257726</v>
      </c>
    </row>
    <row r="50" spans="2:31" ht="15.75" customHeight="1" x14ac:dyDescent="0.2">
      <c r="B50" s="156" t="s">
        <v>121</v>
      </c>
      <c r="D50" s="140">
        <v>27</v>
      </c>
      <c r="E50" s="140">
        <f t="shared" si="24"/>
        <v>0</v>
      </c>
      <c r="F50" s="141">
        <v>27</v>
      </c>
      <c r="G50" s="141">
        <v>281912</v>
      </c>
      <c r="H50" s="141">
        <v>2569.407589389054</v>
      </c>
      <c r="I50" s="141">
        <v>800</v>
      </c>
      <c r="J50" s="141">
        <v>0</v>
      </c>
      <c r="K50" s="141">
        <f t="shared" si="25"/>
        <v>3369.407589389054</v>
      </c>
      <c r="L50" s="142">
        <f>K50+G50</f>
        <v>285281.40758938907</v>
      </c>
      <c r="M50" s="143">
        <f>'Pages 3.1.5 - 3.1.6'!D49</f>
        <v>26057.85</v>
      </c>
      <c r="N50" s="143">
        <f>'Pages 3.1.5 - 3.1.6'!I49</f>
        <v>371.04560655615774</v>
      </c>
      <c r="O50" s="143">
        <f>'Pages 3.1.5 - 3.1.6'!K49</f>
        <v>0</v>
      </c>
      <c r="P50" s="143">
        <f t="shared" si="26"/>
        <v>371.04560655615774</v>
      </c>
      <c r="Q50" s="143">
        <f>P50+M50</f>
        <v>26428.895606556158</v>
      </c>
    </row>
    <row r="51" spans="2:31" ht="15.75" customHeight="1" x14ac:dyDescent="0.2">
      <c r="B51" s="27" t="s">
        <v>103</v>
      </c>
      <c r="D51" s="137">
        <f t="shared" ref="D51:Q51" si="27">SUM(D49:D50)</f>
        <v>1261.6666666666667</v>
      </c>
      <c r="E51" s="137">
        <f t="shared" si="27"/>
        <v>2.3333333333332575</v>
      </c>
      <c r="F51" s="137">
        <f t="shared" si="27"/>
        <v>1264</v>
      </c>
      <c r="G51" s="137">
        <f t="shared" si="27"/>
        <v>2232125</v>
      </c>
      <c r="H51" s="137">
        <f t="shared" si="27"/>
        <v>20344.075156307794</v>
      </c>
      <c r="I51" s="137">
        <f t="shared" si="27"/>
        <v>7708.5</v>
      </c>
      <c r="J51" s="137">
        <f t="shared" si="27"/>
        <v>0</v>
      </c>
      <c r="K51" s="137">
        <f t="shared" si="27"/>
        <v>28052.575156307794</v>
      </c>
      <c r="L51" s="138">
        <f t="shared" si="27"/>
        <v>2260177.5751563078</v>
      </c>
      <c r="M51" s="139">
        <f t="shared" si="27"/>
        <v>313043.43</v>
      </c>
      <c r="N51" s="139">
        <f t="shared" si="27"/>
        <v>9366.9883891334193</v>
      </c>
      <c r="O51" s="139">
        <f t="shared" si="27"/>
        <v>0</v>
      </c>
      <c r="P51" s="139">
        <f t="shared" si="27"/>
        <v>9366.9883891334193</v>
      </c>
      <c r="Q51" s="139">
        <f t="shared" si="27"/>
        <v>322410.41838913341</v>
      </c>
    </row>
    <row r="52" spans="2:31" ht="15.75" customHeight="1" x14ac:dyDescent="0.2">
      <c r="F52" s="133"/>
      <c r="G52" s="133"/>
      <c r="H52" s="133"/>
      <c r="I52" s="133"/>
      <c r="J52" s="133" t="s">
        <v>82</v>
      </c>
      <c r="K52" s="133" t="s">
        <v>82</v>
      </c>
      <c r="L52" s="134" t="s">
        <v>82</v>
      </c>
      <c r="M52" s="139" t="s">
        <v>82</v>
      </c>
      <c r="N52" s="139" t="s">
        <v>82</v>
      </c>
      <c r="O52" s="139" t="s">
        <v>82</v>
      </c>
      <c r="P52" s="139"/>
      <c r="Q52" s="145"/>
    </row>
    <row r="53" spans="2:31" s="144" customFormat="1" ht="15.75" customHeight="1" x14ac:dyDescent="0.2">
      <c r="B53" s="27" t="s">
        <v>105</v>
      </c>
      <c r="D53" s="144">
        <v>0</v>
      </c>
      <c r="F53" s="141"/>
      <c r="G53" s="141">
        <v>0</v>
      </c>
      <c r="H53" s="141"/>
      <c r="I53" s="141"/>
      <c r="J53" s="141">
        <v>0</v>
      </c>
      <c r="K53" s="141">
        <f t="shared" ref="K53" si="28">H53+I53+J53</f>
        <v>0</v>
      </c>
      <c r="L53" s="142">
        <f>K53+G53</f>
        <v>0</v>
      </c>
      <c r="M53" s="143">
        <f>'Pages 3.1.5 - 3.1.6'!D52</f>
        <v>481432.67999999993</v>
      </c>
      <c r="N53" s="143">
        <f>'Pages 3.1.5 - 3.1.6'!I52</f>
        <v>0</v>
      </c>
      <c r="O53" s="143">
        <f>'Pages 3.1.5 - 3.1.6'!K52</f>
        <v>0</v>
      </c>
      <c r="P53" s="143">
        <f>N53+O53</f>
        <v>0</v>
      </c>
      <c r="Q53" s="143">
        <f>P53+M53</f>
        <v>481432.67999999993</v>
      </c>
      <c r="R53" s="27"/>
      <c r="S53" s="27"/>
      <c r="T53" s="27"/>
      <c r="U53" s="27"/>
      <c r="V53" s="27"/>
      <c r="W53" s="27"/>
      <c r="X53" s="27"/>
      <c r="Y53" s="27"/>
      <c r="Z53" s="27"/>
      <c r="AA53" s="27"/>
      <c r="AB53" s="27"/>
      <c r="AC53" s="27"/>
      <c r="AD53" s="27"/>
      <c r="AE53" s="27"/>
    </row>
    <row r="54" spans="2:31" s="144" customFormat="1" ht="15.75" customHeight="1" x14ac:dyDescent="0.2">
      <c r="B54" s="27"/>
      <c r="F54" s="141"/>
      <c r="G54" s="141"/>
      <c r="H54" s="141"/>
      <c r="I54" s="141"/>
      <c r="J54" s="141"/>
      <c r="K54" s="141"/>
      <c r="L54" s="142"/>
      <c r="M54" s="143"/>
      <c r="N54" s="143"/>
      <c r="O54" s="143"/>
      <c r="P54" s="143"/>
      <c r="Q54" s="143"/>
      <c r="R54" s="27"/>
      <c r="S54" s="27"/>
      <c r="T54" s="27"/>
      <c r="U54" s="27"/>
      <c r="V54" s="27"/>
      <c r="W54" s="27"/>
      <c r="X54" s="27"/>
      <c r="Y54" s="27"/>
      <c r="Z54" s="27"/>
      <c r="AA54" s="27"/>
      <c r="AB54" s="27"/>
      <c r="AC54" s="27"/>
      <c r="AD54" s="27"/>
      <c r="AE54" s="27"/>
    </row>
    <row r="55" spans="2:31" s="144" customFormat="1" ht="15.75" customHeight="1" x14ac:dyDescent="0.2">
      <c r="B55" s="27" t="s">
        <v>122</v>
      </c>
      <c r="D55" s="144">
        <v>0</v>
      </c>
      <c r="F55" s="141"/>
      <c r="G55" s="141">
        <v>0</v>
      </c>
      <c r="H55" s="141"/>
      <c r="I55" s="141"/>
      <c r="J55" s="141">
        <v>0</v>
      </c>
      <c r="K55" s="141">
        <f t="shared" ref="K55:K62" si="29">H55+I55+J55</f>
        <v>0</v>
      </c>
      <c r="L55" s="142">
        <f t="shared" ref="L55:L62" si="30">K55+G55</f>
        <v>0</v>
      </c>
      <c r="M55" s="143">
        <f>'Pages 3.1.5 - 3.1.6'!D54</f>
        <v>60444.92</v>
      </c>
      <c r="N55" s="143">
        <f>'Pages 3.1.5 - 3.1.6'!I54</f>
        <v>-60444.92</v>
      </c>
      <c r="O55" s="143">
        <f>'Pages 3.1.5 - 3.1.6'!K54</f>
        <v>0</v>
      </c>
      <c r="P55" s="143">
        <f t="shared" ref="P55:P62" si="31">N55+O55</f>
        <v>-60444.92</v>
      </c>
      <c r="Q55" s="143">
        <f t="shared" ref="Q55:Q62" si="32">P55+M55</f>
        <v>0</v>
      </c>
      <c r="R55" s="27"/>
      <c r="S55" s="27"/>
      <c r="T55" s="27"/>
      <c r="U55" s="27"/>
      <c r="V55" s="27"/>
      <c r="W55" s="27"/>
      <c r="X55" s="27"/>
      <c r="Y55" s="27"/>
      <c r="Z55" s="27"/>
      <c r="AA55" s="27"/>
      <c r="AB55" s="27"/>
      <c r="AC55" s="27"/>
      <c r="AD55" s="27"/>
      <c r="AE55" s="27"/>
    </row>
    <row r="56" spans="2:31" ht="15.75" customHeight="1" x14ac:dyDescent="0.2">
      <c r="B56" s="27" t="s">
        <v>107</v>
      </c>
      <c r="D56" s="27">
        <v>0</v>
      </c>
      <c r="F56" s="141"/>
      <c r="G56" s="141">
        <v>0</v>
      </c>
      <c r="H56" s="141"/>
      <c r="I56" s="141"/>
      <c r="J56" s="141">
        <v>0</v>
      </c>
      <c r="K56" s="141">
        <f t="shared" si="29"/>
        <v>0</v>
      </c>
      <c r="L56" s="142">
        <f t="shared" si="30"/>
        <v>0</v>
      </c>
      <c r="M56" s="143">
        <f>'Pages 3.1.5 - 3.1.6'!D55</f>
        <v>-9069190.5299999993</v>
      </c>
      <c r="N56" s="143">
        <f>'Pages 3.1.5 - 3.1.6'!I55</f>
        <v>9069190.5299999993</v>
      </c>
      <c r="O56" s="143">
        <f>'Pages 3.1.5 - 3.1.6'!K55</f>
        <v>0</v>
      </c>
      <c r="P56" s="143">
        <f t="shared" si="31"/>
        <v>9069190.5299999993</v>
      </c>
      <c r="Q56" s="143">
        <f t="shared" si="32"/>
        <v>0</v>
      </c>
    </row>
    <row r="57" spans="2:31" s="144" customFormat="1" ht="15.75" customHeight="1" x14ac:dyDescent="0.2">
      <c r="B57" s="27" t="s">
        <v>108</v>
      </c>
      <c r="D57" s="144">
        <v>0</v>
      </c>
      <c r="F57" s="141"/>
      <c r="G57" s="141">
        <v>0</v>
      </c>
      <c r="H57" s="141"/>
      <c r="I57" s="141"/>
      <c r="J57" s="141">
        <v>0</v>
      </c>
      <c r="K57" s="141">
        <f t="shared" si="29"/>
        <v>0</v>
      </c>
      <c r="L57" s="142">
        <f t="shared" si="30"/>
        <v>0</v>
      </c>
      <c r="M57" s="143">
        <f>'Pages 3.1.5 - 3.1.6'!D56</f>
        <v>0</v>
      </c>
      <c r="N57" s="143">
        <f>'Pages 3.1.5 - 3.1.6'!I56</f>
        <v>0</v>
      </c>
      <c r="O57" s="143">
        <f>'Pages 3.1.5 - 3.1.6'!K56</f>
        <v>0</v>
      </c>
      <c r="P57" s="143">
        <f t="shared" si="31"/>
        <v>0</v>
      </c>
      <c r="Q57" s="143">
        <f t="shared" si="32"/>
        <v>0</v>
      </c>
      <c r="R57" s="27"/>
      <c r="S57" s="27"/>
      <c r="T57" s="27"/>
      <c r="U57" s="27"/>
      <c r="V57" s="27"/>
      <c r="W57" s="27"/>
      <c r="X57" s="27"/>
      <c r="Y57" s="27"/>
      <c r="Z57" s="27"/>
      <c r="AA57" s="27"/>
      <c r="AB57" s="27"/>
      <c r="AC57" s="27"/>
      <c r="AD57" s="27"/>
      <c r="AE57" s="27"/>
    </row>
    <row r="58" spans="2:31" s="144" customFormat="1" ht="15.75" customHeight="1" x14ac:dyDescent="0.2">
      <c r="B58" s="27" t="s">
        <v>111</v>
      </c>
      <c r="D58" s="144">
        <v>0</v>
      </c>
      <c r="F58" s="141"/>
      <c r="G58" s="141">
        <v>0</v>
      </c>
      <c r="H58" s="141"/>
      <c r="I58" s="141"/>
      <c r="J58" s="141">
        <v>0</v>
      </c>
      <c r="K58" s="141">
        <f t="shared" si="29"/>
        <v>0</v>
      </c>
      <c r="L58" s="142">
        <f t="shared" si="30"/>
        <v>0</v>
      </c>
      <c r="M58" s="143">
        <f>'Pages 3.1.5 - 3.1.6'!D57</f>
        <v>3814919.4</v>
      </c>
      <c r="N58" s="143">
        <f>'Pages 3.1.5 - 3.1.6'!I57</f>
        <v>-3814919.4</v>
      </c>
      <c r="O58" s="143">
        <f>'Pages 3.1.5 - 3.1.6'!K57</f>
        <v>0</v>
      </c>
      <c r="P58" s="143">
        <f t="shared" si="31"/>
        <v>-3814919.4</v>
      </c>
      <c r="Q58" s="143">
        <f t="shared" si="32"/>
        <v>0</v>
      </c>
      <c r="R58" s="27"/>
      <c r="S58" s="27"/>
      <c r="T58" s="27"/>
      <c r="U58" s="27"/>
      <c r="V58" s="27"/>
      <c r="W58" s="27"/>
      <c r="X58" s="27"/>
      <c r="Y58" s="27"/>
      <c r="Z58" s="27"/>
      <c r="AA58" s="27"/>
      <c r="AB58" s="27"/>
      <c r="AC58" s="27"/>
      <c r="AD58" s="27"/>
      <c r="AE58" s="27"/>
    </row>
    <row r="59" spans="2:31" s="144" customFormat="1" ht="15.75" customHeight="1" x14ac:dyDescent="0.2">
      <c r="B59" s="27" t="s">
        <v>112</v>
      </c>
      <c r="D59" s="144">
        <v>0</v>
      </c>
      <c r="F59" s="141"/>
      <c r="G59" s="141">
        <v>0</v>
      </c>
      <c r="H59" s="141"/>
      <c r="I59" s="141"/>
      <c r="J59" s="141">
        <v>0</v>
      </c>
      <c r="K59" s="141">
        <f t="shared" si="29"/>
        <v>0</v>
      </c>
      <c r="L59" s="142">
        <f t="shared" si="30"/>
        <v>0</v>
      </c>
      <c r="M59" s="143">
        <f>'Pages 3.1.5 - 3.1.6'!D58</f>
        <v>15727.42</v>
      </c>
      <c r="N59" s="143">
        <f>'Pages 3.1.5 - 3.1.6'!I58</f>
        <v>-15727.42</v>
      </c>
      <c r="O59" s="143">
        <f>'Pages 3.1.5 - 3.1.6'!K58</f>
        <v>0</v>
      </c>
      <c r="P59" s="143">
        <f t="shared" si="31"/>
        <v>-15727.42</v>
      </c>
      <c r="Q59" s="143">
        <f t="shared" si="32"/>
        <v>0</v>
      </c>
      <c r="R59" s="27"/>
      <c r="S59" s="27"/>
      <c r="T59" s="27"/>
      <c r="U59" s="27"/>
      <c r="V59" s="27"/>
      <c r="W59" s="27"/>
      <c r="X59" s="27"/>
      <c r="Y59" s="27"/>
      <c r="Z59" s="27"/>
      <c r="AA59" s="27"/>
      <c r="AB59" s="27"/>
      <c r="AC59" s="27"/>
      <c r="AD59" s="27"/>
      <c r="AE59" s="27"/>
    </row>
    <row r="60" spans="2:31" s="144" customFormat="1" ht="15.75" customHeight="1" x14ac:dyDescent="0.2">
      <c r="B60" s="27" t="s">
        <v>123</v>
      </c>
      <c r="D60" s="144">
        <v>0</v>
      </c>
      <c r="F60" s="141"/>
      <c r="G60" s="141">
        <v>0</v>
      </c>
      <c r="H60" s="141"/>
      <c r="I60" s="141"/>
      <c r="J60" s="141">
        <v>0</v>
      </c>
      <c r="K60" s="141">
        <f t="shared" si="29"/>
        <v>0</v>
      </c>
      <c r="L60" s="142">
        <f t="shared" si="30"/>
        <v>0</v>
      </c>
      <c r="M60" s="143">
        <f>'Pages 3.1.5 - 3.1.6'!D59</f>
        <v>19092.09</v>
      </c>
      <c r="N60" s="143">
        <f>'Pages 3.1.5 - 3.1.6'!I59</f>
        <v>-19092.09</v>
      </c>
      <c r="O60" s="143">
        <f>'Pages 3.1.5 - 3.1.6'!K59</f>
        <v>0</v>
      </c>
      <c r="P60" s="143">
        <f t="shared" si="31"/>
        <v>-19092.09</v>
      </c>
      <c r="Q60" s="143">
        <f t="shared" si="32"/>
        <v>0</v>
      </c>
      <c r="R60" s="27"/>
      <c r="S60" s="27"/>
      <c r="T60" s="27"/>
      <c r="U60" s="27"/>
      <c r="V60" s="27"/>
      <c r="W60" s="27"/>
      <c r="X60" s="27"/>
      <c r="Y60" s="27"/>
      <c r="Z60" s="27"/>
      <c r="AA60" s="27"/>
      <c r="AB60" s="27"/>
      <c r="AC60" s="27"/>
      <c r="AD60" s="27"/>
      <c r="AE60" s="27"/>
    </row>
    <row r="61" spans="2:31" s="144" customFormat="1" ht="15.75" customHeight="1" x14ac:dyDescent="0.2">
      <c r="B61" s="27" t="s">
        <v>124</v>
      </c>
      <c r="D61" s="144">
        <v>0</v>
      </c>
      <c r="F61" s="141"/>
      <c r="G61" s="141">
        <v>0</v>
      </c>
      <c r="H61" s="141"/>
      <c r="I61" s="141"/>
      <c r="J61" s="141">
        <v>0</v>
      </c>
      <c r="K61" s="141">
        <f t="shared" si="29"/>
        <v>0</v>
      </c>
      <c r="L61" s="142">
        <f t="shared" si="30"/>
        <v>0</v>
      </c>
      <c r="M61" s="143">
        <f>'Pages 3.1.5 - 3.1.6'!D60</f>
        <v>-967039.15</v>
      </c>
      <c r="N61" s="143">
        <f>'Pages 3.1.5 - 3.1.6'!I60</f>
        <v>967039.15</v>
      </c>
      <c r="O61" s="143">
        <f>'Pages 3.1.5 - 3.1.6'!K60</f>
        <v>0</v>
      </c>
      <c r="P61" s="143">
        <f t="shared" si="31"/>
        <v>967039.15</v>
      </c>
      <c r="Q61" s="143">
        <f t="shared" si="32"/>
        <v>0</v>
      </c>
      <c r="R61" s="27"/>
      <c r="S61" s="27"/>
      <c r="T61" s="27"/>
      <c r="U61" s="27"/>
      <c r="V61" s="27"/>
      <c r="W61" s="27"/>
      <c r="X61" s="27"/>
      <c r="Y61" s="27"/>
      <c r="Z61" s="27"/>
      <c r="AA61" s="27"/>
      <c r="AB61" s="27"/>
      <c r="AC61" s="27"/>
      <c r="AD61" s="27"/>
      <c r="AE61" s="27"/>
    </row>
    <row r="62" spans="2:31" s="144" customFormat="1" ht="15.75" customHeight="1" x14ac:dyDescent="0.2">
      <c r="B62" s="27" t="s">
        <v>125</v>
      </c>
      <c r="D62" s="144">
        <v>0</v>
      </c>
      <c r="F62" s="141"/>
      <c r="G62" s="141">
        <v>0</v>
      </c>
      <c r="H62" s="141"/>
      <c r="I62" s="141"/>
      <c r="J62" s="141">
        <v>0</v>
      </c>
      <c r="K62" s="141">
        <f t="shared" si="29"/>
        <v>0</v>
      </c>
      <c r="L62" s="142">
        <f t="shared" si="30"/>
        <v>0</v>
      </c>
      <c r="M62" s="143">
        <f>'Pages 3.1.5 - 3.1.6'!D61</f>
        <v>93091.33</v>
      </c>
      <c r="N62" s="143">
        <f>'Pages 3.1.5 - 3.1.6'!I61</f>
        <v>-93091.33</v>
      </c>
      <c r="O62" s="143">
        <f>'Pages 3.1.5 - 3.1.6'!K61</f>
        <v>0</v>
      </c>
      <c r="P62" s="143">
        <f t="shared" si="31"/>
        <v>-93091.33</v>
      </c>
      <c r="Q62" s="143">
        <f t="shared" si="32"/>
        <v>0</v>
      </c>
      <c r="R62" s="27"/>
      <c r="S62" s="27"/>
      <c r="T62" s="27"/>
      <c r="U62" s="27"/>
      <c r="V62" s="27"/>
      <c r="W62" s="27"/>
      <c r="X62" s="27"/>
      <c r="Y62" s="27"/>
      <c r="Z62" s="27"/>
      <c r="AA62" s="27"/>
      <c r="AB62" s="27"/>
      <c r="AC62" s="27"/>
      <c r="AD62" s="27"/>
      <c r="AE62" s="27"/>
    </row>
    <row r="63" spans="2:31" ht="15.75" customHeight="1" x14ac:dyDescent="0.2">
      <c r="B63" s="144"/>
      <c r="F63" s="133"/>
      <c r="G63" s="133"/>
      <c r="H63" s="133"/>
      <c r="I63" s="133"/>
      <c r="J63" s="133"/>
      <c r="K63" s="133"/>
      <c r="L63" s="134"/>
      <c r="M63" s="139"/>
      <c r="N63" s="155"/>
      <c r="O63" s="139"/>
      <c r="P63" s="139"/>
      <c r="Q63" s="139"/>
    </row>
    <row r="64" spans="2:31" s="144" customFormat="1" ht="15.75" customHeight="1" x14ac:dyDescent="0.2">
      <c r="B64" s="27" t="s">
        <v>114</v>
      </c>
      <c r="D64" s="144">
        <v>0</v>
      </c>
      <c r="F64" s="141"/>
      <c r="G64" s="141">
        <v>14224000</v>
      </c>
      <c r="H64" s="141">
        <v>-14224000</v>
      </c>
      <c r="I64" s="141"/>
      <c r="J64" s="141">
        <v>0</v>
      </c>
      <c r="K64" s="141">
        <f t="shared" ref="K64" si="33">H64+I64+J64</f>
        <v>-14224000</v>
      </c>
      <c r="L64" s="142">
        <f>K64+G64</f>
        <v>0</v>
      </c>
      <c r="M64" s="143">
        <f>'Pages 3.1.5 - 3.1.6'!D63</f>
        <v>1694000</v>
      </c>
      <c r="N64" s="143">
        <f>'Pages 3.1.5 - 3.1.6'!I63</f>
        <v>-1694000</v>
      </c>
      <c r="O64" s="143">
        <f>'Pages 3.1.5 - 3.1.6'!K63</f>
        <v>0</v>
      </c>
      <c r="P64" s="143">
        <f>N64+O64</f>
        <v>-1694000</v>
      </c>
      <c r="Q64" s="143">
        <f>P64+M64</f>
        <v>0</v>
      </c>
      <c r="R64" s="27"/>
      <c r="S64" s="27"/>
      <c r="T64" s="27"/>
      <c r="U64" s="27"/>
      <c r="V64" s="27"/>
      <c r="W64" s="27"/>
      <c r="X64" s="27"/>
      <c r="Y64" s="27"/>
      <c r="Z64" s="27"/>
      <c r="AA64" s="27"/>
      <c r="AB64" s="27"/>
      <c r="AC64" s="27"/>
      <c r="AD64" s="27"/>
      <c r="AE64" s="27"/>
    </row>
    <row r="65" spans="1:31" ht="15.75" customHeight="1" x14ac:dyDescent="0.2">
      <c r="B65" s="144"/>
      <c r="F65" s="133"/>
      <c r="G65" s="133"/>
      <c r="H65" s="133"/>
      <c r="I65" s="133"/>
      <c r="J65" s="133"/>
      <c r="K65" s="133"/>
      <c r="L65" s="157"/>
      <c r="M65" s="139"/>
      <c r="N65" s="155"/>
      <c r="O65" s="155"/>
      <c r="P65" s="155"/>
      <c r="Q65" s="145"/>
    </row>
    <row r="66" spans="1:31" ht="15.75" customHeight="1" x14ac:dyDescent="0.2">
      <c r="B66" s="149" t="s">
        <v>37</v>
      </c>
      <c r="C66" s="150"/>
      <c r="D66" s="151">
        <f t="shared" ref="D66:Q66" si="34">+D41+D44+D47+D51+D53+SUM(D55:D64)</f>
        <v>18404.833333333332</v>
      </c>
      <c r="E66" s="151">
        <f t="shared" si="34"/>
        <v>-42.717904040497849</v>
      </c>
      <c r="F66" s="151">
        <f t="shared" si="34"/>
        <v>18362.115429292833</v>
      </c>
      <c r="G66" s="151">
        <f t="shared" si="34"/>
        <v>1573280974</v>
      </c>
      <c r="H66" s="151">
        <f t="shared" si="34"/>
        <v>0</v>
      </c>
      <c r="I66" s="151">
        <f t="shared" si="34"/>
        <v>832833.65371994907</v>
      </c>
      <c r="J66" s="151">
        <f t="shared" si="34"/>
        <v>-14504455.149259884</v>
      </c>
      <c r="K66" s="151">
        <f t="shared" si="34"/>
        <v>-13671621.495539935</v>
      </c>
      <c r="L66" s="152">
        <f t="shared" si="34"/>
        <v>1559609352.5044599</v>
      </c>
      <c r="M66" s="154">
        <f t="shared" si="34"/>
        <v>124009834.28000003</v>
      </c>
      <c r="N66" s="154">
        <f t="shared" si="34"/>
        <v>7287300.1471163202</v>
      </c>
      <c r="O66" s="154">
        <f t="shared" si="34"/>
        <v>0</v>
      </c>
      <c r="P66" s="154">
        <f t="shared" si="34"/>
        <v>7287300.1471163202</v>
      </c>
      <c r="Q66" s="201">
        <f t="shared" si="34"/>
        <v>131297134.42711633</v>
      </c>
    </row>
    <row r="67" spans="1:31" ht="15.75" customHeight="1" x14ac:dyDescent="0.2">
      <c r="F67" s="137"/>
      <c r="G67" s="137"/>
      <c r="H67" s="137"/>
      <c r="I67" s="137"/>
      <c r="J67" s="137"/>
      <c r="K67" s="137"/>
      <c r="L67" s="138"/>
      <c r="M67" s="139"/>
      <c r="N67" s="139"/>
      <c r="O67" s="139"/>
      <c r="P67" s="139"/>
      <c r="Q67" s="155" t="s">
        <v>82</v>
      </c>
    </row>
    <row r="68" spans="1:31" ht="15.75" customHeight="1" x14ac:dyDescent="0.2">
      <c r="A68" s="80" t="s">
        <v>58</v>
      </c>
      <c r="B68" s="80"/>
      <c r="F68" s="133"/>
      <c r="G68" s="133"/>
      <c r="H68" s="133"/>
      <c r="I68" s="133"/>
      <c r="J68" s="133"/>
      <c r="K68" s="133"/>
      <c r="L68" s="134"/>
      <c r="M68" s="139"/>
      <c r="N68" s="139"/>
      <c r="O68" s="139"/>
      <c r="P68" s="139"/>
      <c r="Q68" s="145" t="s">
        <v>82</v>
      </c>
    </row>
    <row r="69" spans="1:31" ht="15.75" customHeight="1" x14ac:dyDescent="0.2">
      <c r="B69" s="156" t="s">
        <v>115</v>
      </c>
      <c r="D69" s="136">
        <v>372.49999999999994</v>
      </c>
      <c r="E69" s="158">
        <f t="shared" ref="E69:E71" si="35">F69-D69</f>
        <v>-3.0666666666665492</v>
      </c>
      <c r="F69" s="137">
        <v>369.43333333333339</v>
      </c>
      <c r="G69" s="137">
        <v>16054268</v>
      </c>
      <c r="H69" s="137">
        <v>300686.69518359675</v>
      </c>
      <c r="I69" s="137">
        <v>51256</v>
      </c>
      <c r="J69" s="137">
        <v>0</v>
      </c>
      <c r="K69" s="137">
        <f t="shared" ref="K69:K71" si="36">H69+I69+J69</f>
        <v>351942.69518359675</v>
      </c>
      <c r="L69" s="138">
        <f>K69+G69</f>
        <v>16406210.695183598</v>
      </c>
      <c r="M69" s="139">
        <f>'Pages 3.1.5 - 3.1.6'!D68</f>
        <v>1500754.0499999998</v>
      </c>
      <c r="N69" s="139">
        <f>'Pages 3.1.5 - 3.1.6'!I68</f>
        <v>38012.220446429972</v>
      </c>
      <c r="O69" s="139">
        <f>'Pages 3.1.5 - 3.1.6'!K68</f>
        <v>0</v>
      </c>
      <c r="P69" s="139">
        <f t="shared" ref="P69:P71" si="37">N69+O69</f>
        <v>38012.220446429972</v>
      </c>
      <c r="Q69" s="139">
        <f>P69+M69</f>
        <v>1538766.2704464297</v>
      </c>
    </row>
    <row r="70" spans="1:31" s="144" customFormat="1" ht="15.75" customHeight="1" x14ac:dyDescent="0.2">
      <c r="B70" s="156" t="s">
        <v>116</v>
      </c>
      <c r="D70" s="27">
        <v>4</v>
      </c>
      <c r="E70" s="158">
        <f t="shared" si="35"/>
        <v>0</v>
      </c>
      <c r="F70" s="137">
        <v>4</v>
      </c>
      <c r="G70" s="137">
        <v>33312</v>
      </c>
      <c r="H70" s="137">
        <v>623.9135406208477</v>
      </c>
      <c r="I70" s="137">
        <v>0</v>
      </c>
      <c r="J70" s="137">
        <v>0</v>
      </c>
      <c r="K70" s="137">
        <f t="shared" si="36"/>
        <v>623.9135406208477</v>
      </c>
      <c r="L70" s="138">
        <f>K70+G70</f>
        <v>33935.913540620844</v>
      </c>
      <c r="M70" s="139">
        <f>'Pages 3.1.5 - 3.1.6'!D69</f>
        <v>8734.49</v>
      </c>
      <c r="N70" s="139">
        <f>'Pages 3.1.5 - 3.1.6'!I69</f>
        <v>97.637150935651619</v>
      </c>
      <c r="O70" s="139">
        <f>'Pages 3.1.5 - 3.1.6'!K69</f>
        <v>0</v>
      </c>
      <c r="P70" s="139">
        <f t="shared" si="37"/>
        <v>97.637150935651619</v>
      </c>
      <c r="Q70" s="139">
        <f>P70+M70</f>
        <v>8832.127150935652</v>
      </c>
      <c r="R70" s="27"/>
      <c r="S70" s="27"/>
      <c r="T70" s="27"/>
      <c r="U70" s="27"/>
      <c r="V70" s="27"/>
      <c r="W70" s="27"/>
      <c r="X70" s="27"/>
      <c r="Y70" s="27"/>
      <c r="Z70" s="27"/>
      <c r="AA70" s="27"/>
      <c r="AB70" s="27"/>
      <c r="AC70" s="27"/>
      <c r="AD70" s="27"/>
      <c r="AE70" s="27"/>
    </row>
    <row r="71" spans="1:31" ht="15.75" customHeight="1" x14ac:dyDescent="0.2">
      <c r="B71" s="156" t="s">
        <v>117</v>
      </c>
      <c r="C71" s="144"/>
      <c r="D71" s="144">
        <v>1</v>
      </c>
      <c r="E71" s="159">
        <f t="shared" si="35"/>
        <v>-7.6388888888891615E-2</v>
      </c>
      <c r="F71" s="141">
        <v>0.92361111111110838</v>
      </c>
      <c r="G71" s="141">
        <v>4397</v>
      </c>
      <c r="H71" s="141">
        <v>82.35314115363434</v>
      </c>
      <c r="I71" s="141">
        <v>0</v>
      </c>
      <c r="J71" s="141">
        <v>0</v>
      </c>
      <c r="K71" s="141">
        <f t="shared" si="36"/>
        <v>82.35314115363434</v>
      </c>
      <c r="L71" s="142">
        <f>K71+G71</f>
        <v>4479.3531411536342</v>
      </c>
      <c r="M71" s="143">
        <f>'Pages 3.1.5 - 3.1.6'!D70</f>
        <v>1449.3400000000001</v>
      </c>
      <c r="N71" s="143">
        <f>'Pages 3.1.5 - 3.1.6'!I70</f>
        <v>38.475546750534122</v>
      </c>
      <c r="O71" s="143">
        <f>'Pages 3.1.5 - 3.1.6'!K70</f>
        <v>0</v>
      </c>
      <c r="P71" s="143">
        <f t="shared" si="37"/>
        <v>38.475546750534122</v>
      </c>
      <c r="Q71" s="143">
        <f>P71+M71</f>
        <v>1487.8155467505342</v>
      </c>
    </row>
    <row r="72" spans="1:31" ht="15.75" customHeight="1" x14ac:dyDescent="0.2">
      <c r="B72" s="27" t="s">
        <v>103</v>
      </c>
      <c r="D72" s="137">
        <f t="shared" ref="D72:Q72" si="38">SUM(D69:D71)</f>
        <v>377.49999999999994</v>
      </c>
      <c r="E72" s="137">
        <f t="shared" si="38"/>
        <v>-3.1430555555554407</v>
      </c>
      <c r="F72" s="137">
        <f t="shared" si="38"/>
        <v>374.35694444444448</v>
      </c>
      <c r="G72" s="137">
        <f t="shared" si="38"/>
        <v>16091977</v>
      </c>
      <c r="H72" s="137">
        <f t="shared" si="38"/>
        <v>301392.96186537121</v>
      </c>
      <c r="I72" s="137">
        <f t="shared" si="38"/>
        <v>51256</v>
      </c>
      <c r="J72" s="137">
        <f t="shared" si="38"/>
        <v>0</v>
      </c>
      <c r="K72" s="137">
        <f t="shared" si="38"/>
        <v>352648.96186537121</v>
      </c>
      <c r="L72" s="138">
        <f t="shared" si="38"/>
        <v>16444625.961865371</v>
      </c>
      <c r="M72" s="139">
        <f t="shared" si="38"/>
        <v>1510937.88</v>
      </c>
      <c r="N72" s="139">
        <f t="shared" si="38"/>
        <v>38148.333144116157</v>
      </c>
      <c r="O72" s="139">
        <f t="shared" si="38"/>
        <v>0</v>
      </c>
      <c r="P72" s="139">
        <f t="shared" si="38"/>
        <v>38148.333144116157</v>
      </c>
      <c r="Q72" s="139">
        <f t="shared" si="38"/>
        <v>1549086.2131441159</v>
      </c>
    </row>
    <row r="73" spans="1:31" ht="15.75" customHeight="1" x14ac:dyDescent="0.2">
      <c r="F73" s="133"/>
      <c r="G73" s="133"/>
      <c r="H73" s="133"/>
      <c r="I73" s="133"/>
      <c r="J73" s="133" t="s">
        <v>82</v>
      </c>
      <c r="K73" s="133" t="s">
        <v>82</v>
      </c>
      <c r="L73" s="134" t="s">
        <v>82</v>
      </c>
      <c r="M73" s="139" t="s">
        <v>82</v>
      </c>
      <c r="N73" s="139" t="s">
        <v>82</v>
      </c>
      <c r="O73" s="139" t="s">
        <v>82</v>
      </c>
      <c r="P73" s="139"/>
      <c r="Q73" s="145"/>
    </row>
    <row r="74" spans="1:31" s="144" customFormat="1" ht="15.75" customHeight="1" x14ac:dyDescent="0.2">
      <c r="B74" s="156" t="s">
        <v>118</v>
      </c>
      <c r="C74" s="27"/>
      <c r="D74" s="144">
        <v>103</v>
      </c>
      <c r="E74" s="159">
        <f t="shared" ref="E74" si="39">F74-D74</f>
        <v>-0.7083333333333286</v>
      </c>
      <c r="F74" s="141">
        <v>102.29166666666667</v>
      </c>
      <c r="G74" s="141">
        <v>101387310</v>
      </c>
      <c r="H74" s="141">
        <v>1898922.7772611515</v>
      </c>
      <c r="I74" s="141">
        <v>769480</v>
      </c>
      <c r="J74" s="141">
        <v>0</v>
      </c>
      <c r="K74" s="141">
        <f t="shared" ref="K74" si="40">H74+I74+J74</f>
        <v>2668402.7772611515</v>
      </c>
      <c r="L74" s="142">
        <f>K74+G74</f>
        <v>104055712.77726115</v>
      </c>
      <c r="M74" s="143">
        <f>'Pages 3.1.5 - 3.1.6'!D73</f>
        <v>8286102.8799999999</v>
      </c>
      <c r="N74" s="143">
        <f>'Pages 3.1.5 - 3.1.6'!I73</f>
        <v>223378.97601610405</v>
      </c>
      <c r="O74" s="143">
        <f>'Pages 3.1.5 - 3.1.6'!K73</f>
        <v>0</v>
      </c>
      <c r="P74" s="143">
        <f>N74+O74</f>
        <v>223378.97601610405</v>
      </c>
      <c r="Q74" s="143">
        <f>P74+M74</f>
        <v>8509481.8560161032</v>
      </c>
      <c r="R74" s="27"/>
      <c r="S74" s="27"/>
      <c r="T74" s="27"/>
      <c r="U74" s="27"/>
      <c r="V74" s="27"/>
      <c r="W74" s="27"/>
      <c r="X74" s="27"/>
      <c r="Y74" s="27"/>
      <c r="Z74" s="27"/>
      <c r="AA74" s="27"/>
      <c r="AB74" s="27"/>
      <c r="AC74" s="27"/>
      <c r="AD74" s="27"/>
      <c r="AE74" s="27"/>
    </row>
    <row r="75" spans="1:31" ht="15.75" customHeight="1" x14ac:dyDescent="0.2">
      <c r="B75" s="27" t="s">
        <v>103</v>
      </c>
      <c r="D75" s="137">
        <f t="shared" ref="D75:E75" si="41">SUM(D74:D74)</f>
        <v>103</v>
      </c>
      <c r="E75" s="137">
        <f t="shared" si="41"/>
        <v>-0.7083333333333286</v>
      </c>
      <c r="F75" s="137">
        <f>SUM(F74:F74)</f>
        <v>102.29166666666667</v>
      </c>
      <c r="G75" s="137">
        <f>SUM(G74:G74)</f>
        <v>101387310</v>
      </c>
      <c r="H75" s="137">
        <f t="shared" ref="H75:L75" si="42">SUM(H74:H74)</f>
        <v>1898922.7772611515</v>
      </c>
      <c r="I75" s="137">
        <f t="shared" si="42"/>
        <v>769480</v>
      </c>
      <c r="J75" s="137">
        <f t="shared" si="42"/>
        <v>0</v>
      </c>
      <c r="K75" s="137">
        <f t="shared" si="42"/>
        <v>2668402.7772611515</v>
      </c>
      <c r="L75" s="137">
        <f t="shared" si="42"/>
        <v>104055712.77726115</v>
      </c>
      <c r="M75" s="139">
        <f>SUM(M74)</f>
        <v>8286102.8799999999</v>
      </c>
      <c r="N75" s="139">
        <f>SUM(N74)</f>
        <v>223378.97601610405</v>
      </c>
      <c r="O75" s="139">
        <f>SUM(O74:O74)</f>
        <v>0</v>
      </c>
      <c r="P75" s="139">
        <f>SUM(P74)</f>
        <v>223378.97601610405</v>
      </c>
      <c r="Q75" s="139">
        <f>SUM(Q74)</f>
        <v>8509481.8560161032</v>
      </c>
    </row>
    <row r="76" spans="1:31" ht="15.75" customHeight="1" x14ac:dyDescent="0.2">
      <c r="F76" s="133"/>
      <c r="G76" s="133"/>
      <c r="H76" s="133"/>
      <c r="I76" s="133"/>
      <c r="J76" s="133"/>
      <c r="K76" s="133"/>
      <c r="L76" s="134"/>
      <c r="M76" s="139"/>
      <c r="N76" s="139"/>
      <c r="O76" s="139"/>
      <c r="P76" s="139"/>
      <c r="Q76" s="145"/>
    </row>
    <row r="77" spans="1:31" ht="15.75" customHeight="1" x14ac:dyDescent="0.2">
      <c r="B77" s="156" t="s">
        <v>126</v>
      </c>
      <c r="C77" s="144"/>
      <c r="D77" s="158">
        <v>1</v>
      </c>
      <c r="E77" s="158">
        <f t="shared" ref="E77:E79" si="43">F77-D77</f>
        <v>0</v>
      </c>
      <c r="F77" s="137">
        <v>1</v>
      </c>
      <c r="G77" s="137">
        <v>2624625</v>
      </c>
      <c r="H77" s="137">
        <v>49157.633181796118</v>
      </c>
      <c r="I77" s="137">
        <v>5375</v>
      </c>
      <c r="J77" s="137">
        <v>0</v>
      </c>
      <c r="K77" s="137">
        <f t="shared" ref="K77:K79" si="44">H77+I77+J77</f>
        <v>54532.633181796118</v>
      </c>
      <c r="L77" s="138">
        <f>K77+G77</f>
        <v>2679157.6331817959</v>
      </c>
      <c r="M77" s="139">
        <f>'Pages 3.1.5 - 3.1.6'!D76</f>
        <v>380222.11</v>
      </c>
      <c r="N77" s="139">
        <f>'Pages 3.1.5 - 3.1.6'!I76</f>
        <v>4779.5742468239878</v>
      </c>
      <c r="O77" s="139">
        <f>'Pages 3.1.5 - 3.1.6'!K76</f>
        <v>0</v>
      </c>
      <c r="P77" s="139">
        <f t="shared" ref="P77:P79" si="45">N77+O77</f>
        <v>4779.5742468239878</v>
      </c>
      <c r="Q77" s="139">
        <f>P77+M77</f>
        <v>385001.68424682395</v>
      </c>
    </row>
    <row r="78" spans="1:31" ht="15.75" customHeight="1" x14ac:dyDescent="0.2">
      <c r="B78" s="156" t="s">
        <v>127</v>
      </c>
      <c r="C78" s="144"/>
      <c r="D78" s="158">
        <v>28.25</v>
      </c>
      <c r="E78" s="158">
        <f t="shared" si="43"/>
        <v>-0.17676767676766758</v>
      </c>
      <c r="F78" s="137">
        <v>28.073232323232332</v>
      </c>
      <c r="G78" s="137">
        <v>202575950</v>
      </c>
      <c r="H78" s="137">
        <v>3794124.5860089995</v>
      </c>
      <c r="I78" s="137">
        <v>-690100</v>
      </c>
      <c r="J78" s="137">
        <v>0</v>
      </c>
      <c r="K78" s="137">
        <f t="shared" si="44"/>
        <v>3104024.5860089995</v>
      </c>
      <c r="L78" s="138">
        <f>K78+G78</f>
        <v>205679974.586009</v>
      </c>
      <c r="M78" s="139">
        <f>'Pages 3.1.5 - 3.1.6'!D77</f>
        <v>14588579.530000001</v>
      </c>
      <c r="N78" s="139">
        <f>'Pages 3.1.5 - 3.1.6'!I77</f>
        <v>151283.8628067947</v>
      </c>
      <c r="O78" s="139">
        <f>'Pages 3.1.5 - 3.1.6'!K77</f>
        <v>0</v>
      </c>
      <c r="P78" s="139">
        <f t="shared" si="45"/>
        <v>151283.8628067947</v>
      </c>
      <c r="Q78" s="139">
        <f>P78+M78</f>
        <v>14739863.392806796</v>
      </c>
    </row>
    <row r="79" spans="1:31" ht="15.75" customHeight="1" x14ac:dyDescent="0.2">
      <c r="B79" s="156" t="s">
        <v>119</v>
      </c>
      <c r="C79" s="144"/>
      <c r="D79" s="159">
        <v>1</v>
      </c>
      <c r="E79" s="159">
        <f t="shared" si="43"/>
        <v>0</v>
      </c>
      <c r="F79" s="141">
        <v>1</v>
      </c>
      <c r="G79" s="141">
        <v>413046000</v>
      </c>
      <c r="H79" s="141">
        <v>7736100.873537424</v>
      </c>
      <c r="I79" s="141">
        <v>0</v>
      </c>
      <c r="J79" s="141">
        <v>0</v>
      </c>
      <c r="K79" s="141">
        <f t="shared" si="44"/>
        <v>7736100.873537424</v>
      </c>
      <c r="L79" s="142">
        <f>K79+G79</f>
        <v>420782100.87353742</v>
      </c>
      <c r="M79" s="143">
        <f>'Pages 3.1.5 - 3.1.6'!D78</f>
        <v>24703958.579999998</v>
      </c>
      <c r="N79" s="143">
        <f>'Pages 3.1.5 - 3.1.6'!I78</f>
        <v>425448.1606027963</v>
      </c>
      <c r="O79" s="143">
        <f>'Pages 3.1.5 - 3.1.6'!K78</f>
        <v>0</v>
      </c>
      <c r="P79" s="143">
        <f t="shared" si="45"/>
        <v>425448.1606027963</v>
      </c>
      <c r="Q79" s="143">
        <f>P79+M79</f>
        <v>25129406.740602795</v>
      </c>
    </row>
    <row r="80" spans="1:31" ht="15.75" customHeight="1" x14ac:dyDescent="0.2">
      <c r="B80" s="27" t="s">
        <v>103</v>
      </c>
      <c r="D80" s="137">
        <f t="shared" ref="D80:Q80" si="46">SUM(D77:D79)</f>
        <v>30.25</v>
      </c>
      <c r="E80" s="137">
        <f t="shared" si="46"/>
        <v>-0.17676767676766758</v>
      </c>
      <c r="F80" s="137">
        <f t="shared" si="46"/>
        <v>30.073232323232332</v>
      </c>
      <c r="G80" s="137">
        <f t="shared" si="46"/>
        <v>618246575</v>
      </c>
      <c r="H80" s="137">
        <f t="shared" si="46"/>
        <v>11579383.09272822</v>
      </c>
      <c r="I80" s="137">
        <f t="shared" si="46"/>
        <v>-684725</v>
      </c>
      <c r="J80" s="137">
        <f t="shared" si="46"/>
        <v>0</v>
      </c>
      <c r="K80" s="137">
        <f t="shared" si="46"/>
        <v>10894658.09272822</v>
      </c>
      <c r="L80" s="138">
        <f t="shared" si="46"/>
        <v>629141233.09272826</v>
      </c>
      <c r="M80" s="139">
        <f t="shared" si="46"/>
        <v>39672760.219999999</v>
      </c>
      <c r="N80" s="139">
        <f t="shared" si="46"/>
        <v>581511.59765641496</v>
      </c>
      <c r="O80" s="139">
        <f t="shared" si="46"/>
        <v>0</v>
      </c>
      <c r="P80" s="139">
        <f t="shared" si="46"/>
        <v>581511.59765641496</v>
      </c>
      <c r="Q80" s="139">
        <f t="shared" si="46"/>
        <v>40254271.817656413</v>
      </c>
    </row>
    <row r="81" spans="2:31" ht="15.75" customHeight="1" x14ac:dyDescent="0.2">
      <c r="F81" s="133"/>
      <c r="G81" s="133"/>
      <c r="H81" s="133"/>
      <c r="I81" s="133"/>
      <c r="J81" s="133"/>
      <c r="K81" s="137"/>
      <c r="L81" s="134"/>
      <c r="M81" s="139"/>
      <c r="N81" s="139"/>
      <c r="O81" s="139"/>
      <c r="P81" s="139"/>
      <c r="Q81" s="145"/>
    </row>
    <row r="82" spans="2:31" ht="15.75" customHeight="1" x14ac:dyDescent="0.2">
      <c r="B82" s="156" t="s">
        <v>120</v>
      </c>
      <c r="D82" s="144">
        <v>51</v>
      </c>
      <c r="E82" s="159">
        <f t="shared" ref="E82" si="47">F82-D82</f>
        <v>0</v>
      </c>
      <c r="F82" s="141">
        <v>51</v>
      </c>
      <c r="G82" s="141">
        <v>122864</v>
      </c>
      <c r="H82" s="141">
        <v>2301.1681452581602</v>
      </c>
      <c r="I82" s="141">
        <v>244</v>
      </c>
      <c r="J82" s="141">
        <v>0</v>
      </c>
      <c r="K82" s="141">
        <f t="shared" ref="K82" si="48">H82+I82+J82</f>
        <v>2545.1681452581602</v>
      </c>
      <c r="L82" s="142">
        <f>K82+G82</f>
        <v>125409.16814525815</v>
      </c>
      <c r="M82" s="143">
        <f>'Pages 3.1.5 - 3.1.6'!D81</f>
        <v>16788.149999999998</v>
      </c>
      <c r="N82" s="143">
        <f>'Pages 3.1.5 - 3.1.6'!I81</f>
        <v>377.92875766915114</v>
      </c>
      <c r="O82" s="143">
        <f>'Pages 3.1.5 - 3.1.6'!K81</f>
        <v>0</v>
      </c>
      <c r="P82" s="143">
        <f>N82+O82</f>
        <v>377.92875766915114</v>
      </c>
      <c r="Q82" s="143">
        <f>P82+M82</f>
        <v>17166.078757669147</v>
      </c>
    </row>
    <row r="83" spans="2:31" ht="15.75" customHeight="1" x14ac:dyDescent="0.2">
      <c r="B83" s="27" t="s">
        <v>103</v>
      </c>
      <c r="D83" s="137">
        <f t="shared" ref="D83:E83" si="49">SUM(D82:D82)</f>
        <v>51</v>
      </c>
      <c r="E83" s="137">
        <f t="shared" si="49"/>
        <v>0</v>
      </c>
      <c r="F83" s="137">
        <f>SUM(F82:F82)</f>
        <v>51</v>
      </c>
      <c r="G83" s="137">
        <f>SUM(G82:G82)</f>
        <v>122864</v>
      </c>
      <c r="H83" s="137">
        <f t="shared" ref="H83:K83" si="50">SUM(H82:H82)</f>
        <v>2301.1681452581602</v>
      </c>
      <c r="I83" s="137">
        <f t="shared" si="50"/>
        <v>244</v>
      </c>
      <c r="J83" s="137">
        <f t="shared" si="50"/>
        <v>0</v>
      </c>
      <c r="K83" s="137">
        <f t="shared" si="50"/>
        <v>2545.1681452581602</v>
      </c>
      <c r="L83" s="138">
        <f>SUM(L82)</f>
        <v>125409.16814525815</v>
      </c>
      <c r="M83" s="139">
        <f>SUM(M82)</f>
        <v>16788.149999999998</v>
      </c>
      <c r="N83" s="139">
        <f>SUM(N82)</f>
        <v>377.92875766915114</v>
      </c>
      <c r="O83" s="139">
        <f>SUM(O82:O82)</f>
        <v>0</v>
      </c>
      <c r="P83" s="139">
        <f>SUM(P82)</f>
        <v>377.92875766915114</v>
      </c>
      <c r="Q83" s="139">
        <f>SUM(Q82)</f>
        <v>17166.078757669147</v>
      </c>
    </row>
    <row r="84" spans="2:31" ht="15.75" customHeight="1" x14ac:dyDescent="0.2">
      <c r="F84" s="133"/>
      <c r="G84" s="133"/>
      <c r="H84" s="133"/>
      <c r="I84" s="133"/>
      <c r="J84" s="133" t="s">
        <v>82</v>
      </c>
      <c r="K84" s="133" t="s">
        <v>82</v>
      </c>
      <c r="L84" s="134" t="s">
        <v>82</v>
      </c>
      <c r="M84" s="139" t="s">
        <v>82</v>
      </c>
      <c r="N84" s="139"/>
      <c r="O84" s="139"/>
      <c r="P84" s="139"/>
      <c r="Q84" s="145"/>
    </row>
    <row r="85" spans="2:31" s="144" customFormat="1" ht="15.75" customHeight="1" x14ac:dyDescent="0.2">
      <c r="B85" s="27" t="s">
        <v>105</v>
      </c>
      <c r="D85" s="144">
        <v>0</v>
      </c>
      <c r="F85" s="141"/>
      <c r="G85" s="141">
        <v>0</v>
      </c>
      <c r="H85" s="141"/>
      <c r="I85" s="141"/>
      <c r="J85" s="141">
        <v>0</v>
      </c>
      <c r="K85" s="141">
        <f t="shared" ref="K85" si="51">H85+I85+J85</f>
        <v>0</v>
      </c>
      <c r="L85" s="142">
        <f>K85+G85</f>
        <v>0</v>
      </c>
      <c r="M85" s="143">
        <f>'Pages 3.1.5 - 3.1.6'!D84</f>
        <v>33490.409999999996</v>
      </c>
      <c r="N85" s="143">
        <f>'Pages 3.1.5 - 3.1.6'!I84</f>
        <v>0</v>
      </c>
      <c r="O85" s="143">
        <f>'Pages 3.1.5 - 3.1.6'!K84</f>
        <v>0</v>
      </c>
      <c r="P85" s="143">
        <f>N85+O85</f>
        <v>0</v>
      </c>
      <c r="Q85" s="143">
        <f>P85+M85</f>
        <v>33490.409999999996</v>
      </c>
      <c r="R85" s="27"/>
      <c r="S85" s="27"/>
      <c r="T85" s="27"/>
      <c r="U85" s="27"/>
      <c r="V85" s="27"/>
      <c r="W85" s="27"/>
      <c r="X85" s="27"/>
      <c r="Y85" s="27"/>
      <c r="Z85" s="27"/>
      <c r="AA85" s="27"/>
      <c r="AB85" s="27"/>
      <c r="AC85" s="27"/>
      <c r="AD85" s="27"/>
      <c r="AE85" s="27"/>
    </row>
    <row r="86" spans="2:31" s="144" customFormat="1" ht="15.75" customHeight="1" x14ac:dyDescent="0.2">
      <c r="B86" s="27"/>
      <c r="F86" s="141"/>
      <c r="G86" s="141"/>
      <c r="H86" s="141"/>
      <c r="I86" s="141"/>
      <c r="J86" s="141"/>
      <c r="K86" s="141"/>
      <c r="L86" s="142"/>
      <c r="M86" s="143"/>
      <c r="N86" s="143"/>
      <c r="O86" s="143"/>
      <c r="P86" s="143"/>
      <c r="Q86" s="143"/>
      <c r="R86" s="27"/>
      <c r="S86" s="27"/>
      <c r="T86" s="27"/>
      <c r="U86" s="27"/>
      <c r="V86" s="27"/>
      <c r="W86" s="27"/>
      <c r="X86" s="27"/>
      <c r="Y86" s="27"/>
      <c r="Z86" s="27"/>
      <c r="AA86" s="27"/>
      <c r="AB86" s="27"/>
      <c r="AC86" s="27"/>
      <c r="AD86" s="27"/>
      <c r="AE86" s="27"/>
    </row>
    <row r="87" spans="2:31" s="144" customFormat="1" ht="15.75" customHeight="1" x14ac:dyDescent="0.2">
      <c r="B87" s="27" t="s">
        <v>122</v>
      </c>
      <c r="D87" s="144">
        <v>0</v>
      </c>
      <c r="F87" s="141"/>
      <c r="G87" s="141">
        <v>0</v>
      </c>
      <c r="H87" s="141"/>
      <c r="I87" s="141"/>
      <c r="J87" s="141">
        <v>0</v>
      </c>
      <c r="K87" s="141">
        <f t="shared" ref="K87:K93" si="52">H87+I87+J87</f>
        <v>0</v>
      </c>
      <c r="L87" s="142">
        <f t="shared" ref="L87:L93" si="53">K87+G87</f>
        <v>0</v>
      </c>
      <c r="M87" s="143">
        <f>'Pages 3.1.5 - 3.1.6'!D86</f>
        <v>0</v>
      </c>
      <c r="N87" s="143">
        <f>'Pages 3.1.5 - 3.1.6'!I86</f>
        <v>0</v>
      </c>
      <c r="O87" s="143">
        <f>'Pages 3.1.5 - 3.1.6'!K86</f>
        <v>0</v>
      </c>
      <c r="P87" s="143">
        <f t="shared" ref="P87:P93" si="54">N87+O87</f>
        <v>0</v>
      </c>
      <c r="Q87" s="143">
        <f t="shared" ref="Q87:Q93" si="55">P87+M87</f>
        <v>0</v>
      </c>
      <c r="R87" s="27"/>
      <c r="S87" s="27"/>
      <c r="T87" s="27"/>
      <c r="U87" s="27"/>
      <c r="V87" s="27"/>
      <c r="W87" s="27"/>
      <c r="X87" s="27"/>
      <c r="Y87" s="27"/>
      <c r="Z87" s="27"/>
      <c r="AA87" s="27"/>
      <c r="AB87" s="27"/>
      <c r="AC87" s="27"/>
      <c r="AD87" s="27"/>
      <c r="AE87" s="27"/>
    </row>
    <row r="88" spans="2:31" ht="15.75" customHeight="1" x14ac:dyDescent="0.2">
      <c r="B88" s="27" t="s">
        <v>107</v>
      </c>
      <c r="D88" s="27">
        <v>0</v>
      </c>
      <c r="F88" s="141"/>
      <c r="G88" s="141">
        <v>0</v>
      </c>
      <c r="H88" s="141"/>
      <c r="I88" s="141"/>
      <c r="J88" s="141">
        <v>0</v>
      </c>
      <c r="K88" s="141">
        <f t="shared" si="52"/>
        <v>0</v>
      </c>
      <c r="L88" s="142">
        <f t="shared" si="53"/>
        <v>0</v>
      </c>
      <c r="M88" s="143">
        <f>'Pages 3.1.5 - 3.1.6'!D87</f>
        <v>-3494192.64</v>
      </c>
      <c r="N88" s="143">
        <f>'Pages 3.1.5 - 3.1.6'!I87</f>
        <v>3494192.64</v>
      </c>
      <c r="O88" s="143">
        <f>'Pages 3.1.5 - 3.1.6'!K87</f>
        <v>0</v>
      </c>
      <c r="P88" s="143">
        <f t="shared" si="54"/>
        <v>3494192.64</v>
      </c>
      <c r="Q88" s="143">
        <f t="shared" si="55"/>
        <v>0</v>
      </c>
    </row>
    <row r="89" spans="2:31" s="144" customFormat="1" ht="15.75" customHeight="1" x14ac:dyDescent="0.2">
      <c r="B89" s="27" t="s">
        <v>111</v>
      </c>
      <c r="D89" s="144">
        <v>0</v>
      </c>
      <c r="F89" s="141"/>
      <c r="G89" s="141">
        <v>0</v>
      </c>
      <c r="H89" s="141"/>
      <c r="I89" s="141"/>
      <c r="J89" s="141">
        <v>0</v>
      </c>
      <c r="K89" s="141">
        <f t="shared" si="52"/>
        <v>0</v>
      </c>
      <c r="L89" s="142">
        <f t="shared" si="53"/>
        <v>0</v>
      </c>
      <c r="M89" s="143">
        <f>'Pages 3.1.5 - 3.1.6'!D88</f>
        <v>1387644.67</v>
      </c>
      <c r="N89" s="143">
        <f>'Pages 3.1.5 - 3.1.6'!I88</f>
        <v>-1387644.67</v>
      </c>
      <c r="O89" s="143">
        <f>'Pages 3.1.5 - 3.1.6'!K88</f>
        <v>0</v>
      </c>
      <c r="P89" s="143">
        <f t="shared" si="54"/>
        <v>-1387644.67</v>
      </c>
      <c r="Q89" s="143">
        <f t="shared" si="55"/>
        <v>0</v>
      </c>
      <c r="R89" s="27"/>
      <c r="S89" s="27"/>
      <c r="T89" s="27"/>
      <c r="U89" s="27"/>
      <c r="V89" s="27"/>
      <c r="W89" s="27"/>
      <c r="X89" s="27"/>
      <c r="Y89" s="27"/>
      <c r="Z89" s="27"/>
      <c r="AA89" s="27"/>
      <c r="AB89" s="27"/>
      <c r="AC89" s="27"/>
      <c r="AD89" s="27"/>
      <c r="AE89" s="27"/>
    </row>
    <row r="90" spans="2:31" s="144" customFormat="1" ht="15.75" customHeight="1" x14ac:dyDescent="0.2">
      <c r="B90" s="27" t="s">
        <v>112</v>
      </c>
      <c r="D90" s="144">
        <v>0</v>
      </c>
      <c r="F90" s="141"/>
      <c r="G90" s="141">
        <v>0</v>
      </c>
      <c r="H90" s="141"/>
      <c r="I90" s="141"/>
      <c r="J90" s="141">
        <v>0</v>
      </c>
      <c r="K90" s="141">
        <f t="shared" si="52"/>
        <v>0</v>
      </c>
      <c r="L90" s="142">
        <f t="shared" si="53"/>
        <v>0</v>
      </c>
      <c r="M90" s="143">
        <f>'Pages 3.1.5 - 3.1.6'!D89</f>
        <v>20.78</v>
      </c>
      <c r="N90" s="143">
        <f>'Pages 3.1.5 - 3.1.6'!I89</f>
        <v>-20.78</v>
      </c>
      <c r="O90" s="143">
        <f>'Pages 3.1.5 - 3.1.6'!K89</f>
        <v>0</v>
      </c>
      <c r="P90" s="143">
        <f t="shared" si="54"/>
        <v>-20.78</v>
      </c>
      <c r="Q90" s="143">
        <f t="shared" si="55"/>
        <v>0</v>
      </c>
      <c r="R90" s="27"/>
      <c r="S90" s="27"/>
      <c r="T90" s="27"/>
      <c r="U90" s="27"/>
      <c r="V90" s="27"/>
      <c r="W90" s="27"/>
      <c r="X90" s="27"/>
      <c r="Y90" s="27"/>
      <c r="Z90" s="27"/>
      <c r="AA90" s="27"/>
      <c r="AB90" s="27"/>
      <c r="AC90" s="27"/>
      <c r="AD90" s="27"/>
      <c r="AE90" s="27"/>
    </row>
    <row r="91" spans="2:31" s="144" customFormat="1" ht="15.75" customHeight="1" x14ac:dyDescent="0.2">
      <c r="B91" s="27" t="s">
        <v>128</v>
      </c>
      <c r="D91" s="144">
        <v>0</v>
      </c>
      <c r="F91" s="141"/>
      <c r="G91" s="141">
        <v>0</v>
      </c>
      <c r="H91" s="141"/>
      <c r="I91" s="141"/>
      <c r="J91" s="141">
        <v>0</v>
      </c>
      <c r="K91" s="141">
        <f t="shared" si="52"/>
        <v>0</v>
      </c>
      <c r="L91" s="142">
        <f t="shared" si="53"/>
        <v>0</v>
      </c>
      <c r="M91" s="143">
        <f>'Pages 3.1.5 - 3.1.6'!D90</f>
        <v>-175.71</v>
      </c>
      <c r="N91" s="143">
        <f>'Pages 3.1.5 - 3.1.6'!I90</f>
        <v>175.71</v>
      </c>
      <c r="O91" s="143">
        <f>'Pages 3.1.5 - 3.1.6'!K90</f>
        <v>0</v>
      </c>
      <c r="P91" s="143">
        <f t="shared" si="54"/>
        <v>175.71</v>
      </c>
      <c r="Q91" s="143">
        <f t="shared" si="55"/>
        <v>0</v>
      </c>
      <c r="R91" s="27"/>
      <c r="S91" s="27"/>
      <c r="T91" s="27"/>
      <c r="U91" s="27"/>
      <c r="V91" s="27"/>
      <c r="W91" s="27"/>
      <c r="X91" s="27"/>
      <c r="Y91" s="27"/>
      <c r="Z91" s="27"/>
      <c r="AA91" s="27"/>
      <c r="AB91" s="27"/>
      <c r="AC91" s="27"/>
      <c r="AD91" s="27"/>
      <c r="AE91" s="27"/>
    </row>
    <row r="92" spans="2:31" s="144" customFormat="1" ht="15.75" customHeight="1" x14ac:dyDescent="0.2">
      <c r="B92" s="27" t="s">
        <v>124</v>
      </c>
      <c r="D92" s="144">
        <v>0</v>
      </c>
      <c r="F92" s="141"/>
      <c r="G92" s="141">
        <v>0</v>
      </c>
      <c r="H92" s="141"/>
      <c r="I92" s="141"/>
      <c r="J92" s="141">
        <v>0</v>
      </c>
      <c r="K92" s="141">
        <f t="shared" si="52"/>
        <v>0</v>
      </c>
      <c r="L92" s="142">
        <f t="shared" si="53"/>
        <v>0</v>
      </c>
      <c r="M92" s="143">
        <f>'Pages 3.1.5 - 3.1.6'!D91</f>
        <v>-1435848.99</v>
      </c>
      <c r="N92" s="143">
        <f>'Pages 3.1.5 - 3.1.6'!I91</f>
        <v>1435848.99</v>
      </c>
      <c r="O92" s="143">
        <f>'Pages 3.1.5 - 3.1.6'!K91</f>
        <v>0</v>
      </c>
      <c r="P92" s="143">
        <f t="shared" si="54"/>
        <v>1435848.99</v>
      </c>
      <c r="Q92" s="143">
        <f t="shared" si="55"/>
        <v>0</v>
      </c>
      <c r="R92" s="27"/>
      <c r="S92" s="27"/>
      <c r="T92" s="27"/>
      <c r="U92" s="27"/>
      <c r="V92" s="27"/>
      <c r="W92" s="27"/>
      <c r="X92" s="27"/>
      <c r="Y92" s="27"/>
      <c r="Z92" s="27"/>
      <c r="AA92" s="27"/>
      <c r="AB92" s="27"/>
      <c r="AC92" s="27"/>
      <c r="AD92" s="27"/>
      <c r="AE92" s="27"/>
    </row>
    <row r="93" spans="2:31" s="144" customFormat="1" ht="15.75" customHeight="1" x14ac:dyDescent="0.2">
      <c r="B93" s="27" t="s">
        <v>125</v>
      </c>
      <c r="D93" s="144">
        <v>0</v>
      </c>
      <c r="F93" s="141"/>
      <c r="G93" s="141">
        <v>0</v>
      </c>
      <c r="H93" s="141"/>
      <c r="I93" s="141"/>
      <c r="J93" s="141">
        <v>0</v>
      </c>
      <c r="K93" s="141">
        <f t="shared" si="52"/>
        <v>0</v>
      </c>
      <c r="L93" s="142">
        <f t="shared" si="53"/>
        <v>0</v>
      </c>
      <c r="M93" s="143">
        <f>'Pages 3.1.5 - 3.1.6'!D92</f>
        <v>48775.1</v>
      </c>
      <c r="N93" s="143">
        <f>'Pages 3.1.5 - 3.1.6'!I92</f>
        <v>-48775.1</v>
      </c>
      <c r="O93" s="143">
        <f>'Pages 3.1.5 - 3.1.6'!K92</f>
        <v>0</v>
      </c>
      <c r="P93" s="143">
        <f t="shared" si="54"/>
        <v>-48775.1</v>
      </c>
      <c r="Q93" s="143">
        <f t="shared" si="55"/>
        <v>0</v>
      </c>
      <c r="R93" s="27"/>
      <c r="S93" s="27"/>
      <c r="T93" s="27"/>
      <c r="U93" s="27"/>
      <c r="V93" s="27"/>
      <c r="W93" s="27"/>
      <c r="X93" s="27"/>
      <c r="Y93" s="27"/>
      <c r="Z93" s="27"/>
      <c r="AA93" s="27"/>
      <c r="AB93" s="27"/>
      <c r="AC93" s="27"/>
      <c r="AD93" s="27"/>
      <c r="AE93" s="27"/>
    </row>
    <row r="94" spans="2:31" ht="15.75" customHeight="1" x14ac:dyDescent="0.2">
      <c r="F94" s="133"/>
      <c r="G94" s="133"/>
      <c r="H94" s="133"/>
      <c r="I94" s="133"/>
      <c r="J94" s="133"/>
      <c r="K94" s="133"/>
      <c r="L94" s="134"/>
      <c r="M94" s="139"/>
      <c r="N94" s="139"/>
      <c r="O94" s="139"/>
      <c r="P94" s="139"/>
      <c r="Q94" s="139"/>
    </row>
    <row r="95" spans="2:31" s="144" customFormat="1" ht="15.75" customHeight="1" x14ac:dyDescent="0.2">
      <c r="B95" s="27" t="s">
        <v>114</v>
      </c>
      <c r="D95" s="144">
        <v>0</v>
      </c>
      <c r="F95" s="141"/>
      <c r="G95" s="141">
        <v>13782000</v>
      </c>
      <c r="H95" s="141">
        <v>-13782000</v>
      </c>
      <c r="I95" s="141"/>
      <c r="J95" s="141">
        <v>0</v>
      </c>
      <c r="K95" s="141">
        <f t="shared" ref="K95" si="56">H95+I95+J95</f>
        <v>-13782000</v>
      </c>
      <c r="L95" s="142">
        <f>K95+G95</f>
        <v>0</v>
      </c>
      <c r="M95" s="143">
        <f>'Pages 3.1.5 - 3.1.6'!D94</f>
        <v>301000</v>
      </c>
      <c r="N95" s="143">
        <f>'Pages 3.1.5 - 3.1.6'!I94</f>
        <v>-301000</v>
      </c>
      <c r="O95" s="143">
        <f>'Pages 3.1.5 - 3.1.6'!K94</f>
        <v>0</v>
      </c>
      <c r="P95" s="143">
        <f>N95+O95</f>
        <v>-301000</v>
      </c>
      <c r="Q95" s="143">
        <f>P95+M95</f>
        <v>0</v>
      </c>
      <c r="R95" s="27"/>
      <c r="S95" s="27"/>
      <c r="T95" s="27"/>
      <c r="U95" s="27"/>
      <c r="V95" s="27"/>
      <c r="W95" s="27"/>
      <c r="X95" s="27"/>
      <c r="Y95" s="27"/>
      <c r="Z95" s="27"/>
      <c r="AA95" s="27"/>
      <c r="AB95" s="27"/>
      <c r="AC95" s="27"/>
      <c r="AD95" s="27"/>
      <c r="AE95" s="27"/>
    </row>
    <row r="96" spans="2:31" ht="15.75" customHeight="1" x14ac:dyDescent="0.2">
      <c r="B96" s="144"/>
      <c r="F96" s="133"/>
      <c r="G96" s="133"/>
      <c r="H96" s="133"/>
      <c r="I96" s="133"/>
      <c r="J96" s="133"/>
      <c r="K96" s="133"/>
      <c r="L96" s="134"/>
      <c r="M96" s="139"/>
      <c r="N96" s="155"/>
      <c r="O96" s="155"/>
      <c r="P96" s="155"/>
      <c r="Q96" s="145"/>
    </row>
    <row r="97" spans="1:31" ht="15.75" customHeight="1" x14ac:dyDescent="0.2">
      <c r="B97" s="149" t="s">
        <v>37</v>
      </c>
      <c r="C97" s="150"/>
      <c r="D97" s="160">
        <f t="shared" ref="D97:Q97" si="57">+D72+D75+D80+D83+D85+SUM(D87:D95)</f>
        <v>561.75</v>
      </c>
      <c r="E97" s="160">
        <f t="shared" si="57"/>
        <v>-4.0281565656564364</v>
      </c>
      <c r="F97" s="151">
        <f t="shared" si="57"/>
        <v>557.72184343434355</v>
      </c>
      <c r="G97" s="151">
        <f t="shared" si="57"/>
        <v>749630726</v>
      </c>
      <c r="H97" s="151">
        <f t="shared" si="57"/>
        <v>0</v>
      </c>
      <c r="I97" s="151">
        <f t="shared" si="57"/>
        <v>136255</v>
      </c>
      <c r="J97" s="151">
        <f t="shared" si="57"/>
        <v>0</v>
      </c>
      <c r="K97" s="151">
        <f t="shared" si="57"/>
        <v>136255</v>
      </c>
      <c r="L97" s="152">
        <f t="shared" si="57"/>
        <v>749766981.00000012</v>
      </c>
      <c r="M97" s="154">
        <f t="shared" si="57"/>
        <v>46327302.749999993</v>
      </c>
      <c r="N97" s="154">
        <f t="shared" si="57"/>
        <v>4036193.6255743047</v>
      </c>
      <c r="O97" s="154">
        <f t="shared" si="57"/>
        <v>0</v>
      </c>
      <c r="P97" s="154">
        <f t="shared" si="57"/>
        <v>4036193.6255743047</v>
      </c>
      <c r="Q97" s="201">
        <f t="shared" si="57"/>
        <v>50363496.375574298</v>
      </c>
    </row>
    <row r="98" spans="1:31" ht="15.75" customHeight="1" x14ac:dyDescent="0.2">
      <c r="B98" s="130"/>
      <c r="C98" s="130"/>
      <c r="D98" s="130"/>
      <c r="E98" s="130"/>
      <c r="F98" s="133"/>
      <c r="G98" s="133"/>
      <c r="H98" s="133"/>
      <c r="I98" s="133"/>
      <c r="J98" s="133"/>
      <c r="K98" s="133"/>
      <c r="L98" s="134"/>
      <c r="M98" s="139" t="s">
        <v>82</v>
      </c>
      <c r="N98" s="133"/>
      <c r="O98" s="133"/>
      <c r="P98" s="133"/>
      <c r="Q98" s="133"/>
    </row>
    <row r="99" spans="1:31" ht="15.75" customHeight="1" x14ac:dyDescent="0.2">
      <c r="A99" s="80" t="s">
        <v>59</v>
      </c>
      <c r="B99" s="156"/>
      <c r="F99" s="133"/>
      <c r="G99" s="133"/>
      <c r="H99" s="133"/>
      <c r="I99" s="133"/>
      <c r="J99" s="133"/>
      <c r="K99" s="133"/>
      <c r="L99" s="134"/>
      <c r="M99" s="139"/>
      <c r="N99" s="139"/>
      <c r="O99" s="139"/>
      <c r="P99" s="139"/>
      <c r="Q99" s="139"/>
    </row>
    <row r="100" spans="1:31" ht="15.75" customHeight="1" x14ac:dyDescent="0.2">
      <c r="A100" s="80"/>
      <c r="B100" s="156"/>
      <c r="F100" s="133"/>
      <c r="G100" s="133"/>
      <c r="H100" s="133"/>
      <c r="I100" s="133"/>
      <c r="J100" s="133"/>
      <c r="K100" s="133"/>
      <c r="L100" s="134"/>
      <c r="M100" s="139"/>
      <c r="N100" s="139"/>
      <c r="O100" s="139"/>
      <c r="P100" s="139"/>
      <c r="Q100" s="139"/>
    </row>
    <row r="101" spans="1:31" ht="15.75" customHeight="1" x14ac:dyDescent="0.2">
      <c r="B101" s="156" t="s">
        <v>129</v>
      </c>
      <c r="D101" s="136">
        <v>2873.3333333333335</v>
      </c>
      <c r="E101" s="136">
        <f t="shared" ref="E101:E102" si="58">F101-D101</f>
        <v>66.751640572746965</v>
      </c>
      <c r="F101" s="137">
        <v>2940.0849739060804</v>
      </c>
      <c r="G101" s="137">
        <v>99183957</v>
      </c>
      <c r="H101" s="137">
        <v>5472390.0467772651</v>
      </c>
      <c r="I101" s="137">
        <v>-1117006</v>
      </c>
      <c r="J101" s="137">
        <v>-2371115.1598000005</v>
      </c>
      <c r="K101" s="137">
        <f t="shared" ref="K101:K102" si="59">H101+I101+J101</f>
        <v>1984268.8869772647</v>
      </c>
      <c r="L101" s="138">
        <f>K101+G101</f>
        <v>101168225.88697727</v>
      </c>
      <c r="M101" s="139">
        <f>'Pages 3.1.5 - 3.1.6'!D100</f>
        <v>8446189.7500000019</v>
      </c>
      <c r="N101" s="139">
        <f>'Pages 3.1.5 - 3.1.6'!I100</f>
        <v>878163.82037308114</v>
      </c>
      <c r="O101" s="139">
        <f>'Pages 3.1.5 - 3.1.6'!K100</f>
        <v>0</v>
      </c>
      <c r="P101" s="139">
        <f t="shared" ref="P101:P102" si="60">N101+O101</f>
        <v>878163.82037308114</v>
      </c>
      <c r="Q101" s="139">
        <f>P101+M101</f>
        <v>9324353.5703730825</v>
      </c>
    </row>
    <row r="102" spans="1:31" ht="15.75" customHeight="1" x14ac:dyDescent="0.2">
      <c r="B102" s="156" t="s">
        <v>130</v>
      </c>
      <c r="D102" s="140">
        <v>2290.1666666666665</v>
      </c>
      <c r="E102" s="140">
        <f t="shared" si="58"/>
        <v>-94.555020982040787</v>
      </c>
      <c r="F102" s="141">
        <v>2195.6116456846257</v>
      </c>
      <c r="G102" s="141">
        <v>59314194</v>
      </c>
      <c r="H102" s="141">
        <v>3272609.9532227353</v>
      </c>
      <c r="I102" s="141">
        <v>1040768</v>
      </c>
      <c r="J102" s="141">
        <v>0</v>
      </c>
      <c r="K102" s="141">
        <f t="shared" si="59"/>
        <v>4313377.9532227349</v>
      </c>
      <c r="L102" s="142">
        <f>K102+G102</f>
        <v>63627571.953222737</v>
      </c>
      <c r="M102" s="143">
        <f>'Pages 3.1.5 - 3.1.6'!D101</f>
        <v>5499999.0899999999</v>
      </c>
      <c r="N102" s="143">
        <f>'Pages 3.1.5 - 3.1.6'!I101</f>
        <v>340496.33458731271</v>
      </c>
      <c r="O102" s="143">
        <f>'Pages 3.1.5 - 3.1.6'!K101</f>
        <v>0</v>
      </c>
      <c r="P102" s="143">
        <f t="shared" si="60"/>
        <v>340496.33458731271</v>
      </c>
      <c r="Q102" s="143">
        <f>P102+M102</f>
        <v>5840495.4245873122</v>
      </c>
    </row>
    <row r="103" spans="1:31" ht="15.75" customHeight="1" x14ac:dyDescent="0.2">
      <c r="B103" s="27" t="s">
        <v>103</v>
      </c>
      <c r="D103" s="137">
        <f t="shared" ref="D103:Q103" si="61">SUM(D101:D102)</f>
        <v>5163.5</v>
      </c>
      <c r="E103" s="137">
        <f t="shared" si="61"/>
        <v>-27.803380409293823</v>
      </c>
      <c r="F103" s="137">
        <f t="shared" si="61"/>
        <v>5135.6966195907062</v>
      </c>
      <c r="G103" s="137">
        <f t="shared" si="61"/>
        <v>158498151</v>
      </c>
      <c r="H103" s="137">
        <f t="shared" si="61"/>
        <v>8745000</v>
      </c>
      <c r="I103" s="137">
        <f t="shared" si="61"/>
        <v>-76238</v>
      </c>
      <c r="J103" s="137">
        <f t="shared" si="61"/>
        <v>-2371115.1598000005</v>
      </c>
      <c r="K103" s="137">
        <f t="shared" si="61"/>
        <v>6297646.8401999995</v>
      </c>
      <c r="L103" s="138">
        <f t="shared" si="61"/>
        <v>164795797.84020001</v>
      </c>
      <c r="M103" s="139">
        <f t="shared" si="61"/>
        <v>13946188.840000002</v>
      </c>
      <c r="N103" s="139">
        <f t="shared" si="61"/>
        <v>1218660.1549603939</v>
      </c>
      <c r="O103" s="139">
        <f t="shared" si="61"/>
        <v>0</v>
      </c>
      <c r="P103" s="139">
        <f t="shared" si="61"/>
        <v>1218660.1549603939</v>
      </c>
      <c r="Q103" s="139">
        <f t="shared" si="61"/>
        <v>15164848.994960394</v>
      </c>
    </row>
    <row r="104" spans="1:31" s="144" customFormat="1" ht="15.75" customHeight="1" x14ac:dyDescent="0.2">
      <c r="A104" s="27"/>
      <c r="B104" s="27"/>
      <c r="C104" s="27"/>
      <c r="D104" s="27"/>
      <c r="E104" s="27"/>
      <c r="F104" s="133"/>
      <c r="G104" s="133"/>
      <c r="H104" s="133"/>
      <c r="I104" s="133"/>
      <c r="J104" s="133" t="s">
        <v>82</v>
      </c>
      <c r="K104" s="133" t="s">
        <v>82</v>
      </c>
      <c r="L104" s="134" t="s">
        <v>82</v>
      </c>
      <c r="M104" s="139" t="s">
        <v>82</v>
      </c>
      <c r="N104" s="139" t="s">
        <v>82</v>
      </c>
      <c r="O104" s="139" t="s">
        <v>82</v>
      </c>
      <c r="P104" s="139"/>
      <c r="Q104" s="133"/>
      <c r="R104" s="27"/>
      <c r="S104" s="27"/>
      <c r="T104" s="27"/>
      <c r="U104" s="27"/>
      <c r="V104" s="27"/>
      <c r="W104" s="27"/>
      <c r="X104" s="27"/>
      <c r="Y104" s="27"/>
      <c r="Z104" s="27"/>
      <c r="AA104" s="27"/>
      <c r="AB104" s="27"/>
      <c r="AC104" s="27"/>
      <c r="AD104" s="27"/>
      <c r="AE104" s="27"/>
    </row>
    <row r="105" spans="1:31" s="144" customFormat="1" ht="15.75" customHeight="1" x14ac:dyDescent="0.2">
      <c r="B105" s="27" t="s">
        <v>105</v>
      </c>
      <c r="D105" s="144">
        <v>0</v>
      </c>
      <c r="F105" s="141"/>
      <c r="G105" s="141">
        <v>0</v>
      </c>
      <c r="H105" s="141"/>
      <c r="I105" s="141"/>
      <c r="J105" s="141">
        <v>0</v>
      </c>
      <c r="K105" s="141">
        <f t="shared" ref="K105" si="62">H105+I105+J105</f>
        <v>0</v>
      </c>
      <c r="L105" s="142">
        <f>K105+G105</f>
        <v>0</v>
      </c>
      <c r="M105" s="143">
        <f>'Pages 3.1.5 - 3.1.6'!D104</f>
        <v>210968.67</v>
      </c>
      <c r="N105" s="143">
        <f>'Pages 3.1.5 - 3.1.6'!I104</f>
        <v>0</v>
      </c>
      <c r="O105" s="143">
        <f>'Pages 3.1.5 - 3.1.6'!K104</f>
        <v>0</v>
      </c>
      <c r="P105" s="143">
        <f>N105+O105</f>
        <v>0</v>
      </c>
      <c r="Q105" s="143">
        <f>P105+M105</f>
        <v>210968.67</v>
      </c>
      <c r="R105" s="27"/>
      <c r="S105" s="27"/>
      <c r="T105" s="27"/>
      <c r="U105" s="27"/>
      <c r="V105" s="27"/>
      <c r="W105" s="27"/>
      <c r="X105" s="27"/>
      <c r="Y105" s="27"/>
      <c r="Z105" s="27"/>
      <c r="AA105" s="27"/>
      <c r="AB105" s="27"/>
      <c r="AC105" s="27"/>
      <c r="AD105" s="27"/>
      <c r="AE105" s="27"/>
    </row>
    <row r="106" spans="1:31" s="144" customFormat="1" ht="15.75" customHeight="1" x14ac:dyDescent="0.2">
      <c r="B106" s="27"/>
      <c r="F106" s="141"/>
      <c r="G106" s="141"/>
      <c r="H106" s="141"/>
      <c r="I106" s="141"/>
      <c r="J106" s="141"/>
      <c r="K106" s="141"/>
      <c r="L106" s="142"/>
      <c r="M106" s="143"/>
      <c r="N106" s="143"/>
      <c r="O106" s="143"/>
      <c r="P106" s="143"/>
      <c r="Q106" s="143"/>
      <c r="R106" s="27"/>
      <c r="S106" s="27"/>
      <c r="T106" s="27"/>
      <c r="U106" s="27"/>
      <c r="V106" s="27"/>
      <c r="W106" s="27"/>
      <c r="X106" s="27"/>
      <c r="Y106" s="27"/>
      <c r="Z106" s="27"/>
      <c r="AA106" s="27"/>
      <c r="AB106" s="27"/>
      <c r="AC106" s="27"/>
      <c r="AD106" s="27"/>
      <c r="AE106" s="27"/>
    </row>
    <row r="107" spans="1:31" s="144" customFormat="1" ht="15.75" customHeight="1" x14ac:dyDescent="0.2">
      <c r="B107" s="27" t="s">
        <v>131</v>
      </c>
      <c r="D107" s="144">
        <v>0</v>
      </c>
      <c r="F107" s="141"/>
      <c r="G107" s="141">
        <v>0</v>
      </c>
      <c r="H107" s="141"/>
      <c r="I107" s="141"/>
      <c r="J107" s="141">
        <v>0</v>
      </c>
      <c r="K107" s="141">
        <f t="shared" ref="K107:K115" si="63">H107+I107+J107</f>
        <v>0</v>
      </c>
      <c r="L107" s="142">
        <f t="shared" ref="L107:L115" si="64">K107+G107</f>
        <v>0</v>
      </c>
      <c r="M107" s="143">
        <f>'Pages 3.1.5 - 3.1.6'!D106</f>
        <v>122000</v>
      </c>
      <c r="N107" s="143">
        <f>'Pages 3.1.5 - 3.1.6'!I106</f>
        <v>-122000</v>
      </c>
      <c r="O107" s="143">
        <f>'Pages 3.1.5 - 3.1.6'!K106</f>
        <v>0</v>
      </c>
      <c r="P107" s="143">
        <f t="shared" ref="P107:P115" si="65">N107+O107</f>
        <v>-122000</v>
      </c>
      <c r="Q107" s="143">
        <f t="shared" ref="Q107:Q115" si="66">P107+M107</f>
        <v>0</v>
      </c>
      <c r="R107" s="27"/>
      <c r="S107" s="27"/>
      <c r="T107" s="27"/>
      <c r="U107" s="27"/>
      <c r="V107" s="27"/>
      <c r="W107" s="27"/>
      <c r="X107" s="27"/>
      <c r="Y107" s="27"/>
      <c r="Z107" s="27"/>
      <c r="AA107" s="27"/>
      <c r="AB107" s="27"/>
      <c r="AC107" s="27"/>
      <c r="AD107" s="27"/>
      <c r="AE107" s="27"/>
    </row>
    <row r="108" spans="1:31" s="144" customFormat="1" ht="15.75" customHeight="1" x14ac:dyDescent="0.2">
      <c r="B108" s="27" t="s">
        <v>106</v>
      </c>
      <c r="D108" s="144">
        <v>0</v>
      </c>
      <c r="F108" s="141"/>
      <c r="G108" s="141">
        <v>0</v>
      </c>
      <c r="H108" s="141"/>
      <c r="I108" s="141"/>
      <c r="J108" s="141">
        <v>0</v>
      </c>
      <c r="K108" s="141">
        <f t="shared" si="63"/>
        <v>0</v>
      </c>
      <c r="L108" s="142">
        <f t="shared" si="64"/>
        <v>0</v>
      </c>
      <c r="M108" s="143">
        <f>'Pages 3.1.5 - 3.1.6'!D107</f>
        <v>6120.75</v>
      </c>
      <c r="N108" s="143">
        <f>'Pages 3.1.5 - 3.1.6'!I107</f>
        <v>-6120.75</v>
      </c>
      <c r="O108" s="143">
        <f>'Pages 3.1.5 - 3.1.6'!K107</f>
        <v>0</v>
      </c>
      <c r="P108" s="143">
        <f t="shared" si="65"/>
        <v>-6120.75</v>
      </c>
      <c r="Q108" s="143">
        <f t="shared" si="66"/>
        <v>0</v>
      </c>
      <c r="R108" s="27"/>
      <c r="S108" s="27"/>
      <c r="T108" s="27"/>
      <c r="U108" s="27"/>
      <c r="V108" s="27"/>
      <c r="W108" s="27"/>
      <c r="X108" s="27"/>
      <c r="Y108" s="27"/>
      <c r="Z108" s="27"/>
      <c r="AA108" s="27"/>
      <c r="AB108" s="27"/>
      <c r="AC108" s="27"/>
      <c r="AD108" s="27"/>
      <c r="AE108" s="27"/>
    </row>
    <row r="109" spans="1:31" ht="15.75" customHeight="1" x14ac:dyDescent="0.2">
      <c r="B109" s="27" t="s">
        <v>107</v>
      </c>
      <c r="D109" s="27">
        <v>0</v>
      </c>
      <c r="F109" s="141"/>
      <c r="G109" s="141">
        <v>0</v>
      </c>
      <c r="H109" s="141"/>
      <c r="I109" s="141"/>
      <c r="J109" s="141">
        <v>0</v>
      </c>
      <c r="K109" s="141">
        <f t="shared" si="63"/>
        <v>0</v>
      </c>
      <c r="L109" s="142">
        <f t="shared" si="64"/>
        <v>0</v>
      </c>
      <c r="M109" s="143">
        <f>'Pages 3.1.5 - 3.1.6'!D108</f>
        <v>-1087001.44</v>
      </c>
      <c r="N109" s="143">
        <f>'Pages 3.1.5 - 3.1.6'!I108</f>
        <v>1087001.44</v>
      </c>
      <c r="O109" s="143">
        <f>'Pages 3.1.5 - 3.1.6'!K108</f>
        <v>0</v>
      </c>
      <c r="P109" s="143">
        <f t="shared" si="65"/>
        <v>1087001.44</v>
      </c>
      <c r="Q109" s="143">
        <f t="shared" si="66"/>
        <v>0</v>
      </c>
    </row>
    <row r="110" spans="1:31" s="144" customFormat="1" ht="15.75" customHeight="1" x14ac:dyDescent="0.2">
      <c r="B110" s="27" t="s">
        <v>109</v>
      </c>
      <c r="D110" s="144">
        <v>0</v>
      </c>
      <c r="F110" s="141"/>
      <c r="G110" s="141">
        <v>0</v>
      </c>
      <c r="H110" s="141"/>
      <c r="I110" s="141"/>
      <c r="J110" s="141">
        <v>0</v>
      </c>
      <c r="K110" s="141">
        <f t="shared" si="63"/>
        <v>0</v>
      </c>
      <c r="L110" s="142">
        <f t="shared" si="64"/>
        <v>0</v>
      </c>
      <c r="M110" s="143">
        <f>'Pages 3.1.5 - 3.1.6'!D109</f>
        <v>459273.54</v>
      </c>
      <c r="N110" s="143">
        <f>'Pages 3.1.5 - 3.1.6'!I109</f>
        <v>-459273.54</v>
      </c>
      <c r="O110" s="143">
        <f>'Pages 3.1.5 - 3.1.6'!K109</f>
        <v>0</v>
      </c>
      <c r="P110" s="143">
        <f t="shared" si="65"/>
        <v>-459273.54</v>
      </c>
      <c r="Q110" s="143">
        <f t="shared" si="66"/>
        <v>0</v>
      </c>
      <c r="R110" s="27"/>
      <c r="S110" s="27"/>
      <c r="T110" s="27"/>
      <c r="U110" s="27"/>
      <c r="V110" s="27"/>
      <c r="W110" s="27"/>
      <c r="X110" s="27"/>
      <c r="Y110" s="27"/>
      <c r="Z110" s="27"/>
      <c r="AA110" s="27"/>
      <c r="AB110" s="27"/>
      <c r="AC110" s="27"/>
      <c r="AD110" s="27"/>
      <c r="AE110" s="27"/>
    </row>
    <row r="111" spans="1:31" s="144" customFormat="1" ht="15.75" customHeight="1" x14ac:dyDescent="0.2">
      <c r="B111" s="27" t="s">
        <v>110</v>
      </c>
      <c r="D111" s="144">
        <v>0</v>
      </c>
      <c r="F111" s="141"/>
      <c r="G111" s="141">
        <v>0</v>
      </c>
      <c r="H111" s="141"/>
      <c r="I111" s="141"/>
      <c r="J111" s="141">
        <v>0</v>
      </c>
      <c r="K111" s="141">
        <f t="shared" si="63"/>
        <v>0</v>
      </c>
      <c r="L111" s="142">
        <f t="shared" si="64"/>
        <v>0</v>
      </c>
      <c r="M111" s="143">
        <f>'Pages 3.1.5 - 3.1.6'!D110</f>
        <v>273.93</v>
      </c>
      <c r="N111" s="143">
        <f>'Pages 3.1.5 - 3.1.6'!I110</f>
        <v>-273.93</v>
      </c>
      <c r="O111" s="143">
        <f>'Pages 3.1.5 - 3.1.6'!K110</f>
        <v>0</v>
      </c>
      <c r="P111" s="143">
        <f t="shared" si="65"/>
        <v>-273.93</v>
      </c>
      <c r="Q111" s="143">
        <f t="shared" si="66"/>
        <v>0</v>
      </c>
      <c r="R111" s="27"/>
      <c r="S111" s="27"/>
      <c r="T111" s="27"/>
      <c r="U111" s="27"/>
      <c r="V111" s="27"/>
      <c r="W111" s="27"/>
      <c r="X111" s="27"/>
      <c r="Y111" s="27"/>
      <c r="Z111" s="27"/>
      <c r="AA111" s="27"/>
      <c r="AB111" s="27"/>
      <c r="AC111" s="27"/>
      <c r="AD111" s="27"/>
      <c r="AE111" s="27"/>
    </row>
    <row r="112" spans="1:31" s="144" customFormat="1" ht="15.75" customHeight="1" x14ac:dyDescent="0.2">
      <c r="B112" s="27" t="s">
        <v>128</v>
      </c>
      <c r="D112" s="144">
        <v>0</v>
      </c>
      <c r="F112" s="141"/>
      <c r="G112" s="141">
        <v>0</v>
      </c>
      <c r="H112" s="141"/>
      <c r="I112" s="141"/>
      <c r="J112" s="141">
        <v>0</v>
      </c>
      <c r="K112" s="141">
        <f t="shared" si="63"/>
        <v>0</v>
      </c>
      <c r="L112" s="142">
        <f t="shared" si="64"/>
        <v>0</v>
      </c>
      <c r="M112" s="143">
        <f>'Pages 3.1.5 - 3.1.6'!D111</f>
        <v>-18799.510000000002</v>
      </c>
      <c r="N112" s="143">
        <f>'Pages 3.1.5 - 3.1.6'!I111</f>
        <v>18799.510000000002</v>
      </c>
      <c r="O112" s="143">
        <f>'Pages 3.1.5 - 3.1.6'!K111</f>
        <v>0</v>
      </c>
      <c r="P112" s="143">
        <f t="shared" si="65"/>
        <v>18799.510000000002</v>
      </c>
      <c r="Q112" s="143">
        <f t="shared" si="66"/>
        <v>0</v>
      </c>
      <c r="R112" s="27"/>
      <c r="S112" s="27"/>
      <c r="T112" s="27"/>
      <c r="U112" s="27"/>
      <c r="V112" s="27"/>
      <c r="W112" s="27"/>
      <c r="X112" s="27"/>
      <c r="Y112" s="27"/>
      <c r="Z112" s="27"/>
      <c r="AA112" s="27"/>
      <c r="AB112" s="27"/>
      <c r="AC112" s="27"/>
      <c r="AD112" s="27"/>
      <c r="AE112" s="27"/>
    </row>
    <row r="113" spans="1:31" s="144" customFormat="1" ht="15.75" customHeight="1" x14ac:dyDescent="0.2">
      <c r="B113" s="27" t="s">
        <v>125</v>
      </c>
      <c r="D113" s="144">
        <v>0</v>
      </c>
      <c r="F113" s="141"/>
      <c r="G113" s="141">
        <v>0</v>
      </c>
      <c r="H113" s="141"/>
      <c r="I113" s="141"/>
      <c r="J113" s="141">
        <v>0</v>
      </c>
      <c r="K113" s="141">
        <f t="shared" si="63"/>
        <v>0</v>
      </c>
      <c r="L113" s="142">
        <f t="shared" si="64"/>
        <v>0</v>
      </c>
      <c r="M113" s="143">
        <f>'Pages 3.1.5 - 3.1.6'!D112</f>
        <v>8521.43</v>
      </c>
      <c r="N113" s="143">
        <f>'Pages 3.1.5 - 3.1.6'!I112</f>
        <v>-8521.43</v>
      </c>
      <c r="O113" s="143">
        <f>'Pages 3.1.5 - 3.1.6'!K112</f>
        <v>0</v>
      </c>
      <c r="P113" s="143">
        <f t="shared" si="65"/>
        <v>-8521.43</v>
      </c>
      <c r="Q113" s="143">
        <f t="shared" si="66"/>
        <v>0</v>
      </c>
      <c r="R113" s="27"/>
      <c r="S113" s="27"/>
      <c r="T113" s="27"/>
      <c r="U113" s="27"/>
      <c r="V113" s="27"/>
      <c r="W113" s="27"/>
      <c r="X113" s="27"/>
      <c r="Y113" s="27"/>
      <c r="Z113" s="27"/>
      <c r="AA113" s="27"/>
      <c r="AB113" s="27"/>
      <c r="AC113" s="27"/>
      <c r="AD113" s="27"/>
      <c r="AE113" s="27"/>
    </row>
    <row r="114" spans="1:31" s="144" customFormat="1" ht="15.75" customHeight="1" x14ac:dyDescent="0.2">
      <c r="B114" s="27" t="s">
        <v>132</v>
      </c>
      <c r="D114" s="144">
        <v>0</v>
      </c>
      <c r="F114" s="141"/>
      <c r="G114" s="141">
        <v>0</v>
      </c>
      <c r="H114" s="141"/>
      <c r="I114" s="141"/>
      <c r="J114" s="141">
        <v>0</v>
      </c>
      <c r="K114" s="141">
        <f t="shared" si="63"/>
        <v>0</v>
      </c>
      <c r="L114" s="142">
        <f t="shared" si="64"/>
        <v>0</v>
      </c>
      <c r="M114" s="143">
        <f>'Pages 3.1.5 - 3.1.6'!D113</f>
        <v>-657528.82000000007</v>
      </c>
      <c r="N114" s="143">
        <f>'Pages 3.1.5 - 3.1.6'!I113</f>
        <v>657528.82000000007</v>
      </c>
      <c r="O114" s="143">
        <f>'Pages 3.1.5 - 3.1.6'!K113</f>
        <v>0</v>
      </c>
      <c r="P114" s="143">
        <f t="shared" si="65"/>
        <v>657528.82000000007</v>
      </c>
      <c r="Q114" s="143">
        <f t="shared" si="66"/>
        <v>0</v>
      </c>
      <c r="R114" s="27"/>
      <c r="S114" s="27"/>
      <c r="T114" s="27"/>
      <c r="U114" s="27"/>
      <c r="V114" s="27"/>
      <c r="W114" s="27"/>
      <c r="X114" s="27"/>
      <c r="Y114" s="27"/>
      <c r="Z114" s="27"/>
      <c r="AA114" s="27"/>
      <c r="AB114" s="27"/>
      <c r="AC114" s="27"/>
      <c r="AD114" s="27"/>
      <c r="AE114" s="27"/>
    </row>
    <row r="115" spans="1:31" s="144" customFormat="1" ht="15.75" customHeight="1" x14ac:dyDescent="0.2">
      <c r="B115" s="27" t="s">
        <v>133</v>
      </c>
      <c r="D115" s="144">
        <v>0</v>
      </c>
      <c r="F115" s="141"/>
      <c r="G115" s="141">
        <v>0</v>
      </c>
      <c r="H115" s="141"/>
      <c r="I115" s="141"/>
      <c r="J115" s="141">
        <v>0</v>
      </c>
      <c r="K115" s="141">
        <f t="shared" si="63"/>
        <v>0</v>
      </c>
      <c r="L115" s="142">
        <f t="shared" si="64"/>
        <v>0</v>
      </c>
      <c r="M115" s="143">
        <f>'Pages 3.1.5 - 3.1.6'!D114</f>
        <v>112995.67</v>
      </c>
      <c r="N115" s="143">
        <f>'Pages 3.1.5 - 3.1.6'!I114</f>
        <v>-112995.67</v>
      </c>
      <c r="O115" s="143">
        <f>'Pages 3.1.5 - 3.1.6'!K114</f>
        <v>0</v>
      </c>
      <c r="P115" s="143">
        <f t="shared" si="65"/>
        <v>-112995.67</v>
      </c>
      <c r="Q115" s="143">
        <f t="shared" si="66"/>
        <v>0</v>
      </c>
      <c r="R115" s="27"/>
      <c r="S115" s="27"/>
      <c r="T115" s="27"/>
      <c r="U115" s="27"/>
      <c r="V115" s="27"/>
      <c r="W115" s="27"/>
      <c r="X115" s="27"/>
      <c r="Y115" s="27"/>
      <c r="Z115" s="27"/>
      <c r="AA115" s="27"/>
      <c r="AB115" s="27"/>
      <c r="AC115" s="27"/>
      <c r="AD115" s="27"/>
      <c r="AE115" s="27"/>
    </row>
    <row r="116" spans="1:31" ht="15.75" customHeight="1" x14ac:dyDescent="0.2">
      <c r="F116" s="133"/>
      <c r="G116" s="133"/>
      <c r="H116" s="133"/>
      <c r="I116" s="133"/>
      <c r="J116" s="133"/>
      <c r="K116" s="133"/>
      <c r="L116" s="134"/>
      <c r="M116" s="139"/>
      <c r="N116" s="139"/>
      <c r="O116" s="139"/>
      <c r="P116" s="139"/>
      <c r="Q116" s="139"/>
    </row>
    <row r="117" spans="1:31" s="144" customFormat="1" ht="15.75" customHeight="1" x14ac:dyDescent="0.2">
      <c r="B117" s="27" t="s">
        <v>114</v>
      </c>
      <c r="D117" s="144">
        <v>0</v>
      </c>
      <c r="F117" s="141"/>
      <c r="G117" s="141">
        <v>8745000</v>
      </c>
      <c r="H117" s="141">
        <v>-8745000</v>
      </c>
      <c r="I117" s="141"/>
      <c r="J117" s="141">
        <v>0</v>
      </c>
      <c r="K117" s="141">
        <f t="shared" ref="K117" si="67">H117+I117+J117</f>
        <v>-8745000</v>
      </c>
      <c r="L117" s="142">
        <f>K117+G117</f>
        <v>0</v>
      </c>
      <c r="M117" s="143">
        <f>'Pages 3.1.5 - 3.1.6'!D116</f>
        <v>1173000</v>
      </c>
      <c r="N117" s="143">
        <f>'Pages 3.1.5 - 3.1.6'!I116</f>
        <v>-1173000</v>
      </c>
      <c r="O117" s="143">
        <f>'Pages 3.1.5 - 3.1.6'!K116</f>
        <v>0</v>
      </c>
      <c r="P117" s="143">
        <f>N117+O117</f>
        <v>-1173000</v>
      </c>
      <c r="Q117" s="143">
        <f>P117+M117</f>
        <v>0</v>
      </c>
      <c r="R117" s="27"/>
      <c r="S117" s="27"/>
      <c r="T117" s="27"/>
      <c r="U117" s="27"/>
      <c r="V117" s="27"/>
      <c r="W117" s="27"/>
      <c r="X117" s="27"/>
      <c r="Y117" s="27"/>
      <c r="Z117" s="27"/>
      <c r="AA117" s="27"/>
      <c r="AB117" s="27"/>
      <c r="AC117" s="27"/>
      <c r="AD117" s="27"/>
      <c r="AE117" s="27"/>
    </row>
    <row r="118" spans="1:31" ht="15.75" customHeight="1" x14ac:dyDescent="0.2">
      <c r="B118" s="156"/>
      <c r="F118" s="137"/>
      <c r="G118" s="137"/>
      <c r="H118" s="137"/>
      <c r="I118" s="137"/>
      <c r="J118" s="137"/>
      <c r="K118" s="137"/>
      <c r="L118" s="138"/>
      <c r="M118" s="139"/>
      <c r="N118" s="139"/>
      <c r="O118" s="139"/>
      <c r="P118" s="139"/>
      <c r="Q118" s="139"/>
    </row>
    <row r="119" spans="1:31" ht="15.75" customHeight="1" x14ac:dyDescent="0.2">
      <c r="B119" s="149" t="s">
        <v>37</v>
      </c>
      <c r="C119" s="150"/>
      <c r="D119" s="151">
        <f t="shared" ref="D119:Q119" si="68">D103+D105+SUM(D107:D117)</f>
        <v>5163.5</v>
      </c>
      <c r="E119" s="151">
        <f t="shared" si="68"/>
        <v>-27.803380409293823</v>
      </c>
      <c r="F119" s="151">
        <f t="shared" si="68"/>
        <v>5135.6966195907062</v>
      </c>
      <c r="G119" s="151">
        <f t="shared" si="68"/>
        <v>167243151</v>
      </c>
      <c r="H119" s="151">
        <f t="shared" si="68"/>
        <v>0</v>
      </c>
      <c r="I119" s="151">
        <f t="shared" si="68"/>
        <v>-76238</v>
      </c>
      <c r="J119" s="151">
        <f t="shared" si="68"/>
        <v>-2371115.1598000005</v>
      </c>
      <c r="K119" s="151">
        <f t="shared" si="68"/>
        <v>-2447353.1598000005</v>
      </c>
      <c r="L119" s="152">
        <f t="shared" si="68"/>
        <v>164795797.84020001</v>
      </c>
      <c r="M119" s="154">
        <f t="shared" si="68"/>
        <v>14276013.060000002</v>
      </c>
      <c r="N119" s="154">
        <f t="shared" si="68"/>
        <v>1099804.6049603941</v>
      </c>
      <c r="O119" s="154">
        <f t="shared" si="68"/>
        <v>0</v>
      </c>
      <c r="P119" s="154">
        <f t="shared" si="68"/>
        <v>1099804.6049603941</v>
      </c>
      <c r="Q119" s="201">
        <f t="shared" si="68"/>
        <v>15375817.664960394</v>
      </c>
    </row>
    <row r="120" spans="1:31" ht="15.75" customHeight="1" x14ac:dyDescent="0.2">
      <c r="B120" s="156"/>
      <c r="F120" s="137"/>
      <c r="G120" s="137"/>
      <c r="H120" s="137"/>
      <c r="I120" s="137"/>
      <c r="J120" s="137"/>
      <c r="K120" s="137"/>
      <c r="L120" s="138"/>
      <c r="M120" s="139"/>
      <c r="N120" s="139"/>
      <c r="O120" s="139"/>
      <c r="P120" s="139"/>
      <c r="Q120" s="139"/>
    </row>
    <row r="121" spans="1:31" ht="15.75" customHeight="1" x14ac:dyDescent="0.2">
      <c r="A121" s="80" t="s">
        <v>134</v>
      </c>
      <c r="B121" s="156"/>
      <c r="F121" s="133"/>
      <c r="G121" s="133"/>
      <c r="H121" s="133"/>
      <c r="I121" s="133"/>
      <c r="J121" s="133"/>
      <c r="K121" s="133"/>
      <c r="L121" s="134"/>
      <c r="M121" s="139"/>
      <c r="N121" s="139"/>
      <c r="O121" s="139"/>
      <c r="P121" s="139"/>
      <c r="Q121" s="139"/>
    </row>
    <row r="122" spans="1:31" ht="15.75" customHeight="1" x14ac:dyDescent="0.2">
      <c r="A122" s="80"/>
      <c r="B122" s="156"/>
      <c r="F122" s="133"/>
      <c r="G122" s="133"/>
      <c r="H122" s="133"/>
      <c r="I122" s="133"/>
      <c r="J122" s="133"/>
      <c r="K122" s="133"/>
      <c r="L122" s="134"/>
      <c r="M122" s="139"/>
      <c r="N122" s="139"/>
      <c r="O122" s="139"/>
      <c r="P122" s="139"/>
      <c r="Q122" s="139"/>
    </row>
    <row r="123" spans="1:31" ht="15.75" customHeight="1" x14ac:dyDescent="0.2">
      <c r="B123" s="156" t="s">
        <v>135</v>
      </c>
      <c r="D123" s="136">
        <v>13.583333333333334</v>
      </c>
      <c r="E123" s="136">
        <f t="shared" ref="E123:E128" si="69">F123-D123</f>
        <v>0.41666666666666607</v>
      </c>
      <c r="F123" s="137">
        <v>14</v>
      </c>
      <c r="G123" s="137">
        <v>141214</v>
      </c>
      <c r="H123" s="137">
        <v>3830.0355841127775</v>
      </c>
      <c r="I123" s="137">
        <v>-353.89471154799463</v>
      </c>
      <c r="J123" s="137">
        <v>0</v>
      </c>
      <c r="K123" s="137">
        <f t="shared" ref="K123:K128" si="70">H123+I123+J123</f>
        <v>3476.140872564783</v>
      </c>
      <c r="L123" s="138">
        <f t="shared" ref="L123:L128" si="71">K123+G123</f>
        <v>144690.14087256478</v>
      </c>
      <c r="M123" s="139">
        <f>'Pages 3.1.5 - 3.1.6'!D122</f>
        <v>30476.03</v>
      </c>
      <c r="N123" s="139">
        <f>'Pages 3.1.5 - 3.1.6'!I122</f>
        <v>415.37213066507155</v>
      </c>
      <c r="O123" s="139">
        <f>'Pages 3.1.5 - 3.1.6'!K122</f>
        <v>0</v>
      </c>
      <c r="P123" s="139">
        <f t="shared" ref="P123:P128" si="72">N123+O123</f>
        <v>415.37213066507155</v>
      </c>
      <c r="Q123" s="139">
        <f t="shared" ref="Q123:Q128" si="73">P123+M123</f>
        <v>30891.402130665072</v>
      </c>
    </row>
    <row r="124" spans="1:31" ht="15.75" customHeight="1" x14ac:dyDescent="0.2">
      <c r="B124" s="156" t="s">
        <v>136</v>
      </c>
      <c r="D124" s="136">
        <v>120</v>
      </c>
      <c r="E124" s="136">
        <f t="shared" si="69"/>
        <v>0.25</v>
      </c>
      <c r="F124" s="137">
        <v>120.25</v>
      </c>
      <c r="G124" s="137">
        <v>2957358</v>
      </c>
      <c r="H124" s="137">
        <v>80210.080976111421</v>
      </c>
      <c r="I124" s="137">
        <v>519.7353539727078</v>
      </c>
      <c r="J124" s="137">
        <v>0</v>
      </c>
      <c r="K124" s="137">
        <f t="shared" si="70"/>
        <v>80729.816330084126</v>
      </c>
      <c r="L124" s="138">
        <f t="shared" si="71"/>
        <v>3038087.8163300841</v>
      </c>
      <c r="M124" s="139">
        <f>'Pages 3.1.5 - 3.1.6'!D123</f>
        <v>213592.21</v>
      </c>
      <c r="N124" s="139">
        <f>'Pages 3.1.5 - 3.1.6'!I123</f>
        <v>4820.200419818877</v>
      </c>
      <c r="O124" s="139">
        <f>'Pages 3.1.5 - 3.1.6'!K123</f>
        <v>0</v>
      </c>
      <c r="P124" s="139">
        <f t="shared" si="72"/>
        <v>4820.200419818877</v>
      </c>
      <c r="Q124" s="139">
        <f t="shared" si="73"/>
        <v>218412.41041981886</v>
      </c>
    </row>
    <row r="125" spans="1:31" ht="15.75" customHeight="1" x14ac:dyDescent="0.2">
      <c r="B125" s="156" t="s">
        <v>137</v>
      </c>
      <c r="D125" s="136">
        <v>112.25</v>
      </c>
      <c r="E125" s="136">
        <f t="shared" si="69"/>
        <v>0.1666666666666714</v>
      </c>
      <c r="F125" s="137">
        <v>112.41666666666667</v>
      </c>
      <c r="G125" s="137">
        <v>738432</v>
      </c>
      <c r="H125" s="137">
        <v>20027.90683960207</v>
      </c>
      <c r="I125" s="137">
        <v>-413</v>
      </c>
      <c r="J125" s="137">
        <v>0</v>
      </c>
      <c r="K125" s="137">
        <f t="shared" si="70"/>
        <v>19614.90683960207</v>
      </c>
      <c r="L125" s="138">
        <f t="shared" si="71"/>
        <v>758046.90683960204</v>
      </c>
      <c r="M125" s="139">
        <f>'Pages 3.1.5 - 3.1.6'!D124</f>
        <v>53026.42</v>
      </c>
      <c r="N125" s="139">
        <f>'Pages 3.1.5 - 3.1.6'!I124</f>
        <v>1050.3807106754291</v>
      </c>
      <c r="O125" s="139">
        <f>'Pages 3.1.5 - 3.1.6'!K124</f>
        <v>0</v>
      </c>
      <c r="P125" s="139">
        <f t="shared" si="72"/>
        <v>1050.3807106754291</v>
      </c>
      <c r="Q125" s="139">
        <f t="shared" si="73"/>
        <v>54076.80071067543</v>
      </c>
    </row>
    <row r="126" spans="1:31" ht="15.75" customHeight="1" x14ac:dyDescent="0.2">
      <c r="B126" s="156" t="s">
        <v>138</v>
      </c>
      <c r="D126" s="136">
        <v>219.75</v>
      </c>
      <c r="E126" s="136">
        <f t="shared" si="69"/>
        <v>24.25</v>
      </c>
      <c r="F126" s="137">
        <v>244</v>
      </c>
      <c r="G126" s="137">
        <v>3588894</v>
      </c>
      <c r="H126" s="137">
        <v>97338.732190921903</v>
      </c>
      <c r="I126" s="137">
        <v>33056.385719038612</v>
      </c>
      <c r="J126" s="137">
        <v>0</v>
      </c>
      <c r="K126" s="137">
        <f t="shared" si="70"/>
        <v>130395.11790996051</v>
      </c>
      <c r="L126" s="138">
        <f t="shared" si="71"/>
        <v>3719289.1179099604</v>
      </c>
      <c r="M126" s="139">
        <f>'Pages 3.1.5 - 3.1.6'!D125</f>
        <v>792436.5</v>
      </c>
      <c r="N126" s="139">
        <f>'Pages 3.1.5 - 3.1.6'!I125</f>
        <v>21803.249110823483</v>
      </c>
      <c r="O126" s="139">
        <f>'Pages 3.1.5 - 3.1.6'!K125</f>
        <v>0</v>
      </c>
      <c r="P126" s="139">
        <f t="shared" si="72"/>
        <v>21803.249110823483</v>
      </c>
      <c r="Q126" s="139">
        <f t="shared" si="73"/>
        <v>814239.7491108235</v>
      </c>
    </row>
    <row r="127" spans="1:31" s="144" customFormat="1" ht="15.75" customHeight="1" x14ac:dyDescent="0.2">
      <c r="B127" s="156" t="s">
        <v>139</v>
      </c>
      <c r="D127" s="136">
        <v>35.166666666666664</v>
      </c>
      <c r="E127" s="136">
        <f t="shared" si="69"/>
        <v>-3</v>
      </c>
      <c r="F127" s="137">
        <v>32.166666666666664</v>
      </c>
      <c r="G127" s="137">
        <v>1459809</v>
      </c>
      <c r="H127" s="137">
        <v>39593.244409251849</v>
      </c>
      <c r="I127" s="137">
        <v>9895.1535796304233</v>
      </c>
      <c r="J127" s="137">
        <v>0</v>
      </c>
      <c r="K127" s="137">
        <f t="shared" si="70"/>
        <v>49488.397988882272</v>
      </c>
      <c r="L127" s="138">
        <f t="shared" si="71"/>
        <v>1509297.3979888824</v>
      </c>
      <c r="M127" s="139">
        <f>'Pages 3.1.5 - 3.1.6'!D126</f>
        <v>190062.82</v>
      </c>
      <c r="N127" s="139">
        <f>'Pages 3.1.5 - 3.1.6'!I126</f>
        <v>4256.8538695347561</v>
      </c>
      <c r="O127" s="139">
        <f>'Pages 3.1.5 - 3.1.6'!K126</f>
        <v>0</v>
      </c>
      <c r="P127" s="139">
        <f t="shared" si="72"/>
        <v>4256.8538695347561</v>
      </c>
      <c r="Q127" s="139">
        <f t="shared" si="73"/>
        <v>194319.67386953477</v>
      </c>
      <c r="R127" s="27"/>
      <c r="S127" s="27"/>
      <c r="T127" s="27"/>
      <c r="U127" s="27"/>
      <c r="V127" s="27"/>
      <c r="W127" s="27"/>
      <c r="X127" s="27"/>
      <c r="Y127" s="27"/>
      <c r="Z127" s="27"/>
      <c r="AA127" s="27"/>
      <c r="AB127" s="27"/>
      <c r="AC127" s="27"/>
      <c r="AD127" s="27"/>
      <c r="AE127" s="27"/>
    </row>
    <row r="128" spans="1:31" s="144" customFormat="1" ht="15.75" customHeight="1" x14ac:dyDescent="0.2">
      <c r="B128" s="156" t="s">
        <v>140</v>
      </c>
      <c r="D128" s="140">
        <v>0</v>
      </c>
      <c r="E128" s="140">
        <f t="shared" si="69"/>
        <v>0</v>
      </c>
      <c r="F128" s="141">
        <v>0</v>
      </c>
      <c r="G128" s="141">
        <v>0</v>
      </c>
      <c r="H128" s="141">
        <v>0</v>
      </c>
      <c r="I128" s="141">
        <v>0</v>
      </c>
      <c r="J128" s="141">
        <v>0</v>
      </c>
      <c r="K128" s="141">
        <f t="shared" si="70"/>
        <v>0</v>
      </c>
      <c r="L128" s="142">
        <f t="shared" si="71"/>
        <v>0</v>
      </c>
      <c r="M128" s="143">
        <f>'Pages 3.1.5 - 3.1.6'!D127</f>
        <v>0</v>
      </c>
      <c r="N128" s="143">
        <f>'Pages 3.1.5 - 3.1.6'!I127</f>
        <v>0</v>
      </c>
      <c r="O128" s="143">
        <f>'Pages 3.1.5 - 3.1.6'!K127</f>
        <v>0</v>
      </c>
      <c r="P128" s="143">
        <f t="shared" si="72"/>
        <v>0</v>
      </c>
      <c r="Q128" s="143">
        <f t="shared" si="73"/>
        <v>0</v>
      </c>
      <c r="R128" s="27"/>
      <c r="S128" s="27"/>
      <c r="T128" s="27"/>
      <c r="U128" s="27"/>
      <c r="V128" s="27"/>
      <c r="W128" s="27"/>
      <c r="X128" s="27"/>
      <c r="Y128" s="27"/>
      <c r="Z128" s="27"/>
      <c r="AA128" s="27"/>
      <c r="AB128" s="27"/>
      <c r="AC128" s="27"/>
      <c r="AD128" s="27"/>
      <c r="AE128" s="27"/>
    </row>
    <row r="129" spans="1:31" ht="15.75" customHeight="1" x14ac:dyDescent="0.2">
      <c r="B129" s="27" t="s">
        <v>141</v>
      </c>
      <c r="D129" s="137">
        <f t="shared" ref="D129:Q129" si="74">SUM(D123:D128)</f>
        <v>500.75000000000006</v>
      </c>
      <c r="E129" s="137">
        <f t="shared" si="74"/>
        <v>22.083333333333336</v>
      </c>
      <c r="F129" s="137">
        <f t="shared" si="74"/>
        <v>522.83333333333337</v>
      </c>
      <c r="G129" s="137">
        <f t="shared" si="74"/>
        <v>8885707</v>
      </c>
      <c r="H129" s="137">
        <f t="shared" si="74"/>
        <v>241000</v>
      </c>
      <c r="I129" s="137">
        <f t="shared" si="74"/>
        <v>42704.37994109375</v>
      </c>
      <c r="J129" s="137">
        <f t="shared" si="74"/>
        <v>0</v>
      </c>
      <c r="K129" s="137">
        <f t="shared" si="74"/>
        <v>283704.37994109374</v>
      </c>
      <c r="L129" s="137">
        <f t="shared" si="74"/>
        <v>9169411.3799410928</v>
      </c>
      <c r="M129" s="139">
        <f t="shared" si="74"/>
        <v>1279593.98</v>
      </c>
      <c r="N129" s="139">
        <f t="shared" si="74"/>
        <v>32346.056241517617</v>
      </c>
      <c r="O129" s="139">
        <f t="shared" si="74"/>
        <v>0</v>
      </c>
      <c r="P129" s="139">
        <f t="shared" si="74"/>
        <v>32346.056241517617</v>
      </c>
      <c r="Q129" s="139">
        <f t="shared" si="74"/>
        <v>1311940.0362415179</v>
      </c>
    </row>
    <row r="130" spans="1:31" ht="15.75" customHeight="1" x14ac:dyDescent="0.2">
      <c r="F130" s="133"/>
      <c r="G130" s="133"/>
      <c r="H130" s="133"/>
      <c r="I130" s="133"/>
      <c r="J130" s="133"/>
      <c r="K130" s="133"/>
      <c r="L130" s="134"/>
      <c r="M130" s="139"/>
      <c r="N130" s="139"/>
      <c r="O130" s="139"/>
      <c r="P130" s="139"/>
      <c r="Q130" s="139"/>
    </row>
    <row r="131" spans="1:31" ht="15.75" customHeight="1" x14ac:dyDescent="0.2">
      <c r="B131" s="156" t="s">
        <v>105</v>
      </c>
      <c r="D131" s="144">
        <v>0</v>
      </c>
      <c r="F131" s="141"/>
      <c r="G131" s="141">
        <v>0</v>
      </c>
      <c r="H131" s="141"/>
      <c r="I131" s="141"/>
      <c r="J131" s="141">
        <v>0</v>
      </c>
      <c r="K131" s="141">
        <f t="shared" ref="K131" si="75">H131+I131+J131</f>
        <v>0</v>
      </c>
      <c r="L131" s="142">
        <f>K131+G131</f>
        <v>0</v>
      </c>
      <c r="M131" s="143">
        <f>'Pages 3.1.5 - 3.1.6'!D130</f>
        <v>90.84</v>
      </c>
      <c r="N131" s="143">
        <f>'Pages 3.1.5 - 3.1.6'!I130</f>
        <v>0</v>
      </c>
      <c r="O131" s="143">
        <f>'Pages 3.1.5 - 3.1.6'!K130</f>
        <v>0</v>
      </c>
      <c r="P131" s="143">
        <f>N131+O131</f>
        <v>0</v>
      </c>
      <c r="Q131" s="143">
        <f>P131+M131</f>
        <v>90.84</v>
      </c>
    </row>
    <row r="132" spans="1:31" ht="15.75" customHeight="1" x14ac:dyDescent="0.2">
      <c r="B132" s="156"/>
      <c r="D132" s="144"/>
      <c r="F132" s="141"/>
      <c r="G132" s="141"/>
      <c r="H132" s="141"/>
      <c r="I132" s="141"/>
      <c r="J132" s="141"/>
      <c r="K132" s="141"/>
      <c r="L132" s="142"/>
      <c r="M132" s="143"/>
      <c r="N132" s="143"/>
      <c r="O132" s="143"/>
      <c r="P132" s="143"/>
      <c r="Q132" s="143"/>
    </row>
    <row r="133" spans="1:31" ht="15.75" customHeight="1" x14ac:dyDescent="0.2">
      <c r="B133" s="27" t="s">
        <v>106</v>
      </c>
      <c r="D133" s="144">
        <v>0</v>
      </c>
      <c r="F133" s="141"/>
      <c r="G133" s="141">
        <v>0</v>
      </c>
      <c r="H133" s="141"/>
      <c r="I133" s="141"/>
      <c r="J133" s="141">
        <v>0</v>
      </c>
      <c r="K133" s="141">
        <f t="shared" ref="K133:K135" si="76">H133+I133+J133</f>
        <v>0</v>
      </c>
      <c r="L133" s="142">
        <f>K133+G133</f>
        <v>0</v>
      </c>
      <c r="M133" s="143">
        <f>'Pages 3.1.5 - 3.1.6'!D132</f>
        <v>0</v>
      </c>
      <c r="N133" s="143">
        <f>'Pages 3.1.5 - 3.1.6'!I132</f>
        <v>0</v>
      </c>
      <c r="O133" s="143">
        <f>'Pages 3.1.5 - 3.1.6'!K132</f>
        <v>0</v>
      </c>
      <c r="P133" s="143">
        <f t="shared" ref="P133:P135" si="77">N133+O133</f>
        <v>0</v>
      </c>
      <c r="Q133" s="143">
        <f>P133+M133</f>
        <v>0</v>
      </c>
    </row>
    <row r="134" spans="1:31" ht="15.75" customHeight="1" x14ac:dyDescent="0.2">
      <c r="B134" s="27" t="s">
        <v>107</v>
      </c>
      <c r="D134" s="144">
        <v>0</v>
      </c>
      <c r="F134" s="141"/>
      <c r="G134" s="141">
        <v>0</v>
      </c>
      <c r="H134" s="141"/>
      <c r="I134" s="141"/>
      <c r="J134" s="141">
        <v>0</v>
      </c>
      <c r="K134" s="141">
        <f t="shared" si="76"/>
        <v>0</v>
      </c>
      <c r="L134" s="142">
        <f>K134+G134</f>
        <v>0</v>
      </c>
      <c r="M134" s="143">
        <f>'Pages 3.1.5 - 3.1.6'!D133</f>
        <v>-57713.93</v>
      </c>
      <c r="N134" s="143">
        <f>'Pages 3.1.5 - 3.1.6'!I133</f>
        <v>57713.93</v>
      </c>
      <c r="O134" s="143">
        <f>'Pages 3.1.5 - 3.1.6'!K133</f>
        <v>0</v>
      </c>
      <c r="P134" s="143">
        <f t="shared" si="77"/>
        <v>57713.93</v>
      </c>
      <c r="Q134" s="143">
        <f>P134+M134</f>
        <v>0</v>
      </c>
    </row>
    <row r="135" spans="1:31" ht="15.75" customHeight="1" x14ac:dyDescent="0.2">
      <c r="B135" s="27" t="s">
        <v>109</v>
      </c>
      <c r="D135" s="144">
        <v>0</v>
      </c>
      <c r="F135" s="141"/>
      <c r="G135" s="141">
        <v>0</v>
      </c>
      <c r="H135" s="141"/>
      <c r="I135" s="141"/>
      <c r="J135" s="141">
        <v>0</v>
      </c>
      <c r="K135" s="141">
        <f t="shared" si="76"/>
        <v>0</v>
      </c>
      <c r="L135" s="142">
        <f>K135+G135</f>
        <v>0</v>
      </c>
      <c r="M135" s="143">
        <f>'Pages 3.1.5 - 3.1.6'!D134</f>
        <v>23415.399999999998</v>
      </c>
      <c r="N135" s="143">
        <f>'Pages 3.1.5 - 3.1.6'!I134</f>
        <v>-23415.399999999998</v>
      </c>
      <c r="O135" s="143">
        <f>'Pages 3.1.5 - 3.1.6'!K134</f>
        <v>0</v>
      </c>
      <c r="P135" s="143">
        <f t="shared" si="77"/>
        <v>-23415.399999999998</v>
      </c>
      <c r="Q135" s="143">
        <f>P135+M135</f>
        <v>0</v>
      </c>
    </row>
    <row r="136" spans="1:31" ht="15.75" customHeight="1" x14ac:dyDescent="0.2">
      <c r="B136" s="144"/>
      <c r="D136" s="144"/>
      <c r="F136" s="133"/>
      <c r="G136" s="133"/>
      <c r="H136" s="133"/>
      <c r="I136" s="133"/>
      <c r="J136" s="133"/>
      <c r="K136" s="133"/>
      <c r="L136" s="134"/>
      <c r="M136" s="139"/>
      <c r="N136" s="155"/>
      <c r="O136" s="155"/>
      <c r="P136" s="155"/>
      <c r="Q136" s="145"/>
    </row>
    <row r="137" spans="1:31" s="144" customFormat="1" ht="15.75" customHeight="1" x14ac:dyDescent="0.2">
      <c r="B137" s="27" t="s">
        <v>114</v>
      </c>
      <c r="D137" s="144">
        <v>0</v>
      </c>
      <c r="F137" s="141"/>
      <c r="G137" s="141">
        <v>241000</v>
      </c>
      <c r="H137" s="141">
        <v>-241000</v>
      </c>
      <c r="I137" s="141"/>
      <c r="J137" s="141">
        <v>0</v>
      </c>
      <c r="K137" s="141">
        <f t="shared" ref="K137" si="78">H137+I137+J137</f>
        <v>-241000</v>
      </c>
      <c r="L137" s="142">
        <f>K137+G137</f>
        <v>0</v>
      </c>
      <c r="M137" s="143">
        <f>'Pages 3.1.5 - 3.1.6'!D136</f>
        <v>20000</v>
      </c>
      <c r="N137" s="143">
        <f>'Pages 3.1.5 - 3.1.6'!I136</f>
        <v>-20000</v>
      </c>
      <c r="O137" s="143">
        <f>'Pages 3.1.5 - 3.1.6'!K136</f>
        <v>0</v>
      </c>
      <c r="P137" s="143">
        <f>N137+O137</f>
        <v>-20000</v>
      </c>
      <c r="Q137" s="143">
        <f>P137+M137</f>
        <v>0</v>
      </c>
      <c r="R137" s="27"/>
      <c r="S137" s="27"/>
      <c r="T137" s="27"/>
      <c r="U137" s="27"/>
      <c r="V137" s="27"/>
      <c r="W137" s="27"/>
      <c r="X137" s="27"/>
      <c r="Y137" s="27"/>
      <c r="Z137" s="27"/>
      <c r="AA137" s="27"/>
      <c r="AB137" s="27"/>
      <c r="AC137" s="27"/>
      <c r="AD137" s="27"/>
      <c r="AE137" s="27"/>
    </row>
    <row r="138" spans="1:31" ht="15.75" customHeight="1" x14ac:dyDescent="0.2">
      <c r="B138" s="144"/>
      <c r="F138" s="133"/>
      <c r="G138" s="133"/>
      <c r="H138" s="133"/>
      <c r="I138" s="133"/>
      <c r="J138" s="133"/>
      <c r="K138" s="133"/>
      <c r="L138" s="134"/>
      <c r="M138" s="139"/>
      <c r="N138" s="155"/>
      <c r="O138" s="155"/>
      <c r="P138" s="155"/>
      <c r="Q138" s="145"/>
    </row>
    <row r="139" spans="1:31" ht="15.75" customHeight="1" x14ac:dyDescent="0.2">
      <c r="B139" s="149" t="s">
        <v>37</v>
      </c>
      <c r="C139" s="150"/>
      <c r="D139" s="151">
        <f t="shared" ref="D139:Q139" si="79">D129+D131+SUM(D133:D137)</f>
        <v>500.75000000000006</v>
      </c>
      <c r="E139" s="151">
        <f t="shared" si="79"/>
        <v>22.083333333333336</v>
      </c>
      <c r="F139" s="151">
        <f t="shared" si="79"/>
        <v>522.83333333333337</v>
      </c>
      <c r="G139" s="151">
        <f t="shared" si="79"/>
        <v>9126707</v>
      </c>
      <c r="H139" s="151">
        <f t="shared" si="79"/>
        <v>0</v>
      </c>
      <c r="I139" s="151">
        <f t="shared" si="79"/>
        <v>42704.37994109375</v>
      </c>
      <c r="J139" s="151">
        <f t="shared" si="79"/>
        <v>0</v>
      </c>
      <c r="K139" s="151">
        <f t="shared" si="79"/>
        <v>42704.379941093735</v>
      </c>
      <c r="L139" s="152">
        <f t="shared" si="79"/>
        <v>9169411.3799410928</v>
      </c>
      <c r="M139" s="154">
        <f t="shared" si="79"/>
        <v>1265386.29</v>
      </c>
      <c r="N139" s="154">
        <f t="shared" si="79"/>
        <v>46644.586241517616</v>
      </c>
      <c r="O139" s="154">
        <f t="shared" si="79"/>
        <v>0</v>
      </c>
      <c r="P139" s="154">
        <f t="shared" si="79"/>
        <v>46644.586241517616</v>
      </c>
      <c r="Q139" s="201">
        <f t="shared" si="79"/>
        <v>1312030.876241518</v>
      </c>
    </row>
    <row r="140" spans="1:31" ht="15.75" customHeight="1" x14ac:dyDescent="0.2">
      <c r="B140" s="130"/>
      <c r="C140" s="130"/>
      <c r="D140" s="130"/>
      <c r="E140" s="130"/>
      <c r="F140" s="133"/>
      <c r="G140" s="133"/>
      <c r="H140" s="133"/>
      <c r="I140" s="133"/>
      <c r="J140" s="133"/>
      <c r="K140" s="133"/>
      <c r="L140" s="134"/>
      <c r="M140" s="139" t="s">
        <v>82</v>
      </c>
      <c r="N140" s="133"/>
      <c r="O140" s="133"/>
      <c r="P140" s="133"/>
      <c r="Q140" s="133"/>
    </row>
    <row r="141" spans="1:31" ht="15.75" customHeight="1" thickBot="1" x14ac:dyDescent="0.25">
      <c r="F141" s="133"/>
      <c r="G141" s="133"/>
      <c r="H141" s="133"/>
      <c r="I141" s="133"/>
      <c r="J141" s="133"/>
      <c r="K141" s="133"/>
      <c r="L141" s="134"/>
      <c r="M141" s="139"/>
      <c r="N141" s="133"/>
      <c r="O141" s="133"/>
      <c r="P141" s="133"/>
      <c r="Q141" s="145" t="s">
        <v>82</v>
      </c>
    </row>
    <row r="142" spans="1:31" s="166" customFormat="1" ht="15.75" customHeight="1" thickTop="1" thickBot="1" x14ac:dyDescent="0.25">
      <c r="A142" s="161"/>
      <c r="B142" s="162" t="s">
        <v>37</v>
      </c>
      <c r="C142" s="163"/>
      <c r="D142" s="164">
        <f t="shared" ref="D142:Q142" si="80">D35+D66+D97+D119+D139</f>
        <v>137161.33333333331</v>
      </c>
      <c r="E142" s="164">
        <f t="shared" si="80"/>
        <v>-291.03402883154052</v>
      </c>
      <c r="F142" s="164">
        <f t="shared" si="80"/>
        <v>136870.29930450182</v>
      </c>
      <c r="G142" s="164">
        <f t="shared" si="80"/>
        <v>4107500610</v>
      </c>
      <c r="H142" s="164">
        <f t="shared" si="80"/>
        <v>0</v>
      </c>
      <c r="I142" s="164">
        <f t="shared" si="80"/>
        <v>734959.03366104281</v>
      </c>
      <c r="J142" s="164">
        <f t="shared" si="80"/>
        <v>-77101942.939099997</v>
      </c>
      <c r="K142" s="164">
        <f t="shared" si="80"/>
        <v>-76366983.905438974</v>
      </c>
      <c r="L142" s="164">
        <f t="shared" si="80"/>
        <v>4031133626.0945611</v>
      </c>
      <c r="M142" s="164">
        <f t="shared" si="80"/>
        <v>322988711.03000003</v>
      </c>
      <c r="N142" s="164">
        <f t="shared" si="80"/>
        <v>26417892.630773373</v>
      </c>
      <c r="O142" s="165">
        <f t="shared" si="80"/>
        <v>0</v>
      </c>
      <c r="P142" s="164">
        <f t="shared" si="80"/>
        <v>26417892.630773373</v>
      </c>
      <c r="Q142" s="219">
        <f t="shared" si="80"/>
        <v>349406603.6607734</v>
      </c>
      <c r="R142" s="27"/>
      <c r="S142" s="27"/>
      <c r="T142" s="27"/>
      <c r="U142" s="27"/>
      <c r="V142" s="27"/>
      <c r="W142" s="27"/>
      <c r="X142" s="27"/>
      <c r="Y142" s="27"/>
      <c r="Z142" s="27"/>
      <c r="AA142" s="27"/>
      <c r="AB142" s="27"/>
      <c r="AC142" s="27"/>
      <c r="AD142" s="27"/>
      <c r="AE142" s="27"/>
    </row>
    <row r="143" spans="1:31" ht="15.75" customHeight="1" thickTop="1" x14ac:dyDescent="0.2">
      <c r="A143" s="130"/>
      <c r="B143" s="130"/>
      <c r="C143" s="130"/>
      <c r="D143" s="130"/>
      <c r="E143" s="130"/>
      <c r="F143" s="130"/>
      <c r="G143" s="130"/>
      <c r="H143" s="130"/>
      <c r="I143" s="130"/>
      <c r="J143" s="130"/>
      <c r="K143" s="130"/>
      <c r="L143" s="167" t="s">
        <v>82</v>
      </c>
      <c r="M143" s="139" t="s">
        <v>82</v>
      </c>
      <c r="N143" s="130" t="s">
        <v>82</v>
      </c>
      <c r="O143" s="130"/>
      <c r="P143" s="130"/>
      <c r="Q143" s="155" t="s">
        <v>82</v>
      </c>
    </row>
    <row r="144" spans="1:31" ht="15.75" customHeight="1" x14ac:dyDescent="0.2">
      <c r="A144" s="130"/>
      <c r="B144" s="130"/>
      <c r="C144" s="130"/>
      <c r="D144" s="130"/>
      <c r="E144" s="130"/>
      <c r="F144" s="130"/>
      <c r="G144" s="137"/>
      <c r="H144" s="137"/>
      <c r="I144" s="137"/>
      <c r="J144" s="130"/>
      <c r="K144" s="130"/>
      <c r="M144" s="139"/>
      <c r="N144" s="139"/>
      <c r="O144" s="130"/>
      <c r="P144" s="137"/>
      <c r="Q144" s="130"/>
    </row>
    <row r="145" spans="1:17" ht="15.75" customHeight="1" x14ac:dyDescent="0.2">
      <c r="A145" s="130"/>
      <c r="B145" s="124" t="s">
        <v>142</v>
      </c>
      <c r="C145" s="130"/>
      <c r="D145" s="130"/>
      <c r="E145" s="130"/>
      <c r="F145" s="130"/>
      <c r="G145" s="137"/>
      <c r="H145" s="137"/>
      <c r="I145" s="137"/>
      <c r="J145" s="130"/>
      <c r="K145" s="130"/>
      <c r="L145" s="130"/>
      <c r="M145" s="139"/>
      <c r="N145" s="130"/>
      <c r="O145" s="130"/>
      <c r="P145" s="139"/>
      <c r="Q145" s="130"/>
    </row>
    <row r="146" spans="1:17" ht="15.75" customHeight="1" x14ac:dyDescent="0.2">
      <c r="A146" s="130"/>
      <c r="B146" s="124" t="s">
        <v>143</v>
      </c>
      <c r="C146" s="130"/>
      <c r="D146" s="130"/>
      <c r="E146" s="130"/>
      <c r="F146" s="130"/>
      <c r="G146" s="130"/>
      <c r="H146" s="130"/>
      <c r="I146" s="130"/>
      <c r="J146" s="130"/>
      <c r="K146" s="130"/>
      <c r="L146" s="130"/>
      <c r="M146" s="130"/>
      <c r="N146" s="130"/>
      <c r="O146" s="130"/>
      <c r="P146" s="130"/>
      <c r="Q146" s="130"/>
    </row>
    <row r="147" spans="1:17" ht="15.75" customHeight="1" x14ac:dyDescent="0.2">
      <c r="B147" s="121" t="s">
        <v>144</v>
      </c>
      <c r="L147" s="130"/>
    </row>
    <row r="148" spans="1:17" ht="15.75" customHeight="1" x14ac:dyDescent="0.2">
      <c r="B148" s="27" t="s">
        <v>145</v>
      </c>
      <c r="L148" s="130"/>
    </row>
    <row r="149" spans="1:17" ht="15.75" customHeight="1" x14ac:dyDescent="0.2">
      <c r="B149" s="121"/>
      <c r="L149" s="130"/>
    </row>
    <row r="150" spans="1:17" ht="14.25" x14ac:dyDescent="0.2">
      <c r="B150" s="121"/>
    </row>
    <row r="158" spans="1:17" x14ac:dyDescent="0.2">
      <c r="M158" s="168"/>
    </row>
    <row r="159" spans="1:17" x14ac:dyDescent="0.2">
      <c r="M159" s="168"/>
    </row>
    <row r="160" spans="1:17" x14ac:dyDescent="0.2">
      <c r="M160" s="168"/>
    </row>
    <row r="161" spans="13:13" x14ac:dyDescent="0.2">
      <c r="M161" s="169"/>
    </row>
    <row r="162" spans="13:13" x14ac:dyDescent="0.2">
      <c r="M162" s="168"/>
    </row>
    <row r="163" spans="13:13" x14ac:dyDescent="0.2">
      <c r="M163" s="168"/>
    </row>
    <row r="164" spans="13:13" x14ac:dyDescent="0.2">
      <c r="M164" s="168"/>
    </row>
    <row r="165" spans="13:13" x14ac:dyDescent="0.2">
      <c r="M165" s="168"/>
    </row>
    <row r="166" spans="13:13" x14ac:dyDescent="0.2">
      <c r="M166" s="168"/>
    </row>
    <row r="167" spans="13:13" x14ac:dyDescent="0.2">
      <c r="M167" s="168"/>
    </row>
    <row r="168" spans="13:13" x14ac:dyDescent="0.2">
      <c r="M168" s="168"/>
    </row>
  </sheetData>
  <printOptions horizontalCentered="1"/>
  <pageMargins left="0.7" right="0.7" top="0.75" bottom="0.75" header="0.3" footer="0.3"/>
  <pageSetup scale="41" firstPageNumber="3" fitToHeight="2" orientation="portrait" useFirstPageNumber="1" r:id="rId1"/>
  <headerFooter>
    <oddFooter>&amp;C&amp;"Arial,Regular"&amp;10Page 3.1.&amp;P</oddFooter>
  </headerFooter>
  <rowBreaks count="1" manualBreakCount="1">
    <brk id="98" max="16" man="1"/>
  </rowBreaks>
  <ignoredErrors>
    <ignoredError sqref="O20 O44 O75 O8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view="pageBreakPreview" zoomScale="75" zoomScaleNormal="80" zoomScaleSheetLayoutView="75" workbookViewId="0">
      <selection activeCell="A4" sqref="A4"/>
    </sheetView>
  </sheetViews>
  <sheetFormatPr defaultRowHeight="12.75" x14ac:dyDescent="0.2"/>
  <cols>
    <col min="1" max="1" width="5.25" style="27" customWidth="1"/>
    <col min="2" max="2" width="19.5" style="27" customWidth="1"/>
    <col min="3" max="3" width="4.375" style="27" customWidth="1"/>
    <col min="4" max="5" width="17.625" style="27" customWidth="1"/>
    <col min="6" max="6" width="20.625" style="27" customWidth="1"/>
    <col min="7" max="7" width="15.625" style="27" customWidth="1"/>
    <col min="8" max="9" width="14.25" style="27" customWidth="1"/>
    <col min="10" max="10" width="15.125" style="27" bestFit="1" customWidth="1"/>
    <col min="11" max="11" width="15.875" style="27" customWidth="1"/>
    <col min="12" max="12" width="20.75" style="27" customWidth="1"/>
    <col min="13" max="13" width="16" style="27" customWidth="1"/>
    <col min="14" max="14" width="20.75" style="27" customWidth="1"/>
    <col min="15" max="15" width="2.75" style="27" customWidth="1"/>
    <col min="16" max="16" width="14.5" style="27" customWidth="1"/>
    <col min="17" max="17" width="14.625" style="27" customWidth="1"/>
    <col min="18" max="18" width="33.375" style="27" customWidth="1"/>
    <col min="19" max="19" width="33.75" style="27" bestFit="1" customWidth="1"/>
    <col min="20" max="20" width="10.875" style="27" bestFit="1" customWidth="1"/>
    <col min="21" max="16384" width="9" style="27"/>
  </cols>
  <sheetData>
    <row r="1" spans="1:20" x14ac:dyDescent="0.2">
      <c r="A1" s="25" t="s">
        <v>0</v>
      </c>
      <c r="J1" s="130"/>
      <c r="L1" s="27" t="s">
        <v>146</v>
      </c>
    </row>
    <row r="2" spans="1:20" x14ac:dyDescent="0.2">
      <c r="A2" s="25" t="s">
        <v>170</v>
      </c>
      <c r="J2" s="130"/>
    </row>
    <row r="3" spans="1:20" x14ac:dyDescent="0.2">
      <c r="A3" s="29" t="s">
        <v>22</v>
      </c>
      <c r="B3" s="170"/>
      <c r="C3" s="170"/>
      <c r="D3" s="170"/>
      <c r="E3" s="170"/>
      <c r="F3" s="170"/>
      <c r="G3" s="170"/>
      <c r="H3" s="170"/>
      <c r="I3" s="170"/>
      <c r="J3" s="170"/>
      <c r="K3" s="170"/>
      <c r="L3" s="170"/>
      <c r="M3" s="170"/>
      <c r="N3" s="170"/>
      <c r="O3" s="170"/>
      <c r="P3" s="170"/>
      <c r="Q3" s="170"/>
      <c r="R3" s="84"/>
    </row>
    <row r="4" spans="1:20" x14ac:dyDescent="0.2">
      <c r="A4" s="81"/>
      <c r="B4" s="30"/>
      <c r="C4" s="30"/>
      <c r="D4" s="30"/>
      <c r="E4" s="30"/>
      <c r="F4" s="84"/>
      <c r="G4" s="84"/>
      <c r="H4" s="84"/>
      <c r="I4" s="84"/>
      <c r="J4" s="127"/>
      <c r="K4" s="129"/>
      <c r="L4" s="129" t="s">
        <v>82</v>
      </c>
      <c r="M4" s="129"/>
      <c r="N4" s="129"/>
      <c r="O4" s="129"/>
      <c r="P4" s="84"/>
      <c r="Q4" s="84"/>
      <c r="R4" s="84"/>
    </row>
    <row r="5" spans="1:20" x14ac:dyDescent="0.2">
      <c r="A5" s="81"/>
      <c r="B5" s="30"/>
      <c r="C5" s="30"/>
      <c r="D5" s="84">
        <v>305</v>
      </c>
      <c r="E5" s="127"/>
      <c r="F5" s="171" t="s">
        <v>38</v>
      </c>
      <c r="G5" s="171"/>
      <c r="H5" s="171"/>
      <c r="I5" s="171"/>
      <c r="J5" s="172"/>
      <c r="K5" s="173"/>
      <c r="L5" s="174"/>
      <c r="M5" s="173"/>
      <c r="N5" s="174"/>
      <c r="O5" s="173"/>
      <c r="P5" s="175"/>
      <c r="Q5" s="176"/>
      <c r="R5" s="84"/>
      <c r="T5" s="177"/>
    </row>
    <row r="6" spans="1:20" x14ac:dyDescent="0.2">
      <c r="A6" s="81"/>
      <c r="B6" s="30"/>
      <c r="C6" s="30"/>
      <c r="D6" s="84"/>
      <c r="E6" s="178" t="s">
        <v>91</v>
      </c>
      <c r="F6" s="179"/>
      <c r="G6" s="180" t="s">
        <v>147</v>
      </c>
      <c r="H6" s="181"/>
      <c r="I6" s="182" t="s">
        <v>148</v>
      </c>
      <c r="J6" s="183" t="s">
        <v>149</v>
      </c>
      <c r="K6" s="184" t="s">
        <v>150</v>
      </c>
      <c r="L6" s="128" t="s">
        <v>151</v>
      </c>
      <c r="M6" s="184" t="s">
        <v>152</v>
      </c>
      <c r="N6" s="128" t="s">
        <v>151</v>
      </c>
      <c r="O6" s="127"/>
      <c r="P6" s="84" t="s">
        <v>40</v>
      </c>
      <c r="Q6" s="183" t="s">
        <v>45</v>
      </c>
      <c r="R6" s="84"/>
      <c r="T6" s="177"/>
    </row>
    <row r="7" spans="1:20" ht="14.25" x14ac:dyDescent="0.2">
      <c r="B7" s="80"/>
      <c r="C7" s="80"/>
      <c r="D7" s="131" t="s">
        <v>153</v>
      </c>
      <c r="E7" s="185" t="s">
        <v>93</v>
      </c>
      <c r="F7" s="131" t="s">
        <v>154</v>
      </c>
      <c r="G7" s="131" t="s">
        <v>93</v>
      </c>
      <c r="H7" s="131" t="s">
        <v>44</v>
      </c>
      <c r="I7" s="131" t="s">
        <v>155</v>
      </c>
      <c r="J7" s="186" t="s">
        <v>156</v>
      </c>
      <c r="K7" s="131" t="s">
        <v>155</v>
      </c>
      <c r="L7" s="186" t="s">
        <v>157</v>
      </c>
      <c r="M7" s="131" t="s">
        <v>155</v>
      </c>
      <c r="N7" s="186" t="s">
        <v>158</v>
      </c>
      <c r="O7" s="175"/>
      <c r="P7" s="131" t="s">
        <v>54</v>
      </c>
      <c r="Q7" s="132" t="s">
        <v>49</v>
      </c>
      <c r="R7" s="84"/>
    </row>
    <row r="8" spans="1:20" x14ac:dyDescent="0.2">
      <c r="A8" s="80" t="s">
        <v>13</v>
      </c>
      <c r="B8" s="80"/>
      <c r="C8" s="80"/>
      <c r="D8" s="187"/>
      <c r="E8" s="130"/>
      <c r="F8" s="188"/>
      <c r="G8" s="188"/>
      <c r="H8" s="188"/>
      <c r="I8" s="188"/>
      <c r="J8" s="189"/>
      <c r="K8" s="188"/>
      <c r="L8" s="190"/>
      <c r="M8" s="191"/>
      <c r="N8" s="190"/>
      <c r="O8" s="191"/>
      <c r="P8" s="188"/>
      <c r="Q8" s="217"/>
      <c r="R8" s="84"/>
    </row>
    <row r="9" spans="1:20" x14ac:dyDescent="0.2">
      <c r="B9" s="27" t="s">
        <v>96</v>
      </c>
      <c r="D9" s="192">
        <v>127643581.39000002</v>
      </c>
      <c r="E9" s="139">
        <v>545022.73549619329</v>
      </c>
      <c r="F9" s="139">
        <v>3990545.956617129</v>
      </c>
      <c r="G9" s="139">
        <v>12303086.66</v>
      </c>
      <c r="H9" s="139">
        <v>-5019966.01</v>
      </c>
      <c r="I9" s="139">
        <v>11818689.342113322</v>
      </c>
      <c r="J9" s="192">
        <f t="shared" ref="J9:J15" si="0">D9+I9</f>
        <v>139462270.73211333</v>
      </c>
      <c r="K9" s="139">
        <v>0</v>
      </c>
      <c r="L9" s="192">
        <f t="shared" ref="L9:L15" si="1">K9+J9</f>
        <v>139462270.73211333</v>
      </c>
      <c r="M9" s="139">
        <v>0</v>
      </c>
      <c r="N9" s="192">
        <f t="shared" ref="N9:N15" si="2">M9+L9</f>
        <v>139462270.73211333</v>
      </c>
      <c r="O9" s="139"/>
      <c r="P9" s="139">
        <f t="shared" ref="P9:P15" si="3">I9+K9+M9</f>
        <v>11818689.342113322</v>
      </c>
      <c r="Q9" s="192">
        <f t="shared" ref="Q9:Q15" si="4">+D9+P9</f>
        <v>139462270.73211333</v>
      </c>
      <c r="R9" s="30"/>
      <c r="T9" s="177"/>
    </row>
    <row r="10" spans="1:20" x14ac:dyDescent="0.2">
      <c r="B10" s="27" t="s">
        <v>97</v>
      </c>
      <c r="D10" s="192">
        <v>6710938.9100000001</v>
      </c>
      <c r="E10" s="139">
        <v>28654.901740030542</v>
      </c>
      <c r="F10" s="139">
        <v>237270.80505699708</v>
      </c>
      <c r="G10" s="139">
        <v>649071.64</v>
      </c>
      <c r="H10" s="139">
        <v>-317228.36000000004</v>
      </c>
      <c r="I10" s="139">
        <v>597768.98679702752</v>
      </c>
      <c r="J10" s="192">
        <f t="shared" si="0"/>
        <v>7308707.8967970274</v>
      </c>
      <c r="K10" s="139">
        <v>0</v>
      </c>
      <c r="L10" s="192">
        <f t="shared" si="1"/>
        <v>7308707.8967970274</v>
      </c>
      <c r="M10" s="139">
        <v>0</v>
      </c>
      <c r="N10" s="192">
        <f t="shared" si="2"/>
        <v>7308707.8967970274</v>
      </c>
      <c r="O10" s="139"/>
      <c r="P10" s="139">
        <f t="shared" si="3"/>
        <v>597768.98679702752</v>
      </c>
      <c r="Q10" s="192">
        <f t="shared" si="4"/>
        <v>7308707.8967970274</v>
      </c>
      <c r="R10" s="30"/>
      <c r="S10" s="194"/>
      <c r="T10" s="195"/>
    </row>
    <row r="11" spans="1:20" x14ac:dyDescent="0.2">
      <c r="B11" s="27" t="s">
        <v>98</v>
      </c>
      <c r="D11" s="192">
        <v>199014.39</v>
      </c>
      <c r="E11" s="139">
        <v>849.76750150481053</v>
      </c>
      <c r="F11" s="139">
        <v>4701.4340837939617</v>
      </c>
      <c r="G11" s="139">
        <v>17258.27</v>
      </c>
      <c r="H11" s="139">
        <v>-7747.1100000000015</v>
      </c>
      <c r="I11" s="139">
        <v>15062.361585298771</v>
      </c>
      <c r="J11" s="192">
        <f t="shared" si="0"/>
        <v>214076.7515852988</v>
      </c>
      <c r="K11" s="139">
        <v>0</v>
      </c>
      <c r="L11" s="192">
        <f t="shared" si="1"/>
        <v>214076.7515852988</v>
      </c>
      <c r="M11" s="139">
        <v>0</v>
      </c>
      <c r="N11" s="192">
        <f t="shared" si="2"/>
        <v>214076.7515852988</v>
      </c>
      <c r="O11" s="139"/>
      <c r="P11" s="139">
        <f t="shared" si="3"/>
        <v>15062.361585298771</v>
      </c>
      <c r="Q11" s="192">
        <f t="shared" si="4"/>
        <v>214076.7515852988</v>
      </c>
      <c r="R11" s="73"/>
    </row>
    <row r="12" spans="1:20" x14ac:dyDescent="0.2">
      <c r="B12" s="130" t="s">
        <v>99</v>
      </c>
      <c r="C12" s="130"/>
      <c r="D12" s="192">
        <v>29742.63</v>
      </c>
      <c r="E12" s="139">
        <v>126.9974517083012</v>
      </c>
      <c r="F12" s="139">
        <v>632.95999999999822</v>
      </c>
      <c r="G12" s="139">
        <v>2617.41</v>
      </c>
      <c r="H12" s="139">
        <v>0</v>
      </c>
      <c r="I12" s="139">
        <v>3377.3674517082991</v>
      </c>
      <c r="J12" s="192">
        <f t="shared" si="0"/>
        <v>33119.997451708303</v>
      </c>
      <c r="K12" s="139">
        <v>0</v>
      </c>
      <c r="L12" s="192">
        <f t="shared" si="1"/>
        <v>33119.997451708303</v>
      </c>
      <c r="M12" s="139">
        <v>0</v>
      </c>
      <c r="N12" s="192">
        <f t="shared" si="2"/>
        <v>33119.997451708303</v>
      </c>
      <c r="O12" s="139"/>
      <c r="P12" s="139">
        <f t="shared" si="3"/>
        <v>3377.3674517082991</v>
      </c>
      <c r="Q12" s="192">
        <f t="shared" si="4"/>
        <v>33119.997451708303</v>
      </c>
      <c r="R12" s="73"/>
      <c r="T12" s="177"/>
    </row>
    <row r="13" spans="1:20" x14ac:dyDescent="0.2">
      <c r="B13" s="130" t="s">
        <v>100</v>
      </c>
      <c r="C13" s="130"/>
      <c r="D13" s="192">
        <v>1117750.58</v>
      </c>
      <c r="E13" s="139">
        <v>4772.6604979275762</v>
      </c>
      <c r="F13" s="139">
        <v>44358.789999999892</v>
      </c>
      <c r="G13" s="139">
        <v>99907.63</v>
      </c>
      <c r="H13" s="139">
        <v>0</v>
      </c>
      <c r="I13" s="139">
        <v>149039.08049792747</v>
      </c>
      <c r="J13" s="192">
        <f t="shared" si="0"/>
        <v>1266789.6604979276</v>
      </c>
      <c r="K13" s="139">
        <v>0</v>
      </c>
      <c r="L13" s="192">
        <f t="shared" si="1"/>
        <v>1266789.6604979276</v>
      </c>
      <c r="M13" s="139">
        <v>0</v>
      </c>
      <c r="N13" s="192">
        <f t="shared" si="2"/>
        <v>1266789.6604979276</v>
      </c>
      <c r="O13" s="139"/>
      <c r="P13" s="139">
        <f t="shared" si="3"/>
        <v>149039.08049792747</v>
      </c>
      <c r="Q13" s="192">
        <f t="shared" si="4"/>
        <v>1266789.6604979276</v>
      </c>
      <c r="R13" s="177"/>
      <c r="T13" s="177"/>
    </row>
    <row r="14" spans="1:20" x14ac:dyDescent="0.2">
      <c r="B14" s="130" t="s">
        <v>101</v>
      </c>
      <c r="C14" s="130"/>
      <c r="D14" s="192">
        <v>2335928.9</v>
      </c>
      <c r="E14" s="139">
        <v>9974.135363005058</v>
      </c>
      <c r="F14" s="139">
        <v>9820.6564399917988</v>
      </c>
      <c r="G14" s="139">
        <v>167571.59999999998</v>
      </c>
      <c r="H14" s="139">
        <v>-19998.239999999998</v>
      </c>
      <c r="I14" s="139">
        <v>167368.15180299684</v>
      </c>
      <c r="J14" s="192">
        <f t="shared" si="0"/>
        <v>2503297.0518029965</v>
      </c>
      <c r="K14" s="139">
        <v>0</v>
      </c>
      <c r="L14" s="192">
        <f t="shared" si="1"/>
        <v>2503297.0518029965</v>
      </c>
      <c r="M14" s="139">
        <v>0</v>
      </c>
      <c r="N14" s="192">
        <f t="shared" si="2"/>
        <v>2503297.0518029965</v>
      </c>
      <c r="O14" s="139"/>
      <c r="P14" s="139">
        <f t="shared" si="3"/>
        <v>167368.15180299684</v>
      </c>
      <c r="Q14" s="192">
        <f t="shared" si="4"/>
        <v>2503297.0518029965</v>
      </c>
      <c r="R14" s="177"/>
    </row>
    <row r="15" spans="1:20" x14ac:dyDescent="0.2">
      <c r="B15" s="130" t="s">
        <v>102</v>
      </c>
      <c r="C15" s="130"/>
      <c r="D15" s="196">
        <v>119191.29</v>
      </c>
      <c r="E15" s="143">
        <v>0</v>
      </c>
      <c r="F15" s="143">
        <v>0</v>
      </c>
      <c r="G15" s="143">
        <v>0</v>
      </c>
      <c r="H15" s="143">
        <v>0</v>
      </c>
      <c r="I15" s="143">
        <v>0</v>
      </c>
      <c r="J15" s="196">
        <f t="shared" si="0"/>
        <v>119191.29</v>
      </c>
      <c r="K15" s="143">
        <v>0</v>
      </c>
      <c r="L15" s="196">
        <f t="shared" si="1"/>
        <v>119191.29</v>
      </c>
      <c r="M15" s="143">
        <v>0</v>
      </c>
      <c r="N15" s="196">
        <f t="shared" si="2"/>
        <v>119191.29</v>
      </c>
      <c r="O15" s="143"/>
      <c r="P15" s="143">
        <f t="shared" si="3"/>
        <v>0</v>
      </c>
      <c r="Q15" s="196">
        <f t="shared" si="4"/>
        <v>119191.29</v>
      </c>
      <c r="R15" s="177"/>
      <c r="S15" s="177"/>
    </row>
    <row r="16" spans="1:20" x14ac:dyDescent="0.2">
      <c r="B16" s="27" t="s">
        <v>103</v>
      </c>
      <c r="D16" s="192">
        <f t="shared" ref="D16:J16" si="5">SUM(D9:D15)</f>
        <v>138156148.09</v>
      </c>
      <c r="E16" s="139">
        <f t="shared" ref="E16" si="6">SUM(E9:E15)</f>
        <v>589401.19805036962</v>
      </c>
      <c r="F16" s="139">
        <f t="shared" si="5"/>
        <v>4287330.6021979116</v>
      </c>
      <c r="G16" s="139">
        <f t="shared" si="5"/>
        <v>13239513.210000001</v>
      </c>
      <c r="H16" s="139">
        <f t="shared" si="5"/>
        <v>-5364939.7200000007</v>
      </c>
      <c r="I16" s="139">
        <f t="shared" si="5"/>
        <v>12751305.29024828</v>
      </c>
      <c r="J16" s="192">
        <f t="shared" si="5"/>
        <v>150907453.38024831</v>
      </c>
      <c r="K16" s="139">
        <f>SUM(K9:K15)</f>
        <v>0</v>
      </c>
      <c r="L16" s="192">
        <f>SUM(L9:L15)</f>
        <v>150907453.38024831</v>
      </c>
      <c r="M16" s="139">
        <f>SUM(M9:M15)</f>
        <v>0</v>
      </c>
      <c r="N16" s="192">
        <f>SUM(N9:N15)</f>
        <v>150907453.38024831</v>
      </c>
      <c r="O16" s="139"/>
      <c r="P16" s="139">
        <f>SUM(P9:P15)</f>
        <v>12751305.29024828</v>
      </c>
      <c r="Q16" s="192">
        <f>SUM(Q9:Q15)</f>
        <v>150907453.38024831</v>
      </c>
      <c r="R16" s="177"/>
      <c r="T16" s="177"/>
    </row>
    <row r="17" spans="1:20" x14ac:dyDescent="0.2">
      <c r="D17" s="192"/>
      <c r="E17" s="139"/>
      <c r="F17" s="139"/>
      <c r="G17" s="139"/>
      <c r="H17" s="139"/>
      <c r="I17" s="139"/>
      <c r="J17" s="192"/>
      <c r="K17" s="139" t="s">
        <v>82</v>
      </c>
      <c r="L17" s="192"/>
      <c r="M17" s="139" t="s">
        <v>82</v>
      </c>
      <c r="N17" s="192"/>
      <c r="O17" s="139"/>
      <c r="P17" s="139"/>
      <c r="Q17" s="192"/>
      <c r="R17" s="177"/>
      <c r="S17" s="194"/>
      <c r="T17" s="195"/>
    </row>
    <row r="18" spans="1:20" x14ac:dyDescent="0.2">
      <c r="A18" s="144"/>
      <c r="B18" s="130" t="s">
        <v>104</v>
      </c>
      <c r="C18" s="130"/>
      <c r="D18" s="196">
        <v>140238.6</v>
      </c>
      <c r="E18" s="143">
        <v>598.80194963053941</v>
      </c>
      <c r="F18" s="143">
        <v>306.04468292813556</v>
      </c>
      <c r="G18" s="143">
        <v>7707.99</v>
      </c>
      <c r="H18" s="143">
        <v>0</v>
      </c>
      <c r="I18" s="143">
        <v>8612.836632558674</v>
      </c>
      <c r="J18" s="196">
        <f>D18+I18</f>
        <v>148851.43663255867</v>
      </c>
      <c r="K18" s="143">
        <v>0</v>
      </c>
      <c r="L18" s="196">
        <f>K18+J18</f>
        <v>148851.43663255867</v>
      </c>
      <c r="M18" s="143">
        <v>0</v>
      </c>
      <c r="N18" s="196">
        <f>M18+L18</f>
        <v>148851.43663255867</v>
      </c>
      <c r="O18" s="143"/>
      <c r="P18" s="143">
        <f>I18+K18+M18</f>
        <v>8612.836632558674</v>
      </c>
      <c r="Q18" s="196">
        <f>+D18+P18</f>
        <v>148851.43663255867</v>
      </c>
      <c r="R18" s="177"/>
      <c r="S18" s="194"/>
      <c r="T18" s="195"/>
    </row>
    <row r="19" spans="1:20" x14ac:dyDescent="0.2">
      <c r="B19" s="27" t="s">
        <v>103</v>
      </c>
      <c r="D19" s="192">
        <f t="shared" ref="D19:J19" si="7">SUM(D18:D18)</f>
        <v>140238.6</v>
      </c>
      <c r="E19" s="139">
        <f t="shared" ref="E19" si="8">SUM(E18:E18)</f>
        <v>598.80194963053941</v>
      </c>
      <c r="F19" s="139">
        <f t="shared" si="7"/>
        <v>306.04468292813556</v>
      </c>
      <c r="G19" s="139">
        <f t="shared" si="7"/>
        <v>7707.99</v>
      </c>
      <c r="H19" s="139">
        <f t="shared" si="7"/>
        <v>0</v>
      </c>
      <c r="I19" s="139">
        <f t="shared" si="7"/>
        <v>8612.836632558674</v>
      </c>
      <c r="J19" s="192">
        <f t="shared" si="7"/>
        <v>148851.43663255867</v>
      </c>
      <c r="K19" s="139">
        <f>SUM(K18:K18)</f>
        <v>0</v>
      </c>
      <c r="L19" s="192">
        <f>SUM(L18:L18)</f>
        <v>148851.43663255867</v>
      </c>
      <c r="M19" s="139">
        <f>SUM(M18:M18)</f>
        <v>0</v>
      </c>
      <c r="N19" s="192">
        <f>SUM(N18:N18)</f>
        <v>148851.43663255867</v>
      </c>
      <c r="O19" s="139"/>
      <c r="P19" s="139">
        <f>SUM(P18:P18)</f>
        <v>8612.836632558674</v>
      </c>
      <c r="Q19" s="192">
        <f>SUM(Q18:Q18)</f>
        <v>148851.43663255867</v>
      </c>
      <c r="R19" s="177"/>
    </row>
    <row r="20" spans="1:20" x14ac:dyDescent="0.2">
      <c r="D20" s="192"/>
      <c r="E20" s="139"/>
      <c r="F20" s="139"/>
      <c r="G20" s="139"/>
      <c r="H20" s="139"/>
      <c r="I20" s="139"/>
      <c r="J20" s="192"/>
      <c r="K20" s="193"/>
      <c r="L20" s="192"/>
      <c r="M20" s="193"/>
      <c r="N20" s="192"/>
      <c r="O20" s="139"/>
      <c r="P20" s="139"/>
      <c r="Q20" s="192"/>
      <c r="R20" s="177"/>
    </row>
    <row r="21" spans="1:20" x14ac:dyDescent="0.2">
      <c r="B21" s="27" t="s">
        <v>105</v>
      </c>
      <c r="D21" s="196">
        <v>1819.5</v>
      </c>
      <c r="E21" s="143"/>
      <c r="F21" s="143">
        <v>0</v>
      </c>
      <c r="G21" s="143">
        <v>0</v>
      </c>
      <c r="H21" s="143">
        <v>0</v>
      </c>
      <c r="I21" s="143">
        <v>0</v>
      </c>
      <c r="J21" s="196">
        <f>D21+I21</f>
        <v>1819.5</v>
      </c>
      <c r="K21" s="143">
        <v>0</v>
      </c>
      <c r="L21" s="196">
        <f>K21+J21</f>
        <v>1819.5</v>
      </c>
      <c r="M21" s="143">
        <v>0</v>
      </c>
      <c r="N21" s="196">
        <f>M21+L21</f>
        <v>1819.5</v>
      </c>
      <c r="O21" s="139"/>
      <c r="P21" s="143">
        <f>I21+K21+M21</f>
        <v>0</v>
      </c>
      <c r="Q21" s="196">
        <f>+D21+P21</f>
        <v>1819.5</v>
      </c>
      <c r="R21" s="177"/>
      <c r="S21" s="177"/>
      <c r="T21" s="145"/>
    </row>
    <row r="22" spans="1:20" s="144" customFormat="1" x14ac:dyDescent="0.2">
      <c r="A22" s="27"/>
      <c r="D22" s="196"/>
      <c r="E22" s="143"/>
      <c r="F22" s="143"/>
      <c r="G22" s="143"/>
      <c r="H22" s="143"/>
      <c r="I22" s="143"/>
      <c r="J22" s="196"/>
      <c r="K22" s="143"/>
      <c r="L22" s="196"/>
      <c r="M22" s="143"/>
      <c r="N22" s="196"/>
      <c r="O22" s="143"/>
      <c r="P22" s="143"/>
      <c r="Q22" s="196"/>
      <c r="R22" s="177"/>
    </row>
    <row r="23" spans="1:20" s="144" customFormat="1" x14ac:dyDescent="0.2">
      <c r="A23" s="27"/>
      <c r="B23" s="27" t="s">
        <v>122</v>
      </c>
      <c r="D23" s="196">
        <v>62654.2</v>
      </c>
      <c r="E23" s="143"/>
      <c r="F23" s="143">
        <v>-62654.2</v>
      </c>
      <c r="G23" s="143">
        <v>0</v>
      </c>
      <c r="H23" s="143">
        <v>0</v>
      </c>
      <c r="I23" s="143">
        <v>-62654.2</v>
      </c>
      <c r="J23" s="196">
        <f t="shared" ref="J23:J30" si="9">D23+I23</f>
        <v>0</v>
      </c>
      <c r="K23" s="143">
        <v>0</v>
      </c>
      <c r="L23" s="196">
        <f t="shared" ref="L23:L30" si="10">K23+J23</f>
        <v>0</v>
      </c>
      <c r="M23" s="143">
        <v>0</v>
      </c>
      <c r="N23" s="196">
        <f t="shared" ref="N23:N30" si="11">M23+L23</f>
        <v>0</v>
      </c>
      <c r="O23" s="143"/>
      <c r="P23" s="143">
        <f t="shared" ref="P23:P30" si="12">I23+K23+M23</f>
        <v>-62654.2</v>
      </c>
      <c r="Q23" s="196">
        <f t="shared" ref="Q23:Q30" si="13">+D23+P23</f>
        <v>0</v>
      </c>
      <c r="R23" s="177"/>
    </row>
    <row r="24" spans="1:20" s="144" customFormat="1" x14ac:dyDescent="0.2">
      <c r="A24" s="27"/>
      <c r="B24" s="27" t="s">
        <v>107</v>
      </c>
      <c r="D24" s="196">
        <v>-8932140.9000000004</v>
      </c>
      <c r="E24" s="143"/>
      <c r="F24" s="143">
        <v>8932140.9000000004</v>
      </c>
      <c r="G24" s="143">
        <v>0</v>
      </c>
      <c r="H24" s="143">
        <v>0</v>
      </c>
      <c r="I24" s="143">
        <v>8932140.9000000004</v>
      </c>
      <c r="J24" s="196">
        <f t="shared" si="9"/>
        <v>0</v>
      </c>
      <c r="K24" s="143">
        <v>0</v>
      </c>
      <c r="L24" s="196">
        <f t="shared" si="10"/>
        <v>0</v>
      </c>
      <c r="M24" s="143">
        <v>0</v>
      </c>
      <c r="N24" s="196">
        <f t="shared" si="11"/>
        <v>0</v>
      </c>
      <c r="O24" s="143"/>
      <c r="P24" s="143">
        <f t="shared" si="12"/>
        <v>8932140.9000000004</v>
      </c>
      <c r="Q24" s="196">
        <f t="shared" si="13"/>
        <v>0</v>
      </c>
      <c r="R24" s="177"/>
    </row>
    <row r="25" spans="1:20" x14ac:dyDescent="0.2">
      <c r="B25" s="27" t="s">
        <v>124</v>
      </c>
      <c r="D25" s="196">
        <v>1597390.06</v>
      </c>
      <c r="E25" s="143"/>
      <c r="F25" s="143">
        <v>-1597390.06</v>
      </c>
      <c r="G25" s="143">
        <v>0</v>
      </c>
      <c r="H25" s="143">
        <v>0</v>
      </c>
      <c r="I25" s="143">
        <v>-1597390.06</v>
      </c>
      <c r="J25" s="196">
        <f t="shared" si="9"/>
        <v>0</v>
      </c>
      <c r="K25" s="143">
        <v>0</v>
      </c>
      <c r="L25" s="196">
        <f t="shared" si="10"/>
        <v>0</v>
      </c>
      <c r="M25" s="143">
        <v>0</v>
      </c>
      <c r="N25" s="196">
        <f t="shared" si="11"/>
        <v>0</v>
      </c>
      <c r="O25" s="143"/>
      <c r="P25" s="143">
        <f t="shared" si="12"/>
        <v>-1597390.06</v>
      </c>
      <c r="Q25" s="196">
        <f t="shared" si="13"/>
        <v>0</v>
      </c>
      <c r="R25" s="177"/>
    </row>
    <row r="26" spans="1:20" x14ac:dyDescent="0.2">
      <c r="B26" s="27" t="s">
        <v>159</v>
      </c>
      <c r="D26" s="196">
        <v>101815.87</v>
      </c>
      <c r="E26" s="143"/>
      <c r="F26" s="143">
        <v>-101815.87</v>
      </c>
      <c r="G26" s="143">
        <v>0</v>
      </c>
      <c r="H26" s="143">
        <v>0</v>
      </c>
      <c r="I26" s="143">
        <v>-101815.87</v>
      </c>
      <c r="J26" s="196">
        <f t="shared" si="9"/>
        <v>0</v>
      </c>
      <c r="K26" s="143">
        <v>0</v>
      </c>
      <c r="L26" s="196">
        <f t="shared" si="10"/>
        <v>0</v>
      </c>
      <c r="M26" s="143">
        <v>0</v>
      </c>
      <c r="N26" s="196">
        <f t="shared" si="11"/>
        <v>0</v>
      </c>
      <c r="O26" s="143"/>
      <c r="P26" s="143">
        <f t="shared" si="12"/>
        <v>-101815.87</v>
      </c>
      <c r="Q26" s="196">
        <f t="shared" si="13"/>
        <v>0</v>
      </c>
      <c r="R26" s="177"/>
      <c r="S26" s="198"/>
    </row>
    <row r="27" spans="1:20" s="144" customFormat="1" x14ac:dyDescent="0.2">
      <c r="B27" s="27" t="s">
        <v>110</v>
      </c>
      <c r="C27" s="27"/>
      <c r="D27" s="196">
        <v>-3.56</v>
      </c>
      <c r="E27" s="143"/>
      <c r="F27" s="143">
        <v>3.56</v>
      </c>
      <c r="G27" s="143">
        <v>0</v>
      </c>
      <c r="H27" s="143">
        <v>0</v>
      </c>
      <c r="I27" s="143">
        <v>3.56</v>
      </c>
      <c r="J27" s="196">
        <f t="shared" si="9"/>
        <v>0</v>
      </c>
      <c r="K27" s="143">
        <v>0</v>
      </c>
      <c r="L27" s="196">
        <f t="shared" si="10"/>
        <v>0</v>
      </c>
      <c r="M27" s="143">
        <v>0</v>
      </c>
      <c r="N27" s="196">
        <f t="shared" si="11"/>
        <v>0</v>
      </c>
      <c r="O27" s="143"/>
      <c r="P27" s="143">
        <f t="shared" si="12"/>
        <v>3.56</v>
      </c>
      <c r="Q27" s="196">
        <f t="shared" si="13"/>
        <v>0</v>
      </c>
      <c r="R27" s="177"/>
    </row>
    <row r="28" spans="1:20" s="144" customFormat="1" x14ac:dyDescent="0.2">
      <c r="B28" s="27" t="s">
        <v>111</v>
      </c>
      <c r="C28" s="27"/>
      <c r="D28" s="196">
        <v>4584004.46</v>
      </c>
      <c r="E28" s="143"/>
      <c r="F28" s="143">
        <v>-4584004.46</v>
      </c>
      <c r="G28" s="143">
        <v>0</v>
      </c>
      <c r="H28" s="143">
        <v>0</v>
      </c>
      <c r="I28" s="143">
        <v>-4584004.46</v>
      </c>
      <c r="J28" s="196">
        <f t="shared" si="9"/>
        <v>0</v>
      </c>
      <c r="K28" s="143">
        <v>0</v>
      </c>
      <c r="L28" s="196">
        <f t="shared" si="10"/>
        <v>0</v>
      </c>
      <c r="M28" s="143">
        <v>0</v>
      </c>
      <c r="N28" s="196">
        <f t="shared" si="11"/>
        <v>0</v>
      </c>
      <c r="O28" s="143"/>
      <c r="P28" s="143">
        <f t="shared" si="12"/>
        <v>-4584004.46</v>
      </c>
      <c r="Q28" s="196">
        <f t="shared" si="13"/>
        <v>0</v>
      </c>
      <c r="R28" s="177"/>
    </row>
    <row r="29" spans="1:20" s="144" customFormat="1" x14ac:dyDescent="0.2">
      <c r="B29" s="27" t="s">
        <v>112</v>
      </c>
      <c r="C29" s="27"/>
      <c r="D29" s="196">
        <v>153646.56</v>
      </c>
      <c r="E29" s="143"/>
      <c r="F29" s="143">
        <v>-153646.56</v>
      </c>
      <c r="G29" s="143">
        <v>0</v>
      </c>
      <c r="H29" s="143">
        <v>0</v>
      </c>
      <c r="I29" s="143">
        <v>-153646.56</v>
      </c>
      <c r="J29" s="196">
        <f t="shared" si="9"/>
        <v>0</v>
      </c>
      <c r="K29" s="143">
        <v>0</v>
      </c>
      <c r="L29" s="196">
        <f t="shared" si="10"/>
        <v>0</v>
      </c>
      <c r="M29" s="143">
        <v>0</v>
      </c>
      <c r="N29" s="196">
        <f t="shared" si="11"/>
        <v>0</v>
      </c>
      <c r="O29" s="143"/>
      <c r="P29" s="143">
        <f t="shared" si="12"/>
        <v>-153646.56</v>
      </c>
      <c r="Q29" s="196">
        <f t="shared" si="13"/>
        <v>0</v>
      </c>
      <c r="R29" s="177"/>
    </row>
    <row r="30" spans="1:20" s="144" customFormat="1" x14ac:dyDescent="0.2">
      <c r="B30" s="27" t="s">
        <v>160</v>
      </c>
      <c r="C30" s="199"/>
      <c r="D30" s="196">
        <v>654601.77</v>
      </c>
      <c r="E30" s="143"/>
      <c r="F30" s="143">
        <v>0</v>
      </c>
      <c r="G30" s="143">
        <v>-654601.77</v>
      </c>
      <c r="H30" s="143">
        <v>0</v>
      </c>
      <c r="I30" s="143">
        <v>-654601.77</v>
      </c>
      <c r="J30" s="196">
        <f t="shared" si="9"/>
        <v>0</v>
      </c>
      <c r="K30" s="143">
        <v>0</v>
      </c>
      <c r="L30" s="196">
        <f t="shared" si="10"/>
        <v>0</v>
      </c>
      <c r="M30" s="143">
        <v>0</v>
      </c>
      <c r="N30" s="196">
        <f t="shared" si="11"/>
        <v>0</v>
      </c>
      <c r="O30" s="143"/>
      <c r="P30" s="143">
        <f t="shared" si="12"/>
        <v>-654601.77</v>
      </c>
      <c r="Q30" s="196">
        <f t="shared" si="13"/>
        <v>0</v>
      </c>
      <c r="R30" s="177"/>
    </row>
    <row r="31" spans="1:20" s="144" customFormat="1" x14ac:dyDescent="0.2">
      <c r="A31" s="27"/>
      <c r="D31" s="196"/>
      <c r="E31" s="143"/>
      <c r="F31" s="143"/>
      <c r="G31" s="143"/>
      <c r="H31" s="143"/>
      <c r="I31" s="143"/>
      <c r="J31" s="196"/>
      <c r="K31" s="143"/>
      <c r="L31" s="196"/>
      <c r="M31" s="143"/>
      <c r="N31" s="196"/>
      <c r="O31" s="143"/>
      <c r="P31" s="143"/>
      <c r="Q31" s="196"/>
      <c r="R31" s="200"/>
      <c r="S31" s="200"/>
    </row>
    <row r="32" spans="1:20" s="144" customFormat="1" x14ac:dyDescent="0.2">
      <c r="B32" s="27" t="s">
        <v>161</v>
      </c>
      <c r="C32" s="27"/>
      <c r="D32" s="196">
        <v>590000</v>
      </c>
      <c r="E32" s="143">
        <v>-590000</v>
      </c>
      <c r="F32" s="143">
        <v>0</v>
      </c>
      <c r="G32" s="143">
        <v>0</v>
      </c>
      <c r="H32" s="143">
        <v>0</v>
      </c>
      <c r="I32" s="143">
        <v>-590000</v>
      </c>
      <c r="J32" s="196">
        <f>D32+I32</f>
        <v>0</v>
      </c>
      <c r="K32" s="143">
        <v>0</v>
      </c>
      <c r="L32" s="196">
        <f>K32+J32</f>
        <v>0</v>
      </c>
      <c r="M32" s="143">
        <v>0</v>
      </c>
      <c r="N32" s="196">
        <f>M32+L32</f>
        <v>0</v>
      </c>
      <c r="O32" s="143"/>
      <c r="P32" s="143">
        <f>I32+K32+M32</f>
        <v>-590000</v>
      </c>
      <c r="Q32" s="196">
        <f>+D32+P32</f>
        <v>0</v>
      </c>
      <c r="R32" s="200"/>
      <c r="S32" s="200"/>
    </row>
    <row r="33" spans="1:18" s="144" customFormat="1" x14ac:dyDescent="0.2">
      <c r="A33" s="27"/>
      <c r="D33" s="196"/>
      <c r="E33" s="143"/>
      <c r="F33" s="143"/>
      <c r="G33" s="143"/>
      <c r="H33" s="143"/>
      <c r="I33" s="143"/>
      <c r="J33" s="196"/>
      <c r="K33" s="197"/>
      <c r="L33" s="196"/>
      <c r="M33" s="197"/>
      <c r="N33" s="196"/>
      <c r="O33" s="143"/>
      <c r="P33" s="143"/>
      <c r="Q33" s="196"/>
      <c r="R33" s="200"/>
    </row>
    <row r="34" spans="1:18" s="144" customFormat="1" x14ac:dyDescent="0.2">
      <c r="A34" s="27"/>
      <c r="B34" s="149" t="s">
        <v>37</v>
      </c>
      <c r="C34" s="150"/>
      <c r="D34" s="201">
        <f>+D16+D19+D21+SUM(D23:D32)</f>
        <v>137110174.65000001</v>
      </c>
      <c r="E34" s="154">
        <f t="shared" ref="E34:Q34" si="14">+E16+E19+E21+SUM(E23:E32)</f>
        <v>0</v>
      </c>
      <c r="F34" s="154">
        <f t="shared" si="14"/>
        <v>6720269.9568808395</v>
      </c>
      <c r="G34" s="154">
        <f t="shared" si="14"/>
        <v>12592619.430000002</v>
      </c>
      <c r="H34" s="154">
        <f t="shared" si="14"/>
        <v>-5364939.7200000007</v>
      </c>
      <c r="I34" s="154">
        <f t="shared" si="14"/>
        <v>13947949.666880839</v>
      </c>
      <c r="J34" s="201">
        <f t="shared" si="14"/>
        <v>151058124.31688085</v>
      </c>
      <c r="K34" s="154">
        <f t="shared" si="14"/>
        <v>0</v>
      </c>
      <c r="L34" s="201">
        <f t="shared" si="14"/>
        <v>151058124.31688085</v>
      </c>
      <c r="M34" s="154">
        <f t="shared" si="14"/>
        <v>0</v>
      </c>
      <c r="N34" s="201">
        <f t="shared" si="14"/>
        <v>151058124.31688085</v>
      </c>
      <c r="O34" s="154"/>
      <c r="P34" s="154">
        <f t="shared" si="14"/>
        <v>13947949.666880839</v>
      </c>
      <c r="Q34" s="201">
        <f t="shared" si="14"/>
        <v>151058124.31688085</v>
      </c>
      <c r="R34" s="200"/>
    </row>
    <row r="35" spans="1:18" s="144" customFormat="1" x14ac:dyDescent="0.2">
      <c r="A35" s="27"/>
      <c r="B35" s="27"/>
      <c r="C35" s="27"/>
      <c r="D35" s="192"/>
      <c r="E35" s="139"/>
      <c r="F35" s="139"/>
      <c r="G35" s="139"/>
      <c r="H35" s="139"/>
      <c r="I35" s="139"/>
      <c r="J35" s="192"/>
      <c r="K35" s="139"/>
      <c r="L35" s="192"/>
      <c r="M35" s="139"/>
      <c r="N35" s="192"/>
      <c r="O35" s="139"/>
      <c r="P35" s="133"/>
      <c r="Q35" s="192"/>
      <c r="R35" s="200"/>
    </row>
    <row r="36" spans="1:18" s="144" customFormat="1" x14ac:dyDescent="0.2">
      <c r="A36" s="80" t="s">
        <v>17</v>
      </c>
      <c r="B36" s="80"/>
      <c r="C36" s="80"/>
      <c r="D36" s="192"/>
      <c r="E36" s="139"/>
      <c r="F36" s="139"/>
      <c r="G36" s="139"/>
      <c r="H36" s="139"/>
      <c r="I36" s="139"/>
      <c r="J36" s="192"/>
      <c r="K36" s="139"/>
      <c r="L36" s="192"/>
      <c r="M36" s="139"/>
      <c r="N36" s="192"/>
      <c r="O36" s="139"/>
      <c r="P36" s="133"/>
      <c r="Q36" s="192"/>
      <c r="R36" s="200"/>
    </row>
    <row r="37" spans="1:18" s="144" customFormat="1" x14ac:dyDescent="0.2">
      <c r="A37" s="27"/>
      <c r="B37" s="156" t="s">
        <v>115</v>
      </c>
      <c r="C37" s="156"/>
      <c r="D37" s="192">
        <v>47177392.560000002</v>
      </c>
      <c r="E37" s="139">
        <v>624428.93111745664</v>
      </c>
      <c r="F37" s="139">
        <v>585088.69061725202</v>
      </c>
      <c r="G37" s="139">
        <v>233270.69</v>
      </c>
      <c r="H37" s="139">
        <v>-414717.95</v>
      </c>
      <c r="I37" s="139">
        <v>1028070.3617347085</v>
      </c>
      <c r="J37" s="192">
        <f>D37+I37</f>
        <v>48205462.921734713</v>
      </c>
      <c r="K37" s="139">
        <v>0</v>
      </c>
      <c r="L37" s="192">
        <f>K37+J37</f>
        <v>48205462.921734713</v>
      </c>
      <c r="M37" s="139">
        <v>0</v>
      </c>
      <c r="N37" s="192">
        <f>M37+L37</f>
        <v>48205462.921734713</v>
      </c>
      <c r="O37" s="139"/>
      <c r="P37" s="139">
        <f>I37+K37+M37</f>
        <v>1028070.3617347085</v>
      </c>
      <c r="Q37" s="192">
        <f>+D37+P37</f>
        <v>48205462.921734713</v>
      </c>
      <c r="R37" s="200"/>
    </row>
    <row r="38" spans="1:18" x14ac:dyDescent="0.2">
      <c r="A38" s="144"/>
      <c r="B38" s="156" t="s">
        <v>116</v>
      </c>
      <c r="C38" s="156"/>
      <c r="D38" s="192">
        <v>168997.77000000002</v>
      </c>
      <c r="E38" s="139">
        <v>2236.8149479250023</v>
      </c>
      <c r="F38" s="139">
        <v>1602.149999999976</v>
      </c>
      <c r="G38" s="139">
        <v>7.08</v>
      </c>
      <c r="H38" s="139">
        <v>0</v>
      </c>
      <c r="I38" s="139">
        <v>3846.0449479249783</v>
      </c>
      <c r="J38" s="192">
        <f>D38+I38</f>
        <v>172843.81494792498</v>
      </c>
      <c r="K38" s="139">
        <v>0</v>
      </c>
      <c r="L38" s="192">
        <f>K38+J38</f>
        <v>172843.81494792498</v>
      </c>
      <c r="M38" s="139">
        <v>0</v>
      </c>
      <c r="N38" s="192">
        <f>M38+L38</f>
        <v>172843.81494792498</v>
      </c>
      <c r="O38" s="139"/>
      <c r="P38" s="139">
        <f>I38+K38+M38</f>
        <v>3846.0449479249783</v>
      </c>
      <c r="Q38" s="192">
        <f>+D38+P38</f>
        <v>172843.81494792498</v>
      </c>
      <c r="R38" s="145"/>
    </row>
    <row r="39" spans="1:18" x14ac:dyDescent="0.2">
      <c r="B39" s="156" t="s">
        <v>117</v>
      </c>
      <c r="C39" s="156"/>
      <c r="D39" s="196">
        <v>68383.239999999991</v>
      </c>
      <c r="E39" s="143">
        <v>905.10456688004172</v>
      </c>
      <c r="F39" s="143">
        <v>57.440000000001731</v>
      </c>
      <c r="G39" s="143">
        <v>1028.32</v>
      </c>
      <c r="H39" s="143">
        <v>0</v>
      </c>
      <c r="I39" s="143">
        <v>1990.8645668800434</v>
      </c>
      <c r="J39" s="196">
        <f>D39+I39</f>
        <v>70374.104566880036</v>
      </c>
      <c r="K39" s="143">
        <v>0</v>
      </c>
      <c r="L39" s="196">
        <f>K39+J39</f>
        <v>70374.104566880036</v>
      </c>
      <c r="M39" s="143">
        <v>0</v>
      </c>
      <c r="N39" s="196">
        <f>M39+L39</f>
        <v>70374.104566880036</v>
      </c>
      <c r="O39" s="143"/>
      <c r="P39" s="143">
        <f>I39+K39+M39</f>
        <v>1990.8645668800434</v>
      </c>
      <c r="Q39" s="196">
        <f>+D39+P39</f>
        <v>70374.104566880036</v>
      </c>
      <c r="R39" s="145"/>
    </row>
    <row r="40" spans="1:18" x14ac:dyDescent="0.2">
      <c r="B40" s="27" t="s">
        <v>103</v>
      </c>
      <c r="D40" s="192">
        <f t="shared" ref="D40:J40" si="15">SUM(D37:D39)</f>
        <v>47414773.570000008</v>
      </c>
      <c r="E40" s="139">
        <f t="shared" si="15"/>
        <v>627570.85063226172</v>
      </c>
      <c r="F40" s="139">
        <f t="shared" si="15"/>
        <v>586748.28061725199</v>
      </c>
      <c r="G40" s="139">
        <f t="shared" si="15"/>
        <v>234306.09</v>
      </c>
      <c r="H40" s="139">
        <f t="shared" si="15"/>
        <v>-414717.95</v>
      </c>
      <c r="I40" s="139">
        <f t="shared" si="15"/>
        <v>1033907.2712495136</v>
      </c>
      <c r="J40" s="192">
        <f t="shared" si="15"/>
        <v>48448680.841249518</v>
      </c>
      <c r="K40" s="139">
        <f>SUM(K37:K39)</f>
        <v>0</v>
      </c>
      <c r="L40" s="192">
        <f>SUM(L37:L39)</f>
        <v>48448680.841249518</v>
      </c>
      <c r="M40" s="139">
        <f>SUM(M37:M39)</f>
        <v>0</v>
      </c>
      <c r="N40" s="192">
        <f>SUM(N37:N39)</f>
        <v>48448680.841249518</v>
      </c>
      <c r="O40" s="139"/>
      <c r="P40" s="139">
        <f>SUM(P37:P39)</f>
        <v>1033907.2712495136</v>
      </c>
      <c r="Q40" s="192">
        <f>SUM(Q37:Q39)</f>
        <v>48448680.841249518</v>
      </c>
      <c r="R40" s="145"/>
    </row>
    <row r="41" spans="1:18" x14ac:dyDescent="0.2">
      <c r="D41" s="192"/>
      <c r="E41" s="139"/>
      <c r="F41" s="139"/>
      <c r="G41" s="139"/>
      <c r="H41" s="139"/>
      <c r="I41" s="139"/>
      <c r="J41" s="192"/>
      <c r="K41" s="139"/>
      <c r="L41" s="192"/>
      <c r="M41" s="139"/>
      <c r="N41" s="192"/>
      <c r="O41" s="139"/>
      <c r="P41" s="139"/>
      <c r="Q41" s="192"/>
      <c r="R41" s="145"/>
    </row>
    <row r="42" spans="1:18" s="144" customFormat="1" x14ac:dyDescent="0.2">
      <c r="A42" s="27"/>
      <c r="B42" s="156" t="s">
        <v>118</v>
      </c>
      <c r="C42" s="156"/>
      <c r="D42" s="196">
        <v>65916319.790000007</v>
      </c>
      <c r="E42" s="143">
        <v>874030.57612896967</v>
      </c>
      <c r="F42" s="143">
        <v>805991.2877259003</v>
      </c>
      <c r="G42" s="143">
        <v>454619.76</v>
      </c>
      <c r="H42" s="143">
        <v>-432004.13</v>
      </c>
      <c r="I42" s="143">
        <v>1702637.4938548701</v>
      </c>
      <c r="J42" s="196">
        <f>D42+I42</f>
        <v>67618957.283854872</v>
      </c>
      <c r="K42" s="143">
        <v>0</v>
      </c>
      <c r="L42" s="196">
        <f>K42+J42</f>
        <v>67618957.283854872</v>
      </c>
      <c r="M42" s="143">
        <v>0</v>
      </c>
      <c r="N42" s="196">
        <f>M42+L42</f>
        <v>67618957.283854872</v>
      </c>
      <c r="O42" s="143"/>
      <c r="P42" s="143">
        <f>I42+K42+M42</f>
        <v>1702637.4938548701</v>
      </c>
      <c r="Q42" s="196">
        <f>+D42+P42</f>
        <v>67618957.283854872</v>
      </c>
      <c r="R42" s="200"/>
    </row>
    <row r="43" spans="1:18" x14ac:dyDescent="0.2">
      <c r="B43" s="27" t="s">
        <v>103</v>
      </c>
      <c r="D43" s="192">
        <f t="shared" ref="D43:J43" si="16">SUM(D42:D42)</f>
        <v>65916319.790000007</v>
      </c>
      <c r="E43" s="139">
        <f t="shared" si="16"/>
        <v>874030.57612896967</v>
      </c>
      <c r="F43" s="139">
        <f t="shared" si="16"/>
        <v>805991.2877259003</v>
      </c>
      <c r="G43" s="139">
        <f t="shared" si="16"/>
        <v>454619.76</v>
      </c>
      <c r="H43" s="139">
        <f t="shared" si="16"/>
        <v>-432004.13</v>
      </c>
      <c r="I43" s="139">
        <f t="shared" si="16"/>
        <v>1702637.4938548701</v>
      </c>
      <c r="J43" s="192">
        <f t="shared" si="16"/>
        <v>67618957.283854872</v>
      </c>
      <c r="K43" s="139">
        <f>SUM(K42:K42)</f>
        <v>0</v>
      </c>
      <c r="L43" s="192">
        <f>SUM(L42:L42)</f>
        <v>67618957.283854872</v>
      </c>
      <c r="M43" s="139">
        <f>SUM(M42:M42)</f>
        <v>0</v>
      </c>
      <c r="N43" s="192">
        <f>SUM(N42:N42)</f>
        <v>67618957.283854872</v>
      </c>
      <c r="O43" s="139"/>
      <c r="P43" s="139">
        <f>SUM(P42:P42)</f>
        <v>1702637.4938548701</v>
      </c>
      <c r="Q43" s="192">
        <f>SUM(Q42:Q42)</f>
        <v>67618957.283854872</v>
      </c>
      <c r="R43" s="145"/>
    </row>
    <row r="44" spans="1:18" x14ac:dyDescent="0.2">
      <c r="B44" s="156"/>
      <c r="C44" s="156"/>
      <c r="D44" s="192"/>
      <c r="E44" s="139"/>
      <c r="F44" s="139"/>
      <c r="G44" s="139"/>
      <c r="H44" s="139"/>
      <c r="I44" s="139"/>
      <c r="J44" s="192"/>
      <c r="K44" s="139"/>
      <c r="L44" s="192"/>
      <c r="M44" s="139"/>
      <c r="N44" s="192"/>
      <c r="O44" s="139"/>
      <c r="P44" s="139"/>
      <c r="Q44" s="192"/>
      <c r="R44" s="145"/>
    </row>
    <row r="45" spans="1:18" x14ac:dyDescent="0.2">
      <c r="A45" s="144"/>
      <c r="B45" s="156" t="s">
        <v>119</v>
      </c>
      <c r="C45" s="156"/>
      <c r="D45" s="196">
        <v>14223219.33</v>
      </c>
      <c r="E45" s="143">
        <v>188255.20363351441</v>
      </c>
      <c r="F45" s="143">
        <v>95720.379989289562</v>
      </c>
      <c r="G45" s="143">
        <v>0</v>
      </c>
      <c r="H45" s="143">
        <v>-81541.709999999992</v>
      </c>
      <c r="I45" s="143">
        <v>202433.87362280398</v>
      </c>
      <c r="J45" s="196">
        <f>D45+I45</f>
        <v>14425653.203622805</v>
      </c>
      <c r="K45" s="143">
        <v>0</v>
      </c>
      <c r="L45" s="196">
        <f>K45+J45</f>
        <v>14425653.203622805</v>
      </c>
      <c r="M45" s="143">
        <v>0</v>
      </c>
      <c r="N45" s="196">
        <f>M45+L45</f>
        <v>14425653.203622805</v>
      </c>
      <c r="O45" s="143"/>
      <c r="P45" s="143">
        <f>I45+K45+M45</f>
        <v>202433.87362280398</v>
      </c>
      <c r="Q45" s="196">
        <f>+D45+P45</f>
        <v>14425653.203622805</v>
      </c>
      <c r="R45" s="145"/>
    </row>
    <row r="46" spans="1:18" x14ac:dyDescent="0.2">
      <c r="B46" s="27" t="s">
        <v>103</v>
      </c>
      <c r="D46" s="192">
        <f t="shared" ref="D46:J46" si="17">SUM(D45)</f>
        <v>14223219.33</v>
      </c>
      <c r="E46" s="139">
        <f t="shared" si="17"/>
        <v>188255.20363351441</v>
      </c>
      <c r="F46" s="139">
        <f t="shared" si="17"/>
        <v>95720.379989289562</v>
      </c>
      <c r="G46" s="139">
        <f t="shared" si="17"/>
        <v>0</v>
      </c>
      <c r="H46" s="139">
        <f t="shared" si="17"/>
        <v>-81541.709999999992</v>
      </c>
      <c r="I46" s="139">
        <f t="shared" si="17"/>
        <v>202433.87362280398</v>
      </c>
      <c r="J46" s="192">
        <f t="shared" si="17"/>
        <v>14425653.203622805</v>
      </c>
      <c r="K46" s="139">
        <f>SUM(K45)</f>
        <v>0</v>
      </c>
      <c r="L46" s="192">
        <f>SUM(L45)</f>
        <v>14425653.203622805</v>
      </c>
      <c r="M46" s="139">
        <f>SUM(M45)</f>
        <v>0</v>
      </c>
      <c r="N46" s="192">
        <f>SUM(N45)</f>
        <v>14425653.203622805</v>
      </c>
      <c r="O46" s="139"/>
      <c r="P46" s="139">
        <f>SUM(P45)</f>
        <v>202433.87362280398</v>
      </c>
      <c r="Q46" s="192">
        <f>SUM(Q45)</f>
        <v>14425653.203622805</v>
      </c>
      <c r="R46" s="145"/>
    </row>
    <row r="47" spans="1:18" x14ac:dyDescent="0.2">
      <c r="D47" s="192"/>
      <c r="E47" s="139"/>
      <c r="F47" s="139"/>
      <c r="G47" s="139"/>
      <c r="H47" s="139"/>
      <c r="I47" s="139"/>
      <c r="J47" s="192" t="s">
        <v>82</v>
      </c>
      <c r="K47" s="139"/>
      <c r="L47" s="192"/>
      <c r="M47" s="139"/>
      <c r="N47" s="192"/>
      <c r="O47" s="139"/>
      <c r="P47" s="139"/>
      <c r="Q47" s="192"/>
      <c r="R47" s="145"/>
    </row>
    <row r="48" spans="1:18" x14ac:dyDescent="0.2">
      <c r="B48" s="156" t="s">
        <v>120</v>
      </c>
      <c r="C48" s="156"/>
      <c r="D48" s="192">
        <v>286985.58</v>
      </c>
      <c r="E48" s="139">
        <v>3798.4739986978916</v>
      </c>
      <c r="F48" s="139">
        <v>1034.018783879369</v>
      </c>
      <c r="G48" s="139">
        <v>4163.45</v>
      </c>
      <c r="H48" s="139">
        <v>0</v>
      </c>
      <c r="I48" s="139">
        <v>8995.9427825772618</v>
      </c>
      <c r="J48" s="192">
        <f>D48+I48</f>
        <v>295981.52278257726</v>
      </c>
      <c r="K48" s="139">
        <v>0</v>
      </c>
      <c r="L48" s="192">
        <f>K48+J48</f>
        <v>295981.52278257726</v>
      </c>
      <c r="M48" s="139">
        <v>0</v>
      </c>
      <c r="N48" s="192">
        <f>M48+L48</f>
        <v>295981.52278257726</v>
      </c>
      <c r="O48" s="139"/>
      <c r="P48" s="139">
        <f>I48+K48+M48</f>
        <v>8995.9427825772618</v>
      </c>
      <c r="Q48" s="192">
        <f>+D48+P48</f>
        <v>295981.52278257726</v>
      </c>
      <c r="R48" s="145"/>
    </row>
    <row r="49" spans="1:18" s="144" customFormat="1" x14ac:dyDescent="0.2">
      <c r="A49" s="27"/>
      <c r="B49" s="156" t="s">
        <v>121</v>
      </c>
      <c r="C49" s="156"/>
      <c r="D49" s="196">
        <v>26057.85</v>
      </c>
      <c r="E49" s="143">
        <v>344.89560655615463</v>
      </c>
      <c r="F49" s="143">
        <v>26.150000000003118</v>
      </c>
      <c r="G49" s="143">
        <v>0</v>
      </c>
      <c r="H49" s="143">
        <v>0</v>
      </c>
      <c r="I49" s="143">
        <v>371.04560655615774</v>
      </c>
      <c r="J49" s="196">
        <f>D49+I49</f>
        <v>26428.895606556158</v>
      </c>
      <c r="K49" s="143">
        <v>0</v>
      </c>
      <c r="L49" s="196">
        <f>K49+J49</f>
        <v>26428.895606556158</v>
      </c>
      <c r="M49" s="143">
        <v>0</v>
      </c>
      <c r="N49" s="196">
        <f>M49+L49</f>
        <v>26428.895606556158</v>
      </c>
      <c r="O49" s="143"/>
      <c r="P49" s="143">
        <f>I49+K49+M49</f>
        <v>371.04560655615774</v>
      </c>
      <c r="Q49" s="196">
        <f>+D49+P49</f>
        <v>26428.895606556158</v>
      </c>
      <c r="R49" s="200"/>
    </row>
    <row r="50" spans="1:18" x14ac:dyDescent="0.2">
      <c r="B50" s="27" t="s">
        <v>103</v>
      </c>
      <c r="D50" s="192">
        <f t="shared" ref="D50:J50" si="18">SUM(D48:D49)</f>
        <v>313043.43</v>
      </c>
      <c r="E50" s="139">
        <f t="shared" si="18"/>
        <v>4143.3696052540463</v>
      </c>
      <c r="F50" s="139">
        <f t="shared" si="18"/>
        <v>1060.1687838793721</v>
      </c>
      <c r="G50" s="139">
        <f t="shared" si="18"/>
        <v>4163.45</v>
      </c>
      <c r="H50" s="139">
        <f t="shared" si="18"/>
        <v>0</v>
      </c>
      <c r="I50" s="139">
        <f t="shared" si="18"/>
        <v>9366.9883891334193</v>
      </c>
      <c r="J50" s="192">
        <f t="shared" si="18"/>
        <v>322410.41838913341</v>
      </c>
      <c r="K50" s="139">
        <f>SUM(K48:K49)</f>
        <v>0</v>
      </c>
      <c r="L50" s="192">
        <f>SUM(L48:L49)</f>
        <v>322410.41838913341</v>
      </c>
      <c r="M50" s="139">
        <f>SUM(M48:M49)</f>
        <v>0</v>
      </c>
      <c r="N50" s="192">
        <f>SUM(N48:N49)</f>
        <v>322410.41838913341</v>
      </c>
      <c r="O50" s="139"/>
      <c r="P50" s="139">
        <f>SUM(P48:P49)</f>
        <v>9366.9883891334193</v>
      </c>
      <c r="Q50" s="192">
        <f>SUM(Q48:Q49)</f>
        <v>322410.41838913341</v>
      </c>
      <c r="R50" s="145"/>
    </row>
    <row r="51" spans="1:18" x14ac:dyDescent="0.2">
      <c r="D51" s="192"/>
      <c r="E51" s="139"/>
      <c r="F51" s="139"/>
      <c r="G51" s="139"/>
      <c r="H51" s="139"/>
      <c r="I51" s="139"/>
      <c r="J51" s="192"/>
      <c r="K51" s="139"/>
      <c r="L51" s="192"/>
      <c r="M51" s="139"/>
      <c r="N51" s="192"/>
      <c r="O51" s="139"/>
      <c r="P51" s="139"/>
      <c r="Q51" s="192"/>
    </row>
    <row r="52" spans="1:18" x14ac:dyDescent="0.2">
      <c r="B52" s="27" t="s">
        <v>105</v>
      </c>
      <c r="D52" s="196">
        <v>481432.67999999993</v>
      </c>
      <c r="E52" s="143"/>
      <c r="F52" s="143">
        <v>0</v>
      </c>
      <c r="G52" s="143">
        <v>0</v>
      </c>
      <c r="H52" s="143">
        <v>0</v>
      </c>
      <c r="I52" s="143">
        <v>0</v>
      </c>
      <c r="J52" s="196">
        <f>D52+I52</f>
        <v>481432.67999999993</v>
      </c>
      <c r="K52" s="143">
        <v>0</v>
      </c>
      <c r="L52" s="192">
        <f>K52+J52</f>
        <v>481432.67999999993</v>
      </c>
      <c r="M52" s="143">
        <v>0</v>
      </c>
      <c r="N52" s="192">
        <f>M52+L52</f>
        <v>481432.67999999993</v>
      </c>
      <c r="O52" s="143"/>
      <c r="P52" s="143">
        <f>I52+K52+M52</f>
        <v>0</v>
      </c>
      <c r="Q52" s="196">
        <f>+D52+P52</f>
        <v>481432.67999999993</v>
      </c>
      <c r="R52" s="145"/>
    </row>
    <row r="53" spans="1:18" x14ac:dyDescent="0.2">
      <c r="D53" s="192"/>
      <c r="E53" s="139"/>
      <c r="F53" s="143"/>
      <c r="G53" s="139"/>
      <c r="H53" s="139"/>
      <c r="I53" s="139"/>
      <c r="J53" s="192"/>
      <c r="K53" s="143"/>
      <c r="L53" s="192"/>
      <c r="M53" s="143"/>
      <c r="N53" s="192"/>
      <c r="O53" s="139"/>
      <c r="P53" s="139"/>
      <c r="Q53" s="192"/>
      <c r="R53" s="145"/>
    </row>
    <row r="54" spans="1:18" x14ac:dyDescent="0.2">
      <c r="B54" s="27" t="s">
        <v>122</v>
      </c>
      <c r="D54" s="196">
        <v>60444.92</v>
      </c>
      <c r="E54" s="139"/>
      <c r="F54" s="143">
        <v>-60444.92</v>
      </c>
      <c r="G54" s="143">
        <v>0</v>
      </c>
      <c r="H54" s="143">
        <v>0</v>
      </c>
      <c r="I54" s="143">
        <v>-60444.92</v>
      </c>
      <c r="J54" s="196">
        <f t="shared" ref="J54:J60" si="19">D54+I54</f>
        <v>0</v>
      </c>
      <c r="K54" s="143">
        <v>0</v>
      </c>
      <c r="L54" s="196">
        <f t="shared" ref="L54:L61" si="20">K54+J54</f>
        <v>0</v>
      </c>
      <c r="M54" s="143">
        <v>0</v>
      </c>
      <c r="N54" s="196">
        <f t="shared" ref="N54:N61" si="21">M54+L54</f>
        <v>0</v>
      </c>
      <c r="O54" s="143"/>
      <c r="P54" s="143">
        <f t="shared" ref="P54:P61" si="22">I54+K54+M54</f>
        <v>-60444.92</v>
      </c>
      <c r="Q54" s="196">
        <f t="shared" ref="Q54:Q61" si="23">+D54+P54</f>
        <v>0</v>
      </c>
      <c r="R54" s="145"/>
    </row>
    <row r="55" spans="1:18" x14ac:dyDescent="0.2">
      <c r="B55" s="27" t="s">
        <v>107</v>
      </c>
      <c r="D55" s="196">
        <v>-9069190.5299999993</v>
      </c>
      <c r="E55" s="143"/>
      <c r="F55" s="143">
        <v>9069190.5299999993</v>
      </c>
      <c r="G55" s="143">
        <v>0</v>
      </c>
      <c r="H55" s="143">
        <v>0</v>
      </c>
      <c r="I55" s="143">
        <v>9069190.5299999993</v>
      </c>
      <c r="J55" s="196">
        <f t="shared" si="19"/>
        <v>0</v>
      </c>
      <c r="K55" s="143">
        <v>0</v>
      </c>
      <c r="L55" s="196">
        <f t="shared" si="20"/>
        <v>0</v>
      </c>
      <c r="M55" s="143">
        <v>0</v>
      </c>
      <c r="N55" s="196">
        <f t="shared" si="21"/>
        <v>0</v>
      </c>
      <c r="O55" s="143"/>
      <c r="P55" s="143">
        <f t="shared" si="22"/>
        <v>9069190.5299999993</v>
      </c>
      <c r="Q55" s="196">
        <f t="shared" si="23"/>
        <v>0</v>
      </c>
      <c r="R55" s="145"/>
    </row>
    <row r="56" spans="1:18" x14ac:dyDescent="0.2">
      <c r="B56" s="27" t="s">
        <v>162</v>
      </c>
      <c r="D56" s="196">
        <v>0</v>
      </c>
      <c r="E56" s="143"/>
      <c r="F56" s="143">
        <v>0</v>
      </c>
      <c r="G56" s="143">
        <v>0</v>
      </c>
      <c r="H56" s="143">
        <v>0</v>
      </c>
      <c r="I56" s="143">
        <v>0</v>
      </c>
      <c r="J56" s="196">
        <f t="shared" si="19"/>
        <v>0</v>
      </c>
      <c r="K56" s="143">
        <v>0</v>
      </c>
      <c r="L56" s="196">
        <f t="shared" si="20"/>
        <v>0</v>
      </c>
      <c r="M56" s="143">
        <v>0</v>
      </c>
      <c r="N56" s="196">
        <f t="shared" si="21"/>
        <v>0</v>
      </c>
      <c r="O56" s="143"/>
      <c r="P56" s="143">
        <f t="shared" si="22"/>
        <v>0</v>
      </c>
      <c r="Q56" s="196">
        <f t="shared" si="23"/>
        <v>0</v>
      </c>
      <c r="R56" s="145"/>
    </row>
    <row r="57" spans="1:18" x14ac:dyDescent="0.2">
      <c r="B57" s="27" t="s">
        <v>111</v>
      </c>
      <c r="D57" s="196">
        <v>3814919.4</v>
      </c>
      <c r="E57" s="143"/>
      <c r="F57" s="143">
        <v>-3814919.4</v>
      </c>
      <c r="G57" s="143">
        <v>0</v>
      </c>
      <c r="H57" s="143">
        <v>0</v>
      </c>
      <c r="I57" s="143">
        <v>-3814919.4</v>
      </c>
      <c r="J57" s="196">
        <f t="shared" si="19"/>
        <v>0</v>
      </c>
      <c r="K57" s="143">
        <v>0</v>
      </c>
      <c r="L57" s="196">
        <f t="shared" si="20"/>
        <v>0</v>
      </c>
      <c r="M57" s="143">
        <v>0</v>
      </c>
      <c r="N57" s="196">
        <f t="shared" si="21"/>
        <v>0</v>
      </c>
      <c r="O57" s="143"/>
      <c r="P57" s="143">
        <f t="shared" si="22"/>
        <v>-3814919.4</v>
      </c>
      <c r="Q57" s="196">
        <f t="shared" si="23"/>
        <v>0</v>
      </c>
    </row>
    <row r="58" spans="1:18" s="144" customFormat="1" x14ac:dyDescent="0.2">
      <c r="A58" s="27"/>
      <c r="B58" s="27" t="s">
        <v>112</v>
      </c>
      <c r="C58" s="27"/>
      <c r="D58" s="196">
        <v>15727.42</v>
      </c>
      <c r="E58" s="143"/>
      <c r="F58" s="143">
        <v>-15727.42</v>
      </c>
      <c r="G58" s="143">
        <v>0</v>
      </c>
      <c r="H58" s="143">
        <v>0</v>
      </c>
      <c r="I58" s="143">
        <v>-15727.42</v>
      </c>
      <c r="J58" s="196">
        <f t="shared" si="19"/>
        <v>0</v>
      </c>
      <c r="K58" s="143">
        <v>0</v>
      </c>
      <c r="L58" s="196">
        <f t="shared" si="20"/>
        <v>0</v>
      </c>
      <c r="M58" s="143">
        <v>0</v>
      </c>
      <c r="N58" s="196">
        <f t="shared" si="21"/>
        <v>0</v>
      </c>
      <c r="O58" s="143"/>
      <c r="P58" s="143">
        <f t="shared" si="22"/>
        <v>-15727.42</v>
      </c>
      <c r="Q58" s="196">
        <f t="shared" si="23"/>
        <v>0</v>
      </c>
      <c r="R58" s="200"/>
    </row>
    <row r="59" spans="1:18" s="144" customFormat="1" x14ac:dyDescent="0.2">
      <c r="A59" s="27"/>
      <c r="B59" s="27" t="s">
        <v>123</v>
      </c>
      <c r="C59" s="27"/>
      <c r="D59" s="196">
        <v>19092.09</v>
      </c>
      <c r="E59" s="143"/>
      <c r="F59" s="143">
        <v>0</v>
      </c>
      <c r="G59" s="143">
        <v>-19092.09</v>
      </c>
      <c r="H59" s="143">
        <v>0</v>
      </c>
      <c r="I59" s="143">
        <v>-19092.09</v>
      </c>
      <c r="J59" s="196">
        <f t="shared" si="19"/>
        <v>0</v>
      </c>
      <c r="K59" s="143">
        <v>0</v>
      </c>
      <c r="L59" s="196">
        <f t="shared" si="20"/>
        <v>0</v>
      </c>
      <c r="M59" s="143">
        <v>0</v>
      </c>
      <c r="N59" s="196">
        <f t="shared" si="21"/>
        <v>0</v>
      </c>
      <c r="O59" s="143"/>
      <c r="P59" s="143">
        <f t="shared" si="22"/>
        <v>-19092.09</v>
      </c>
      <c r="Q59" s="196">
        <f t="shared" si="23"/>
        <v>0</v>
      </c>
      <c r="R59" s="200"/>
    </row>
    <row r="60" spans="1:18" s="144" customFormat="1" x14ac:dyDescent="0.2">
      <c r="A60" s="27"/>
      <c r="B60" s="27" t="s">
        <v>124</v>
      </c>
      <c r="C60" s="27"/>
      <c r="D60" s="196">
        <v>-967039.15</v>
      </c>
      <c r="E60" s="143"/>
      <c r="F60" s="143">
        <v>967039.15</v>
      </c>
      <c r="G60" s="143">
        <v>0</v>
      </c>
      <c r="H60" s="143">
        <v>0</v>
      </c>
      <c r="I60" s="143">
        <v>967039.15</v>
      </c>
      <c r="J60" s="196">
        <f t="shared" si="19"/>
        <v>0</v>
      </c>
      <c r="K60" s="143">
        <v>0</v>
      </c>
      <c r="L60" s="196">
        <f t="shared" si="20"/>
        <v>0</v>
      </c>
      <c r="M60" s="143">
        <v>0</v>
      </c>
      <c r="N60" s="196">
        <f t="shared" si="21"/>
        <v>0</v>
      </c>
      <c r="O60" s="143"/>
      <c r="P60" s="143">
        <f t="shared" si="22"/>
        <v>967039.15</v>
      </c>
      <c r="Q60" s="196">
        <f t="shared" si="23"/>
        <v>0</v>
      </c>
      <c r="R60" s="200"/>
    </row>
    <row r="61" spans="1:18" s="144" customFormat="1" x14ac:dyDescent="0.2">
      <c r="A61" s="27"/>
      <c r="B61" s="27" t="s">
        <v>159</v>
      </c>
      <c r="C61" s="27"/>
      <c r="D61" s="196">
        <v>93091.33</v>
      </c>
      <c r="E61" s="143"/>
      <c r="F61" s="143">
        <v>-93091.33</v>
      </c>
      <c r="G61" s="143">
        <v>0</v>
      </c>
      <c r="H61" s="143">
        <v>0</v>
      </c>
      <c r="I61" s="143">
        <v>-93091.33</v>
      </c>
      <c r="J61" s="196">
        <f>D61+I61</f>
        <v>0</v>
      </c>
      <c r="K61" s="143">
        <v>0</v>
      </c>
      <c r="L61" s="196">
        <f t="shared" si="20"/>
        <v>0</v>
      </c>
      <c r="M61" s="143">
        <v>0</v>
      </c>
      <c r="N61" s="196">
        <f t="shared" si="21"/>
        <v>0</v>
      </c>
      <c r="O61" s="143"/>
      <c r="P61" s="143">
        <f t="shared" si="22"/>
        <v>-93091.33</v>
      </c>
      <c r="Q61" s="196">
        <f t="shared" si="23"/>
        <v>0</v>
      </c>
      <c r="R61" s="200"/>
    </row>
    <row r="62" spans="1:18" s="144" customFormat="1" x14ac:dyDescent="0.2">
      <c r="A62" s="27"/>
      <c r="D62" s="202"/>
      <c r="E62" s="203"/>
      <c r="F62" s="143"/>
      <c r="G62" s="139"/>
      <c r="H62" s="139"/>
      <c r="I62" s="139" t="s">
        <v>82</v>
      </c>
      <c r="J62" s="192"/>
      <c r="K62" s="143"/>
      <c r="L62" s="196"/>
      <c r="M62" s="143"/>
      <c r="N62" s="196"/>
      <c r="O62" s="143"/>
      <c r="P62" s="139"/>
      <c r="Q62" s="192"/>
      <c r="R62" s="200"/>
    </row>
    <row r="63" spans="1:18" s="144" customFormat="1" x14ac:dyDescent="0.2">
      <c r="A63" s="27"/>
      <c r="B63" s="27" t="s">
        <v>163</v>
      </c>
      <c r="C63" s="27"/>
      <c r="D63" s="196">
        <v>1694000</v>
      </c>
      <c r="E63" s="143">
        <v>-1694000</v>
      </c>
      <c r="F63" s="143">
        <v>0</v>
      </c>
      <c r="G63" s="143">
        <v>0</v>
      </c>
      <c r="H63" s="143">
        <v>0</v>
      </c>
      <c r="I63" s="143">
        <v>-1694000</v>
      </c>
      <c r="J63" s="196">
        <f>D63+I63</f>
        <v>0</v>
      </c>
      <c r="K63" s="143">
        <v>0</v>
      </c>
      <c r="L63" s="196">
        <f>K63+J63</f>
        <v>0</v>
      </c>
      <c r="M63" s="143">
        <v>0</v>
      </c>
      <c r="N63" s="196">
        <f>M63+L63</f>
        <v>0</v>
      </c>
      <c r="O63" s="143"/>
      <c r="P63" s="143">
        <f>I63+K63+M63</f>
        <v>-1694000</v>
      </c>
      <c r="Q63" s="196">
        <f>+D63+P63</f>
        <v>0</v>
      </c>
      <c r="R63" s="200"/>
    </row>
    <row r="64" spans="1:18" s="144" customFormat="1" x14ac:dyDescent="0.2">
      <c r="A64" s="27"/>
      <c r="D64" s="192"/>
      <c r="E64" s="139"/>
      <c r="F64" s="143"/>
      <c r="G64" s="139"/>
      <c r="H64" s="139"/>
      <c r="I64" s="139"/>
      <c r="J64" s="192"/>
      <c r="K64" s="143"/>
      <c r="L64" s="192"/>
      <c r="M64" s="143"/>
      <c r="N64" s="192"/>
      <c r="O64" s="139"/>
      <c r="P64" s="139"/>
      <c r="Q64" s="192"/>
      <c r="R64" s="200"/>
    </row>
    <row r="65" spans="1:18" s="144" customFormat="1" x14ac:dyDescent="0.2">
      <c r="A65" s="27"/>
      <c r="B65" s="149" t="s">
        <v>37</v>
      </c>
      <c r="C65" s="150"/>
      <c r="D65" s="201">
        <f>+D40+D43+D46+D50+D52+SUM(D54:D63)</f>
        <v>124009834.28000003</v>
      </c>
      <c r="E65" s="154">
        <f t="shared" ref="E65:Q65" si="24">+E40+E43+E46+E50+E52+SUM(E54:E63)</f>
        <v>0</v>
      </c>
      <c r="F65" s="154">
        <f t="shared" si="24"/>
        <v>7541566.7271163203</v>
      </c>
      <c r="G65" s="154">
        <f t="shared" si="24"/>
        <v>673997.21</v>
      </c>
      <c r="H65" s="154">
        <f t="shared" si="24"/>
        <v>-928263.79</v>
      </c>
      <c r="I65" s="154">
        <f t="shared" si="24"/>
        <v>7287300.1471163202</v>
      </c>
      <c r="J65" s="201">
        <f t="shared" si="24"/>
        <v>131297134.42711633</v>
      </c>
      <c r="K65" s="154">
        <f t="shared" si="24"/>
        <v>0</v>
      </c>
      <c r="L65" s="201">
        <f t="shared" si="24"/>
        <v>131297134.42711633</v>
      </c>
      <c r="M65" s="154">
        <f t="shared" si="24"/>
        <v>0</v>
      </c>
      <c r="N65" s="201">
        <f t="shared" si="24"/>
        <v>131297134.42711633</v>
      </c>
      <c r="O65" s="154"/>
      <c r="P65" s="154">
        <f t="shared" si="24"/>
        <v>7287300.1471163202</v>
      </c>
      <c r="Q65" s="201">
        <f t="shared" si="24"/>
        <v>131297134.42711633</v>
      </c>
      <c r="R65" s="200"/>
    </row>
    <row r="66" spans="1:18" s="144" customFormat="1" x14ac:dyDescent="0.2">
      <c r="A66" s="27"/>
      <c r="B66" s="27"/>
      <c r="C66" s="27"/>
      <c r="D66" s="192"/>
      <c r="E66" s="139"/>
      <c r="F66" s="139" t="s">
        <v>82</v>
      </c>
      <c r="G66" s="139"/>
      <c r="H66" s="139"/>
      <c r="I66" s="139"/>
      <c r="J66" s="192" t="s">
        <v>82</v>
      </c>
      <c r="K66" s="139" t="s">
        <v>82</v>
      </c>
      <c r="L66" s="192"/>
      <c r="M66" s="139" t="s">
        <v>82</v>
      </c>
      <c r="N66" s="192"/>
      <c r="O66" s="139"/>
      <c r="P66" s="139"/>
      <c r="Q66" s="192"/>
      <c r="R66" s="200"/>
    </row>
    <row r="67" spans="1:18" s="144" customFormat="1" x14ac:dyDescent="0.2">
      <c r="A67" s="80" t="s">
        <v>58</v>
      </c>
      <c r="B67" s="80"/>
      <c r="C67" s="80"/>
      <c r="D67" s="192"/>
      <c r="E67" s="139"/>
      <c r="F67" s="139"/>
      <c r="G67" s="139"/>
      <c r="H67" s="139"/>
      <c r="I67" s="139"/>
      <c r="J67" s="192" t="s">
        <v>82</v>
      </c>
      <c r="K67" s="139"/>
      <c r="L67" s="192"/>
      <c r="M67" s="139"/>
      <c r="N67" s="192"/>
      <c r="O67" s="139"/>
      <c r="P67" s="139"/>
      <c r="Q67" s="192"/>
      <c r="R67" s="200"/>
    </row>
    <row r="68" spans="1:18" s="144" customFormat="1" x14ac:dyDescent="0.2">
      <c r="A68" s="27"/>
      <c r="B68" s="156" t="s">
        <v>115</v>
      </c>
      <c r="C68" s="156"/>
      <c r="D68" s="192">
        <v>1500754.0499999998</v>
      </c>
      <c r="E68" s="139">
        <v>9128.2704464299368</v>
      </c>
      <c r="F68" s="139">
        <v>20688.400000000031</v>
      </c>
      <c r="G68" s="139">
        <v>8195.5499999999993</v>
      </c>
      <c r="H68" s="139">
        <v>0</v>
      </c>
      <c r="I68" s="139">
        <v>38012.220446429972</v>
      </c>
      <c r="J68" s="192">
        <f>D68+I68</f>
        <v>1538766.2704464297</v>
      </c>
      <c r="K68" s="139">
        <v>0</v>
      </c>
      <c r="L68" s="192">
        <f>K68+J68</f>
        <v>1538766.2704464297</v>
      </c>
      <c r="M68" s="139">
        <v>0</v>
      </c>
      <c r="N68" s="192">
        <f>M68+L68</f>
        <v>1538766.2704464297</v>
      </c>
      <c r="O68" s="139"/>
      <c r="P68" s="139">
        <f>I68+K68+M68</f>
        <v>38012.220446429972</v>
      </c>
      <c r="Q68" s="192">
        <f>+D68+P68</f>
        <v>1538766.2704464297</v>
      </c>
      <c r="R68" s="200"/>
    </row>
    <row r="69" spans="1:18" x14ac:dyDescent="0.2">
      <c r="A69" s="144"/>
      <c r="B69" s="156" t="s">
        <v>116</v>
      </c>
      <c r="C69" s="156"/>
      <c r="D69" s="192">
        <v>8734.49</v>
      </c>
      <c r="E69" s="139">
        <v>53.127150935649873</v>
      </c>
      <c r="F69" s="139">
        <v>44.510000000001739</v>
      </c>
      <c r="G69" s="139">
        <v>0</v>
      </c>
      <c r="H69" s="139">
        <v>0</v>
      </c>
      <c r="I69" s="139">
        <v>97.637150935651619</v>
      </c>
      <c r="J69" s="192">
        <f>D69+I69</f>
        <v>8832.127150935652</v>
      </c>
      <c r="K69" s="139">
        <v>0</v>
      </c>
      <c r="L69" s="192">
        <f>K69+J69</f>
        <v>8832.127150935652</v>
      </c>
      <c r="M69" s="139">
        <v>0</v>
      </c>
      <c r="N69" s="192">
        <f>M69+L69</f>
        <v>8832.127150935652</v>
      </c>
      <c r="O69" s="139"/>
      <c r="P69" s="139">
        <f>I69+K69+M69</f>
        <v>97.637150935651619</v>
      </c>
      <c r="Q69" s="192">
        <f>+D69+P69</f>
        <v>8832.127150935652</v>
      </c>
    </row>
    <row r="70" spans="1:18" x14ac:dyDescent="0.2">
      <c r="B70" s="156" t="s">
        <v>117</v>
      </c>
      <c r="C70" s="156"/>
      <c r="D70" s="196">
        <v>1449.3400000000001</v>
      </c>
      <c r="E70" s="143">
        <v>8.8155467505343523</v>
      </c>
      <c r="F70" s="143">
        <v>-6.180000000000236</v>
      </c>
      <c r="G70" s="143">
        <v>35.840000000000003</v>
      </c>
      <c r="H70" s="143">
        <v>0</v>
      </c>
      <c r="I70" s="143">
        <v>38.475546750534122</v>
      </c>
      <c r="J70" s="196">
        <f>D70+I70</f>
        <v>1487.8155467505342</v>
      </c>
      <c r="K70" s="143">
        <v>0</v>
      </c>
      <c r="L70" s="196">
        <f>K70+J70</f>
        <v>1487.8155467505342</v>
      </c>
      <c r="M70" s="143">
        <v>0</v>
      </c>
      <c r="N70" s="196">
        <f>M70+L70</f>
        <v>1487.8155467505342</v>
      </c>
      <c r="O70" s="143"/>
      <c r="P70" s="143">
        <f>I70+K70+M70</f>
        <v>38.475546750534122</v>
      </c>
      <c r="Q70" s="196">
        <f>+D70+P70</f>
        <v>1487.8155467505342</v>
      </c>
    </row>
    <row r="71" spans="1:18" x14ac:dyDescent="0.2">
      <c r="B71" s="27" t="s">
        <v>103</v>
      </c>
      <c r="D71" s="192">
        <f t="shared" ref="D71:J71" si="25">SUM(D68:D70)</f>
        <v>1510937.88</v>
      </c>
      <c r="E71" s="139">
        <f t="shared" si="25"/>
        <v>9190.2131441161218</v>
      </c>
      <c r="F71" s="139">
        <f t="shared" si="25"/>
        <v>20726.730000000032</v>
      </c>
      <c r="G71" s="139">
        <f t="shared" si="25"/>
        <v>8231.39</v>
      </c>
      <c r="H71" s="139">
        <f t="shared" si="25"/>
        <v>0</v>
      </c>
      <c r="I71" s="139">
        <f t="shared" si="25"/>
        <v>38148.333144116157</v>
      </c>
      <c r="J71" s="192">
        <f t="shared" si="25"/>
        <v>1549086.2131441159</v>
      </c>
      <c r="K71" s="139">
        <f>SUM(K68:K70)</f>
        <v>0</v>
      </c>
      <c r="L71" s="192">
        <f>SUM(L68:L70)</f>
        <v>1549086.2131441159</v>
      </c>
      <c r="M71" s="139">
        <f>SUM(M68:M70)</f>
        <v>0</v>
      </c>
      <c r="N71" s="192">
        <f>SUM(N68:N70)</f>
        <v>1549086.2131441159</v>
      </c>
      <c r="O71" s="139"/>
      <c r="P71" s="139">
        <f>SUM(P68:P70)</f>
        <v>38148.333144116157</v>
      </c>
      <c r="Q71" s="192">
        <f>SUM(Q68:Q70)</f>
        <v>1549086.2131441159</v>
      </c>
    </row>
    <row r="72" spans="1:18" x14ac:dyDescent="0.2">
      <c r="D72" s="192"/>
      <c r="E72" s="139"/>
      <c r="F72" s="139"/>
      <c r="G72" s="139"/>
      <c r="H72" s="139"/>
      <c r="I72" s="139"/>
      <c r="J72" s="192"/>
      <c r="K72" s="139"/>
      <c r="L72" s="192"/>
      <c r="M72" s="139"/>
      <c r="N72" s="192"/>
      <c r="O72" s="139"/>
      <c r="P72" s="139"/>
      <c r="Q72" s="192"/>
      <c r="R72" s="145"/>
    </row>
    <row r="73" spans="1:18" s="144" customFormat="1" x14ac:dyDescent="0.2">
      <c r="A73" s="27"/>
      <c r="B73" s="156" t="s">
        <v>118</v>
      </c>
      <c r="C73" s="156"/>
      <c r="D73" s="196">
        <v>8286102.8799999999</v>
      </c>
      <c r="E73" s="143">
        <v>50399.856016102043</v>
      </c>
      <c r="F73" s="143">
        <v>163050.830000002</v>
      </c>
      <c r="G73" s="143">
        <v>9928.2900000000009</v>
      </c>
      <c r="H73" s="143">
        <v>0</v>
      </c>
      <c r="I73" s="143">
        <v>223378.97601610405</v>
      </c>
      <c r="J73" s="196">
        <f>D73+I73</f>
        <v>8509481.8560161032</v>
      </c>
      <c r="K73" s="143">
        <v>0</v>
      </c>
      <c r="L73" s="196">
        <f>K73+J73</f>
        <v>8509481.8560161032</v>
      </c>
      <c r="M73" s="143">
        <v>0</v>
      </c>
      <c r="N73" s="196">
        <f>M73+L73</f>
        <v>8509481.8560161032</v>
      </c>
      <c r="O73" s="143"/>
      <c r="P73" s="143">
        <f>I73+K73+M73</f>
        <v>223378.97601610405</v>
      </c>
      <c r="Q73" s="196">
        <f>+D73+P73</f>
        <v>8509481.8560161032</v>
      </c>
      <c r="R73" s="200"/>
    </row>
    <row r="74" spans="1:18" x14ac:dyDescent="0.2">
      <c r="B74" s="27" t="s">
        <v>103</v>
      </c>
      <c r="D74" s="192">
        <f t="shared" ref="D74:J74" si="26">SUM(D73:D73)</f>
        <v>8286102.8799999999</v>
      </c>
      <c r="E74" s="139">
        <f t="shared" si="26"/>
        <v>50399.856016102043</v>
      </c>
      <c r="F74" s="139">
        <f t="shared" si="26"/>
        <v>163050.830000002</v>
      </c>
      <c r="G74" s="139">
        <f t="shared" si="26"/>
        <v>9928.2900000000009</v>
      </c>
      <c r="H74" s="139">
        <f t="shared" si="26"/>
        <v>0</v>
      </c>
      <c r="I74" s="139">
        <f t="shared" si="26"/>
        <v>223378.97601610405</v>
      </c>
      <c r="J74" s="192">
        <f t="shared" si="26"/>
        <v>8509481.8560161032</v>
      </c>
      <c r="K74" s="139">
        <f>SUM(K73:K73)</f>
        <v>0</v>
      </c>
      <c r="L74" s="192">
        <f>SUM(L73:L73)</f>
        <v>8509481.8560161032</v>
      </c>
      <c r="M74" s="139">
        <f>SUM(M73:M73)</f>
        <v>0</v>
      </c>
      <c r="N74" s="192">
        <f>SUM(N73:N73)</f>
        <v>8509481.8560161032</v>
      </c>
      <c r="O74" s="139"/>
      <c r="P74" s="139">
        <f>SUM(P73:P73)</f>
        <v>223378.97601610405</v>
      </c>
      <c r="Q74" s="192">
        <f>SUM(Q73:Q73)</f>
        <v>8509481.8560161032</v>
      </c>
      <c r="R74" s="145"/>
    </row>
    <row r="75" spans="1:18" x14ac:dyDescent="0.2">
      <c r="D75" s="192"/>
      <c r="E75" s="139"/>
      <c r="F75" s="139"/>
      <c r="G75" s="139"/>
      <c r="H75" s="139"/>
      <c r="I75" s="139"/>
      <c r="J75" s="192"/>
      <c r="K75" s="139" t="s">
        <v>82</v>
      </c>
      <c r="L75" s="192"/>
      <c r="M75" s="139" t="s">
        <v>82</v>
      </c>
      <c r="N75" s="192"/>
      <c r="O75" s="139"/>
      <c r="P75" s="139"/>
      <c r="Q75" s="192"/>
      <c r="R75" s="145"/>
    </row>
    <row r="76" spans="1:18" x14ac:dyDescent="0.2">
      <c r="A76" s="144"/>
      <c r="B76" s="156" t="s">
        <v>126</v>
      </c>
      <c r="C76" s="156"/>
      <c r="D76" s="192">
        <v>380222.11</v>
      </c>
      <c r="E76" s="139">
        <v>2312.6842468239438</v>
      </c>
      <c r="F76" s="139">
        <v>2466.8900000000435</v>
      </c>
      <c r="G76" s="139">
        <v>0</v>
      </c>
      <c r="H76" s="139">
        <v>0</v>
      </c>
      <c r="I76" s="139">
        <v>4779.5742468239878</v>
      </c>
      <c r="J76" s="192">
        <f>D76+I76</f>
        <v>385001.68424682395</v>
      </c>
      <c r="K76" s="139">
        <v>0</v>
      </c>
      <c r="L76" s="192">
        <f>K76+J76</f>
        <v>385001.68424682395</v>
      </c>
      <c r="M76" s="139">
        <v>0</v>
      </c>
      <c r="N76" s="192">
        <f>M76+L76</f>
        <v>385001.68424682395</v>
      </c>
      <c r="O76" s="139"/>
      <c r="P76" s="139">
        <f>I76+K76+M76</f>
        <v>4779.5742468239878</v>
      </c>
      <c r="Q76" s="192">
        <f>+D76+P76</f>
        <v>385001.68424682395</v>
      </c>
    </row>
    <row r="77" spans="1:18" x14ac:dyDescent="0.2">
      <c r="A77" s="144"/>
      <c r="B77" s="156" t="s">
        <v>127</v>
      </c>
      <c r="C77" s="156"/>
      <c r="D77" s="192">
        <v>14588579.530000001</v>
      </c>
      <c r="E77" s="139">
        <v>88734.392806797216</v>
      </c>
      <c r="F77" s="139">
        <v>62549.469999997484</v>
      </c>
      <c r="G77" s="139">
        <v>0</v>
      </c>
      <c r="H77" s="139">
        <v>0</v>
      </c>
      <c r="I77" s="139">
        <v>151283.8628067947</v>
      </c>
      <c r="J77" s="192">
        <f>D77+I77</f>
        <v>14739863.392806796</v>
      </c>
      <c r="K77" s="139">
        <v>0</v>
      </c>
      <c r="L77" s="192">
        <f>K77+J77</f>
        <v>14739863.392806796</v>
      </c>
      <c r="M77" s="139">
        <v>0</v>
      </c>
      <c r="N77" s="192">
        <f>M77+L77</f>
        <v>14739863.392806796</v>
      </c>
      <c r="O77" s="139"/>
      <c r="P77" s="139">
        <f>I77+K77+M77</f>
        <v>151283.8628067947</v>
      </c>
      <c r="Q77" s="192">
        <f>+D77+P77</f>
        <v>14739863.392806796</v>
      </c>
      <c r="R77" s="145"/>
    </row>
    <row r="78" spans="1:18" ht="15" x14ac:dyDescent="0.35">
      <c r="A78" s="144"/>
      <c r="B78" s="156" t="s">
        <v>119</v>
      </c>
      <c r="C78" s="156"/>
      <c r="D78" s="196">
        <v>24703958.579999998</v>
      </c>
      <c r="E78" s="143">
        <v>150260.74060279451</v>
      </c>
      <c r="F78" s="143">
        <v>275187.42000000179</v>
      </c>
      <c r="G78" s="143">
        <v>0</v>
      </c>
      <c r="H78" s="148">
        <v>0</v>
      </c>
      <c r="I78" s="143">
        <v>425448.1606027963</v>
      </c>
      <c r="J78" s="196">
        <f>D78+I78</f>
        <v>25129406.740602795</v>
      </c>
      <c r="K78" s="143">
        <v>0</v>
      </c>
      <c r="L78" s="196">
        <f>K78+J78</f>
        <v>25129406.740602795</v>
      </c>
      <c r="M78" s="143">
        <v>0</v>
      </c>
      <c r="N78" s="196">
        <f>M78+L78</f>
        <v>25129406.740602795</v>
      </c>
      <c r="O78" s="143"/>
      <c r="P78" s="143">
        <f>I78+K78+M78</f>
        <v>425448.1606027963</v>
      </c>
      <c r="Q78" s="196">
        <f>+D78+P78</f>
        <v>25129406.740602795</v>
      </c>
      <c r="R78" s="145"/>
    </row>
    <row r="79" spans="1:18" x14ac:dyDescent="0.2">
      <c r="B79" s="27" t="s">
        <v>103</v>
      </c>
      <c r="D79" s="192">
        <f t="shared" ref="D79:J79" si="27">SUM(D76:D78)</f>
        <v>39672760.219999999</v>
      </c>
      <c r="E79" s="139">
        <f t="shared" si="27"/>
        <v>241307.81765641569</v>
      </c>
      <c r="F79" s="139">
        <f t="shared" si="27"/>
        <v>340203.77999999933</v>
      </c>
      <c r="G79" s="139">
        <f t="shared" si="27"/>
        <v>0</v>
      </c>
      <c r="H79" s="139">
        <f t="shared" si="27"/>
        <v>0</v>
      </c>
      <c r="I79" s="139">
        <f t="shared" si="27"/>
        <v>581511.59765641496</v>
      </c>
      <c r="J79" s="192">
        <f t="shared" si="27"/>
        <v>40254271.817656413</v>
      </c>
      <c r="K79" s="139">
        <f>SUM(K76:K78)</f>
        <v>0</v>
      </c>
      <c r="L79" s="192">
        <f>SUM(L76:L78)</f>
        <v>40254271.817656413</v>
      </c>
      <c r="M79" s="139">
        <f>SUM(M76:M78)</f>
        <v>0</v>
      </c>
      <c r="N79" s="192">
        <f>SUM(N76:N78)</f>
        <v>40254271.817656413</v>
      </c>
      <c r="O79" s="139"/>
      <c r="P79" s="139">
        <f>SUM(P76:P78)</f>
        <v>581511.59765641496</v>
      </c>
      <c r="Q79" s="192">
        <f>SUM(Q76:Q78)</f>
        <v>40254271.817656413</v>
      </c>
    </row>
    <row r="80" spans="1:18" s="144" customFormat="1" x14ac:dyDescent="0.2">
      <c r="A80" s="27"/>
      <c r="B80" s="27"/>
      <c r="C80" s="27"/>
      <c r="D80" s="192"/>
      <c r="E80" s="139"/>
      <c r="F80" s="139"/>
      <c r="G80" s="139"/>
      <c r="H80" s="139"/>
      <c r="I80" s="139"/>
      <c r="J80" s="192"/>
      <c r="K80" s="139" t="s">
        <v>82</v>
      </c>
      <c r="L80" s="192"/>
      <c r="M80" s="139" t="s">
        <v>82</v>
      </c>
      <c r="N80" s="192"/>
      <c r="O80" s="139"/>
      <c r="P80" s="139"/>
      <c r="Q80" s="192"/>
      <c r="R80" s="200"/>
    </row>
    <row r="81" spans="1:18" s="144" customFormat="1" x14ac:dyDescent="0.2">
      <c r="A81" s="27"/>
      <c r="B81" s="156" t="s">
        <v>120</v>
      </c>
      <c r="C81" s="156"/>
      <c r="D81" s="196">
        <v>16788.149999999998</v>
      </c>
      <c r="E81" s="143">
        <v>102.11318336621031</v>
      </c>
      <c r="F81" s="143">
        <v>58.635574302940825</v>
      </c>
      <c r="G81" s="143">
        <v>217.18</v>
      </c>
      <c r="H81" s="143">
        <v>0</v>
      </c>
      <c r="I81" s="143">
        <v>377.92875766915114</v>
      </c>
      <c r="J81" s="196">
        <f>D81+I81</f>
        <v>17166.078757669147</v>
      </c>
      <c r="K81" s="143">
        <v>0</v>
      </c>
      <c r="L81" s="196">
        <f>K81+J81</f>
        <v>17166.078757669147</v>
      </c>
      <c r="M81" s="143">
        <v>0</v>
      </c>
      <c r="N81" s="196">
        <f>M81+L81</f>
        <v>17166.078757669147</v>
      </c>
      <c r="O81" s="143"/>
      <c r="P81" s="143">
        <f>I81+K81+M81</f>
        <v>377.92875766915114</v>
      </c>
      <c r="Q81" s="196">
        <f>+D81+P81</f>
        <v>17166.078757669147</v>
      </c>
      <c r="R81" s="200"/>
    </row>
    <row r="82" spans="1:18" s="144" customFormat="1" x14ac:dyDescent="0.2">
      <c r="A82" s="27"/>
      <c r="B82" s="27" t="s">
        <v>103</v>
      </c>
      <c r="C82" s="27"/>
      <c r="D82" s="192">
        <f t="shared" ref="D82:J82" si="28">SUM(D81:D81)</f>
        <v>16788.149999999998</v>
      </c>
      <c r="E82" s="139">
        <f t="shared" si="28"/>
        <v>102.11318336621031</v>
      </c>
      <c r="F82" s="139">
        <f t="shared" si="28"/>
        <v>58.635574302940825</v>
      </c>
      <c r="G82" s="139">
        <f t="shared" si="28"/>
        <v>217.18</v>
      </c>
      <c r="H82" s="139">
        <f t="shared" si="28"/>
        <v>0</v>
      </c>
      <c r="I82" s="139">
        <f t="shared" si="28"/>
        <v>377.92875766915114</v>
      </c>
      <c r="J82" s="192">
        <f t="shared" si="28"/>
        <v>17166.078757669147</v>
      </c>
      <c r="K82" s="139">
        <f>SUM(K81:K81)</f>
        <v>0</v>
      </c>
      <c r="L82" s="192">
        <f>SUM(L81:L81)</f>
        <v>17166.078757669147</v>
      </c>
      <c r="M82" s="139">
        <f>SUM(M81:M81)</f>
        <v>0</v>
      </c>
      <c r="N82" s="192">
        <f>SUM(N81:N81)</f>
        <v>17166.078757669147</v>
      </c>
      <c r="O82" s="139"/>
      <c r="P82" s="139">
        <f>SUM(P81:P81)</f>
        <v>377.92875766915114</v>
      </c>
      <c r="Q82" s="192">
        <f>SUM(Q81:Q81)</f>
        <v>17166.078757669147</v>
      </c>
      <c r="R82" s="200"/>
    </row>
    <row r="83" spans="1:18" x14ac:dyDescent="0.2">
      <c r="D83" s="192"/>
      <c r="E83" s="139"/>
      <c r="F83" s="139"/>
      <c r="G83" s="139"/>
      <c r="H83" s="139"/>
      <c r="I83" s="139"/>
      <c r="J83" s="192"/>
      <c r="K83" s="139"/>
      <c r="L83" s="192"/>
      <c r="M83" s="139"/>
      <c r="N83" s="192"/>
      <c r="O83" s="139"/>
      <c r="P83" s="139"/>
      <c r="Q83" s="192"/>
      <c r="R83" s="145"/>
    </row>
    <row r="84" spans="1:18" x14ac:dyDescent="0.2">
      <c r="A84" s="144"/>
      <c r="B84" s="27" t="s">
        <v>105</v>
      </c>
      <c r="D84" s="196">
        <v>33490.409999999996</v>
      </c>
      <c r="E84" s="143"/>
      <c r="F84" s="143">
        <v>0</v>
      </c>
      <c r="G84" s="143">
        <v>0</v>
      </c>
      <c r="H84" s="143">
        <v>0</v>
      </c>
      <c r="I84" s="143">
        <v>0</v>
      </c>
      <c r="J84" s="196">
        <f>D84+I84</f>
        <v>33490.409999999996</v>
      </c>
      <c r="K84" s="143">
        <v>0</v>
      </c>
      <c r="L84" s="196">
        <f>K84+J84</f>
        <v>33490.409999999996</v>
      </c>
      <c r="M84" s="143">
        <v>0</v>
      </c>
      <c r="N84" s="196">
        <f>M84+L84</f>
        <v>33490.409999999996</v>
      </c>
      <c r="O84" s="143"/>
      <c r="P84" s="143">
        <f>I84+K84+M84</f>
        <v>0</v>
      </c>
      <c r="Q84" s="196">
        <f>+D84+P84</f>
        <v>33490.409999999996</v>
      </c>
    </row>
    <row r="85" spans="1:18" x14ac:dyDescent="0.2">
      <c r="A85" s="144"/>
      <c r="D85" s="192"/>
      <c r="E85" s="139"/>
      <c r="F85" s="143"/>
      <c r="G85" s="143"/>
      <c r="H85" s="143"/>
      <c r="I85" s="143"/>
      <c r="J85" s="196"/>
      <c r="K85" s="143"/>
      <c r="L85" s="196"/>
      <c r="M85" s="143"/>
      <c r="N85" s="196"/>
      <c r="O85" s="143"/>
      <c r="P85" s="143"/>
      <c r="Q85" s="196"/>
      <c r="R85" s="145"/>
    </row>
    <row r="86" spans="1:18" x14ac:dyDescent="0.2">
      <c r="A86" s="144"/>
      <c r="B86" s="27" t="s">
        <v>122</v>
      </c>
      <c r="D86" s="196">
        <v>0</v>
      </c>
      <c r="E86" s="139"/>
      <c r="F86" s="143">
        <v>0</v>
      </c>
      <c r="G86" s="143">
        <v>0</v>
      </c>
      <c r="H86" s="143">
        <v>0</v>
      </c>
      <c r="I86" s="143">
        <v>0</v>
      </c>
      <c r="J86" s="196">
        <f t="shared" ref="J86:J92" si="29">D86+I86</f>
        <v>0</v>
      </c>
      <c r="K86" s="143">
        <v>0</v>
      </c>
      <c r="L86" s="196">
        <f t="shared" ref="L86:L92" si="30">K86+J86</f>
        <v>0</v>
      </c>
      <c r="M86" s="143">
        <v>0</v>
      </c>
      <c r="N86" s="196">
        <f t="shared" ref="N86:N92" si="31">M86+L86</f>
        <v>0</v>
      </c>
      <c r="O86" s="143"/>
      <c r="P86" s="143">
        <f t="shared" ref="P86:P92" si="32">I86+K86+M86</f>
        <v>0</v>
      </c>
      <c r="Q86" s="196">
        <f t="shared" ref="Q86:Q92" si="33">+D86+P86</f>
        <v>0</v>
      </c>
      <c r="R86" s="145"/>
    </row>
    <row r="87" spans="1:18" x14ac:dyDescent="0.2">
      <c r="A87" s="144"/>
      <c r="B87" s="27" t="s">
        <v>107</v>
      </c>
      <c r="D87" s="196">
        <v>-3494192.64</v>
      </c>
      <c r="E87" s="143"/>
      <c r="F87" s="143">
        <v>3494192.64</v>
      </c>
      <c r="G87" s="143">
        <v>0</v>
      </c>
      <c r="H87" s="143">
        <v>0</v>
      </c>
      <c r="I87" s="143">
        <v>3494192.64</v>
      </c>
      <c r="J87" s="196">
        <f t="shared" si="29"/>
        <v>0</v>
      </c>
      <c r="K87" s="143">
        <v>0</v>
      </c>
      <c r="L87" s="196">
        <f t="shared" si="30"/>
        <v>0</v>
      </c>
      <c r="M87" s="143">
        <v>0</v>
      </c>
      <c r="N87" s="196">
        <f t="shared" si="31"/>
        <v>0</v>
      </c>
      <c r="O87" s="143"/>
      <c r="P87" s="143">
        <f t="shared" si="32"/>
        <v>3494192.64</v>
      </c>
      <c r="Q87" s="196">
        <f t="shared" si="33"/>
        <v>0</v>
      </c>
      <c r="R87" s="145"/>
    </row>
    <row r="88" spans="1:18" x14ac:dyDescent="0.2">
      <c r="B88" s="27" t="s">
        <v>111</v>
      </c>
      <c r="D88" s="196">
        <v>1387644.67</v>
      </c>
      <c r="E88" s="143"/>
      <c r="F88" s="143">
        <v>-1387644.67</v>
      </c>
      <c r="G88" s="143">
        <v>0</v>
      </c>
      <c r="H88" s="143">
        <v>0</v>
      </c>
      <c r="I88" s="143">
        <v>-1387644.67</v>
      </c>
      <c r="J88" s="196">
        <f t="shared" si="29"/>
        <v>0</v>
      </c>
      <c r="K88" s="143">
        <v>0</v>
      </c>
      <c r="L88" s="196">
        <f t="shared" si="30"/>
        <v>0</v>
      </c>
      <c r="M88" s="143">
        <v>0</v>
      </c>
      <c r="N88" s="196">
        <f t="shared" si="31"/>
        <v>0</v>
      </c>
      <c r="O88" s="143"/>
      <c r="P88" s="143">
        <f t="shared" si="32"/>
        <v>-1387644.67</v>
      </c>
      <c r="Q88" s="196">
        <f t="shared" si="33"/>
        <v>0</v>
      </c>
    </row>
    <row r="89" spans="1:18" s="144" customFormat="1" x14ac:dyDescent="0.2">
      <c r="B89" s="27" t="s">
        <v>112</v>
      </c>
      <c r="C89" s="27"/>
      <c r="D89" s="196">
        <v>20.78</v>
      </c>
      <c r="E89" s="143"/>
      <c r="F89" s="143">
        <v>-20.78</v>
      </c>
      <c r="G89" s="143">
        <v>0</v>
      </c>
      <c r="H89" s="143">
        <v>0</v>
      </c>
      <c r="I89" s="143">
        <v>-20.78</v>
      </c>
      <c r="J89" s="196">
        <f t="shared" si="29"/>
        <v>0</v>
      </c>
      <c r="K89" s="143">
        <v>0</v>
      </c>
      <c r="L89" s="196">
        <f t="shared" si="30"/>
        <v>0</v>
      </c>
      <c r="M89" s="143">
        <v>0</v>
      </c>
      <c r="N89" s="196">
        <f t="shared" si="31"/>
        <v>0</v>
      </c>
      <c r="O89" s="143"/>
      <c r="P89" s="143">
        <f t="shared" si="32"/>
        <v>-20.78</v>
      </c>
      <c r="Q89" s="196">
        <f t="shared" si="33"/>
        <v>0</v>
      </c>
      <c r="R89" s="200"/>
    </row>
    <row r="90" spans="1:18" s="144" customFormat="1" x14ac:dyDescent="0.2">
      <c r="B90" s="27" t="s">
        <v>128</v>
      </c>
      <c r="C90" s="27"/>
      <c r="D90" s="196">
        <v>-175.71</v>
      </c>
      <c r="E90" s="143"/>
      <c r="F90" s="143">
        <v>0</v>
      </c>
      <c r="G90" s="143">
        <v>175.71</v>
      </c>
      <c r="H90" s="143">
        <v>0</v>
      </c>
      <c r="I90" s="143">
        <v>175.71</v>
      </c>
      <c r="J90" s="196">
        <f t="shared" si="29"/>
        <v>0</v>
      </c>
      <c r="K90" s="143">
        <v>0</v>
      </c>
      <c r="L90" s="196">
        <f t="shared" si="30"/>
        <v>0</v>
      </c>
      <c r="M90" s="143">
        <v>0</v>
      </c>
      <c r="N90" s="196">
        <f t="shared" si="31"/>
        <v>0</v>
      </c>
      <c r="O90" s="143"/>
      <c r="P90" s="143">
        <f t="shared" si="32"/>
        <v>175.71</v>
      </c>
      <c r="Q90" s="196">
        <f t="shared" si="33"/>
        <v>0</v>
      </c>
      <c r="R90" s="200"/>
    </row>
    <row r="91" spans="1:18" s="144" customFormat="1" x14ac:dyDescent="0.2">
      <c r="B91" s="27" t="s">
        <v>124</v>
      </c>
      <c r="C91" s="27"/>
      <c r="D91" s="196">
        <v>-1435848.99</v>
      </c>
      <c r="E91" s="143"/>
      <c r="F91" s="143">
        <v>1435848.99</v>
      </c>
      <c r="G91" s="143">
        <v>0</v>
      </c>
      <c r="H91" s="143">
        <v>0</v>
      </c>
      <c r="I91" s="143">
        <v>1435848.99</v>
      </c>
      <c r="J91" s="196">
        <f>D91+I91</f>
        <v>0</v>
      </c>
      <c r="K91" s="143">
        <v>0</v>
      </c>
      <c r="L91" s="196">
        <f t="shared" si="30"/>
        <v>0</v>
      </c>
      <c r="M91" s="143">
        <v>0</v>
      </c>
      <c r="N91" s="196">
        <f t="shared" si="31"/>
        <v>0</v>
      </c>
      <c r="O91" s="143"/>
      <c r="P91" s="143">
        <f t="shared" si="32"/>
        <v>1435848.99</v>
      </c>
      <c r="Q91" s="196">
        <f t="shared" si="33"/>
        <v>0</v>
      </c>
      <c r="R91" s="200"/>
    </row>
    <row r="92" spans="1:18" s="144" customFormat="1" x14ac:dyDescent="0.2">
      <c r="B92" s="27" t="s">
        <v>159</v>
      </c>
      <c r="C92" s="27"/>
      <c r="D92" s="196">
        <v>48775.1</v>
      </c>
      <c r="E92" s="143"/>
      <c r="F92" s="143">
        <v>-48775.1</v>
      </c>
      <c r="G92" s="143">
        <v>0</v>
      </c>
      <c r="H92" s="143">
        <v>0</v>
      </c>
      <c r="I92" s="143">
        <v>-48775.1</v>
      </c>
      <c r="J92" s="196">
        <f t="shared" si="29"/>
        <v>0</v>
      </c>
      <c r="K92" s="143">
        <v>0</v>
      </c>
      <c r="L92" s="196">
        <f t="shared" si="30"/>
        <v>0</v>
      </c>
      <c r="M92" s="143">
        <v>0</v>
      </c>
      <c r="N92" s="196">
        <f t="shared" si="31"/>
        <v>0</v>
      </c>
      <c r="O92" s="143"/>
      <c r="P92" s="143">
        <f t="shared" si="32"/>
        <v>-48775.1</v>
      </c>
      <c r="Q92" s="196">
        <f t="shared" si="33"/>
        <v>0</v>
      </c>
      <c r="R92" s="200"/>
    </row>
    <row r="93" spans="1:18" s="144" customFormat="1" x14ac:dyDescent="0.2">
      <c r="A93" s="27"/>
      <c r="D93" s="192"/>
      <c r="E93" s="139"/>
      <c r="F93" s="139"/>
      <c r="G93" s="139"/>
      <c r="H93" s="139"/>
      <c r="I93" s="139"/>
      <c r="J93" s="192"/>
      <c r="K93" s="139"/>
      <c r="L93" s="196"/>
      <c r="M93" s="139"/>
      <c r="N93" s="196"/>
      <c r="O93" s="143"/>
      <c r="P93" s="143"/>
      <c r="Q93" s="192"/>
      <c r="R93" s="200"/>
    </row>
    <row r="94" spans="1:18" s="144" customFormat="1" x14ac:dyDescent="0.2">
      <c r="B94" s="27" t="s">
        <v>163</v>
      </c>
      <c r="C94" s="27"/>
      <c r="D94" s="196">
        <v>301000</v>
      </c>
      <c r="E94" s="143">
        <v>-301000</v>
      </c>
      <c r="F94" s="143">
        <v>0</v>
      </c>
      <c r="G94" s="143">
        <v>0</v>
      </c>
      <c r="H94" s="143">
        <v>0</v>
      </c>
      <c r="I94" s="143">
        <v>-301000</v>
      </c>
      <c r="J94" s="196">
        <f>D94+I94</f>
        <v>0</v>
      </c>
      <c r="K94" s="143">
        <v>0</v>
      </c>
      <c r="L94" s="196">
        <f>K94+J94</f>
        <v>0</v>
      </c>
      <c r="M94" s="143">
        <v>0</v>
      </c>
      <c r="N94" s="196">
        <f>M94+L94</f>
        <v>0</v>
      </c>
      <c r="O94" s="143"/>
      <c r="P94" s="143">
        <f>I94+K94+M94</f>
        <v>-301000</v>
      </c>
      <c r="Q94" s="196">
        <f>+D94+P94</f>
        <v>0</v>
      </c>
      <c r="R94" s="200"/>
    </row>
    <row r="95" spans="1:18" s="144" customFormat="1" x14ac:dyDescent="0.2">
      <c r="A95" s="27"/>
      <c r="D95" s="196"/>
      <c r="E95" s="143"/>
      <c r="F95" s="143"/>
      <c r="G95" s="143"/>
      <c r="H95" s="143"/>
      <c r="I95" s="143"/>
      <c r="J95" s="196"/>
      <c r="K95" s="143"/>
      <c r="L95" s="196"/>
      <c r="M95" s="143"/>
      <c r="N95" s="196"/>
      <c r="O95" s="143"/>
      <c r="P95" s="143"/>
      <c r="Q95" s="196"/>
      <c r="R95" s="200"/>
    </row>
    <row r="96" spans="1:18" s="144" customFormat="1" x14ac:dyDescent="0.2">
      <c r="A96" s="27"/>
      <c r="B96" s="149" t="s">
        <v>37</v>
      </c>
      <c r="C96" s="150"/>
      <c r="D96" s="201">
        <f>+D71+D74+D79+D82+D84+SUM(D86:D94)</f>
        <v>46327302.749999993</v>
      </c>
      <c r="E96" s="154">
        <f t="shared" ref="E96:Q96" si="34">+E71+E74+E79+E82+E84+SUM(E86:E94)</f>
        <v>0</v>
      </c>
      <c r="F96" s="154">
        <f t="shared" si="34"/>
        <v>4017641.0555743049</v>
      </c>
      <c r="G96" s="154">
        <f t="shared" si="34"/>
        <v>18552.57</v>
      </c>
      <c r="H96" s="154">
        <f t="shared" si="34"/>
        <v>0</v>
      </c>
      <c r="I96" s="154">
        <f t="shared" si="34"/>
        <v>4036193.6255743047</v>
      </c>
      <c r="J96" s="201">
        <f t="shared" si="34"/>
        <v>50363496.375574298</v>
      </c>
      <c r="K96" s="154">
        <f t="shared" si="34"/>
        <v>0</v>
      </c>
      <c r="L96" s="201">
        <f t="shared" si="34"/>
        <v>50363496.375574298</v>
      </c>
      <c r="M96" s="154">
        <f t="shared" si="34"/>
        <v>0</v>
      </c>
      <c r="N96" s="201">
        <f t="shared" si="34"/>
        <v>50363496.375574298</v>
      </c>
      <c r="O96" s="154"/>
      <c r="P96" s="154">
        <f t="shared" si="34"/>
        <v>4036193.6255743047</v>
      </c>
      <c r="Q96" s="201">
        <f t="shared" si="34"/>
        <v>50363496.375574298</v>
      </c>
      <c r="R96" s="200"/>
    </row>
    <row r="97" spans="1:18" s="144" customFormat="1" x14ac:dyDescent="0.2">
      <c r="A97" s="27"/>
      <c r="B97" s="27"/>
      <c r="C97" s="27"/>
      <c r="D97" s="192"/>
      <c r="E97" s="139"/>
      <c r="F97" s="139"/>
      <c r="G97" s="139"/>
      <c r="H97" s="139"/>
      <c r="I97" s="139"/>
      <c r="J97" s="192" t="s">
        <v>82</v>
      </c>
      <c r="K97" s="139"/>
      <c r="L97" s="192" t="s">
        <v>82</v>
      </c>
      <c r="M97" s="139"/>
      <c r="N97" s="192" t="s">
        <v>82</v>
      </c>
      <c r="O97" s="139"/>
      <c r="P97" s="139"/>
      <c r="Q97" s="192"/>
      <c r="R97" s="200"/>
    </row>
    <row r="98" spans="1:18" s="144" customFormat="1" x14ac:dyDescent="0.2">
      <c r="A98" s="27"/>
      <c r="B98" s="80"/>
      <c r="C98" s="80"/>
      <c r="D98" s="192"/>
      <c r="E98" s="139"/>
      <c r="F98" s="139"/>
      <c r="G98" s="139"/>
      <c r="H98" s="139"/>
      <c r="I98" s="139"/>
      <c r="J98" s="192" t="s">
        <v>82</v>
      </c>
      <c r="K98" s="139"/>
      <c r="L98" s="192"/>
      <c r="M98" s="139"/>
      <c r="N98" s="192"/>
      <c r="O98" s="139"/>
      <c r="P98" s="139"/>
      <c r="Q98" s="192"/>
      <c r="R98" s="200"/>
    </row>
    <row r="99" spans="1:18" s="144" customFormat="1" x14ac:dyDescent="0.2">
      <c r="A99" s="80" t="s">
        <v>59</v>
      </c>
      <c r="B99" s="80"/>
      <c r="C99" s="80"/>
      <c r="D99" s="192"/>
      <c r="E99" s="139"/>
      <c r="F99" s="139"/>
      <c r="G99" s="139"/>
      <c r="H99" s="139"/>
      <c r="I99" s="139"/>
      <c r="J99" s="192"/>
      <c r="K99" s="139"/>
      <c r="L99" s="192"/>
      <c r="M99" s="139"/>
      <c r="N99" s="192"/>
      <c r="O99" s="139"/>
      <c r="P99" s="139"/>
      <c r="Q99" s="192"/>
      <c r="R99" s="200"/>
    </row>
    <row r="100" spans="1:18" x14ac:dyDescent="0.2">
      <c r="B100" s="156" t="s">
        <v>129</v>
      </c>
      <c r="C100" s="156"/>
      <c r="D100" s="192">
        <v>8446189.7500000019</v>
      </c>
      <c r="E100" s="139">
        <v>710400.5754126875</v>
      </c>
      <c r="F100" s="139">
        <v>-469793.53503960639</v>
      </c>
      <c r="G100" s="139">
        <v>808348.21</v>
      </c>
      <c r="H100" s="139">
        <v>-170791.43</v>
      </c>
      <c r="I100" s="139">
        <v>878163.82037308114</v>
      </c>
      <c r="J100" s="192">
        <f>D100+I100</f>
        <v>9324353.5703730825</v>
      </c>
      <c r="K100" s="139">
        <v>0</v>
      </c>
      <c r="L100" s="192">
        <f>K100+J100</f>
        <v>9324353.5703730825</v>
      </c>
      <c r="M100" s="139">
        <v>0</v>
      </c>
      <c r="N100" s="192">
        <f>M100+L100</f>
        <v>9324353.5703730825</v>
      </c>
      <c r="O100" s="139"/>
      <c r="P100" s="139">
        <f>I100+K100+M100</f>
        <v>878163.82037308114</v>
      </c>
      <c r="Q100" s="192">
        <f>+D100+P100</f>
        <v>9324353.5703730825</v>
      </c>
      <c r="R100" s="145"/>
    </row>
    <row r="101" spans="1:18" ht="15" x14ac:dyDescent="0.35">
      <c r="B101" s="156" t="s">
        <v>130</v>
      </c>
      <c r="C101" s="156"/>
      <c r="D101" s="196">
        <v>5499999.0899999999</v>
      </c>
      <c r="E101" s="143">
        <v>462599.42458731245</v>
      </c>
      <c r="F101" s="143">
        <v>-122103.08999999975</v>
      </c>
      <c r="G101" s="143">
        <v>0</v>
      </c>
      <c r="H101" s="148">
        <v>0</v>
      </c>
      <c r="I101" s="143">
        <v>340496.33458731271</v>
      </c>
      <c r="J101" s="196">
        <f>D101+I101</f>
        <v>5840495.4245873122</v>
      </c>
      <c r="K101" s="143">
        <v>0</v>
      </c>
      <c r="L101" s="196">
        <f>K101+J101</f>
        <v>5840495.4245873122</v>
      </c>
      <c r="M101" s="143">
        <v>0</v>
      </c>
      <c r="N101" s="196">
        <f>M101+L101</f>
        <v>5840495.4245873122</v>
      </c>
      <c r="O101" s="143"/>
      <c r="P101" s="143">
        <f>I101+K101+M101</f>
        <v>340496.33458731271</v>
      </c>
      <c r="Q101" s="196">
        <f>+D101+P101</f>
        <v>5840495.4245873122</v>
      </c>
      <c r="R101" s="216"/>
    </row>
    <row r="102" spans="1:18" x14ac:dyDescent="0.2">
      <c r="B102" s="27" t="s">
        <v>103</v>
      </c>
      <c r="D102" s="192">
        <f t="shared" ref="D102:J102" si="35">SUM(D100:D101)</f>
        <v>13946188.840000002</v>
      </c>
      <c r="E102" s="139">
        <f t="shared" si="35"/>
        <v>1173000</v>
      </c>
      <c r="F102" s="139">
        <f t="shared" si="35"/>
        <v>-591896.62503960612</v>
      </c>
      <c r="G102" s="139">
        <f t="shared" si="35"/>
        <v>808348.21</v>
      </c>
      <c r="H102" s="139">
        <f t="shared" si="35"/>
        <v>-170791.43</v>
      </c>
      <c r="I102" s="139">
        <f t="shared" si="35"/>
        <v>1218660.1549603939</v>
      </c>
      <c r="J102" s="192">
        <f t="shared" si="35"/>
        <v>15164848.994960394</v>
      </c>
      <c r="K102" s="139">
        <f>SUM(K100:K101)</f>
        <v>0</v>
      </c>
      <c r="L102" s="192">
        <f>SUM(L100:L101)</f>
        <v>15164848.994960394</v>
      </c>
      <c r="M102" s="139">
        <f>SUM(M100:M101)</f>
        <v>0</v>
      </c>
      <c r="N102" s="192">
        <f>SUM(N100:N101)</f>
        <v>15164848.994960394</v>
      </c>
      <c r="O102" s="139"/>
      <c r="P102" s="139">
        <f>SUM(P100:P101)</f>
        <v>1218660.1549603939</v>
      </c>
      <c r="Q102" s="192">
        <f>SUM(Q100:Q101)</f>
        <v>15164848.994960394</v>
      </c>
    </row>
    <row r="103" spans="1:18" x14ac:dyDescent="0.2">
      <c r="D103" s="192"/>
      <c r="E103" s="139"/>
      <c r="F103" s="139"/>
      <c r="G103" s="139"/>
      <c r="H103" s="139"/>
      <c r="I103" s="139"/>
      <c r="J103" s="192"/>
      <c r="K103" s="139"/>
      <c r="L103" s="192"/>
      <c r="M103" s="139"/>
      <c r="N103" s="192"/>
      <c r="O103" s="139"/>
      <c r="P103" s="139"/>
      <c r="Q103" s="192"/>
    </row>
    <row r="104" spans="1:18" x14ac:dyDescent="0.2">
      <c r="A104" s="144"/>
      <c r="B104" s="27" t="s">
        <v>105</v>
      </c>
      <c r="D104" s="196">
        <v>210968.67</v>
      </c>
      <c r="E104" s="143"/>
      <c r="F104" s="143">
        <v>0</v>
      </c>
      <c r="G104" s="143">
        <v>0</v>
      </c>
      <c r="H104" s="143">
        <v>0</v>
      </c>
      <c r="I104" s="143">
        <v>0</v>
      </c>
      <c r="J104" s="196">
        <f>D104+I104</f>
        <v>210968.67</v>
      </c>
      <c r="K104" s="143">
        <v>0</v>
      </c>
      <c r="L104" s="196">
        <f>K104+J104</f>
        <v>210968.67</v>
      </c>
      <c r="M104" s="143">
        <v>0</v>
      </c>
      <c r="N104" s="196">
        <f>M104+L104</f>
        <v>210968.67</v>
      </c>
      <c r="O104" s="143"/>
      <c r="P104" s="143">
        <f>I104+K104+M104</f>
        <v>0</v>
      </c>
      <c r="Q104" s="196">
        <f>+D104+P104</f>
        <v>210968.67</v>
      </c>
      <c r="R104" s="145"/>
    </row>
    <row r="105" spans="1:18" x14ac:dyDescent="0.2">
      <c r="A105" s="144"/>
      <c r="D105" s="192"/>
      <c r="E105" s="139"/>
      <c r="F105" s="143"/>
      <c r="G105" s="143"/>
      <c r="H105" s="143"/>
      <c r="I105" s="143"/>
      <c r="J105" s="196"/>
      <c r="K105" s="143"/>
      <c r="L105" s="196"/>
      <c r="M105" s="143"/>
      <c r="N105" s="196"/>
      <c r="O105" s="143"/>
      <c r="P105" s="143"/>
      <c r="Q105" s="196"/>
      <c r="R105" s="145"/>
    </row>
    <row r="106" spans="1:18" x14ac:dyDescent="0.2">
      <c r="A106" s="144"/>
      <c r="B106" s="27" t="s">
        <v>131</v>
      </c>
      <c r="D106" s="196">
        <v>122000</v>
      </c>
      <c r="E106" s="143"/>
      <c r="F106" s="143">
        <v>-122000</v>
      </c>
      <c r="G106" s="143">
        <v>0</v>
      </c>
      <c r="H106" s="143">
        <v>0</v>
      </c>
      <c r="I106" s="143">
        <v>-122000</v>
      </c>
      <c r="J106" s="196">
        <f t="shared" ref="J106:J114" si="36">D106+I106</f>
        <v>0</v>
      </c>
      <c r="K106" s="143">
        <v>0</v>
      </c>
      <c r="L106" s="196">
        <f t="shared" ref="L106:L114" si="37">K106+J106</f>
        <v>0</v>
      </c>
      <c r="M106" s="143">
        <v>0</v>
      </c>
      <c r="N106" s="196">
        <f t="shared" ref="N106:N114" si="38">M106+L106</f>
        <v>0</v>
      </c>
      <c r="O106" s="143"/>
      <c r="P106" s="143">
        <f t="shared" ref="P106:P114" si="39">I106+K106+M106</f>
        <v>-122000</v>
      </c>
      <c r="Q106" s="196">
        <f t="shared" ref="Q106:Q114" si="40">+D106+P106</f>
        <v>0</v>
      </c>
      <c r="R106" s="145"/>
    </row>
    <row r="107" spans="1:18" x14ac:dyDescent="0.2">
      <c r="A107" s="144"/>
      <c r="B107" s="27" t="s">
        <v>122</v>
      </c>
      <c r="D107" s="196">
        <v>6120.75</v>
      </c>
      <c r="E107" s="143"/>
      <c r="F107" s="143">
        <v>-6120.75</v>
      </c>
      <c r="G107" s="143">
        <v>0</v>
      </c>
      <c r="H107" s="143">
        <v>0</v>
      </c>
      <c r="I107" s="143">
        <v>-6120.75</v>
      </c>
      <c r="J107" s="196">
        <f t="shared" si="36"/>
        <v>0</v>
      </c>
      <c r="K107" s="143">
        <v>0</v>
      </c>
      <c r="L107" s="196">
        <f t="shared" si="37"/>
        <v>0</v>
      </c>
      <c r="M107" s="143">
        <v>0</v>
      </c>
      <c r="N107" s="196">
        <f t="shared" si="38"/>
        <v>0</v>
      </c>
      <c r="O107" s="143"/>
      <c r="P107" s="143">
        <f t="shared" si="39"/>
        <v>-6120.75</v>
      </c>
      <c r="Q107" s="196">
        <f t="shared" si="40"/>
        <v>0</v>
      </c>
      <c r="R107" s="145"/>
    </row>
    <row r="108" spans="1:18" s="144" customFormat="1" x14ac:dyDescent="0.2">
      <c r="B108" s="27" t="s">
        <v>107</v>
      </c>
      <c r="C108" s="27"/>
      <c r="D108" s="196">
        <v>-1087001.44</v>
      </c>
      <c r="E108" s="143"/>
      <c r="F108" s="143">
        <v>1087001.44</v>
      </c>
      <c r="G108" s="143">
        <v>0</v>
      </c>
      <c r="H108" s="143">
        <v>0</v>
      </c>
      <c r="I108" s="143">
        <v>1087001.44</v>
      </c>
      <c r="J108" s="196">
        <f t="shared" si="36"/>
        <v>0</v>
      </c>
      <c r="K108" s="143">
        <v>0</v>
      </c>
      <c r="L108" s="196">
        <f t="shared" si="37"/>
        <v>0</v>
      </c>
      <c r="M108" s="143">
        <v>0</v>
      </c>
      <c r="N108" s="196">
        <f t="shared" si="38"/>
        <v>0</v>
      </c>
      <c r="O108" s="143"/>
      <c r="P108" s="143">
        <f t="shared" si="39"/>
        <v>1087001.44</v>
      </c>
      <c r="Q108" s="196">
        <f t="shared" si="40"/>
        <v>0</v>
      </c>
      <c r="R108" s="200"/>
    </row>
    <row r="109" spans="1:18" s="144" customFormat="1" x14ac:dyDescent="0.2">
      <c r="A109" s="27"/>
      <c r="B109" s="27" t="s">
        <v>111</v>
      </c>
      <c r="C109" s="27"/>
      <c r="D109" s="196">
        <v>459273.54</v>
      </c>
      <c r="E109" s="143"/>
      <c r="F109" s="143">
        <v>-459273.54</v>
      </c>
      <c r="G109" s="139">
        <v>0</v>
      </c>
      <c r="H109" s="143">
        <v>0</v>
      </c>
      <c r="I109" s="143">
        <v>-459273.54</v>
      </c>
      <c r="J109" s="196">
        <f t="shared" si="36"/>
        <v>0</v>
      </c>
      <c r="K109" s="143">
        <v>0</v>
      </c>
      <c r="L109" s="196">
        <f t="shared" si="37"/>
        <v>0</v>
      </c>
      <c r="M109" s="143">
        <v>0</v>
      </c>
      <c r="N109" s="196">
        <f t="shared" si="38"/>
        <v>0</v>
      </c>
      <c r="O109" s="143"/>
      <c r="P109" s="143">
        <f t="shared" si="39"/>
        <v>-459273.54</v>
      </c>
      <c r="Q109" s="196">
        <f t="shared" si="40"/>
        <v>0</v>
      </c>
      <c r="R109" s="200"/>
    </row>
    <row r="110" spans="1:18" s="144" customFormat="1" x14ac:dyDescent="0.2">
      <c r="B110" s="27" t="s">
        <v>112</v>
      </c>
      <c r="C110" s="27"/>
      <c r="D110" s="196">
        <v>273.93</v>
      </c>
      <c r="E110" s="143"/>
      <c r="F110" s="143">
        <v>-273.93</v>
      </c>
      <c r="G110" s="143">
        <v>0</v>
      </c>
      <c r="H110" s="143">
        <v>0</v>
      </c>
      <c r="I110" s="143">
        <v>-273.93</v>
      </c>
      <c r="J110" s="196">
        <f t="shared" si="36"/>
        <v>0</v>
      </c>
      <c r="K110" s="143">
        <v>0</v>
      </c>
      <c r="L110" s="196">
        <f t="shared" si="37"/>
        <v>0</v>
      </c>
      <c r="M110" s="143">
        <v>0</v>
      </c>
      <c r="N110" s="196">
        <f t="shared" si="38"/>
        <v>0</v>
      </c>
      <c r="O110" s="143"/>
      <c r="P110" s="143">
        <f t="shared" si="39"/>
        <v>-273.93</v>
      </c>
      <c r="Q110" s="196">
        <f t="shared" si="40"/>
        <v>0</v>
      </c>
      <c r="R110" s="200"/>
    </row>
    <row r="111" spans="1:18" s="144" customFormat="1" x14ac:dyDescent="0.2">
      <c r="B111" s="27" t="s">
        <v>128</v>
      </c>
      <c r="C111" s="27"/>
      <c r="D111" s="196">
        <v>-18799.510000000002</v>
      </c>
      <c r="E111" s="143"/>
      <c r="F111" s="143">
        <v>0</v>
      </c>
      <c r="G111" s="143">
        <v>18799.510000000002</v>
      </c>
      <c r="H111" s="143">
        <v>0</v>
      </c>
      <c r="I111" s="143">
        <v>18799.510000000002</v>
      </c>
      <c r="J111" s="196">
        <f t="shared" si="36"/>
        <v>0</v>
      </c>
      <c r="K111" s="143">
        <v>0</v>
      </c>
      <c r="L111" s="196">
        <f t="shared" si="37"/>
        <v>0</v>
      </c>
      <c r="M111" s="143">
        <v>0</v>
      </c>
      <c r="N111" s="196">
        <f t="shared" si="38"/>
        <v>0</v>
      </c>
      <c r="O111" s="143"/>
      <c r="P111" s="143">
        <f t="shared" si="39"/>
        <v>18799.510000000002</v>
      </c>
      <c r="Q111" s="196">
        <f t="shared" si="40"/>
        <v>0</v>
      </c>
      <c r="R111" s="200"/>
    </row>
    <row r="112" spans="1:18" s="144" customFormat="1" x14ac:dyDescent="0.2">
      <c r="B112" s="27" t="s">
        <v>159</v>
      </c>
      <c r="C112" s="27"/>
      <c r="D112" s="196">
        <v>8521.43</v>
      </c>
      <c r="E112" s="143"/>
      <c r="F112" s="143">
        <v>-8521.43</v>
      </c>
      <c r="G112" s="143">
        <v>0</v>
      </c>
      <c r="H112" s="143">
        <v>0</v>
      </c>
      <c r="I112" s="143">
        <v>-8521.43</v>
      </c>
      <c r="J112" s="196">
        <f>D112+I112</f>
        <v>0</v>
      </c>
      <c r="K112" s="143">
        <v>0</v>
      </c>
      <c r="L112" s="196">
        <f t="shared" si="37"/>
        <v>0</v>
      </c>
      <c r="M112" s="143">
        <v>0</v>
      </c>
      <c r="N112" s="196">
        <f t="shared" si="38"/>
        <v>0</v>
      </c>
      <c r="O112" s="143"/>
      <c r="P112" s="143">
        <f t="shared" si="39"/>
        <v>-8521.43</v>
      </c>
      <c r="Q112" s="196">
        <f t="shared" si="40"/>
        <v>0</v>
      </c>
      <c r="R112" s="200"/>
    </row>
    <row r="113" spans="1:18" x14ac:dyDescent="0.2">
      <c r="A113" s="144"/>
      <c r="B113" s="27" t="s">
        <v>124</v>
      </c>
      <c r="D113" s="196">
        <v>-657528.82000000007</v>
      </c>
      <c r="E113" s="143"/>
      <c r="F113" s="143">
        <v>657528.82000000007</v>
      </c>
      <c r="G113" s="143">
        <v>0</v>
      </c>
      <c r="H113" s="143">
        <v>0</v>
      </c>
      <c r="I113" s="143">
        <v>657528.82000000007</v>
      </c>
      <c r="J113" s="196">
        <f>D113+I113</f>
        <v>0</v>
      </c>
      <c r="K113" s="143">
        <v>0</v>
      </c>
      <c r="L113" s="196">
        <f t="shared" si="37"/>
        <v>0</v>
      </c>
      <c r="M113" s="143">
        <v>0</v>
      </c>
      <c r="N113" s="196">
        <f t="shared" si="38"/>
        <v>0</v>
      </c>
      <c r="O113" s="143"/>
      <c r="P113" s="143">
        <f t="shared" si="39"/>
        <v>657528.82000000007</v>
      </c>
      <c r="Q113" s="196">
        <f t="shared" si="40"/>
        <v>0</v>
      </c>
    </row>
    <row r="114" spans="1:18" s="144" customFormat="1" x14ac:dyDescent="0.2">
      <c r="B114" s="27" t="s">
        <v>133</v>
      </c>
      <c r="C114" s="27"/>
      <c r="D114" s="196">
        <v>112995.67</v>
      </c>
      <c r="E114" s="143"/>
      <c r="F114" s="143">
        <v>0</v>
      </c>
      <c r="G114" s="143">
        <v>-112995.67</v>
      </c>
      <c r="H114" s="143">
        <v>0</v>
      </c>
      <c r="I114" s="143">
        <v>-112995.67</v>
      </c>
      <c r="J114" s="196">
        <f t="shared" si="36"/>
        <v>0</v>
      </c>
      <c r="K114" s="143">
        <v>0</v>
      </c>
      <c r="L114" s="196">
        <f t="shared" si="37"/>
        <v>0</v>
      </c>
      <c r="M114" s="143">
        <v>0</v>
      </c>
      <c r="N114" s="196">
        <f t="shared" si="38"/>
        <v>0</v>
      </c>
      <c r="O114" s="143"/>
      <c r="P114" s="143">
        <f t="shared" si="39"/>
        <v>-112995.67</v>
      </c>
      <c r="Q114" s="196">
        <f t="shared" si="40"/>
        <v>0</v>
      </c>
      <c r="R114" s="200"/>
    </row>
    <row r="115" spans="1:18" s="144" customFormat="1" x14ac:dyDescent="0.2">
      <c r="B115" s="27"/>
      <c r="C115" s="27"/>
      <c r="D115" s="196"/>
      <c r="E115" s="143"/>
      <c r="F115" s="143"/>
      <c r="G115" s="143"/>
      <c r="H115" s="143"/>
      <c r="I115" s="143"/>
      <c r="J115" s="196"/>
      <c r="K115" s="143"/>
      <c r="L115" s="196"/>
      <c r="M115" s="143"/>
      <c r="N115" s="196"/>
      <c r="O115" s="143"/>
      <c r="P115" s="143"/>
      <c r="Q115" s="196"/>
      <c r="R115" s="200"/>
    </row>
    <row r="116" spans="1:18" s="144" customFormat="1" x14ac:dyDescent="0.2">
      <c r="B116" s="27" t="s">
        <v>163</v>
      </c>
      <c r="C116" s="27"/>
      <c r="D116" s="196">
        <v>1173000</v>
      </c>
      <c r="E116" s="143">
        <v>-1173000</v>
      </c>
      <c r="F116" s="143">
        <v>0</v>
      </c>
      <c r="G116" s="143">
        <v>0</v>
      </c>
      <c r="H116" s="143">
        <v>0</v>
      </c>
      <c r="I116" s="143">
        <v>-1173000</v>
      </c>
      <c r="J116" s="196">
        <f>D116+I116</f>
        <v>0</v>
      </c>
      <c r="K116" s="143">
        <v>0</v>
      </c>
      <c r="L116" s="196">
        <f>K116+J116</f>
        <v>0</v>
      </c>
      <c r="M116" s="143">
        <v>0</v>
      </c>
      <c r="N116" s="196">
        <f>M116+L116</f>
        <v>0</v>
      </c>
      <c r="O116" s="143"/>
      <c r="P116" s="143">
        <f>I116+K116+M116</f>
        <v>-1173000</v>
      </c>
      <c r="Q116" s="196">
        <f>+D116+P116</f>
        <v>0</v>
      </c>
      <c r="R116" s="200"/>
    </row>
    <row r="117" spans="1:18" s="144" customFormat="1" x14ac:dyDescent="0.2">
      <c r="A117" s="27"/>
      <c r="D117" s="196"/>
      <c r="E117" s="143"/>
      <c r="F117" s="143"/>
      <c r="G117" s="143"/>
      <c r="H117" s="143"/>
      <c r="I117" s="143"/>
      <c r="J117" s="196"/>
      <c r="K117" s="143"/>
      <c r="L117" s="196"/>
      <c r="M117" s="143"/>
      <c r="N117" s="196"/>
      <c r="O117" s="143"/>
      <c r="P117" s="143"/>
      <c r="Q117" s="196"/>
      <c r="R117" s="200"/>
    </row>
    <row r="118" spans="1:18" s="144" customFormat="1" x14ac:dyDescent="0.2">
      <c r="A118" s="27"/>
      <c r="B118" s="149" t="s">
        <v>37</v>
      </c>
      <c r="C118" s="150"/>
      <c r="D118" s="201">
        <f>D102+D104+SUM(D106:D116)</f>
        <v>14276013.060000002</v>
      </c>
      <c r="E118" s="154">
        <f t="shared" ref="E118:Q118" si="41">E102+E104+SUM(E106:E116)</f>
        <v>0</v>
      </c>
      <c r="F118" s="154">
        <f t="shared" si="41"/>
        <v>556443.98496039398</v>
      </c>
      <c r="G118" s="154">
        <f t="shared" si="41"/>
        <v>714152.04999999993</v>
      </c>
      <c r="H118" s="154">
        <f t="shared" si="41"/>
        <v>-170791.43</v>
      </c>
      <c r="I118" s="154">
        <f t="shared" si="41"/>
        <v>1099804.6049603941</v>
      </c>
      <c r="J118" s="201">
        <f t="shared" si="41"/>
        <v>15375817.664960394</v>
      </c>
      <c r="K118" s="154">
        <f t="shared" si="41"/>
        <v>0</v>
      </c>
      <c r="L118" s="201">
        <f t="shared" si="41"/>
        <v>15375817.664960394</v>
      </c>
      <c r="M118" s="154">
        <f t="shared" si="41"/>
        <v>0</v>
      </c>
      <c r="N118" s="201">
        <f t="shared" si="41"/>
        <v>15375817.664960394</v>
      </c>
      <c r="O118" s="154"/>
      <c r="P118" s="154">
        <f t="shared" si="41"/>
        <v>1099804.6049603941</v>
      </c>
      <c r="Q118" s="201">
        <f t="shared" si="41"/>
        <v>15375817.664960394</v>
      </c>
      <c r="R118" s="200"/>
    </row>
    <row r="119" spans="1:18" s="144" customFormat="1" x14ac:dyDescent="0.2">
      <c r="A119" s="27"/>
      <c r="B119" s="27"/>
      <c r="C119" s="27"/>
      <c r="D119" s="192"/>
      <c r="E119" s="139"/>
      <c r="F119" s="139" t="s">
        <v>82</v>
      </c>
      <c r="G119" s="139"/>
      <c r="H119" s="139"/>
      <c r="I119" s="139"/>
      <c r="J119" s="192"/>
      <c r="K119" s="139"/>
      <c r="L119" s="192"/>
      <c r="M119" s="139"/>
      <c r="N119" s="192"/>
      <c r="O119" s="139"/>
      <c r="P119" s="139"/>
      <c r="Q119" s="192"/>
      <c r="R119" s="200"/>
    </row>
    <row r="120" spans="1:18" s="144" customFormat="1" x14ac:dyDescent="0.2">
      <c r="A120" s="27"/>
      <c r="B120" s="80"/>
      <c r="C120" s="80"/>
      <c r="D120" s="192"/>
      <c r="E120" s="139"/>
      <c r="F120" s="139"/>
      <c r="G120" s="139"/>
      <c r="H120" s="139"/>
      <c r="I120" s="139"/>
      <c r="J120" s="192"/>
      <c r="K120" s="139"/>
      <c r="L120" s="192"/>
      <c r="M120" s="139"/>
      <c r="N120" s="192"/>
      <c r="O120" s="139"/>
      <c r="P120" s="139"/>
      <c r="Q120" s="192"/>
      <c r="R120" s="200"/>
    </row>
    <row r="121" spans="1:18" s="144" customFormat="1" x14ac:dyDescent="0.2">
      <c r="A121" s="80" t="s">
        <v>134</v>
      </c>
      <c r="B121" s="27"/>
      <c r="C121" s="27"/>
      <c r="D121" s="204"/>
      <c r="E121" s="130"/>
      <c r="F121" s="130"/>
      <c r="G121" s="130"/>
      <c r="H121" s="130"/>
      <c r="I121" s="27"/>
      <c r="J121" s="204"/>
      <c r="K121" s="130"/>
      <c r="L121" s="192"/>
      <c r="M121" s="130"/>
      <c r="N121" s="192"/>
      <c r="O121" s="139"/>
      <c r="P121" s="27"/>
      <c r="Q121" s="204"/>
      <c r="R121" s="200"/>
    </row>
    <row r="122" spans="1:18" x14ac:dyDescent="0.2">
      <c r="B122" s="156" t="s">
        <v>135</v>
      </c>
      <c r="C122" s="156"/>
      <c r="D122" s="192">
        <v>30476.03</v>
      </c>
      <c r="E122" s="139">
        <v>476.33906498997436</v>
      </c>
      <c r="F122" s="139">
        <v>-60.966934324902809</v>
      </c>
      <c r="G122" s="139">
        <v>0</v>
      </c>
      <c r="H122" s="139">
        <v>0</v>
      </c>
      <c r="I122" s="139">
        <v>415.37213066507155</v>
      </c>
      <c r="J122" s="192">
        <f t="shared" ref="J122:J127" si="42">D122+I122</f>
        <v>30891.402130665072</v>
      </c>
      <c r="K122" s="139">
        <v>0</v>
      </c>
      <c r="L122" s="192">
        <f t="shared" ref="L122:L127" si="43">K122+J122</f>
        <v>30891.402130665072</v>
      </c>
      <c r="M122" s="139">
        <v>0</v>
      </c>
      <c r="N122" s="192">
        <f t="shared" ref="N122:N127" si="44">M122+L122</f>
        <v>30891.402130665072</v>
      </c>
      <c r="O122" s="139"/>
      <c r="P122" s="139">
        <f t="shared" ref="P122:P127" si="45">I122+K122+M122</f>
        <v>415.37213066507155</v>
      </c>
      <c r="Q122" s="192">
        <f t="shared" ref="Q122:Q127" si="46">+D122+P122</f>
        <v>30891.402130665072</v>
      </c>
      <c r="R122" s="145"/>
    </row>
    <row r="123" spans="1:18" x14ac:dyDescent="0.2">
      <c r="B123" s="156" t="s">
        <v>136</v>
      </c>
      <c r="C123" s="156"/>
      <c r="D123" s="192">
        <v>213592.21</v>
      </c>
      <c r="E123" s="139">
        <v>3338.4372439764056</v>
      </c>
      <c r="F123" s="139">
        <v>1481.7631758424714</v>
      </c>
      <c r="G123" s="139">
        <v>0</v>
      </c>
      <c r="H123" s="139">
        <v>0</v>
      </c>
      <c r="I123" s="139">
        <v>4820.200419818877</v>
      </c>
      <c r="J123" s="192">
        <f t="shared" si="42"/>
        <v>218412.41041981886</v>
      </c>
      <c r="K123" s="139">
        <v>0</v>
      </c>
      <c r="L123" s="192">
        <f t="shared" si="43"/>
        <v>218412.41041981886</v>
      </c>
      <c r="M123" s="139">
        <v>0</v>
      </c>
      <c r="N123" s="192">
        <f t="shared" si="44"/>
        <v>218412.41041981886</v>
      </c>
      <c r="O123" s="139"/>
      <c r="P123" s="139">
        <f t="shared" si="45"/>
        <v>4820.200419818877</v>
      </c>
      <c r="Q123" s="192">
        <f t="shared" si="46"/>
        <v>218412.41041981886</v>
      </c>
    </row>
    <row r="124" spans="1:18" x14ac:dyDescent="0.2">
      <c r="B124" s="156" t="s">
        <v>137</v>
      </c>
      <c r="C124" s="156"/>
      <c r="D124" s="192">
        <v>53026.42</v>
      </c>
      <c r="E124" s="139">
        <v>828.80071067542849</v>
      </c>
      <c r="F124" s="139">
        <v>221.58000000000061</v>
      </c>
      <c r="G124" s="139">
        <v>0</v>
      </c>
      <c r="H124" s="139">
        <v>0</v>
      </c>
      <c r="I124" s="139">
        <v>1050.3807106754291</v>
      </c>
      <c r="J124" s="192">
        <f t="shared" si="42"/>
        <v>54076.80071067543</v>
      </c>
      <c r="K124" s="139">
        <v>0</v>
      </c>
      <c r="L124" s="192">
        <f t="shared" si="43"/>
        <v>54076.80071067543</v>
      </c>
      <c r="M124" s="139">
        <v>0</v>
      </c>
      <c r="N124" s="192">
        <f t="shared" si="44"/>
        <v>54076.80071067543</v>
      </c>
      <c r="O124" s="139"/>
      <c r="P124" s="139">
        <f t="shared" si="45"/>
        <v>1050.3807106754291</v>
      </c>
      <c r="Q124" s="192">
        <f t="shared" si="46"/>
        <v>54076.80071067543</v>
      </c>
    </row>
    <row r="125" spans="1:18" x14ac:dyDescent="0.2">
      <c r="B125" s="156" t="s">
        <v>138</v>
      </c>
      <c r="C125" s="156"/>
      <c r="D125" s="192">
        <v>792436.5</v>
      </c>
      <c r="E125" s="139">
        <v>12385.749110823419</v>
      </c>
      <c r="F125" s="139">
        <v>9417.5000000000618</v>
      </c>
      <c r="G125" s="139">
        <v>0</v>
      </c>
      <c r="H125" s="139">
        <v>0</v>
      </c>
      <c r="I125" s="139">
        <v>21803.249110823483</v>
      </c>
      <c r="J125" s="192">
        <f t="shared" si="42"/>
        <v>814239.7491108235</v>
      </c>
      <c r="K125" s="139">
        <v>0</v>
      </c>
      <c r="L125" s="192">
        <f t="shared" si="43"/>
        <v>814239.7491108235</v>
      </c>
      <c r="M125" s="139">
        <v>0</v>
      </c>
      <c r="N125" s="192">
        <f t="shared" si="44"/>
        <v>814239.7491108235</v>
      </c>
      <c r="O125" s="139"/>
      <c r="P125" s="139">
        <f t="shared" si="45"/>
        <v>21803.249110823483</v>
      </c>
      <c r="Q125" s="192">
        <f t="shared" si="46"/>
        <v>814239.7491108235</v>
      </c>
      <c r="R125" s="205"/>
    </row>
    <row r="126" spans="1:18" x14ac:dyDescent="0.2">
      <c r="A126" s="144"/>
      <c r="B126" s="156" t="s">
        <v>139</v>
      </c>
      <c r="C126" s="156"/>
      <c r="D126" s="192">
        <v>190062.82</v>
      </c>
      <c r="E126" s="139">
        <v>2970.6738695347722</v>
      </c>
      <c r="F126" s="139">
        <v>1286.1799999999844</v>
      </c>
      <c r="G126" s="139">
        <v>0</v>
      </c>
      <c r="H126" s="139">
        <v>0</v>
      </c>
      <c r="I126" s="139">
        <v>4256.8538695347561</v>
      </c>
      <c r="J126" s="192">
        <f t="shared" si="42"/>
        <v>194319.67386953477</v>
      </c>
      <c r="K126" s="139">
        <v>0</v>
      </c>
      <c r="L126" s="192">
        <f t="shared" si="43"/>
        <v>194319.67386953477</v>
      </c>
      <c r="M126" s="139">
        <v>0</v>
      </c>
      <c r="N126" s="192">
        <f t="shared" si="44"/>
        <v>194319.67386953477</v>
      </c>
      <c r="O126" s="139"/>
      <c r="P126" s="139">
        <f t="shared" si="45"/>
        <v>4256.8538695347561</v>
      </c>
      <c r="Q126" s="192">
        <f t="shared" si="46"/>
        <v>194319.67386953477</v>
      </c>
      <c r="R126" s="145"/>
    </row>
    <row r="127" spans="1:18" x14ac:dyDescent="0.2">
      <c r="A127" s="144"/>
      <c r="B127" s="156" t="s">
        <v>140</v>
      </c>
      <c r="C127" s="156"/>
      <c r="D127" s="196">
        <v>0</v>
      </c>
      <c r="E127" s="143">
        <v>0</v>
      </c>
      <c r="F127" s="143">
        <v>0</v>
      </c>
      <c r="G127" s="143">
        <v>0</v>
      </c>
      <c r="H127" s="143">
        <v>0</v>
      </c>
      <c r="I127" s="143">
        <v>0</v>
      </c>
      <c r="J127" s="196">
        <f t="shared" si="42"/>
        <v>0</v>
      </c>
      <c r="K127" s="143">
        <v>0</v>
      </c>
      <c r="L127" s="196">
        <f t="shared" si="43"/>
        <v>0</v>
      </c>
      <c r="M127" s="143">
        <v>0</v>
      </c>
      <c r="N127" s="196">
        <f t="shared" si="44"/>
        <v>0</v>
      </c>
      <c r="O127" s="143"/>
      <c r="P127" s="143">
        <f t="shared" si="45"/>
        <v>0</v>
      </c>
      <c r="Q127" s="196">
        <f t="shared" si="46"/>
        <v>0</v>
      </c>
      <c r="R127" s="145"/>
    </row>
    <row r="128" spans="1:18" x14ac:dyDescent="0.2">
      <c r="B128" s="27" t="s">
        <v>141</v>
      </c>
      <c r="D128" s="192">
        <f>SUM(D122:D127)</f>
        <v>1279593.98</v>
      </c>
      <c r="E128" s="139">
        <f>SUM(E122:E127)</f>
        <v>20000</v>
      </c>
      <c r="F128" s="139">
        <f>SUM(F122:F127)</f>
        <v>12346.056241517615</v>
      </c>
      <c r="G128" s="139">
        <f>SUM(G122:G127)</f>
        <v>0</v>
      </c>
      <c r="H128" s="139">
        <f>SUM(H122:H126)</f>
        <v>0</v>
      </c>
      <c r="I128" s="139">
        <f>SUM(I122:I126)</f>
        <v>32346.056241517617</v>
      </c>
      <c r="J128" s="192">
        <f>SUM(J122:J127)</f>
        <v>1311940.0362415179</v>
      </c>
      <c r="K128" s="139">
        <f>SUM(K122:K127)</f>
        <v>0</v>
      </c>
      <c r="L128" s="192">
        <f>SUM(L122:L127)</f>
        <v>1311940.0362415179</v>
      </c>
      <c r="M128" s="139">
        <f>SUM(M122:M127)</f>
        <v>0</v>
      </c>
      <c r="N128" s="192">
        <f>SUM(N122:N127)</f>
        <v>1311940.0362415179</v>
      </c>
      <c r="O128" s="139"/>
      <c r="P128" s="139">
        <f>SUM(P122:P127)</f>
        <v>32346.056241517617</v>
      </c>
      <c r="Q128" s="192">
        <f>SUM(Q122:Q127)</f>
        <v>1311940.0362415179</v>
      </c>
      <c r="R128" s="145"/>
    </row>
    <row r="129" spans="1:18" x14ac:dyDescent="0.2">
      <c r="D129" s="192"/>
      <c r="E129" s="139"/>
      <c r="F129" s="139"/>
      <c r="G129" s="139"/>
      <c r="H129" s="139"/>
      <c r="I129" s="139"/>
      <c r="J129" s="192"/>
      <c r="K129" s="139"/>
      <c r="L129" s="192"/>
      <c r="M129" s="139"/>
      <c r="N129" s="192"/>
      <c r="O129" s="139"/>
      <c r="P129" s="139"/>
      <c r="Q129" s="192"/>
      <c r="R129" s="145"/>
    </row>
    <row r="130" spans="1:18" s="144" customFormat="1" x14ac:dyDescent="0.2">
      <c r="A130" s="27"/>
      <c r="B130" s="156" t="s">
        <v>105</v>
      </c>
      <c r="C130" s="156"/>
      <c r="D130" s="196">
        <v>90.84</v>
      </c>
      <c r="E130" s="143"/>
      <c r="F130" s="143">
        <v>0</v>
      </c>
      <c r="G130" s="143">
        <v>0</v>
      </c>
      <c r="H130" s="143">
        <v>0</v>
      </c>
      <c r="I130" s="143">
        <v>0</v>
      </c>
      <c r="J130" s="196">
        <f>D130+I130</f>
        <v>90.84</v>
      </c>
      <c r="K130" s="143">
        <v>0</v>
      </c>
      <c r="L130" s="196">
        <f>K130+J130</f>
        <v>90.84</v>
      </c>
      <c r="M130" s="143">
        <v>0</v>
      </c>
      <c r="N130" s="196">
        <f>M130+L130</f>
        <v>90.84</v>
      </c>
      <c r="O130" s="143"/>
      <c r="P130" s="143">
        <f>I130+K130+M130</f>
        <v>0</v>
      </c>
      <c r="Q130" s="196">
        <f>+D130+P130</f>
        <v>90.84</v>
      </c>
      <c r="R130" s="200"/>
    </row>
    <row r="131" spans="1:18" s="144" customFormat="1" x14ac:dyDescent="0.2">
      <c r="A131" s="27"/>
      <c r="B131" s="156"/>
      <c r="C131" s="156"/>
      <c r="D131" s="192"/>
      <c r="E131" s="139"/>
      <c r="F131" s="143"/>
      <c r="G131" s="143"/>
      <c r="H131" s="143"/>
      <c r="I131" s="143"/>
      <c r="J131" s="196"/>
      <c r="K131" s="143"/>
      <c r="L131" s="196"/>
      <c r="M131" s="143"/>
      <c r="N131" s="196"/>
      <c r="O131" s="143"/>
      <c r="P131" s="143"/>
      <c r="Q131" s="196"/>
      <c r="R131" s="200"/>
    </row>
    <row r="132" spans="1:18" x14ac:dyDescent="0.2">
      <c r="A132" s="144"/>
      <c r="B132" s="27" t="s">
        <v>122</v>
      </c>
      <c r="D132" s="196">
        <v>0</v>
      </c>
      <c r="E132" s="143"/>
      <c r="F132" s="143">
        <v>0</v>
      </c>
      <c r="G132" s="143">
        <v>0</v>
      </c>
      <c r="H132" s="143">
        <v>0</v>
      </c>
      <c r="I132" s="143">
        <v>0</v>
      </c>
      <c r="J132" s="196">
        <f>D132+I132</f>
        <v>0</v>
      </c>
      <c r="K132" s="143">
        <v>0</v>
      </c>
      <c r="L132" s="196">
        <f>K132+J132</f>
        <v>0</v>
      </c>
      <c r="M132" s="143">
        <v>0</v>
      </c>
      <c r="N132" s="196">
        <f>M132+L132</f>
        <v>0</v>
      </c>
      <c r="O132" s="143"/>
      <c r="P132" s="143">
        <f>I132+K132+M132</f>
        <v>0</v>
      </c>
      <c r="Q132" s="196">
        <f>+D132+P132</f>
        <v>0</v>
      </c>
      <c r="R132" s="205"/>
    </row>
    <row r="133" spans="1:18" x14ac:dyDescent="0.2">
      <c r="B133" s="27" t="s">
        <v>107</v>
      </c>
      <c r="D133" s="196">
        <v>-57713.93</v>
      </c>
      <c r="E133" s="143"/>
      <c r="F133" s="143">
        <v>57713.93</v>
      </c>
      <c r="G133" s="143">
        <v>0</v>
      </c>
      <c r="H133" s="143">
        <v>0</v>
      </c>
      <c r="I133" s="143">
        <v>57713.93</v>
      </c>
      <c r="J133" s="196">
        <f>D133+I133</f>
        <v>0</v>
      </c>
      <c r="K133" s="143">
        <v>0</v>
      </c>
      <c r="L133" s="196">
        <f>K133+J133</f>
        <v>0</v>
      </c>
      <c r="M133" s="143">
        <v>0</v>
      </c>
      <c r="N133" s="196">
        <f>M133+L133</f>
        <v>0</v>
      </c>
      <c r="O133" s="143"/>
      <c r="P133" s="143">
        <f>I133+K133+M133</f>
        <v>57713.93</v>
      </c>
      <c r="Q133" s="196">
        <f>+D133+P133</f>
        <v>0</v>
      </c>
      <c r="R133" s="145"/>
    </row>
    <row r="134" spans="1:18" x14ac:dyDescent="0.2">
      <c r="B134" s="27" t="s">
        <v>111</v>
      </c>
      <c r="D134" s="196">
        <v>23415.399999999998</v>
      </c>
      <c r="E134" s="143"/>
      <c r="F134" s="143">
        <v>-23415.399999999998</v>
      </c>
      <c r="G134" s="143">
        <v>0</v>
      </c>
      <c r="H134" s="143">
        <v>0</v>
      </c>
      <c r="I134" s="143">
        <v>-23415.399999999998</v>
      </c>
      <c r="J134" s="196">
        <f>D134+I134</f>
        <v>0</v>
      </c>
      <c r="K134" s="143">
        <v>0</v>
      </c>
      <c r="L134" s="196">
        <f>K134+J134</f>
        <v>0</v>
      </c>
      <c r="M134" s="143">
        <v>0</v>
      </c>
      <c r="N134" s="196">
        <f>M134+L134</f>
        <v>0</v>
      </c>
      <c r="O134" s="143"/>
      <c r="P134" s="143">
        <f>I134+K134+M134</f>
        <v>-23415.399999999998</v>
      </c>
      <c r="Q134" s="196">
        <f>+D134+P134</f>
        <v>0</v>
      </c>
      <c r="R134" s="145"/>
    </row>
    <row r="135" spans="1:18" x14ac:dyDescent="0.2">
      <c r="A135" s="144"/>
      <c r="D135" s="196"/>
      <c r="E135" s="143"/>
      <c r="F135" s="143"/>
      <c r="G135" s="143"/>
      <c r="H135" s="143"/>
      <c r="I135" s="143"/>
      <c r="J135" s="196"/>
      <c r="K135" s="143"/>
      <c r="L135" s="196"/>
      <c r="M135" s="143"/>
      <c r="N135" s="196"/>
      <c r="O135" s="143"/>
      <c r="P135" s="143"/>
      <c r="Q135" s="196"/>
      <c r="R135" s="205"/>
    </row>
    <row r="136" spans="1:18" x14ac:dyDescent="0.2">
      <c r="A136" s="144"/>
      <c r="B136" s="27" t="s">
        <v>163</v>
      </c>
      <c r="D136" s="196">
        <v>20000</v>
      </c>
      <c r="E136" s="143">
        <v>-20000</v>
      </c>
      <c r="F136" s="143">
        <v>0</v>
      </c>
      <c r="G136" s="143">
        <v>0</v>
      </c>
      <c r="H136" s="143">
        <v>0</v>
      </c>
      <c r="I136" s="143">
        <v>-20000</v>
      </c>
      <c r="J136" s="196">
        <f>D136+I136</f>
        <v>0</v>
      </c>
      <c r="K136" s="143">
        <v>0</v>
      </c>
      <c r="L136" s="196">
        <f>K136+J136</f>
        <v>0</v>
      </c>
      <c r="M136" s="143">
        <v>0</v>
      </c>
      <c r="N136" s="196">
        <f>M136+L136</f>
        <v>0</v>
      </c>
      <c r="O136" s="143"/>
      <c r="P136" s="143">
        <f>I136+K136+M136</f>
        <v>-20000</v>
      </c>
      <c r="Q136" s="196">
        <f>+D136+P136</f>
        <v>0</v>
      </c>
      <c r="R136" s="205"/>
    </row>
    <row r="137" spans="1:18" x14ac:dyDescent="0.2">
      <c r="B137" s="144"/>
      <c r="C137" s="144"/>
      <c r="D137" s="196"/>
      <c r="E137" s="143"/>
      <c r="F137" s="143"/>
      <c r="G137" s="143"/>
      <c r="H137" s="143"/>
      <c r="I137" s="143"/>
      <c r="J137" s="196"/>
      <c r="K137" s="143"/>
      <c r="L137" s="196"/>
      <c r="M137" s="143"/>
      <c r="N137" s="196"/>
      <c r="O137" s="143"/>
      <c r="P137" s="143"/>
      <c r="Q137" s="196"/>
      <c r="R137" s="205"/>
    </row>
    <row r="138" spans="1:18" s="144" customFormat="1" x14ac:dyDescent="0.2">
      <c r="A138" s="27"/>
      <c r="B138" s="149" t="s">
        <v>37</v>
      </c>
      <c r="C138" s="150"/>
      <c r="D138" s="206">
        <f>D128+D130+SUM(D132:D136)</f>
        <v>1265386.29</v>
      </c>
      <c r="E138" s="154">
        <f t="shared" ref="E138:Q138" si="47">E128+E130+SUM(E132:E136)</f>
        <v>0</v>
      </c>
      <c r="F138" s="154">
        <f t="shared" si="47"/>
        <v>46644.586241517616</v>
      </c>
      <c r="G138" s="154">
        <f t="shared" si="47"/>
        <v>0</v>
      </c>
      <c r="H138" s="154">
        <f t="shared" si="47"/>
        <v>0</v>
      </c>
      <c r="I138" s="154">
        <f t="shared" si="47"/>
        <v>46644.586241517616</v>
      </c>
      <c r="J138" s="201">
        <f t="shared" si="47"/>
        <v>1312030.876241518</v>
      </c>
      <c r="K138" s="154">
        <f t="shared" si="47"/>
        <v>0</v>
      </c>
      <c r="L138" s="201">
        <f t="shared" si="47"/>
        <v>1312030.876241518</v>
      </c>
      <c r="M138" s="154">
        <f t="shared" si="47"/>
        <v>0</v>
      </c>
      <c r="N138" s="201">
        <f t="shared" si="47"/>
        <v>1312030.876241518</v>
      </c>
      <c r="O138" s="154"/>
      <c r="P138" s="154">
        <f t="shared" si="47"/>
        <v>46644.586241517616</v>
      </c>
      <c r="Q138" s="201">
        <f t="shared" si="47"/>
        <v>1312030.876241518</v>
      </c>
      <c r="R138" s="200"/>
    </row>
    <row r="139" spans="1:18" s="144" customFormat="1" x14ac:dyDescent="0.2">
      <c r="A139" s="27"/>
      <c r="B139" s="27"/>
      <c r="C139" s="27"/>
      <c r="D139" s="192"/>
      <c r="E139" s="139"/>
      <c r="F139" s="139"/>
      <c r="G139" s="139"/>
      <c r="H139" s="139"/>
      <c r="I139" s="139"/>
      <c r="J139" s="204"/>
      <c r="K139" s="130" t="s">
        <v>82</v>
      </c>
      <c r="L139" s="192"/>
      <c r="M139" s="130" t="s">
        <v>82</v>
      </c>
      <c r="N139" s="192"/>
      <c r="O139" s="139"/>
      <c r="P139" s="139"/>
      <c r="Q139" s="155"/>
      <c r="R139" s="200"/>
    </row>
    <row r="140" spans="1:18" s="144" customFormat="1" ht="13.5" thickBot="1" x14ac:dyDescent="0.25">
      <c r="A140" s="27"/>
      <c r="B140" s="27"/>
      <c r="C140" s="27"/>
      <c r="D140" s="192"/>
      <c r="E140" s="139"/>
      <c r="F140" s="139"/>
      <c r="G140" s="139"/>
      <c r="H140" s="207"/>
      <c r="I140" s="139"/>
      <c r="J140" s="204"/>
      <c r="K140" s="130"/>
      <c r="L140" s="192"/>
      <c r="M140" s="130"/>
      <c r="N140" s="192"/>
      <c r="O140" s="139"/>
      <c r="P140" s="139"/>
      <c r="Q140" s="155"/>
      <c r="R140" s="200"/>
    </row>
    <row r="141" spans="1:18" s="144" customFormat="1" ht="14.25" thickTop="1" thickBot="1" x14ac:dyDescent="0.25">
      <c r="A141" s="27"/>
      <c r="B141" s="214" t="s">
        <v>164</v>
      </c>
      <c r="C141" s="215"/>
      <c r="D141" s="208">
        <f t="shared" ref="D141:J141" si="48">D34+D65+D96+D118+D138</f>
        <v>322988711.03000003</v>
      </c>
      <c r="E141" s="165">
        <f t="shared" si="48"/>
        <v>0</v>
      </c>
      <c r="F141" s="165">
        <f t="shared" si="48"/>
        <v>18882566.310773376</v>
      </c>
      <c r="G141" s="165">
        <f t="shared" si="48"/>
        <v>13999321.260000002</v>
      </c>
      <c r="H141" s="165">
        <f t="shared" si="48"/>
        <v>-6463994.9400000004</v>
      </c>
      <c r="I141" s="165">
        <f t="shared" si="48"/>
        <v>26417892.630773373</v>
      </c>
      <c r="J141" s="208">
        <f t="shared" si="48"/>
        <v>349406603.6607734</v>
      </c>
      <c r="K141" s="165">
        <f>K34+K65+K96+K118+K138</f>
        <v>0</v>
      </c>
      <c r="L141" s="208">
        <f>L34+L65+L96+L118+L138</f>
        <v>349406603.6607734</v>
      </c>
      <c r="M141" s="165">
        <f>M34+M65+M96+M118+M138</f>
        <v>0</v>
      </c>
      <c r="N141" s="208">
        <f>N34+N65+N96+N118+N138</f>
        <v>349406603.6607734</v>
      </c>
      <c r="O141" s="165"/>
      <c r="P141" s="165">
        <f>P34+P65+P96+P118+P138</f>
        <v>26417892.630773373</v>
      </c>
      <c r="Q141" s="218">
        <f>Q34+Q65+Q96+Q118+Q138</f>
        <v>349406603.6607734</v>
      </c>
      <c r="R141" s="200"/>
    </row>
    <row r="142" spans="1:18" ht="13.5" thickTop="1" x14ac:dyDescent="0.2">
      <c r="D142" s="130"/>
      <c r="E142" s="130"/>
      <c r="F142" s="209" t="s">
        <v>82</v>
      </c>
      <c r="G142" s="139"/>
      <c r="H142" s="130" t="s">
        <v>82</v>
      </c>
      <c r="I142" s="130"/>
      <c r="J142" s="139" t="s">
        <v>82</v>
      </c>
      <c r="K142" s="139"/>
      <c r="L142" s="137" t="s">
        <v>82</v>
      </c>
      <c r="M142" s="137"/>
      <c r="N142" s="137"/>
      <c r="O142" s="137"/>
      <c r="P142" s="130"/>
      <c r="Q142" s="145"/>
      <c r="R142" s="145"/>
    </row>
    <row r="143" spans="1:18" x14ac:dyDescent="0.2">
      <c r="D143" s="120" t="s">
        <v>165</v>
      </c>
      <c r="E143" s="120"/>
      <c r="F143" s="210"/>
      <c r="G143" s="210"/>
      <c r="H143" s="210"/>
      <c r="I143" s="210"/>
      <c r="J143" s="210"/>
      <c r="K143" s="210"/>
      <c r="L143" s="210"/>
      <c r="M143" s="210"/>
      <c r="N143" s="210"/>
      <c r="O143" s="210"/>
      <c r="P143" s="155"/>
    </row>
    <row r="144" spans="1:18" x14ac:dyDescent="0.2">
      <c r="D144" s="120" t="s">
        <v>166</v>
      </c>
      <c r="E144" s="120"/>
      <c r="F144" s="210"/>
      <c r="G144" s="210"/>
      <c r="H144" s="210"/>
      <c r="I144" s="210"/>
      <c r="J144" s="210"/>
      <c r="K144" s="210"/>
      <c r="L144" s="210"/>
      <c r="M144" s="210"/>
      <c r="N144" s="210"/>
      <c r="O144" s="210"/>
      <c r="P144" s="155"/>
    </row>
    <row r="145" spans="1:18" s="166" customFormat="1" ht="14.25" x14ac:dyDescent="0.2">
      <c r="A145" s="27"/>
      <c r="B145" s="27"/>
      <c r="C145" s="27"/>
      <c r="D145" s="121" t="s">
        <v>167</v>
      </c>
      <c r="E145" s="121"/>
      <c r="F145" s="27"/>
      <c r="G145" s="27"/>
      <c r="H145" s="27"/>
      <c r="I145" s="27"/>
      <c r="J145" s="27"/>
      <c r="K145" s="27"/>
      <c r="L145" s="27"/>
      <c r="M145" s="27"/>
      <c r="N145" s="27"/>
      <c r="O145" s="27"/>
      <c r="P145" s="27"/>
      <c r="Q145" s="27"/>
      <c r="R145" s="211"/>
    </row>
    <row r="146" spans="1:18" ht="14.25" x14ac:dyDescent="0.2">
      <c r="D146" s="121"/>
      <c r="E146" s="121"/>
      <c r="F146" s="133"/>
      <c r="G146" s="133"/>
      <c r="I146" s="155"/>
    </row>
    <row r="147" spans="1:18" ht="19.5" customHeight="1" x14ac:dyDescent="0.2">
      <c r="F147" s="133"/>
      <c r="G147" s="212"/>
    </row>
    <row r="150" spans="1:18" x14ac:dyDescent="0.2">
      <c r="I150" s="145"/>
      <c r="J150" s="145"/>
    </row>
  </sheetData>
  <printOptions horizontalCentered="1"/>
  <pageMargins left="0.7" right="0.7" top="0.75" bottom="0.75" header="0.3" footer="0.3"/>
  <pageSetup scale="41" firstPageNumber="5" fitToHeight="2" orientation="landscape" useFirstPageNumber="1" r:id="rId1"/>
  <headerFooter>
    <oddFooter>&amp;C&amp;"Arial,Regular"&amp;10Page 3.1.&amp;P</oddFooter>
  </headerFooter>
  <rowBreaks count="1" manualBreakCount="1">
    <brk id="96" max="20" man="1"/>
  </rowBreaks>
  <ignoredErrors>
    <ignoredError sqref="E19" formula="1"/>
    <ignoredError sqref="H128:I12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2019-12-13T08:00:00+00:00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05D3CA-AFF5-44BB-A048-8CAC82314B8C}"/>
</file>

<file path=customXml/itemProps2.xml><?xml version="1.0" encoding="utf-8"?>
<ds:datastoreItem xmlns:ds="http://schemas.openxmlformats.org/officeDocument/2006/customXml" ds:itemID="{601DDD6A-8D53-49D7-A0DF-91F74E956944}"/>
</file>

<file path=customXml/itemProps3.xml><?xml version="1.0" encoding="utf-8"?>
<ds:datastoreItem xmlns:ds="http://schemas.openxmlformats.org/officeDocument/2006/customXml" ds:itemID="{632312AE-2910-42A6-97E3-72B321409CAD}"/>
</file>

<file path=customXml/itemProps4.xml><?xml version="1.0" encoding="utf-8"?>
<ds:datastoreItem xmlns:ds="http://schemas.openxmlformats.org/officeDocument/2006/customXml" ds:itemID="{EE418923-FC07-4287-BF75-2410E681E0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Page 3.1</vt:lpstr>
      <vt:lpstr>Page 3.1.1</vt:lpstr>
      <vt:lpstr>Page 3.1.2</vt:lpstr>
      <vt:lpstr>Pages 3.1.3 - 3.1.4</vt:lpstr>
      <vt:lpstr>Pages 3.1.5 - 3.1.6</vt:lpstr>
      <vt:lpstr>'Page 3.1'!Print_Area</vt:lpstr>
      <vt:lpstr>'Page 3.1.1'!Print_Area</vt:lpstr>
      <vt:lpstr>'Page 3.1.2'!Print_Area</vt:lpstr>
      <vt:lpstr>'Pages 3.1.3 - 3.1.4'!Print_Area</vt:lpstr>
      <vt:lpstr>'Pages 3.1.5 - 3.1.6'!Print_Area</vt:lpstr>
      <vt:lpstr>'Pages 3.1.3 - 3.1.4'!Print_Titles</vt:lpstr>
      <vt:lpstr>'Pages 3.1.5 - 3.1.6'!Print_Titles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2019-11-19T19:04:53Z</dcterms:created>
  <dcterms:modified xsi:type="dcterms:W3CDTF">2019-12-20T00:03:53Z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