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Exh. JAP-13 Pg. 1" sheetId="1" r:id="rId1"/>
    <sheet name="Exh. JAP-13 Pg. 2" sheetId="2" r:id="rId2"/>
    <sheet name="Exh. JAP-13 Pg. 3" sheetId="3" r:id="rId3"/>
    <sheet name="Exh. JAP-13 Pg. 4" sheetId="4" r:id="rId4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iterate="1" calcOnSave="0"/>
</workbook>
</file>

<file path=xl/calcChain.xml><?xml version="1.0" encoding="utf-8"?>
<calcChain xmlns="http://schemas.openxmlformats.org/spreadsheetml/2006/main">
  <c r="D31" i="4" l="1"/>
  <c r="D27" i="4"/>
  <c r="C18" i="4"/>
  <c r="O15" i="4"/>
  <c r="K15" i="4"/>
  <c r="G15" i="4"/>
  <c r="Q14" i="4"/>
  <c r="C14" i="4"/>
  <c r="A11" i="4"/>
  <c r="N11" i="4"/>
  <c r="J11" i="4"/>
  <c r="F11" i="4"/>
  <c r="Q10" i="4"/>
  <c r="A10" i="4"/>
  <c r="A2" i="4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11" i="3"/>
  <c r="A2" i="3"/>
  <c r="A12" i="2"/>
  <c r="A13" i="2" s="1"/>
  <c r="A2" i="2"/>
  <c r="L15" i="1"/>
  <c r="H15" i="1"/>
  <c r="F14" i="1"/>
  <c r="E14" i="1"/>
  <c r="D14" i="1"/>
  <c r="O15" i="1"/>
  <c r="N15" i="1"/>
  <c r="F13" i="1"/>
  <c r="F15" i="1" s="1"/>
  <c r="K15" i="1"/>
  <c r="J15" i="1"/>
  <c r="I15" i="1"/>
  <c r="D13" i="1"/>
  <c r="D15" i="1" s="1"/>
  <c r="O17" i="1"/>
  <c r="L17" i="1"/>
  <c r="K17" i="1"/>
  <c r="D11" i="1"/>
  <c r="D17" i="1" s="1"/>
  <c r="D11" i="2" s="1"/>
  <c r="D15" i="2" s="1"/>
  <c r="Q23" i="4" s="1"/>
  <c r="E11" i="1"/>
  <c r="A11" i="1"/>
  <c r="N24" i="4" l="1"/>
  <c r="F24" i="4"/>
  <c r="G24" i="4"/>
  <c r="J24" i="4"/>
  <c r="G11" i="4"/>
  <c r="K11" i="4"/>
  <c r="K24" i="4" s="1"/>
  <c r="O11" i="4"/>
  <c r="O24" i="4" s="1"/>
  <c r="P15" i="4"/>
  <c r="L15" i="4"/>
  <c r="H15" i="4"/>
  <c r="I15" i="4"/>
  <c r="M15" i="4"/>
  <c r="E15" i="4"/>
  <c r="I17" i="1"/>
  <c r="F15" i="4"/>
  <c r="J15" i="4"/>
  <c r="N15" i="4"/>
  <c r="J17" i="1"/>
  <c r="N17" i="1"/>
  <c r="A14" i="2"/>
  <c r="A15" i="2" s="1"/>
  <c r="C15" i="2"/>
  <c r="P11" i="4"/>
  <c r="P24" i="4" s="1"/>
  <c r="L11" i="4"/>
  <c r="L24" i="4" s="1"/>
  <c r="H11" i="4"/>
  <c r="H24" i="4" s="1"/>
  <c r="I11" i="4"/>
  <c r="I24" i="4" s="1"/>
  <c r="M11" i="4"/>
  <c r="M24" i="4" s="1"/>
  <c r="F11" i="1"/>
  <c r="F17" i="1" s="1"/>
  <c r="F11" i="2" s="1"/>
  <c r="F15" i="2" s="1"/>
  <c r="Q31" i="4" s="1"/>
  <c r="E13" i="1"/>
  <c r="E15" i="1" s="1"/>
  <c r="E17" i="1" s="1"/>
  <c r="E11" i="2" s="1"/>
  <c r="E15" i="2" s="1"/>
  <c r="Q27" i="4" s="1"/>
  <c r="M15" i="1"/>
  <c r="M17" i="1" s="1"/>
  <c r="E11" i="4"/>
  <c r="Q18" i="4"/>
  <c r="A12" i="4"/>
  <c r="A13" i="4" s="1"/>
  <c r="A14" i="4" s="1"/>
  <c r="A15" i="4" s="1"/>
  <c r="A12" i="1"/>
  <c r="A13" i="1" s="1"/>
  <c r="H17" i="1"/>
  <c r="M28" i="4" l="1"/>
  <c r="I28" i="4"/>
  <c r="E28" i="4"/>
  <c r="N28" i="4"/>
  <c r="J28" i="4"/>
  <c r="P28" i="4"/>
  <c r="L28" i="4"/>
  <c r="H28" i="4"/>
  <c r="F28" i="4"/>
  <c r="O28" i="4"/>
  <c r="K28" i="4"/>
  <c r="G28" i="4"/>
  <c r="A16" i="4"/>
  <c r="A17" i="4" s="1"/>
  <c r="A18" i="4" s="1"/>
  <c r="A19" i="4" s="1"/>
  <c r="N19" i="4"/>
  <c r="F19" i="4"/>
  <c r="F32" i="4" s="1"/>
  <c r="J19" i="4"/>
  <c r="P19" i="4"/>
  <c r="P32" i="4" s="1"/>
  <c r="Q11" i="4"/>
  <c r="M19" i="4"/>
  <c r="O19" i="4"/>
  <c r="L19" i="4"/>
  <c r="L32" i="4" s="1"/>
  <c r="E24" i="4"/>
  <c r="Q24" i="4" s="1"/>
  <c r="M32" i="4"/>
  <c r="E32" i="4"/>
  <c r="H32" i="4"/>
  <c r="J32" i="4"/>
  <c r="O32" i="4"/>
  <c r="N32" i="4"/>
  <c r="A14" i="1"/>
  <c r="A15" i="1" s="1"/>
  <c r="I19" i="4"/>
  <c r="I32" i="4" s="1"/>
  <c r="K19" i="4"/>
  <c r="K32" i="4" s="1"/>
  <c r="H19" i="4"/>
  <c r="E19" i="4"/>
  <c r="G19" i="4"/>
  <c r="G32" i="4" s="1"/>
  <c r="Q15" i="4"/>
  <c r="A16" i="1" l="1"/>
  <c r="A17" i="1" s="1"/>
  <c r="C17" i="1"/>
  <c r="Q28" i="4"/>
  <c r="Q32" i="4"/>
  <c r="A20" i="4"/>
  <c r="A21" i="4" s="1"/>
  <c r="A22" i="4" s="1"/>
  <c r="A23" i="4" s="1"/>
  <c r="Q19" i="4"/>
  <c r="C15" i="1"/>
  <c r="A24" i="4" l="1"/>
  <c r="A25" i="4" s="1"/>
  <c r="A26" i="4" s="1"/>
  <c r="A27" i="4" s="1"/>
  <c r="D24" i="4"/>
  <c r="A28" i="4" l="1"/>
  <c r="A29" i="4" s="1"/>
  <c r="A30" i="4" s="1"/>
  <c r="A31" i="4" s="1"/>
  <c r="D28" i="4"/>
  <c r="A32" i="4" l="1"/>
  <c r="D32" i="4"/>
</calcChain>
</file>

<file path=xl/sharedStrings.xml><?xml version="1.0" encoding="utf-8"?>
<sst xmlns="http://schemas.openxmlformats.org/spreadsheetml/2006/main" count="204" uniqueCount="98">
  <si>
    <t>Puget Sound Energy</t>
  </si>
  <si>
    <t>2019 Gas General Rate Case (GRC)</t>
  </si>
  <si>
    <t>Gas Decoupling Mechanism (Schedule 142)</t>
  </si>
  <si>
    <t>Development of Decoupled Delivery Revenue by Decoupling Group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</si>
  <si>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</si>
  <si>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</si>
  <si>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</si>
  <si>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</si>
  <si>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</si>
  <si>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</si>
  <si>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</si>
  <si>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Schedule 23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</si>
  <si>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</si>
  <si>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</si>
  <si>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</si>
  <si>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</si>
  <si>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</si>
  <si>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</si>
  <si>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</si>
  <si>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</si>
  <si>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</si>
  <si>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</si>
  <si>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</si>
  <si>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</si>
  <si>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</si>
  <si>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</si>
  <si>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</si>
  <si>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</si>
  <si>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</si>
  <si>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</si>
  <si>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</si>
  <si>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</si>
  <si>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Total Revenue</t>
  </si>
  <si>
    <t>Exhibit JDT-07</t>
  </si>
  <si>
    <t xml:space="preserve">   Basic Charge Revenue</t>
  </si>
  <si>
    <t xml:space="preserve">   Minimum Charge Revenue</t>
  </si>
  <si>
    <t>Total Basic &amp; Minimum Charge Revenue</t>
  </si>
  <si>
    <t>Net Delivery Revenue</t>
  </si>
  <si>
    <t>Development of Allowed Delivery Revenue Per Customer</t>
  </si>
  <si>
    <t>(c)</t>
  </si>
  <si>
    <t>(d)</t>
  </si>
  <si>
    <t>(e)</t>
  </si>
  <si>
    <t>Test Year Delivery Revenue</t>
  </si>
  <si>
    <t>JAP-13 Page 1</t>
  </si>
  <si>
    <t>Test Year Customers</t>
  </si>
  <si>
    <t>Work Paper</t>
  </si>
  <si>
    <t>Annual Allowed Delivery Revenue Per Customer</t>
  </si>
  <si>
    <t>Summary of Delivery Revenue Per Unit Rates ($/therm)</t>
  </si>
  <si>
    <t>Delivery Revenue</t>
  </si>
  <si>
    <t>Units</t>
  </si>
  <si>
    <t>Per Unit Rates</t>
  </si>
  <si>
    <t>Schedule 23 Residential</t>
  </si>
  <si>
    <t>Delivery Charge</t>
  </si>
  <si>
    <t>$/Therm</t>
  </si>
  <si>
    <t>Schedule 53 Residential Propane</t>
  </si>
  <si>
    <t>Schedule 31 Commercial &amp; Industrial - Sales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</si>
  <si>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</si>
  <si>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</si>
  <si>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</si>
  <si>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</si>
  <si>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</si>
  <si>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901 to 5,000 therms</t>
  </si>
  <si>
    <t>All over 5,000 therms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</si>
  <si>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</si>
  <si>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</si>
  <si>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</si>
  <si>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</si>
  <si>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</si>
  <si>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</si>
  <si>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</si>
  <si>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</si>
  <si>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</si>
  <si>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</si>
  <si>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</si>
  <si>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</si>
  <si>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</si>
  <si>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</si>
  <si>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</si>
  <si>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</si>
  <si>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</si>
  <si>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</si>
  <si>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</si>
  <si>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</si>
  <si>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</si>
  <si>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</si>
  <si>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</si>
  <si>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Schedules 23 &amp; 53</t>
  </si>
  <si>
    <t xml:space="preserve">Weather-Normalized Therm Sales </t>
  </si>
  <si>
    <t>Exhibit JAP-04 Work Paper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</si>
  <si>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</si>
  <si>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</si>
  <si>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</si>
  <si>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</si>
  <si>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</si>
  <si>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</si>
  <si>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</si>
  <si>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</si>
  <si>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JAP-13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</si>
</sst>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\(&quot;$&quot;#,##0.00000\)"/>
    <numFmt numFmtId="167" formatCode="[$-409]mmm\-yy;@"/>
    <numFmt numFmtId="168" formatCode="&quot;$&quot;#,##0\ ;\(&quot;$&quot;#,##0\)"/>
    <numFmt numFmtId="169" formatCode="00000"/>
    <numFmt numFmtId="170" formatCode="#,##0.00000000000;[Red]\-#,##0.00000000000"/>
    <numFmt numFmtId="171" formatCode="_(&quot;$&quot;* #,##0.0000_);_(&quot;$&quot;* \(#,##0.0000\);_(&quot;$&quot;* &quot;-&quot;????_);_(@_)"/>
    <numFmt numFmtId="172" formatCode="0.000000"/>
    <numFmt numFmtId="173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41" fontId="6" fillId="2" borderId="0"/>
    <xf numFmtId="41" fontId="6" fillId="2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/>
    <xf numFmtId="169" fontId="6" fillId="0" borderId="0"/>
    <xf numFmtId="2" fontId="8" fillId="0" borderId="0" applyFont="0" applyFill="0" applyBorder="0" applyAlignment="0" applyProtection="0"/>
    <xf numFmtId="38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4" fillId="0" borderId="0"/>
    <xf numFmtId="40" fontId="4" fillId="0" borderId="0"/>
    <xf numFmtId="10" fontId="5" fillId="2" borderId="4" applyNumberFormat="0" applyBorder="0" applyAlignment="0" applyProtection="0"/>
    <xf numFmtId="44" fontId="1" fillId="0" borderId="5" applyNumberFormat="0" applyFont="0" applyAlignment="0">
      <alignment horizontal="center"/>
    </xf>
    <xf numFmtId="44" fontId="1" fillId="0" borderId="6" applyNumberFormat="0" applyFont="0" applyAlignment="0">
      <alignment horizontal="center"/>
    </xf>
    <xf numFmtId="170" fontId="6" fillId="0" borderId="0"/>
    <xf numFmtId="17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6" fillId="2" borderId="0"/>
    <xf numFmtId="0" fontId="9" fillId="4" borderId="0"/>
    <xf numFmtId="0" fontId="12" fillId="4" borderId="7"/>
    <xf numFmtId="0" fontId="13" fillId="5" borderId="8"/>
    <xf numFmtId="0" fontId="14" fillId="4" borderId="9"/>
    <xf numFmtId="42" fontId="15" fillId="6" borderId="2">
      <alignment vertical="center"/>
    </xf>
    <xf numFmtId="0" fontId="1" fillId="2" borderId="1" applyNumberFormat="0">
      <alignment horizontal="center" vertical="center" wrapText="1"/>
    </xf>
    <xf numFmtId="171" fontId="6" fillId="2" borderId="0"/>
    <xf numFmtId="171" fontId="6" fillId="2" borderId="0"/>
    <xf numFmtId="42" fontId="16" fillId="2" borderId="10">
      <alignment horizontal="left"/>
    </xf>
    <xf numFmtId="38" fontId="5" fillId="0" borderId="11"/>
    <xf numFmtId="38" fontId="4" fillId="0" borderId="10"/>
    <xf numFmtId="172" fontId="6" fillId="0" borderId="0">
      <alignment horizontal="left" wrapText="1"/>
    </xf>
    <xf numFmtId="172" fontId="6" fillId="0" borderId="0">
      <alignment horizontal="left" wrapText="1"/>
    </xf>
    <xf numFmtId="0" fontId="6" fillId="0" borderId="0" applyNumberFormat="0" applyBorder="0" applyAlignment="0"/>
    <xf numFmtId="0" fontId="9" fillId="0" borderId="0"/>
    <xf numFmtId="0" fontId="12" fillId="4" borderId="0"/>
    <xf numFmtId="173" fontId="17" fillId="0" borderId="0">
      <alignment horizontal="left" vertical="center"/>
    </xf>
    <xf numFmtId="0" fontId="1" fillId="2" borderId="0">
      <alignment horizontal="left" wrapText="1"/>
    </xf>
    <xf numFmtId="0" fontId="18" fillId="0" borderId="0">
      <alignment horizontal="left" vertical="center"/>
    </xf>
    <xf numFmtId="0" fontId="6" fillId="0" borderId="12" applyNumberFormat="0" applyFont="0" applyFill="0" applyAlignment="0" applyProtection="0"/>
    <xf numFmtId="0" fontId="6" fillId="0" borderId="12" applyNumberFormat="0" applyFont="0" applyFill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1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0" xfId="0" quotePrefix="1" applyFont="1" applyFill="1" applyAlignment="1">
      <alignment horizontal="center"/>
    </xf>
    <xf numFmtId="165" fontId="2" fillId="0" borderId="0" xfId="0" applyNumberFormat="1" applyFont="1" applyFill="1" applyBorder="1"/>
    <xf numFmtId="44" fontId="2" fillId="0" borderId="3" xfId="0" applyNumberFormat="1" applyFont="1" applyFill="1" applyBorder="1"/>
    <xf numFmtId="0" fontId="19" fillId="0" borderId="0" xfId="0" applyFont="1" applyFill="1" applyAlignment="1">
      <alignment horizontal="center"/>
    </xf>
    <xf numFmtId="0" fontId="20" fillId="0" borderId="0" xfId="0" applyFont="1" applyFill="1"/>
    <xf numFmtId="0" fontId="21" fillId="0" borderId="0" xfId="0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9" fillId="0" borderId="0" xfId="0" applyFont="1" applyAlignment="1"/>
    <xf numFmtId="0" fontId="19" fillId="0" borderId="0" xfId="0" applyFont="1" applyFill="1" applyAlignment="1"/>
    <xf numFmtId="0" fontId="2" fillId="0" borderId="0" xfId="0" applyFont="1" applyFill="1" applyAlignment="1"/>
    <xf numFmtId="0" fontId="19" fillId="0" borderId="0" xfId="0" applyFont="1" applyFill="1"/>
    <xf numFmtId="0" fontId="19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1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Protection="1">
      <protection locked="0"/>
    </xf>
    <xf numFmtId="0" fontId="2" fillId="0" borderId="0" xfId="0" applyFont="1" applyBorder="1"/>
    <xf numFmtId="166" fontId="2" fillId="0" borderId="0" xfId="0" applyNumberFormat="1" applyFont="1" applyFill="1" applyAlignment="1"/>
    <xf numFmtId="0" fontId="19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7" fontId="2" fillId="0" borderId="0" xfId="0" applyNumberFormat="1" applyFont="1" applyFill="1" applyAlignment="1"/>
    <xf numFmtId="167" fontId="19" fillId="0" borderId="1" xfId="0" applyNumberFormat="1" applyFont="1" applyFill="1" applyBorder="1" applyAlignment="1">
      <alignment horizontal="center" vertical="center" wrapText="1"/>
    </xf>
  </cellXfs>
  <cellStyles count="64">
    <cellStyle name="Calculation 2" xfId="1"/>
    <cellStyle name="Calculation 3" xfId="2"/>
    <cellStyle name="Comma 10" xfId="3"/>
    <cellStyle name="Comma 2" xfId="4"/>
    <cellStyle name="Comma0" xfId="5"/>
    <cellStyle name="Comma0 - Style4" xfId="6"/>
    <cellStyle name="Comma1 - Style1" xfId="7"/>
    <cellStyle name="Curren - Style2" xfId="8"/>
    <cellStyle name="Currency 10 2" xfId="9"/>
    <cellStyle name="Currency 2" xfId="10"/>
    <cellStyle name="Currency 3" xfId="11"/>
    <cellStyle name="Currency0" xfId="12"/>
    <cellStyle name="Date" xfId="13"/>
    <cellStyle name="Date 2" xfId="14"/>
    <cellStyle name="Entered" xfId="15"/>
    <cellStyle name="Entered 2" xfId="16"/>
    <cellStyle name="Fixed" xfId="17"/>
    <cellStyle name="Grey" xfId="18"/>
    <cellStyle name="Heading 1 2" xfId="19"/>
    <cellStyle name="Heading 1 3" xfId="20"/>
    <cellStyle name="Heading 2 2" xfId="21"/>
    <cellStyle name="Heading 2 3" xfId="22"/>
    <cellStyle name="Heading1" xfId="23"/>
    <cellStyle name="Heading2" xfId="24"/>
    <cellStyle name="Input [yellow]" xfId="25"/>
    <cellStyle name="modified border" xfId="26"/>
    <cellStyle name="modified border1" xfId="27"/>
    <cellStyle name="Normal" xfId="0" builtinId="0"/>
    <cellStyle name="Normal - Style1" xfId="28"/>
    <cellStyle name="Normal - Style1 2" xfId="29"/>
    <cellStyle name="Normal - Style1 2 2 3 4" xfId="30"/>
    <cellStyle name="Normal 2" xfId="31"/>
    <cellStyle name="Normal 2 2" xfId="32"/>
    <cellStyle name="Normal 3" xfId="33"/>
    <cellStyle name="Normal 5" xfId="34"/>
    <cellStyle name="Percen - Style2" xfId="35"/>
    <cellStyle name="Percen - Style3" xfId="36"/>
    <cellStyle name="Percent [2]" xfId="37"/>
    <cellStyle name="Percent [2] 2" xfId="38"/>
    <cellStyle name="Percent 10" xfId="39"/>
    <cellStyle name="Percent 2" xfId="40"/>
    <cellStyle name="Percent 3" xfId="41"/>
    <cellStyle name="Report" xfId="42"/>
    <cellStyle name="Report - Style5" xfId="43"/>
    <cellStyle name="Report - Style6" xfId="44"/>
    <cellStyle name="Report - Style7" xfId="45"/>
    <cellStyle name="Report - Style8" xfId="46"/>
    <cellStyle name="Report Bar" xfId="47"/>
    <cellStyle name="Report Heading" xfId="48"/>
    <cellStyle name="Report Unit Cost" xfId="49"/>
    <cellStyle name="Report Unit Cost 2" xfId="50"/>
    <cellStyle name="Reports Total" xfId="51"/>
    <cellStyle name="StmtTtl1" xfId="52"/>
    <cellStyle name="StmtTtl2" xfId="53"/>
    <cellStyle name="Style 1" xfId="54"/>
    <cellStyle name="Style 1 2" xfId="55"/>
    <cellStyle name="Test" xfId="56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pane ySplit="8" topLeftCell="A9" activePane="bottomLeft" state="frozen"/>
      <selection activeCell="C24" sqref="C24"/>
      <selection pane="bottomLeft" activeCell="C23" sqref="C23"/>
    </sheetView>
  </sheetViews>
  <sheetFormatPr defaultColWidth="9.140625" defaultRowHeight="12.75" x14ac:dyDescent="0.2"/>
  <cols>
    <col min="1" max="1" width="5.28515625" style="2" customWidth="1"/>
    <col min="2" max="2" width="34" style="2" customWidth="1"/>
    <col min="3" max="3" width="13.140625" style="2" bestFit="1" customWidth="1"/>
    <col min="4" max="5" width="13.42578125" style="2" bestFit="1" customWidth="1"/>
    <col min="6" max="6" width="16.140625" style="2" bestFit="1" customWidth="1"/>
    <col min="7" max="7" width="0.7109375" style="2" customWidth="1"/>
    <col min="8" max="8" width="13.42578125" style="2" bestFit="1" customWidth="1"/>
    <col min="9" max="9" width="12.140625" style="2" bestFit="1" customWidth="1"/>
    <col min="10" max="11" width="13.42578125" style="2" bestFit="1" customWidth="1"/>
    <col min="12" max="12" width="12.28515625" style="2" bestFit="1" customWidth="1"/>
    <col min="13" max="13" width="13.42578125" style="2" bestFit="1" customWidth="1"/>
    <col min="14" max="14" width="12.140625" style="2" bestFit="1" customWidth="1"/>
    <col min="15" max="15" width="13.42578125" style="2" bestFit="1" customWidth="1"/>
    <col min="16" max="18" width="14" style="2" customWidth="1"/>
    <col min="19" max="16384" width="9.140625" style="2"/>
  </cols>
  <sheetData>
    <row r="1" spans="1:17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7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"/>
    </row>
    <row r="3" spans="1:17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"/>
    </row>
    <row r="4" spans="1:17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7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"/>
    </row>
    <row r="6" spans="1:17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</row>
    <row r="7" spans="1:17" x14ac:dyDescent="0.2">
      <c r="A7" s="27" t="s">
        <v>4</v>
      </c>
      <c r="B7" s="28"/>
      <c r="C7" s="28"/>
      <c r="D7" s="27" t="s">
        <v>5</v>
      </c>
      <c r="E7" s="27" t="s">
        <v>5</v>
      </c>
      <c r="F7" s="27" t="s">
        <v>5</v>
      </c>
      <c r="G7" s="28"/>
      <c r="H7" s="28"/>
      <c r="I7" s="28"/>
      <c r="J7" s="28"/>
      <c r="K7" s="28"/>
      <c r="L7" s="28"/>
      <c r="M7" s="28"/>
      <c r="N7" s="28"/>
      <c r="O7" s="28"/>
      <c r="P7" s="25"/>
      <c r="Q7" s="26"/>
    </row>
    <row r="8" spans="1:17" x14ac:dyDescent="0.2">
      <c r="A8" s="29" t="s">
        <v>6</v>
      </c>
      <c r="B8" s="3"/>
      <c r="C8" s="29" t="s">
        <v>7</v>
      </c>
      <c r="D8" s="29" t="s">
        <v>8</v>
      </c>
      <c r="E8" s="29" t="s">
        <v>9</v>
      </c>
      <c r="F8" s="29" t="s">
        <v>10</v>
      </c>
      <c r="G8" s="29"/>
      <c r="H8" s="29" t="s">
        <v>11</v>
      </c>
      <c r="I8" s="29" t="s">
        <v>12</v>
      </c>
      <c r="J8" s="29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18</v>
      </c>
      <c r="P8" s="1"/>
    </row>
    <row r="9" spans="1:17" x14ac:dyDescent="0.2">
      <c r="A9" s="1"/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/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4" t="s">
        <v>29</v>
      </c>
      <c r="N9" s="4" t="s">
        <v>30</v>
      </c>
      <c r="O9" s="4" t="s">
        <v>31</v>
      </c>
      <c r="P9" s="1"/>
    </row>
    <row r="10" spans="1:17" x14ac:dyDescent="0.2">
      <c r="A10" s="4">
        <v>1</v>
      </c>
      <c r="B10" s="5"/>
      <c r="C10" s="4"/>
      <c r="D10" s="4"/>
      <c r="E10" s="1"/>
      <c r="F10" s="1"/>
      <c r="G10" s="1"/>
      <c r="H10" s="1"/>
      <c r="I10" s="1"/>
      <c r="J10" s="4"/>
      <c r="K10" s="4"/>
      <c r="L10" s="4"/>
      <c r="M10" s="4"/>
      <c r="N10" s="4"/>
      <c r="O10" s="4"/>
      <c r="P10" s="1"/>
    </row>
    <row r="11" spans="1:17" x14ac:dyDescent="0.2">
      <c r="A11" s="4">
        <f>A10+1</f>
        <v>2</v>
      </c>
      <c r="B11" s="1" t="s">
        <v>32</v>
      </c>
      <c r="C11" s="4" t="s">
        <v>33</v>
      </c>
      <c r="D11" s="6">
        <f>SUM(H11:I11)</f>
        <v>380536284.84868044</v>
      </c>
      <c r="E11" s="6">
        <f>SUM(J11:K11)</f>
        <v>121353023.89999999</v>
      </c>
      <c r="F11" s="6">
        <f>SUM(L11:O11)</f>
        <v>23418642.8883944</v>
      </c>
      <c r="G11" s="6"/>
      <c r="H11" s="6">
        <v>380536239.13624406</v>
      </c>
      <c r="I11" s="6">
        <v>45.712436363636364</v>
      </c>
      <c r="J11" s="6">
        <v>121328848.02</v>
      </c>
      <c r="K11" s="6">
        <v>24175.879999999997</v>
      </c>
      <c r="L11" s="6">
        <v>16905702.045450199</v>
      </c>
      <c r="M11" s="6">
        <v>4544631.4129441995</v>
      </c>
      <c r="N11" s="6">
        <v>1897050.65</v>
      </c>
      <c r="O11" s="6">
        <v>71258.78</v>
      </c>
      <c r="P11" s="1"/>
    </row>
    <row r="12" spans="1:17" x14ac:dyDescent="0.2">
      <c r="A12" s="4">
        <f t="shared" ref="A12:A17" si="0">A11+1</f>
        <v>3</v>
      </c>
      <c r="B12" s="1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"/>
    </row>
    <row r="13" spans="1:17" x14ac:dyDescent="0.2">
      <c r="A13" s="4">
        <f t="shared" si="0"/>
        <v>4</v>
      </c>
      <c r="B13" s="1" t="s">
        <v>34</v>
      </c>
      <c r="C13" s="4" t="s">
        <v>33</v>
      </c>
      <c r="D13" s="6">
        <f t="shared" ref="D13:D14" si="1">SUM(H13:I13)</f>
        <v>108303471.3886804</v>
      </c>
      <c r="E13" s="6">
        <f t="shared" ref="E13:E14" si="2">SUM(J13:K13)</f>
        <v>23448771.809999999</v>
      </c>
      <c r="F13" s="6">
        <f t="shared" ref="F13:F14" si="3">SUM(L13:O13)</f>
        <v>2739539.2499999995</v>
      </c>
      <c r="G13" s="6"/>
      <c r="H13" s="8">
        <v>108303454.27624403</v>
      </c>
      <c r="I13" s="8">
        <v>17.112436363636363</v>
      </c>
      <c r="J13" s="8">
        <v>23437486.57</v>
      </c>
      <c r="K13" s="8">
        <v>11285.24</v>
      </c>
      <c r="L13" s="8">
        <v>1811918.46</v>
      </c>
      <c r="M13" s="8">
        <v>521441.97</v>
      </c>
      <c r="N13" s="8">
        <v>396092.84</v>
      </c>
      <c r="O13" s="8">
        <v>10085.98</v>
      </c>
      <c r="P13" s="1"/>
    </row>
    <row r="14" spans="1:17" x14ac:dyDescent="0.2">
      <c r="A14" s="4">
        <f t="shared" si="0"/>
        <v>5</v>
      </c>
      <c r="B14" s="1" t="s">
        <v>35</v>
      </c>
      <c r="C14" s="4" t="s">
        <v>33</v>
      </c>
      <c r="D14" s="6">
        <f t="shared" si="1"/>
        <v>0</v>
      </c>
      <c r="E14" s="6">
        <f t="shared" si="2"/>
        <v>0</v>
      </c>
      <c r="F14" s="6">
        <f t="shared" si="3"/>
        <v>2295161.2600000002</v>
      </c>
      <c r="G14" s="6"/>
      <c r="H14" s="8">
        <v>0</v>
      </c>
      <c r="I14" s="8">
        <v>0</v>
      </c>
      <c r="J14" s="8">
        <v>0</v>
      </c>
      <c r="K14" s="8">
        <v>0</v>
      </c>
      <c r="L14" s="8">
        <v>2097926.75</v>
      </c>
      <c r="M14" s="8">
        <v>161936.97</v>
      </c>
      <c r="N14" s="8">
        <v>35297.54</v>
      </c>
      <c r="O14" s="8">
        <v>0</v>
      </c>
      <c r="P14" s="1"/>
    </row>
    <row r="15" spans="1:17" x14ac:dyDescent="0.2">
      <c r="A15" s="4">
        <f t="shared" si="0"/>
        <v>6</v>
      </c>
      <c r="B15" s="1" t="s">
        <v>36</v>
      </c>
      <c r="C15" s="4" t="str">
        <f>"("&amp;A$13&amp;") + ("&amp;A$14&amp;")"</f>
        <v>(4) + (5)</v>
      </c>
      <c r="D15" s="7">
        <f>SUM(D13:D14)</f>
        <v>108303471.3886804</v>
      </c>
      <c r="E15" s="7">
        <f>SUM(E13:E14)</f>
        <v>23448771.809999999</v>
      </c>
      <c r="F15" s="7">
        <f>SUM(F13:F14)</f>
        <v>5034700.51</v>
      </c>
      <c r="G15" s="6"/>
      <c r="H15" s="7">
        <f t="shared" ref="H15:O15" si="4">SUM(H13:H14)</f>
        <v>108303454.27624403</v>
      </c>
      <c r="I15" s="7">
        <f t="shared" si="4"/>
        <v>17.112436363636363</v>
      </c>
      <c r="J15" s="7">
        <f t="shared" si="4"/>
        <v>23437486.57</v>
      </c>
      <c r="K15" s="7">
        <f>SUM(K13:K14)</f>
        <v>11285.24</v>
      </c>
      <c r="L15" s="7">
        <f t="shared" si="4"/>
        <v>3909845.21</v>
      </c>
      <c r="M15" s="7">
        <f t="shared" si="4"/>
        <v>683378.94</v>
      </c>
      <c r="N15" s="7">
        <f t="shared" si="4"/>
        <v>431390.38</v>
      </c>
      <c r="O15" s="7">
        <f t="shared" si="4"/>
        <v>10085.98</v>
      </c>
      <c r="P15" s="1"/>
    </row>
    <row r="16" spans="1:17" x14ac:dyDescent="0.2">
      <c r="A16" s="4">
        <f t="shared" si="0"/>
        <v>7</v>
      </c>
      <c r="B16" s="1"/>
      <c r="C16" s="4"/>
      <c r="D16" s="6"/>
      <c r="E16" s="6"/>
      <c r="F16" s="6"/>
      <c r="G16" s="8"/>
      <c r="H16" s="8"/>
      <c r="I16" s="8"/>
      <c r="J16" s="8"/>
      <c r="K16" s="8"/>
      <c r="L16" s="8"/>
      <c r="M16" s="8"/>
      <c r="N16" s="8"/>
      <c r="O16" s="8"/>
      <c r="P16" s="1"/>
    </row>
    <row r="17" spans="1:16" ht="13.5" thickBot="1" x14ac:dyDescent="0.25">
      <c r="A17" s="4">
        <f t="shared" si="0"/>
        <v>8</v>
      </c>
      <c r="B17" s="1" t="s">
        <v>37</v>
      </c>
      <c r="C17" s="4" t="str">
        <f>"("&amp;A11&amp;") - ("&amp;A$15&amp;")"</f>
        <v>(2) - (6)</v>
      </c>
      <c r="D17" s="9">
        <f>D11-D15</f>
        <v>272232813.46000004</v>
      </c>
      <c r="E17" s="9">
        <f>E11-E15</f>
        <v>97904252.089999989</v>
      </c>
      <c r="F17" s="9">
        <f>F11-F15</f>
        <v>18383942.378394403</v>
      </c>
      <c r="G17" s="8"/>
      <c r="H17" s="9">
        <f t="shared" ref="H17:O17" si="5">H11-H15</f>
        <v>272232784.86000001</v>
      </c>
      <c r="I17" s="9">
        <f t="shared" si="5"/>
        <v>28.6</v>
      </c>
      <c r="J17" s="9">
        <f t="shared" si="5"/>
        <v>97891361.449999988</v>
      </c>
      <c r="K17" s="9">
        <f t="shared" si="5"/>
        <v>12890.639999999998</v>
      </c>
      <c r="L17" s="9">
        <f t="shared" si="5"/>
        <v>12995856.835450199</v>
      </c>
      <c r="M17" s="9">
        <f t="shared" si="5"/>
        <v>3861252.4729441996</v>
      </c>
      <c r="N17" s="9">
        <f t="shared" si="5"/>
        <v>1465660.27</v>
      </c>
      <c r="O17" s="9">
        <f t="shared" si="5"/>
        <v>61172.800000000003</v>
      </c>
      <c r="P17" s="1"/>
    </row>
    <row r="18" spans="1:16" ht="13.5" thickTop="1" x14ac:dyDescent="0.2">
      <c r="A18" s="1"/>
      <c r="B18" s="1"/>
      <c r="C18" s="1"/>
      <c r="D18" s="1"/>
      <c r="E18" s="1"/>
      <c r="F18" s="1"/>
      <c r="G18" s="10"/>
      <c r="H18" s="1"/>
      <c r="I18" s="1"/>
      <c r="J18" s="1"/>
      <c r="K18" s="1"/>
      <c r="L18" s="1"/>
      <c r="M18" s="1"/>
      <c r="N18" s="1"/>
      <c r="O18" s="1"/>
      <c r="P18" s="1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64" orientation="landscape" blackAndWhite="1" horizontalDpi="1200" verticalDpi="1200" r:id="rId1"/>
  <headerFooter>
    <oddFooter>&amp;RExhibit No. ___(JAP-13)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pane ySplit="8" topLeftCell="A9" activePane="bottomLeft" state="frozen"/>
      <selection activeCell="C24" sqref="C24"/>
      <selection pane="bottomLeft" activeCell="B24" sqref="B24"/>
    </sheetView>
  </sheetViews>
  <sheetFormatPr defaultColWidth="9.140625" defaultRowHeight="12.75" x14ac:dyDescent="0.2"/>
  <cols>
    <col min="1" max="1" width="5" style="2" bestFit="1" customWidth="1"/>
    <col min="2" max="2" width="41.28515625" style="2" bestFit="1" customWidth="1"/>
    <col min="3" max="3" width="13.5703125" style="2" bestFit="1" customWidth="1"/>
    <col min="4" max="4" width="13.42578125" style="2" bestFit="1" customWidth="1"/>
    <col min="5" max="5" width="12.28515625" style="2" bestFit="1" customWidth="1"/>
    <col min="6" max="6" width="16.140625" style="2" bestFit="1" customWidth="1"/>
    <col min="7" max="7" width="14.5703125" style="2" bestFit="1" customWidth="1"/>
    <col min="8" max="8" width="9.140625" style="2"/>
    <col min="9" max="9" width="10.28515625" style="2" bestFit="1" customWidth="1"/>
    <col min="10" max="16384" width="9.140625" style="2"/>
  </cols>
  <sheetData>
    <row r="1" spans="1:16" x14ac:dyDescent="0.2">
      <c r="A1" s="15" t="s">
        <v>0</v>
      </c>
      <c r="B1" s="15"/>
      <c r="C1" s="15"/>
      <c r="D1" s="15"/>
      <c r="E1" s="15"/>
      <c r="F1" s="15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2">
      <c r="A2" s="15" t="str">
        <f>'Exh. JAP-13 Pg. 1'!A2:O2</f>
        <v>2019 Gas General Rate Case (GRC)</v>
      </c>
      <c r="B2" s="15"/>
      <c r="C2" s="15"/>
      <c r="D2" s="15"/>
      <c r="E2" s="15"/>
      <c r="F2" s="15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2">
      <c r="A3" s="15" t="s">
        <v>2</v>
      </c>
      <c r="B3" s="15"/>
      <c r="C3" s="15"/>
      <c r="D3" s="15"/>
      <c r="E3" s="15"/>
      <c r="F3" s="15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">
      <c r="A4" s="15" t="s">
        <v>38</v>
      </c>
      <c r="B4" s="15"/>
      <c r="C4" s="15"/>
      <c r="D4" s="15"/>
      <c r="E4" s="15"/>
      <c r="F4" s="15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2">
      <c r="A5" s="31"/>
      <c r="B5" s="31"/>
      <c r="C5" s="31"/>
      <c r="D5" s="31"/>
      <c r="E5" s="31"/>
      <c r="F5" s="25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">
      <c r="A6" s="1"/>
      <c r="B6" s="1"/>
      <c r="C6" s="1"/>
      <c r="D6" s="1"/>
      <c r="E6" s="1"/>
      <c r="F6" s="1"/>
    </row>
    <row r="7" spans="1:16" x14ac:dyDescent="0.2">
      <c r="A7" s="27" t="s">
        <v>4</v>
      </c>
      <c r="B7" s="1"/>
      <c r="C7" s="1"/>
      <c r="D7" s="27" t="s">
        <v>5</v>
      </c>
      <c r="E7" s="27" t="s">
        <v>5</v>
      </c>
      <c r="F7" s="27" t="s">
        <v>5</v>
      </c>
    </row>
    <row r="8" spans="1:16" x14ac:dyDescent="0.2">
      <c r="A8" s="29" t="s">
        <v>6</v>
      </c>
      <c r="B8" s="11"/>
      <c r="C8" s="29" t="s">
        <v>7</v>
      </c>
      <c r="D8" s="29" t="s">
        <v>8</v>
      </c>
      <c r="E8" s="29" t="s">
        <v>9</v>
      </c>
      <c r="F8" s="29" t="s">
        <v>10</v>
      </c>
    </row>
    <row r="9" spans="1:16" x14ac:dyDescent="0.2">
      <c r="A9" s="1"/>
      <c r="B9" s="4" t="s">
        <v>19</v>
      </c>
      <c r="C9" s="4" t="s">
        <v>20</v>
      </c>
      <c r="D9" s="4" t="s">
        <v>39</v>
      </c>
      <c r="E9" s="4" t="s">
        <v>40</v>
      </c>
      <c r="F9" s="4" t="s">
        <v>41</v>
      </c>
    </row>
    <row r="10" spans="1:16" x14ac:dyDescent="0.2">
      <c r="A10" s="4"/>
      <c r="B10" s="5"/>
      <c r="C10" s="4"/>
      <c r="D10" s="4"/>
      <c r="E10" s="4"/>
      <c r="F10" s="4"/>
    </row>
    <row r="11" spans="1:16" x14ac:dyDescent="0.2">
      <c r="A11" s="4">
        <v>1</v>
      </c>
      <c r="B11" s="1" t="s">
        <v>42</v>
      </c>
      <c r="C11" s="12" t="s">
        <v>43</v>
      </c>
      <c r="D11" s="6">
        <f>'Exh. JAP-13 Pg. 1'!D17</f>
        <v>272232813.46000004</v>
      </c>
      <c r="E11" s="6">
        <f>'Exh. JAP-13 Pg. 1'!E17</f>
        <v>97904252.089999989</v>
      </c>
      <c r="F11" s="6">
        <f>'Exh. JAP-13 Pg. 1'!F17</f>
        <v>18383942.378394403</v>
      </c>
    </row>
    <row r="12" spans="1:16" x14ac:dyDescent="0.2">
      <c r="A12" s="4">
        <f>A11+1</f>
        <v>2</v>
      </c>
      <c r="B12" s="1"/>
      <c r="C12" s="1"/>
      <c r="D12" s="1"/>
      <c r="E12" s="1"/>
      <c r="F12" s="1"/>
    </row>
    <row r="13" spans="1:16" x14ac:dyDescent="0.2">
      <c r="A13" s="4">
        <f t="shared" ref="A13:A15" si="0">A12+1</f>
        <v>3</v>
      </c>
      <c r="B13" s="1" t="s">
        <v>44</v>
      </c>
      <c r="C13" s="12" t="s">
        <v>45</v>
      </c>
      <c r="D13" s="13">
        <v>772124</v>
      </c>
      <c r="E13" s="13">
        <v>56692</v>
      </c>
      <c r="F13" s="13">
        <v>1670</v>
      </c>
    </row>
    <row r="14" spans="1:16" x14ac:dyDescent="0.2">
      <c r="A14" s="4">
        <f t="shared" si="0"/>
        <v>4</v>
      </c>
      <c r="B14" s="1"/>
      <c r="C14" s="1"/>
      <c r="D14" s="13"/>
      <c r="E14" s="13"/>
      <c r="F14" s="13"/>
    </row>
    <row r="15" spans="1:16" ht="13.5" thickBot="1" x14ac:dyDescent="0.25">
      <c r="A15" s="4">
        <f t="shared" si="0"/>
        <v>5</v>
      </c>
      <c r="B15" s="1" t="s">
        <v>46</v>
      </c>
      <c r="C15" s="4" t="str">
        <f>"("&amp;A11&amp;") / ("&amp;A13&amp;")"</f>
        <v>(1) / (3)</v>
      </c>
      <c r="D15" s="14">
        <f>ROUND(D11/D13,2)</f>
        <v>352.58</v>
      </c>
      <c r="E15" s="14">
        <f>ROUND(E11/E13,2)</f>
        <v>1726.95</v>
      </c>
      <c r="F15" s="14">
        <f>ROUND(F11/F13,2)</f>
        <v>11008.35</v>
      </c>
    </row>
    <row r="16" spans="1:16" ht="13.5" thickTop="1" x14ac:dyDescent="0.2">
      <c r="A16" s="1"/>
      <c r="B16" s="1"/>
      <c r="C16" s="1"/>
      <c r="D16" s="1"/>
      <c r="E16" s="1"/>
      <c r="F16" s="1"/>
      <c r="G16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&amp;RExhibit No. ___(JAP-13)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ySplit="8" topLeftCell="A9" activePane="bottomLeft" state="frozen"/>
      <selection activeCell="C24" sqref="C24"/>
      <selection pane="bottomLeft" activeCell="C27" sqref="C27"/>
    </sheetView>
  </sheetViews>
  <sheetFormatPr defaultColWidth="9.140625" defaultRowHeight="15" customHeight="1" x14ac:dyDescent="0.2"/>
  <cols>
    <col min="1" max="1" width="5.5703125" style="1" bestFit="1" customWidth="1"/>
    <col min="2" max="2" width="3.28515625" style="1" customWidth="1"/>
    <col min="3" max="3" width="53.5703125" style="10" customWidth="1"/>
    <col min="4" max="4" width="9.85546875" style="10" bestFit="1" customWidth="1"/>
    <col min="5" max="5" width="20.28515625" style="10" bestFit="1" customWidth="1"/>
    <col min="6" max="6" width="17.28515625" style="10" bestFit="1" customWidth="1"/>
    <col min="7" max="16384" width="9.140625" style="1"/>
  </cols>
  <sheetData>
    <row r="1" spans="1:12" ht="15" customHeight="1" x14ac:dyDescent="0.2">
      <c r="A1" s="15" t="s">
        <v>0</v>
      </c>
      <c r="B1" s="15"/>
      <c r="C1" s="15"/>
      <c r="D1" s="15"/>
      <c r="E1" s="15"/>
      <c r="F1" s="15"/>
      <c r="G1" s="32"/>
      <c r="H1" s="32"/>
      <c r="I1" s="32"/>
    </row>
    <row r="2" spans="1:12" ht="15" customHeight="1" x14ac:dyDescent="0.2">
      <c r="A2" s="15" t="str">
        <f>'Exh. JAP-13 Pg. 1'!A2:O2</f>
        <v>2019 Gas General Rate Case (GRC)</v>
      </c>
      <c r="B2" s="15"/>
      <c r="C2" s="15"/>
      <c r="D2" s="15"/>
      <c r="E2" s="15"/>
      <c r="F2" s="15"/>
      <c r="G2" s="32"/>
      <c r="H2" s="32"/>
      <c r="I2" s="32"/>
    </row>
    <row r="3" spans="1:12" ht="15" customHeight="1" x14ac:dyDescent="0.2">
      <c r="A3" s="15" t="s">
        <v>2</v>
      </c>
      <c r="B3" s="15"/>
      <c r="C3" s="15"/>
      <c r="D3" s="15"/>
      <c r="E3" s="15"/>
      <c r="F3" s="15"/>
      <c r="G3" s="32"/>
      <c r="H3" s="32"/>
      <c r="I3" s="32"/>
    </row>
    <row r="4" spans="1:12" ht="15" customHeight="1" x14ac:dyDescent="0.2">
      <c r="A4" s="15" t="s">
        <v>47</v>
      </c>
      <c r="B4" s="15"/>
      <c r="C4" s="15"/>
      <c r="D4" s="15"/>
      <c r="E4" s="15"/>
      <c r="F4" s="15"/>
      <c r="G4" s="31"/>
      <c r="H4" s="31"/>
      <c r="I4" s="31"/>
      <c r="J4" s="33"/>
      <c r="K4" s="33"/>
      <c r="L4" s="33"/>
    </row>
    <row r="5" spans="1:12" ht="15" customHeight="1" x14ac:dyDescent="0.2">
      <c r="B5" s="25"/>
      <c r="C5" s="25"/>
      <c r="D5" s="25"/>
      <c r="E5" s="25"/>
      <c r="F5" s="25"/>
      <c r="G5" s="31"/>
      <c r="H5" s="31"/>
      <c r="I5" s="31"/>
      <c r="J5" s="33"/>
      <c r="K5" s="33"/>
      <c r="L5" s="33"/>
    </row>
    <row r="6" spans="1:12" ht="15" customHeight="1" x14ac:dyDescent="0.2">
      <c r="B6" s="34"/>
      <c r="C6" s="34"/>
      <c r="D6" s="34"/>
      <c r="E6" s="34"/>
      <c r="F6" s="35"/>
      <c r="G6" s="31"/>
      <c r="H6" s="31"/>
      <c r="I6" s="31"/>
      <c r="J6" s="33"/>
      <c r="K6" s="33"/>
      <c r="L6" s="33"/>
    </row>
    <row r="7" spans="1:12" s="33" customFormat="1" ht="15" customHeight="1" x14ac:dyDescent="0.2">
      <c r="A7" s="25" t="s">
        <v>4</v>
      </c>
      <c r="C7" s="36"/>
      <c r="D7" s="36"/>
      <c r="E7" s="36"/>
      <c r="F7" s="36" t="s">
        <v>48</v>
      </c>
      <c r="G7" s="31"/>
      <c r="H7" s="31"/>
      <c r="I7" s="31"/>
    </row>
    <row r="8" spans="1:12" s="33" customFormat="1" ht="15" customHeight="1" x14ac:dyDescent="0.2">
      <c r="A8" s="37" t="s">
        <v>6</v>
      </c>
      <c r="B8" s="38"/>
      <c r="C8" s="39"/>
      <c r="D8" s="39" t="s">
        <v>49</v>
      </c>
      <c r="E8" s="39" t="s">
        <v>7</v>
      </c>
      <c r="F8" s="39" t="s">
        <v>50</v>
      </c>
      <c r="G8" s="31"/>
      <c r="H8" s="31"/>
      <c r="I8" s="31"/>
    </row>
    <row r="9" spans="1:12" ht="15" customHeight="1" x14ac:dyDescent="0.2">
      <c r="A9" s="40"/>
      <c r="B9" s="10"/>
      <c r="C9" s="35" t="s">
        <v>19</v>
      </c>
      <c r="D9" s="35" t="s">
        <v>20</v>
      </c>
      <c r="E9" s="4" t="s">
        <v>39</v>
      </c>
      <c r="F9" s="4" t="s">
        <v>40</v>
      </c>
      <c r="G9" s="32"/>
      <c r="H9" s="32"/>
      <c r="I9" s="32"/>
    </row>
    <row r="10" spans="1:12" ht="12.75" customHeight="1" x14ac:dyDescent="0.2">
      <c r="A10" s="4">
        <v>1</v>
      </c>
      <c r="B10" s="41" t="s">
        <v>51</v>
      </c>
      <c r="C10" s="2"/>
      <c r="D10" s="35"/>
      <c r="E10" s="35"/>
      <c r="F10" s="4"/>
      <c r="G10" s="32"/>
      <c r="H10" s="32"/>
      <c r="I10" s="32"/>
    </row>
    <row r="11" spans="1:12" ht="12.75" customHeight="1" x14ac:dyDescent="0.2">
      <c r="A11" s="4">
        <f>A10+1</f>
        <v>2</v>
      </c>
      <c r="B11" s="2"/>
      <c r="C11" s="42" t="s">
        <v>52</v>
      </c>
      <c r="D11" s="10" t="s">
        <v>53</v>
      </c>
      <c r="E11" s="4" t="s">
        <v>33</v>
      </c>
      <c r="F11" s="43">
        <v>0.44362000000000001</v>
      </c>
      <c r="G11" s="32"/>
      <c r="H11" s="32"/>
      <c r="I11" s="32"/>
    </row>
    <row r="12" spans="1:12" ht="12.75" customHeight="1" x14ac:dyDescent="0.2">
      <c r="A12" s="4">
        <f t="shared" ref="A12:A54" si="0">A11+1</f>
        <v>3</v>
      </c>
      <c r="B12" s="2"/>
      <c r="C12" s="1"/>
      <c r="F12" s="43"/>
      <c r="G12" s="32"/>
      <c r="H12" s="32"/>
      <c r="I12" s="32"/>
    </row>
    <row r="13" spans="1:12" ht="12.75" customHeight="1" x14ac:dyDescent="0.2">
      <c r="A13" s="4">
        <f t="shared" si="0"/>
        <v>4</v>
      </c>
      <c r="B13" s="44" t="s">
        <v>54</v>
      </c>
      <c r="C13" s="2"/>
      <c r="F13" s="43"/>
      <c r="G13" s="32"/>
      <c r="H13" s="32"/>
      <c r="I13" s="32"/>
    </row>
    <row r="14" spans="1:12" ht="12.75" customHeight="1" x14ac:dyDescent="0.2">
      <c r="A14" s="4">
        <f t="shared" si="0"/>
        <v>5</v>
      </c>
      <c r="C14" s="42" t="s">
        <v>52</v>
      </c>
      <c r="D14" s="10" t="s">
        <v>53</v>
      </c>
      <c r="E14" s="4" t="s">
        <v>33</v>
      </c>
      <c r="F14" s="43">
        <v>0.44362000000000001</v>
      </c>
      <c r="G14" s="32"/>
      <c r="H14" s="32"/>
      <c r="I14" s="32"/>
    </row>
    <row r="15" spans="1:12" ht="12.75" customHeight="1" x14ac:dyDescent="0.2">
      <c r="A15" s="4">
        <f t="shared" si="0"/>
        <v>6</v>
      </c>
      <c r="C15" s="1"/>
      <c r="D15" s="35"/>
      <c r="E15" s="35"/>
      <c r="F15" s="43"/>
      <c r="G15" s="32"/>
      <c r="H15" s="32"/>
      <c r="I15" s="32"/>
    </row>
    <row r="16" spans="1:12" ht="12.75" customHeight="1" x14ac:dyDescent="0.2">
      <c r="A16" s="4">
        <f t="shared" si="0"/>
        <v>7</v>
      </c>
      <c r="B16" s="44" t="s">
        <v>55</v>
      </c>
      <c r="C16" s="1"/>
      <c r="D16" s="45"/>
      <c r="E16" s="45"/>
      <c r="F16" s="43"/>
    </row>
    <row r="17" spans="1:6" ht="12.75" customHeight="1" x14ac:dyDescent="0.2">
      <c r="A17" s="4">
        <f t="shared" si="0"/>
        <v>8</v>
      </c>
      <c r="C17" s="10" t="s">
        <v>52</v>
      </c>
      <c r="D17" s="10" t="s">
        <v>53</v>
      </c>
      <c r="E17" s="4" t="s">
        <v>33</v>
      </c>
      <c r="F17" s="43">
        <v>0.40925</v>
      </c>
    </row>
    <row r="18" spans="1:6" ht="12.75" customHeight="1" x14ac:dyDescent="0.2">
      <c r="A18" s="4">
        <f t="shared" si="0"/>
        <v>9</v>
      </c>
      <c r="F18" s="43"/>
    </row>
    <row r="19" spans="1:6" ht="12.75" customHeight="1" x14ac:dyDescent="0.2">
      <c r="A19" s="4">
        <f t="shared" si="0"/>
        <v>10</v>
      </c>
      <c r="C19" s="10" t="s">
        <v>56</v>
      </c>
      <c r="D19" s="10" t="s">
        <v>53</v>
      </c>
      <c r="E19" s="4" t="s">
        <v>33</v>
      </c>
      <c r="F19" s="43">
        <v>1.225E-2</v>
      </c>
    </row>
    <row r="20" spans="1:6" ht="12.75" customHeight="1" x14ac:dyDescent="0.2">
      <c r="A20" s="4">
        <f t="shared" si="0"/>
        <v>11</v>
      </c>
      <c r="F20" s="43"/>
    </row>
    <row r="21" spans="1:6" ht="12.75" customHeight="1" x14ac:dyDescent="0.2">
      <c r="A21" s="4">
        <f t="shared" si="0"/>
        <v>12</v>
      </c>
      <c r="B21" s="44" t="s">
        <v>57</v>
      </c>
      <c r="C21" s="1"/>
      <c r="D21" s="45"/>
      <c r="E21" s="45"/>
      <c r="F21" s="43"/>
    </row>
    <row r="22" spans="1:6" ht="12.75" customHeight="1" x14ac:dyDescent="0.2">
      <c r="A22" s="4">
        <f t="shared" si="0"/>
        <v>13</v>
      </c>
      <c r="B22" s="10"/>
      <c r="C22" s="10" t="s">
        <v>52</v>
      </c>
      <c r="D22" s="10" t="s">
        <v>53</v>
      </c>
      <c r="E22" s="4" t="s">
        <v>33</v>
      </c>
      <c r="F22" s="43">
        <v>0.40925</v>
      </c>
    </row>
    <row r="23" spans="1:6" ht="12.75" customHeight="1" x14ac:dyDescent="0.2">
      <c r="A23" s="4">
        <f t="shared" si="0"/>
        <v>14</v>
      </c>
      <c r="B23" s="10"/>
      <c r="F23" s="43"/>
    </row>
    <row r="24" spans="1:6" ht="12.75" customHeight="1" x14ac:dyDescent="0.2">
      <c r="A24" s="4">
        <f t="shared" si="0"/>
        <v>15</v>
      </c>
      <c r="B24" s="44" t="s">
        <v>58</v>
      </c>
      <c r="C24" s="1"/>
      <c r="D24" s="45"/>
      <c r="E24" s="45"/>
      <c r="F24" s="43"/>
    </row>
    <row r="25" spans="1:6" ht="12.75" customHeight="1" x14ac:dyDescent="0.2">
      <c r="A25" s="4">
        <f t="shared" si="0"/>
        <v>16</v>
      </c>
      <c r="C25" s="10" t="s">
        <v>59</v>
      </c>
      <c r="D25" s="10" t="s">
        <v>53</v>
      </c>
      <c r="E25" s="4" t="s">
        <v>33</v>
      </c>
      <c r="F25" s="46">
        <v>1.25</v>
      </c>
    </row>
    <row r="26" spans="1:6" ht="12.75" customHeight="1" x14ac:dyDescent="0.2">
      <c r="A26" s="4">
        <f t="shared" si="0"/>
        <v>17</v>
      </c>
      <c r="F26" s="43"/>
    </row>
    <row r="27" spans="1:6" ht="12.75" customHeight="1" x14ac:dyDescent="0.2">
      <c r="A27" s="4">
        <f t="shared" si="0"/>
        <v>18</v>
      </c>
      <c r="C27" s="10" t="s">
        <v>60</v>
      </c>
      <c r="F27" s="43"/>
    </row>
    <row r="28" spans="1:6" ht="12.75" customHeight="1" x14ac:dyDescent="0.2">
      <c r="A28" s="4">
        <f t="shared" si="0"/>
        <v>19</v>
      </c>
      <c r="C28" s="10" t="s">
        <v>61</v>
      </c>
      <c r="D28" s="10" t="s">
        <v>53</v>
      </c>
      <c r="E28" s="4" t="s">
        <v>33</v>
      </c>
      <c r="F28" s="43">
        <v>0.14588999999999999</v>
      </c>
    </row>
    <row r="29" spans="1:6" ht="12.75" customHeight="1" x14ac:dyDescent="0.2">
      <c r="A29" s="4">
        <f t="shared" si="0"/>
        <v>20</v>
      </c>
      <c r="C29" s="10" t="s">
        <v>62</v>
      </c>
      <c r="D29" s="10" t="s">
        <v>53</v>
      </c>
      <c r="E29" s="4" t="s">
        <v>33</v>
      </c>
      <c r="F29" s="43">
        <v>0.11743000000000001</v>
      </c>
    </row>
    <row r="30" spans="1:6" ht="12.75" customHeight="1" x14ac:dyDescent="0.2">
      <c r="A30" s="4">
        <f t="shared" si="0"/>
        <v>21</v>
      </c>
      <c r="F30" s="43"/>
    </row>
    <row r="31" spans="1:6" ht="12.75" customHeight="1" x14ac:dyDescent="0.2">
      <c r="A31" s="4">
        <f t="shared" si="0"/>
        <v>22</v>
      </c>
      <c r="C31" s="10" t="s">
        <v>56</v>
      </c>
      <c r="D31" s="10" t="s">
        <v>53</v>
      </c>
      <c r="E31" s="4" t="s">
        <v>33</v>
      </c>
      <c r="F31" s="43">
        <v>6.8999999999999999E-3</v>
      </c>
    </row>
    <row r="32" spans="1:6" ht="12.75" customHeight="1" x14ac:dyDescent="0.2">
      <c r="A32" s="4">
        <f t="shared" si="0"/>
        <v>23</v>
      </c>
      <c r="C32" s="45"/>
      <c r="D32" s="45"/>
      <c r="E32" s="45"/>
      <c r="F32" s="43"/>
    </row>
    <row r="33" spans="1:6" ht="12.75" customHeight="1" x14ac:dyDescent="0.2">
      <c r="A33" s="4">
        <f t="shared" si="0"/>
        <v>24</v>
      </c>
      <c r="B33" s="44" t="s">
        <v>63</v>
      </c>
      <c r="C33" s="1"/>
      <c r="D33" s="45"/>
      <c r="E33" s="45"/>
      <c r="F33" s="43"/>
    </row>
    <row r="34" spans="1:6" ht="12.75" customHeight="1" x14ac:dyDescent="0.2">
      <c r="A34" s="4">
        <f t="shared" si="0"/>
        <v>25</v>
      </c>
      <c r="B34" s="10"/>
      <c r="C34" s="10" t="s">
        <v>59</v>
      </c>
      <c r="D34" s="10" t="s">
        <v>53</v>
      </c>
      <c r="E34" s="4" t="s">
        <v>33</v>
      </c>
      <c r="F34" s="46">
        <v>1.25</v>
      </c>
    </row>
    <row r="35" spans="1:6" ht="12.75" customHeight="1" x14ac:dyDescent="0.2">
      <c r="A35" s="4">
        <f t="shared" si="0"/>
        <v>26</v>
      </c>
      <c r="B35" s="10"/>
      <c r="F35" s="43"/>
    </row>
    <row r="36" spans="1:6" ht="12.75" customHeight="1" x14ac:dyDescent="0.2">
      <c r="A36" s="4">
        <f t="shared" si="0"/>
        <v>27</v>
      </c>
      <c r="B36" s="10"/>
      <c r="C36" s="10" t="s">
        <v>60</v>
      </c>
      <c r="F36" s="43"/>
    </row>
    <row r="37" spans="1:6" ht="12.75" customHeight="1" x14ac:dyDescent="0.2">
      <c r="A37" s="4">
        <f t="shared" si="0"/>
        <v>28</v>
      </c>
      <c r="B37" s="10"/>
      <c r="C37" s="10" t="s">
        <v>61</v>
      </c>
      <c r="D37" s="10" t="s">
        <v>53</v>
      </c>
      <c r="E37" s="4" t="s">
        <v>33</v>
      </c>
      <c r="F37" s="43">
        <v>0.14588999999999999</v>
      </c>
    </row>
    <row r="38" spans="1:6" ht="12.75" customHeight="1" x14ac:dyDescent="0.2">
      <c r="A38" s="4">
        <f t="shared" si="0"/>
        <v>29</v>
      </c>
      <c r="B38" s="10"/>
      <c r="C38" s="10" t="s">
        <v>62</v>
      </c>
      <c r="D38" s="10" t="s">
        <v>53</v>
      </c>
      <c r="E38" s="4" t="s">
        <v>33</v>
      </c>
      <c r="F38" s="43">
        <v>0.11743000000000001</v>
      </c>
    </row>
    <row r="39" spans="1:6" ht="12.75" customHeight="1" x14ac:dyDescent="0.2">
      <c r="A39" s="4">
        <f t="shared" si="0"/>
        <v>30</v>
      </c>
      <c r="B39" s="10"/>
      <c r="F39" s="43"/>
    </row>
    <row r="40" spans="1:6" ht="12.75" customHeight="1" x14ac:dyDescent="0.2">
      <c r="A40" s="4">
        <f t="shared" si="0"/>
        <v>31</v>
      </c>
      <c r="B40" s="44" t="s">
        <v>64</v>
      </c>
      <c r="C40" s="1"/>
      <c r="D40" s="45"/>
      <c r="E40" s="45"/>
      <c r="F40" s="43"/>
    </row>
    <row r="41" spans="1:6" ht="12.75" customHeight="1" x14ac:dyDescent="0.2">
      <c r="A41" s="4">
        <f t="shared" si="0"/>
        <v>32</v>
      </c>
      <c r="C41" s="10" t="s">
        <v>59</v>
      </c>
      <c r="D41" s="10" t="s">
        <v>53</v>
      </c>
      <c r="E41" s="4" t="s">
        <v>33</v>
      </c>
      <c r="F41" s="46">
        <v>1.35</v>
      </c>
    </row>
    <row r="42" spans="1:6" ht="12.75" customHeight="1" x14ac:dyDescent="0.2">
      <c r="A42" s="4">
        <f t="shared" si="0"/>
        <v>33</v>
      </c>
      <c r="F42" s="43"/>
    </row>
    <row r="43" spans="1:6" ht="12.75" customHeight="1" x14ac:dyDescent="0.2">
      <c r="A43" s="4">
        <f t="shared" si="0"/>
        <v>34</v>
      </c>
      <c r="C43" s="10" t="s">
        <v>60</v>
      </c>
      <c r="F43" s="43"/>
    </row>
    <row r="44" spans="1:6" ht="12.75" customHeight="1" x14ac:dyDescent="0.2">
      <c r="A44" s="4">
        <f t="shared" si="0"/>
        <v>35</v>
      </c>
      <c r="C44" s="10" t="s">
        <v>65</v>
      </c>
      <c r="D44" s="10" t="s">
        <v>53</v>
      </c>
      <c r="E44" s="4" t="s">
        <v>33</v>
      </c>
      <c r="F44" s="43">
        <v>0.18773000000000001</v>
      </c>
    </row>
    <row r="45" spans="1:6" ht="12.75" customHeight="1" x14ac:dyDescent="0.2">
      <c r="A45" s="4">
        <f t="shared" si="0"/>
        <v>36</v>
      </c>
      <c r="C45" s="10" t="s">
        <v>66</v>
      </c>
      <c r="D45" s="10" t="s">
        <v>53</v>
      </c>
      <c r="E45" s="4" t="s">
        <v>33</v>
      </c>
      <c r="F45" s="43">
        <v>0.13309000000000001</v>
      </c>
    </row>
    <row r="46" spans="1:6" ht="12.75" customHeight="1" x14ac:dyDescent="0.2">
      <c r="A46" s="4">
        <f t="shared" si="0"/>
        <v>37</v>
      </c>
      <c r="F46" s="43"/>
    </row>
    <row r="47" spans="1:6" ht="12.75" customHeight="1" x14ac:dyDescent="0.2">
      <c r="A47" s="4">
        <f t="shared" si="0"/>
        <v>38</v>
      </c>
      <c r="C47" s="10" t="s">
        <v>56</v>
      </c>
      <c r="D47" s="10" t="s">
        <v>53</v>
      </c>
      <c r="E47" s="4" t="s">
        <v>33</v>
      </c>
      <c r="F47" s="43">
        <v>8.8299999999999993E-3</v>
      </c>
    </row>
    <row r="48" spans="1:6" ht="12.75" customHeight="1" x14ac:dyDescent="0.2">
      <c r="A48" s="4">
        <f t="shared" si="0"/>
        <v>39</v>
      </c>
      <c r="C48" s="45"/>
      <c r="D48" s="45"/>
      <c r="E48" s="45"/>
      <c r="F48" s="43"/>
    </row>
    <row r="49" spans="1:6" ht="12.75" customHeight="1" x14ac:dyDescent="0.2">
      <c r="A49" s="4">
        <f t="shared" si="0"/>
        <v>40</v>
      </c>
      <c r="B49" s="44" t="s">
        <v>67</v>
      </c>
      <c r="C49" s="1"/>
      <c r="D49" s="45"/>
      <c r="E49" s="45"/>
      <c r="F49" s="43"/>
    </row>
    <row r="50" spans="1:6" ht="12.75" customHeight="1" x14ac:dyDescent="0.2">
      <c r="A50" s="4">
        <f t="shared" si="0"/>
        <v>41</v>
      </c>
      <c r="B50" s="10"/>
      <c r="C50" s="10" t="s">
        <v>59</v>
      </c>
      <c r="D50" s="10" t="s">
        <v>53</v>
      </c>
      <c r="E50" s="4" t="s">
        <v>33</v>
      </c>
      <c r="F50" s="46">
        <v>1.35</v>
      </c>
    </row>
    <row r="51" spans="1:6" ht="12.75" customHeight="1" x14ac:dyDescent="0.2">
      <c r="A51" s="4">
        <f t="shared" si="0"/>
        <v>42</v>
      </c>
      <c r="B51" s="10"/>
      <c r="F51" s="43"/>
    </row>
    <row r="52" spans="1:6" ht="12.75" customHeight="1" x14ac:dyDescent="0.2">
      <c r="A52" s="4">
        <f t="shared" si="0"/>
        <v>43</v>
      </c>
      <c r="B52" s="10"/>
      <c r="C52" s="10" t="s">
        <v>60</v>
      </c>
      <c r="F52" s="43"/>
    </row>
    <row r="53" spans="1:6" ht="12.75" customHeight="1" x14ac:dyDescent="0.2">
      <c r="A53" s="4">
        <f t="shared" si="0"/>
        <v>44</v>
      </c>
      <c r="B53" s="10"/>
      <c r="C53" s="10" t="s">
        <v>65</v>
      </c>
      <c r="D53" s="10" t="s">
        <v>53</v>
      </c>
      <c r="E53" s="4" t="s">
        <v>33</v>
      </c>
      <c r="F53" s="43">
        <v>0.18773000000000001</v>
      </c>
    </row>
    <row r="54" spans="1:6" ht="12.75" customHeight="1" x14ac:dyDescent="0.2">
      <c r="A54" s="4">
        <f t="shared" si="0"/>
        <v>45</v>
      </c>
      <c r="B54" s="10"/>
      <c r="C54" s="10" t="s">
        <v>66</v>
      </c>
      <c r="D54" s="10" t="s">
        <v>53</v>
      </c>
      <c r="E54" s="4" t="s">
        <v>33</v>
      </c>
      <c r="F54" s="43">
        <v>0.13309000000000001</v>
      </c>
    </row>
    <row r="55" spans="1:6" ht="12.75" customHeight="1" x14ac:dyDescent="0.2">
      <c r="A55" s="4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2" orientation="portrait" blackAndWhite="1" r:id="rId1"/>
  <headerFooter>
    <oddFooter>&amp;RExhibit No. ___(JAP-13)
                  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E37" sqref="E37"/>
    </sheetView>
  </sheetViews>
  <sheetFormatPr defaultColWidth="9.140625" defaultRowHeight="12.75" x14ac:dyDescent="0.2"/>
  <cols>
    <col min="1" max="1" width="5.28515625" style="2" customWidth="1"/>
    <col min="2" max="2" width="2.7109375" style="2" customWidth="1"/>
    <col min="3" max="3" width="41.140625" style="2" customWidth="1"/>
    <col min="4" max="4" width="24.140625" style="24" bestFit="1" customWidth="1"/>
    <col min="5" max="8" width="11.28515625" style="24" bestFit="1" customWidth="1"/>
    <col min="9" max="17" width="11.28515625" style="2" bestFit="1" customWidth="1"/>
    <col min="18" max="16384" width="9.140625" style="2"/>
  </cols>
  <sheetData>
    <row r="1" spans="1:17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s="15" t="str">
        <f>'Exh. JAP-13 Pg. 1'!A2:O2</f>
        <v>2019 Gas General Rate Case (GRC)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x14ac:dyDescent="0.2">
      <c r="A4" s="15" t="s">
        <v>68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2">
      <c r="A5" s="1"/>
      <c r="B5" s="1"/>
      <c r="C5" s="1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</row>
    <row r="6" spans="1:17" ht="38.25" x14ac:dyDescent="0.2">
      <c r="A6" s="37" t="s">
        <v>69</v>
      </c>
      <c r="B6" s="37"/>
      <c r="C6" s="11"/>
      <c r="D6" s="37" t="s">
        <v>7</v>
      </c>
      <c r="E6" s="47" t="s">
        <v>70</v>
      </c>
      <c r="F6" s="47" t="s">
        <v>71</v>
      </c>
      <c r="G6" s="47" t="s">
        <v>72</v>
      </c>
      <c r="H6" s="47" t="s">
        <v>73</v>
      </c>
      <c r="I6" s="47" t="s">
        <v>74</v>
      </c>
      <c r="J6" s="47" t="s">
        <v>75</v>
      </c>
      <c r="K6" s="47" t="s">
        <v>76</v>
      </c>
      <c r="L6" s="47" t="s">
        <v>77</v>
      </c>
      <c r="M6" s="47" t="s">
        <v>78</v>
      </c>
      <c r="N6" s="47" t="s">
        <v>79</v>
      </c>
      <c r="O6" s="47" t="s">
        <v>80</v>
      </c>
      <c r="P6" s="47" t="s">
        <v>81</v>
      </c>
      <c r="Q6" s="37" t="s">
        <v>82</v>
      </c>
    </row>
    <row r="7" spans="1:17" x14ac:dyDescent="0.2">
      <c r="A7" s="1"/>
      <c r="B7" s="1"/>
      <c r="C7" s="4" t="s">
        <v>19</v>
      </c>
      <c r="D7" s="4" t="s">
        <v>20</v>
      </c>
      <c r="E7" s="4" t="s">
        <v>39</v>
      </c>
      <c r="F7" s="4" t="s">
        <v>40</v>
      </c>
      <c r="G7" s="4" t="s">
        <v>41</v>
      </c>
      <c r="H7" s="4" t="s">
        <v>24</v>
      </c>
      <c r="I7" s="4" t="s">
        <v>25</v>
      </c>
      <c r="J7" s="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83</v>
      </c>
      <c r="Q7" s="4" t="s">
        <v>84</v>
      </c>
    </row>
    <row r="8" spans="1:17" x14ac:dyDescent="0.2">
      <c r="A8" s="4"/>
      <c r="B8" s="16" t="s">
        <v>85</v>
      </c>
      <c r="C8" s="5"/>
      <c r="D8" s="4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</row>
    <row r="9" spans="1:17" x14ac:dyDescent="0.2">
      <c r="A9" s="4">
        <v>1</v>
      </c>
      <c r="B9" s="17" t="s">
        <v>86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8"/>
    </row>
    <row r="10" spans="1:17" x14ac:dyDescent="0.2">
      <c r="A10" s="4">
        <f t="shared" ref="A10:A32" si="0">A9+1</f>
        <v>2</v>
      </c>
      <c r="B10" s="4"/>
      <c r="C10" s="1" t="s">
        <v>87</v>
      </c>
      <c r="D10" s="4" t="s">
        <v>88</v>
      </c>
      <c r="E10" s="13">
        <v>97231172.010000005</v>
      </c>
      <c r="F10" s="13">
        <v>73373174.103999987</v>
      </c>
      <c r="G10" s="13">
        <v>75850006.523000002</v>
      </c>
      <c r="H10" s="13">
        <v>50273385.369000003</v>
      </c>
      <c r="I10" s="13">
        <v>30885641.842999998</v>
      </c>
      <c r="J10" s="13">
        <v>19280944.662999999</v>
      </c>
      <c r="K10" s="13">
        <v>13445152.333000001</v>
      </c>
      <c r="L10" s="13">
        <v>13243856.593</v>
      </c>
      <c r="M10" s="13">
        <v>21691921.379000001</v>
      </c>
      <c r="N10" s="13">
        <v>44274554.725000001</v>
      </c>
      <c r="O10" s="13">
        <v>77701213.745000005</v>
      </c>
      <c r="P10" s="13">
        <v>96411150.341000006</v>
      </c>
      <c r="Q10" s="18">
        <f>SUM(E10:P10)</f>
        <v>613662173.62800002</v>
      </c>
    </row>
    <row r="11" spans="1:17" x14ac:dyDescent="0.2">
      <c r="A11" s="4">
        <f t="shared" si="0"/>
        <v>3</v>
      </c>
      <c r="B11" s="4"/>
      <c r="C11" s="1" t="s">
        <v>89</v>
      </c>
      <c r="D11" s="12" t="s">
        <v>90</v>
      </c>
      <c r="E11" s="19">
        <f t="shared" ref="E11:P11" si="1">E10/$Q10</f>
        <v>0.15844413455560521</v>
      </c>
      <c r="F11" s="19">
        <f t="shared" si="1"/>
        <v>0.11956606950403068</v>
      </c>
      <c r="G11" s="19">
        <f t="shared" si="1"/>
        <v>0.12360221923826777</v>
      </c>
      <c r="H11" s="19">
        <f t="shared" si="1"/>
        <v>8.1923552614920597E-2</v>
      </c>
      <c r="I11" s="19">
        <f t="shared" si="1"/>
        <v>5.0330040159396842E-2</v>
      </c>
      <c r="J11" s="19">
        <f t="shared" si="1"/>
        <v>3.141947718401826E-2</v>
      </c>
      <c r="K11" s="19">
        <f t="shared" si="1"/>
        <v>2.1909697078950817E-2</v>
      </c>
      <c r="L11" s="19">
        <f t="shared" si="1"/>
        <v>2.1581673373644149E-2</v>
      </c>
      <c r="M11" s="19">
        <f t="shared" si="1"/>
        <v>3.5348311027150865E-2</v>
      </c>
      <c r="N11" s="19">
        <f t="shared" si="1"/>
        <v>7.2148091617325411E-2</v>
      </c>
      <c r="O11" s="19">
        <f t="shared" si="1"/>
        <v>0.12661887449510978</v>
      </c>
      <c r="P11" s="19">
        <f t="shared" si="1"/>
        <v>0.1571078591515796</v>
      </c>
      <c r="Q11" s="19">
        <f>SUM(E11:P11)</f>
        <v>1</v>
      </c>
    </row>
    <row r="12" spans="1:17" x14ac:dyDescent="0.2">
      <c r="A12" s="4">
        <f t="shared" si="0"/>
        <v>4</v>
      </c>
      <c r="B12" s="4"/>
      <c r="C12" s="1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4">
        <f t="shared" si="0"/>
        <v>5</v>
      </c>
      <c r="B13" s="17" t="s">
        <v>91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">
      <c r="A14" s="4">
        <f t="shared" si="0"/>
        <v>6</v>
      </c>
      <c r="B14" s="4"/>
      <c r="C14" s="1" t="str">
        <f>C10</f>
        <v xml:space="preserve">Weather-Normalized Therm Sales </v>
      </c>
      <c r="D14" s="4" t="s">
        <v>88</v>
      </c>
      <c r="E14" s="13">
        <v>33824695.287</v>
      </c>
      <c r="F14" s="13">
        <v>26744447.717999998</v>
      </c>
      <c r="G14" s="13">
        <v>27371494.364999998</v>
      </c>
      <c r="H14" s="13">
        <v>19232155.868999999</v>
      </c>
      <c r="I14" s="13">
        <v>12821977.888</v>
      </c>
      <c r="J14" s="13">
        <v>9368749.004999999</v>
      </c>
      <c r="K14" s="13">
        <v>8114894.6409999998</v>
      </c>
      <c r="L14" s="13">
        <v>8198553.307</v>
      </c>
      <c r="M14" s="13">
        <v>10192052.229999999</v>
      </c>
      <c r="N14" s="13">
        <v>16642566.345000001</v>
      </c>
      <c r="O14" s="13">
        <v>26450306.603</v>
      </c>
      <c r="P14" s="13">
        <v>33314827.854999997</v>
      </c>
      <c r="Q14" s="18">
        <f>SUM(E14:P14)</f>
        <v>232276721.11299995</v>
      </c>
    </row>
    <row r="15" spans="1:17" x14ac:dyDescent="0.2">
      <c r="A15" s="4">
        <f t="shared" si="0"/>
        <v>7</v>
      </c>
      <c r="B15" s="4"/>
      <c r="C15" s="1" t="s">
        <v>89</v>
      </c>
      <c r="D15" s="12" t="s">
        <v>92</v>
      </c>
      <c r="E15" s="19">
        <f t="shared" ref="E15:P15" si="2">E14/$Q14</f>
        <v>0.14562240729472273</v>
      </c>
      <c r="F15" s="19">
        <f t="shared" si="2"/>
        <v>0.11514045656339851</v>
      </c>
      <c r="G15" s="19">
        <f t="shared" si="2"/>
        <v>0.11784002388979858</v>
      </c>
      <c r="H15" s="19">
        <f t="shared" si="2"/>
        <v>8.2798464593633464E-2</v>
      </c>
      <c r="I15" s="19">
        <f t="shared" si="2"/>
        <v>5.5201303972954981E-2</v>
      </c>
      <c r="J15" s="19">
        <f t="shared" si="2"/>
        <v>4.0334429382797299E-2</v>
      </c>
      <c r="K15" s="19">
        <f t="shared" si="2"/>
        <v>3.4936323373758134E-2</v>
      </c>
      <c r="L15" s="19">
        <f t="shared" si="2"/>
        <v>3.5296491476696445E-2</v>
      </c>
      <c r="M15" s="19">
        <f t="shared" si="2"/>
        <v>4.3878922438558461E-2</v>
      </c>
      <c r="N15" s="19">
        <f t="shared" si="2"/>
        <v>7.1649738575841115E-2</v>
      </c>
      <c r="O15" s="19">
        <f t="shared" si="2"/>
        <v>0.11387411737283923</v>
      </c>
      <c r="P15" s="19">
        <f t="shared" si="2"/>
        <v>0.14342732106500125</v>
      </c>
      <c r="Q15" s="19">
        <f>SUM(E15:P15)</f>
        <v>1.0000000000000004</v>
      </c>
    </row>
    <row r="16" spans="1:17" x14ac:dyDescent="0.2">
      <c r="A16" s="4">
        <f t="shared" si="0"/>
        <v>8</v>
      </c>
      <c r="B16" s="4"/>
      <c r="C16" s="1"/>
      <c r="D16" s="1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">
      <c r="A17" s="4">
        <f t="shared" si="0"/>
        <v>9</v>
      </c>
      <c r="B17" s="17" t="s">
        <v>93</v>
      </c>
      <c r="D17" s="1"/>
      <c r="E17" s="2"/>
      <c r="F17" s="2"/>
      <c r="G17" s="2"/>
      <c r="H17" s="2"/>
    </row>
    <row r="18" spans="1:17" x14ac:dyDescent="0.2">
      <c r="A18" s="4">
        <f t="shared" si="0"/>
        <v>10</v>
      </c>
      <c r="B18" s="4"/>
      <c r="C18" s="1" t="str">
        <f>C10</f>
        <v xml:space="preserve">Weather-Normalized Therm Sales </v>
      </c>
      <c r="D18" s="4" t="s">
        <v>88</v>
      </c>
      <c r="E18" s="13">
        <v>11422000.573000001</v>
      </c>
      <c r="F18" s="13">
        <v>9743348.9819999989</v>
      </c>
      <c r="G18" s="13">
        <v>10258491.901999999</v>
      </c>
      <c r="H18" s="13">
        <v>8334173.9120000014</v>
      </c>
      <c r="I18" s="13">
        <v>6630460.6320000002</v>
      </c>
      <c r="J18" s="13">
        <v>5512399.9450000003</v>
      </c>
      <c r="K18" s="13">
        <v>4698028.7229999993</v>
      </c>
      <c r="L18" s="13">
        <v>4792915.8919999991</v>
      </c>
      <c r="M18" s="13">
        <v>5473710.3930000002</v>
      </c>
      <c r="N18" s="13">
        <v>7606783.4979999997</v>
      </c>
      <c r="O18" s="13">
        <v>9662880.5700000003</v>
      </c>
      <c r="P18" s="13">
        <v>11083608.899</v>
      </c>
      <c r="Q18" s="18">
        <f>SUM(E18:P18)</f>
        <v>95218803.920999989</v>
      </c>
    </row>
    <row r="19" spans="1:17" x14ac:dyDescent="0.2">
      <c r="A19" s="4">
        <f t="shared" si="0"/>
        <v>11</v>
      </c>
      <c r="B19" s="4"/>
      <c r="C19" s="1" t="s">
        <v>89</v>
      </c>
      <c r="D19" s="12" t="s">
        <v>94</v>
      </c>
      <c r="E19" s="19">
        <f t="shared" ref="E19:P19" si="3">E18/$Q18</f>
        <v>0.11995530402247513</v>
      </c>
      <c r="F19" s="19">
        <f t="shared" si="3"/>
        <v>0.10232589132377409</v>
      </c>
      <c r="G19" s="19">
        <f t="shared" si="3"/>
        <v>0.10773598784659323</v>
      </c>
      <c r="H19" s="19">
        <f t="shared" si="3"/>
        <v>8.7526555352602411E-2</v>
      </c>
      <c r="I19" s="19">
        <f t="shared" si="3"/>
        <v>6.963394160570513E-2</v>
      </c>
      <c r="J19" s="19">
        <f t="shared" si="3"/>
        <v>5.7891925943256574E-2</v>
      </c>
      <c r="K19" s="19">
        <f t="shared" si="3"/>
        <v>4.9339295701485646E-2</v>
      </c>
      <c r="L19" s="19">
        <f t="shared" si="3"/>
        <v>5.0335812829328634E-2</v>
      </c>
      <c r="M19" s="19">
        <f t="shared" si="3"/>
        <v>5.748560334302627E-2</v>
      </c>
      <c r="N19" s="19">
        <f t="shared" si="3"/>
        <v>7.9887408628983678E-2</v>
      </c>
      <c r="O19" s="19">
        <f t="shared" si="3"/>
        <v>0.10148080181743288</v>
      </c>
      <c r="P19" s="19">
        <f t="shared" si="3"/>
        <v>0.11640147158533642</v>
      </c>
      <c r="Q19" s="19">
        <f>SUM(E19:P19)</f>
        <v>1.0000000000000002</v>
      </c>
    </row>
    <row r="20" spans="1:17" x14ac:dyDescent="0.2">
      <c r="A20" s="4">
        <f t="shared" si="0"/>
        <v>12</v>
      </c>
      <c r="B20" s="4"/>
      <c r="C20" s="1"/>
      <c r="D20" s="12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x14ac:dyDescent="0.2">
      <c r="A21" s="4">
        <f t="shared" si="0"/>
        <v>13</v>
      </c>
      <c r="B21" s="16" t="s">
        <v>95</v>
      </c>
      <c r="D21" s="4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x14ac:dyDescent="0.2">
      <c r="A22" s="4">
        <f t="shared" si="0"/>
        <v>14</v>
      </c>
      <c r="B22" s="17" t="s">
        <v>86</v>
      </c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4">
        <f t="shared" si="0"/>
        <v>15</v>
      </c>
      <c r="B23" s="4"/>
      <c r="C23" s="1" t="s">
        <v>96</v>
      </c>
      <c r="D23" s="4" t="s">
        <v>97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1">
        <f>'Exh. JAP-13 Pg. 2'!D15</f>
        <v>352.58</v>
      </c>
    </row>
    <row r="24" spans="1:17" x14ac:dyDescent="0.2">
      <c r="A24" s="4">
        <f t="shared" si="0"/>
        <v>16</v>
      </c>
      <c r="B24" s="4"/>
      <c r="C24" s="1" t="s">
        <v>95</v>
      </c>
      <c r="D24" s="4" t="str">
        <f>"("&amp;A$11&amp;") x ("&amp;A23&amp;")"</f>
        <v>(3) x (15)</v>
      </c>
      <c r="E24" s="20">
        <f>$Q23*E$11</f>
        <v>55.864232961615286</v>
      </c>
      <c r="F24" s="20">
        <f t="shared" ref="F24:P24" si="4">$Q23*F$11</f>
        <v>42.156604785731133</v>
      </c>
      <c r="G24" s="20">
        <f t="shared" si="4"/>
        <v>43.579670459028449</v>
      </c>
      <c r="H24" s="20">
        <f t="shared" si="4"/>
        <v>28.884606180968703</v>
      </c>
      <c r="I24" s="20">
        <f t="shared" si="4"/>
        <v>17.745365559400138</v>
      </c>
      <c r="J24" s="20">
        <f t="shared" si="4"/>
        <v>11.077879265541158</v>
      </c>
      <c r="K24" s="20">
        <f t="shared" si="4"/>
        <v>7.7249209960964791</v>
      </c>
      <c r="L24" s="20">
        <f t="shared" si="4"/>
        <v>7.6092663980794537</v>
      </c>
      <c r="M24" s="20">
        <f t="shared" si="4"/>
        <v>12.463107501952852</v>
      </c>
      <c r="N24" s="20">
        <f t="shared" si="4"/>
        <v>25.437974142436591</v>
      </c>
      <c r="O24" s="20">
        <f t="shared" si="4"/>
        <v>44.643282769485801</v>
      </c>
      <c r="P24" s="20">
        <f t="shared" si="4"/>
        <v>55.393088979663929</v>
      </c>
      <c r="Q24" s="21">
        <f>SUM(E24:P24)</f>
        <v>352.57999999999993</v>
      </c>
    </row>
    <row r="25" spans="1:17" x14ac:dyDescent="0.2">
      <c r="A25" s="4">
        <f t="shared" si="0"/>
        <v>17</v>
      </c>
      <c r="B25" s="4"/>
      <c r="C25" s="1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1"/>
    </row>
    <row r="26" spans="1:17" x14ac:dyDescent="0.2">
      <c r="A26" s="4">
        <f t="shared" si="0"/>
        <v>18</v>
      </c>
      <c r="B26" s="17" t="s">
        <v>91</v>
      </c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1"/>
    </row>
    <row r="27" spans="1:17" x14ac:dyDescent="0.2">
      <c r="A27" s="4">
        <f t="shared" si="0"/>
        <v>19</v>
      </c>
      <c r="B27" s="4"/>
      <c r="C27" s="1" t="s">
        <v>96</v>
      </c>
      <c r="D27" s="4" t="str">
        <f>$D$23</f>
        <v>JAP-13 Page 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1">
        <f>'Exh. JAP-13 Pg. 2'!E15</f>
        <v>1726.95</v>
      </c>
    </row>
    <row r="28" spans="1:17" x14ac:dyDescent="0.2">
      <c r="A28" s="4">
        <f t="shared" si="0"/>
        <v>20</v>
      </c>
      <c r="B28" s="4"/>
      <c r="C28" s="1" t="s">
        <v>95</v>
      </c>
      <c r="D28" s="4" t="str">
        <f>"("&amp;A$15&amp;") x ("&amp;A27&amp;")"</f>
        <v>(7) x (19)</v>
      </c>
      <c r="E28" s="20">
        <f>$Q27*E$15</f>
        <v>251.48261627762142</v>
      </c>
      <c r="F28" s="20">
        <f t="shared" ref="F28:P28" si="5">$Q27*F$15</f>
        <v>198.84181146216108</v>
      </c>
      <c r="G28" s="20">
        <f t="shared" si="5"/>
        <v>203.50382925648768</v>
      </c>
      <c r="H28" s="20">
        <f t="shared" si="5"/>
        <v>142.98880842997531</v>
      </c>
      <c r="I28" s="20">
        <f t="shared" si="5"/>
        <v>95.329891896094608</v>
      </c>
      <c r="J28" s="20">
        <f t="shared" si="5"/>
        <v>69.655542822621797</v>
      </c>
      <c r="K28" s="20">
        <f t="shared" si="5"/>
        <v>60.333283650311614</v>
      </c>
      <c r="L28" s="20">
        <f t="shared" si="5"/>
        <v>60.955275955680925</v>
      </c>
      <c r="M28" s="20">
        <f t="shared" si="5"/>
        <v>75.776705105268533</v>
      </c>
      <c r="N28" s="20">
        <f t="shared" si="5"/>
        <v>123.73551603354882</v>
      </c>
      <c r="O28" s="20">
        <f t="shared" si="5"/>
        <v>196.65490699702471</v>
      </c>
      <c r="P28" s="20">
        <f t="shared" si="5"/>
        <v>247.69181211320392</v>
      </c>
      <c r="Q28" s="21">
        <f>SUM(E28:P28)</f>
        <v>1726.9500000000003</v>
      </c>
    </row>
    <row r="29" spans="1:17" x14ac:dyDescent="0.2">
      <c r="A29" s="4">
        <f t="shared" si="0"/>
        <v>21</v>
      </c>
      <c r="B29" s="4"/>
      <c r="C29" s="1"/>
      <c r="D29" s="4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">
      <c r="A30" s="4">
        <f t="shared" si="0"/>
        <v>22</v>
      </c>
      <c r="B30" s="17" t="s">
        <v>93</v>
      </c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1"/>
    </row>
    <row r="31" spans="1:17" x14ac:dyDescent="0.2">
      <c r="A31" s="4">
        <f t="shared" si="0"/>
        <v>23</v>
      </c>
      <c r="B31" s="4"/>
      <c r="C31" s="1" t="s">
        <v>96</v>
      </c>
      <c r="D31" s="4" t="str">
        <f>$D$23</f>
        <v>JAP-13 Page 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1">
        <f>'Exh. JAP-13 Pg. 2'!F15</f>
        <v>11008.35</v>
      </c>
    </row>
    <row r="32" spans="1:17" x14ac:dyDescent="0.2">
      <c r="A32" s="4">
        <f t="shared" si="0"/>
        <v>24</v>
      </c>
      <c r="B32" s="4"/>
      <c r="C32" s="1" t="s">
        <v>95</v>
      </c>
      <c r="D32" s="4" t="str">
        <f>"("&amp;A$19&amp;") x ("&amp;A31&amp;")"</f>
        <v>(11) x (23)</v>
      </c>
      <c r="E32" s="20">
        <f>$Q31*E$19</f>
        <v>1320.5099710358143</v>
      </c>
      <c r="F32" s="20">
        <f t="shared" ref="F32:P32" si="6">$Q31*F$19</f>
        <v>1126.4392257540685</v>
      </c>
      <c r="G32" s="20">
        <f t="shared" si="6"/>
        <v>1185.9954618110446</v>
      </c>
      <c r="H32" s="20">
        <f t="shared" si="6"/>
        <v>963.52295561582082</v>
      </c>
      <c r="I32" s="20">
        <f t="shared" si="6"/>
        <v>766.55480107516405</v>
      </c>
      <c r="J32" s="20">
        <f t="shared" si="6"/>
        <v>637.29458295744848</v>
      </c>
      <c r="K32" s="20">
        <f t="shared" si="6"/>
        <v>543.14423583544954</v>
      </c>
      <c r="L32" s="20">
        <f t="shared" si="6"/>
        <v>554.11424515973988</v>
      </c>
      <c r="M32" s="20">
        <f t="shared" si="6"/>
        <v>632.82164156120325</v>
      </c>
      <c r="N32" s="20">
        <f t="shared" si="6"/>
        <v>879.42855478087245</v>
      </c>
      <c r="O32" s="20">
        <f t="shared" si="6"/>
        <v>1117.1361846869372</v>
      </c>
      <c r="P32" s="20">
        <f t="shared" si="6"/>
        <v>1281.3881397264383</v>
      </c>
      <c r="Q32" s="21">
        <f>SUM(E32:P32)</f>
        <v>11008.35</v>
      </c>
    </row>
    <row r="33" spans="4:15" x14ac:dyDescent="0.2">
      <c r="D33" s="2"/>
      <c r="E33" s="2"/>
      <c r="F33" s="2"/>
      <c r="G33" s="2"/>
      <c r="H33" s="2"/>
      <c r="J33" s="23"/>
      <c r="K33" s="23"/>
      <c r="L33" s="23"/>
      <c r="M33" s="23"/>
      <c r="N33" s="23"/>
      <c r="O33" s="23"/>
    </row>
    <row r="34" spans="4:15" x14ac:dyDescent="0.2">
      <c r="D34" s="2"/>
      <c r="E34" s="2"/>
      <c r="F34" s="2"/>
      <c r="G34" s="2"/>
      <c r="H34" s="2"/>
      <c r="J34" s="23"/>
      <c r="K34" s="23"/>
      <c r="L34" s="23"/>
      <c r="M34" s="23"/>
      <c r="N34" s="23"/>
      <c r="O34" s="23"/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&amp;RExhibit No. ___(JAP-13)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C3581B-B5E2-4847-8000-B47995E0FC01}"/>
</file>

<file path=customXml/itemProps2.xml><?xml version="1.0" encoding="utf-8"?>
<ds:datastoreItem xmlns:ds="http://schemas.openxmlformats.org/officeDocument/2006/customXml" ds:itemID="{831BAAC7-84E4-42FD-9F77-82018EF1AEC3}"/>
</file>

<file path=customXml/itemProps3.xml><?xml version="1.0" encoding="utf-8"?>
<ds:datastoreItem xmlns:ds="http://schemas.openxmlformats.org/officeDocument/2006/customXml" ds:itemID="{7F9404DA-FF13-4F08-8FB7-1CA4D799C5A1}"/>
</file>

<file path=customXml/itemProps4.xml><?xml version="1.0" encoding="utf-8"?>
<ds:datastoreItem xmlns:ds="http://schemas.openxmlformats.org/officeDocument/2006/customXml" ds:itemID="{7589B6DE-B752-4DBE-8EFF-F697A619B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Exh. JAP-13 Pg. 1</vt:lpstr>
      <vt:lpstr>Exh. JAP-13 Pg. 2</vt:lpstr>
      <vt:lpstr>Exh. JAP-13 Pg. 3</vt:lpstr>
      <vt:lpstr>Exh. JAP-13 Pg. 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2019-06-14T21:38:19Z</cp:lastPrinted>
  <dcterms:created xsi:type="dcterms:W3CDTF">2019-06-14T21:32:05Z</dcterms:created>
  <dcterms:modified xsi:type="dcterms:W3CDTF">2019-06-14T21:38:27Z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