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worksheets/sheet2.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Budget &amp; Administration\Reporting\WUTC\2019\2019 Annual Report\Exhibits\Exhibit 1_Savings &amp; Expenditures\Supplements\"/>
    </mc:Choice>
  </mc:AlternateContent>
  <bookViews>
    <workbookView xWindow="0" yWindow="0" windowWidth="20160" windowHeight="7584" activeTab="1"/>
  </bookViews>
  <sheets>
    <sheet name="Electric 2019 Sector" sheetId="1" r:id="rId1"/>
    <sheet name="Gas 2019 Sector" sheetId="2" r:id="rId2"/>
  </sheets>
  <definedNames>
    <definedName name="_xlnm.Print_Titles" localSheetId="0">'Electric 2019 Sector'!$2:$8</definedName>
    <definedName name="_xlnm.Print_Titles" localSheetId="1">'Gas 2019 Sector'!$2:$8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98" i="2" l="1"/>
  <c r="N197" i="2"/>
  <c r="N229" i="1"/>
  <c r="N123" i="2"/>
  <c r="N122" i="2"/>
  <c r="N151" i="1"/>
  <c r="R107" i="1" l="1"/>
  <c r="R236" i="1" l="1"/>
  <c r="G153" i="2" l="1"/>
  <c r="I120" i="2"/>
  <c r="J120" i="2"/>
  <c r="K120" i="2"/>
  <c r="L120" i="2"/>
  <c r="M120" i="2"/>
  <c r="N120" i="2"/>
  <c r="O120" i="2"/>
  <c r="P120" i="2"/>
  <c r="H120" i="2"/>
  <c r="G120" i="2"/>
  <c r="I75" i="2"/>
  <c r="J75" i="2"/>
  <c r="K75" i="2"/>
  <c r="L75" i="2"/>
  <c r="M75" i="2"/>
  <c r="N75" i="2"/>
  <c r="O75" i="2"/>
  <c r="P75" i="2"/>
  <c r="H75" i="2"/>
  <c r="G87" i="2"/>
  <c r="G75" i="2"/>
  <c r="G99" i="2" s="1"/>
  <c r="P63" i="2"/>
  <c r="I63" i="2"/>
  <c r="J63" i="2"/>
  <c r="K63" i="2"/>
  <c r="L63" i="2"/>
  <c r="M63" i="2"/>
  <c r="N63" i="2"/>
  <c r="O63" i="2"/>
  <c r="H63" i="2"/>
  <c r="G63" i="2"/>
  <c r="I195" i="2" l="1"/>
  <c r="J195" i="2"/>
  <c r="K195" i="2"/>
  <c r="L195" i="2"/>
  <c r="M195" i="2"/>
  <c r="N195" i="2"/>
  <c r="O195" i="2"/>
  <c r="P195" i="2"/>
  <c r="H195" i="2"/>
  <c r="G195" i="2"/>
  <c r="I177" i="2"/>
  <c r="J177" i="2"/>
  <c r="I153" i="2"/>
  <c r="J153" i="2"/>
  <c r="K153" i="2"/>
  <c r="K177" i="2" s="1"/>
  <c r="L153" i="2"/>
  <c r="L177" i="2" s="1"/>
  <c r="M153" i="2"/>
  <c r="M177" i="2" s="1"/>
  <c r="N153" i="2"/>
  <c r="N177" i="2" s="1"/>
  <c r="O153" i="2"/>
  <c r="O177" i="2" s="1"/>
  <c r="P153" i="2"/>
  <c r="P177" i="2" s="1"/>
  <c r="H153" i="2"/>
  <c r="H177" i="2" s="1"/>
  <c r="G177" i="2"/>
  <c r="I111" i="2"/>
  <c r="J111" i="2"/>
  <c r="K111" i="2"/>
  <c r="L111" i="2"/>
  <c r="M111" i="2"/>
  <c r="N111" i="2"/>
  <c r="O111" i="2"/>
  <c r="P111" i="2"/>
  <c r="H111" i="2"/>
  <c r="G111" i="2"/>
  <c r="I99" i="2"/>
  <c r="J99" i="2"/>
  <c r="K99" i="2"/>
  <c r="L99" i="2"/>
  <c r="M99" i="2"/>
  <c r="N99" i="2"/>
  <c r="O99" i="2"/>
  <c r="P99" i="2"/>
  <c r="H99" i="2"/>
  <c r="I87" i="2"/>
  <c r="J87" i="2"/>
  <c r="K87" i="2"/>
  <c r="L87" i="2"/>
  <c r="M87" i="2"/>
  <c r="N87" i="2"/>
  <c r="O87" i="2"/>
  <c r="P87" i="2"/>
  <c r="H87" i="2"/>
  <c r="I51" i="2" l="1"/>
  <c r="I201" i="2" s="1"/>
  <c r="J51" i="2"/>
  <c r="J201" i="2" s="1"/>
  <c r="K51" i="2"/>
  <c r="K201" i="2" s="1"/>
  <c r="L51" i="2"/>
  <c r="L201" i="2" s="1"/>
  <c r="M51" i="2"/>
  <c r="M201" i="2" s="1"/>
  <c r="N51" i="2"/>
  <c r="N201" i="2" s="1"/>
  <c r="O51" i="2"/>
  <c r="O201" i="2" s="1"/>
  <c r="P51" i="2"/>
  <c r="P201" i="2" s="1"/>
  <c r="H51" i="2"/>
  <c r="H201" i="2" s="1"/>
  <c r="G51" i="2"/>
  <c r="G201" i="2" s="1"/>
  <c r="I236" i="1"/>
  <c r="J236" i="1"/>
  <c r="K236" i="1"/>
  <c r="L236" i="1"/>
  <c r="M236" i="1"/>
  <c r="N236" i="1"/>
  <c r="O236" i="1"/>
  <c r="P236" i="1"/>
  <c r="H236" i="1"/>
  <c r="G236" i="1"/>
  <c r="I227" i="1"/>
  <c r="J227" i="1"/>
  <c r="K227" i="1"/>
  <c r="L227" i="1"/>
  <c r="M227" i="1"/>
  <c r="N227" i="1"/>
  <c r="O227" i="1"/>
  <c r="P227" i="1"/>
  <c r="H227" i="1"/>
  <c r="G227" i="1"/>
  <c r="J206" i="1"/>
  <c r="N206" i="1"/>
  <c r="I182" i="1"/>
  <c r="I206" i="1" s="1"/>
  <c r="J182" i="1"/>
  <c r="K182" i="1"/>
  <c r="K206" i="1" s="1"/>
  <c r="L182" i="1"/>
  <c r="L206" i="1" s="1"/>
  <c r="M182" i="1"/>
  <c r="M206" i="1" s="1"/>
  <c r="N182" i="1"/>
  <c r="O182" i="1"/>
  <c r="O206" i="1" s="1"/>
  <c r="P182" i="1"/>
  <c r="P206" i="1" s="1"/>
  <c r="H182" i="1"/>
  <c r="H206" i="1" s="1"/>
  <c r="G182" i="1"/>
  <c r="G206" i="1" s="1"/>
  <c r="I149" i="1"/>
  <c r="J149" i="1"/>
  <c r="K149" i="1"/>
  <c r="L149" i="1"/>
  <c r="M149" i="1"/>
  <c r="N149" i="1"/>
  <c r="O149" i="1"/>
  <c r="P149" i="1"/>
  <c r="H149" i="1"/>
  <c r="G149" i="1"/>
  <c r="I137" i="1"/>
  <c r="J137" i="1"/>
  <c r="K137" i="1"/>
  <c r="L137" i="1"/>
  <c r="M137" i="1"/>
  <c r="N137" i="1"/>
  <c r="O137" i="1"/>
  <c r="P137" i="1"/>
  <c r="H137" i="1"/>
  <c r="G137" i="1"/>
  <c r="L98" i="1"/>
  <c r="I114" i="1"/>
  <c r="I98" i="1" s="1"/>
  <c r="J114" i="1"/>
  <c r="J98" i="1" s="1"/>
  <c r="K114" i="1"/>
  <c r="K98" i="1" s="1"/>
  <c r="L114" i="1"/>
  <c r="M114" i="1"/>
  <c r="M98" i="1" s="1"/>
  <c r="N114" i="1"/>
  <c r="N98" i="1" s="1"/>
  <c r="O114" i="1"/>
  <c r="O98" i="1" s="1"/>
  <c r="P114" i="1"/>
  <c r="P98" i="1" s="1"/>
  <c r="H114" i="1"/>
  <c r="H98" i="1" s="1"/>
  <c r="G114" i="1"/>
  <c r="G98" i="1" s="1"/>
  <c r="I86" i="1"/>
  <c r="J86" i="1"/>
  <c r="K86" i="1"/>
  <c r="L86" i="1"/>
  <c r="M86" i="1"/>
  <c r="N86" i="1"/>
  <c r="O86" i="1"/>
  <c r="P86" i="1"/>
  <c r="H86" i="1"/>
  <c r="G86" i="1"/>
  <c r="I74" i="1"/>
  <c r="J74" i="1"/>
  <c r="K74" i="1"/>
  <c r="L74" i="1"/>
  <c r="M74" i="1"/>
  <c r="N74" i="1"/>
  <c r="O74" i="1"/>
  <c r="P74" i="1"/>
  <c r="H74" i="1"/>
  <c r="G74" i="1"/>
  <c r="I61" i="1"/>
  <c r="J61" i="1"/>
  <c r="K61" i="1"/>
  <c r="L61" i="1"/>
  <c r="M61" i="1"/>
  <c r="N61" i="1"/>
  <c r="O61" i="1"/>
  <c r="P61" i="1"/>
  <c r="H61" i="1"/>
  <c r="G61" i="1"/>
  <c r="I62" i="1" l="1"/>
  <c r="I126" i="1" s="1"/>
  <c r="J62" i="1"/>
  <c r="J126" i="1" s="1"/>
  <c r="K62" i="1"/>
  <c r="K126" i="1" s="1"/>
  <c r="L62" i="1"/>
  <c r="L126" i="1" s="1"/>
  <c r="M62" i="1"/>
  <c r="M126" i="1" s="1"/>
  <c r="N62" i="1"/>
  <c r="N126" i="1" s="1"/>
  <c r="O62" i="1"/>
  <c r="O126" i="1" s="1"/>
  <c r="P62" i="1"/>
  <c r="P126" i="1" s="1"/>
  <c r="H62" i="1"/>
  <c r="H126" i="1" s="1"/>
  <c r="G62" i="1"/>
  <c r="G126" i="1" s="1"/>
  <c r="I57" i="1"/>
  <c r="I240" i="1" s="1"/>
  <c r="J57" i="1"/>
  <c r="K57" i="1"/>
  <c r="L57" i="1"/>
  <c r="M57" i="1"/>
  <c r="M240" i="1" s="1"/>
  <c r="N57" i="1"/>
  <c r="O57" i="1"/>
  <c r="P57" i="1"/>
  <c r="H57" i="1"/>
  <c r="H240" i="1" s="1"/>
  <c r="G57" i="1"/>
  <c r="G240" i="1" l="1"/>
  <c r="N240" i="1"/>
  <c r="J240" i="1"/>
  <c r="L240" i="1"/>
  <c r="P240" i="1"/>
  <c r="O240" i="1"/>
  <c r="K240" i="1"/>
</calcChain>
</file>

<file path=xl/comments1.xml><?xml version="1.0" encoding="utf-8"?>
<comments xmlns="http://schemas.openxmlformats.org/spreadsheetml/2006/main">
  <authors>
    <author>Andy Hemstreet</author>
  </authors>
  <commentList>
    <comment ref="O12" authorId="0" shapeId="0">
      <text>
        <r>
          <rPr>
            <b/>
            <sz val="9"/>
            <color indexed="81"/>
            <rFont val="Tahoma"/>
            <charset val="1"/>
          </rPr>
          <t>Andy Hemstreet:</t>
        </r>
        <r>
          <rPr>
            <sz val="9"/>
            <color indexed="81"/>
            <rFont val="Tahoma"/>
            <charset val="1"/>
          </rPr>
          <t xml:space="preserve">
CEEP funding, reimbursing PSE for fronting manufactured home replacement pilot program.</t>
        </r>
      </text>
    </comment>
    <comment ref="O18" authorId="0" shapeId="0">
      <text>
        <r>
          <rPr>
            <b/>
            <sz val="9"/>
            <color indexed="81"/>
            <rFont val="Tahoma"/>
            <charset val="1"/>
          </rPr>
          <t>Andy Hemstreet:</t>
        </r>
        <r>
          <rPr>
            <sz val="9"/>
            <color indexed="81"/>
            <rFont val="Tahoma"/>
            <charset val="1"/>
          </rPr>
          <t xml:space="preserve">
DOE/BPA reimbursements to PSE for Demand Response pilot.</t>
        </r>
      </text>
    </comment>
    <comment ref="O51" authorId="0" shapeId="0">
      <text>
        <r>
          <rPr>
            <b/>
            <sz val="9"/>
            <color indexed="81"/>
            <rFont val="Tahoma"/>
            <charset val="1"/>
          </rPr>
          <t>Andy Hemstreet:</t>
        </r>
        <r>
          <rPr>
            <sz val="9"/>
            <color indexed="81"/>
            <rFont val="Tahoma"/>
            <charset val="1"/>
          </rPr>
          <t xml:space="preserve">
Reimburesements from Cascade Water Alliance, sharing costs for water-savings measures + BPA/WSU pass-through reimbursements for line-voltage tstat pilot installations.</t>
        </r>
      </text>
    </comment>
    <comment ref="O170" authorId="0" shapeId="0">
      <text>
        <r>
          <rPr>
            <b/>
            <sz val="9"/>
            <color indexed="81"/>
            <rFont val="Tahoma"/>
            <charset val="1"/>
          </rPr>
          <t>Andy Hemstreet:</t>
        </r>
        <r>
          <rPr>
            <sz val="9"/>
            <color indexed="81"/>
            <rFont val="Tahoma"/>
            <charset val="1"/>
          </rPr>
          <t xml:space="preserve">
Fees paid to PSE by participating Contractor Alliance Network members for referrals.</t>
        </r>
      </text>
    </comment>
    <comment ref="N191" authorId="0" shapeId="0">
      <text>
        <r>
          <rPr>
            <b/>
            <sz val="9"/>
            <color indexed="81"/>
            <rFont val="Tahoma"/>
            <charset val="1"/>
          </rPr>
          <t>Andy Hemstreet:</t>
        </r>
        <r>
          <rPr>
            <sz val="9"/>
            <color indexed="81"/>
            <rFont val="Tahoma"/>
            <charset val="1"/>
          </rPr>
          <t xml:space="preserve">
Sales to PSE customers on ShopPSE.</t>
        </r>
      </text>
    </comment>
    <comment ref="O191" authorId="0" shapeId="0">
      <text>
        <r>
          <rPr>
            <b/>
            <sz val="9"/>
            <color indexed="81"/>
            <rFont val="Tahoma"/>
            <charset val="1"/>
          </rPr>
          <t>Andy Hemstreet:</t>
        </r>
        <r>
          <rPr>
            <sz val="9"/>
            <color indexed="81"/>
            <rFont val="Tahoma"/>
            <charset val="1"/>
          </rPr>
          <t xml:space="preserve">
One-time inventory sale to Cascade Water Alliance in October 2019.</t>
        </r>
      </text>
    </comment>
  </commentList>
</comments>
</file>

<file path=xl/comments2.xml><?xml version="1.0" encoding="utf-8"?>
<comments xmlns="http://schemas.openxmlformats.org/spreadsheetml/2006/main">
  <authors>
    <author>Andy Hemstreet</author>
  </authors>
  <commentList>
    <comment ref="O141" authorId="0" shapeId="0">
      <text>
        <r>
          <rPr>
            <b/>
            <sz val="9"/>
            <color indexed="81"/>
            <rFont val="Tahoma"/>
            <charset val="1"/>
          </rPr>
          <t>Andy Hemstreet:</t>
        </r>
        <r>
          <rPr>
            <sz val="9"/>
            <color indexed="81"/>
            <rFont val="Tahoma"/>
            <charset val="1"/>
          </rPr>
          <t xml:space="preserve">
Fees paid to PSE by participating Contractor Alliance Network members for referrals.</t>
        </r>
      </text>
    </comment>
    <comment ref="N162" authorId="0" shapeId="0">
      <text>
        <r>
          <rPr>
            <b/>
            <sz val="9"/>
            <color indexed="81"/>
            <rFont val="Tahoma"/>
            <charset val="1"/>
          </rPr>
          <t>Andy Hemstreet:</t>
        </r>
        <r>
          <rPr>
            <sz val="9"/>
            <color indexed="81"/>
            <rFont val="Tahoma"/>
            <charset val="1"/>
          </rPr>
          <t xml:space="preserve">
Sales to customers on ShopPSE.</t>
        </r>
      </text>
    </comment>
    <comment ref="O162" authorId="0" shapeId="0">
      <text>
        <r>
          <rPr>
            <b/>
            <sz val="9"/>
            <color indexed="81"/>
            <rFont val="Tahoma"/>
            <charset val="1"/>
          </rPr>
          <t>Andy Hemstreet:</t>
        </r>
        <r>
          <rPr>
            <sz val="9"/>
            <color indexed="81"/>
            <rFont val="Tahoma"/>
            <charset val="1"/>
          </rPr>
          <t xml:space="preserve">
One-time inventory sale to Cascade Water Alliance in October 2019.</t>
        </r>
      </text>
    </comment>
  </commentList>
</comments>
</file>

<file path=xl/sharedStrings.xml><?xml version="1.0" encoding="utf-8"?>
<sst xmlns="http://schemas.openxmlformats.org/spreadsheetml/2006/main" count="288" uniqueCount="152">
  <si>
    <t>Electric Programs</t>
  </si>
  <si>
    <t>Budget Category</t>
  </si>
  <si>
    <t>Schedule</t>
  </si>
  <si>
    <t>Comment</t>
  </si>
  <si>
    <r>
      <t xml:space="preserve">Description </t>
    </r>
    <r>
      <rPr>
        <sz val="10"/>
        <color rgb="FF0070C0"/>
        <rFont val="Arial"/>
        <family val="2"/>
      </rPr>
      <t>(Blue, indented text indicates a sub-total value)</t>
    </r>
  </si>
  <si>
    <t>Program Labor</t>
  </si>
  <si>
    <t>Overhead</t>
  </si>
  <si>
    <t>Marketing</t>
  </si>
  <si>
    <t>Employee/Office Expense</t>
  </si>
  <si>
    <t>Outside Services</t>
  </si>
  <si>
    <t>Materials</t>
  </si>
  <si>
    <t>Miscellaneous</t>
  </si>
  <si>
    <t>DBtC</t>
  </si>
  <si>
    <t>Revenue</t>
  </si>
  <si>
    <t>Total Budget</t>
  </si>
  <si>
    <t>Comments</t>
  </si>
  <si>
    <t>Residential Energy Management</t>
  </si>
  <si>
    <t>E201</t>
  </si>
  <si>
    <t>Low Income Weatherization</t>
  </si>
  <si>
    <t>E214</t>
  </si>
  <si>
    <t>Home Energy Assessments</t>
  </si>
  <si>
    <t>SF Existing Water Heat</t>
  </si>
  <si>
    <t>SF Existing Weatherization</t>
  </si>
  <si>
    <t>SF Existing Space Heat</t>
  </si>
  <si>
    <t>Discontinued in 2019</t>
  </si>
  <si>
    <t>SF Rentals Pilot</t>
  </si>
  <si>
    <t>Home Appliances</t>
  </si>
  <si>
    <t>Residential Showerheads</t>
  </si>
  <si>
    <t>Energy Efficient Lighting Services</t>
  </si>
  <si>
    <t>Home Energy Reports</t>
  </si>
  <si>
    <t>Web-Enabled Thermostat</t>
  </si>
  <si>
    <t>E215</t>
  </si>
  <si>
    <t>Single Family New Construction</t>
  </si>
  <si>
    <t>Manufactured Home New Construction</t>
  </si>
  <si>
    <t>E217</t>
  </si>
  <si>
    <t>Multifamily Retrofit</t>
  </si>
  <si>
    <t>E218</t>
  </si>
  <si>
    <t>Multi-Family New Construction</t>
  </si>
  <si>
    <t>Total, Residential Energy Management</t>
  </si>
  <si>
    <t>Business Energy Managment</t>
  </si>
  <si>
    <t>E250</t>
  </si>
  <si>
    <t>Commercial/Industrial Retrofit</t>
  </si>
  <si>
    <t>Custom Lighting Grants</t>
  </si>
  <si>
    <t>E251</t>
  </si>
  <si>
    <t>Commercial/Industrial New Construction</t>
  </si>
  <si>
    <t>Commercial Strategic Energy Management</t>
  </si>
  <si>
    <t>E253</t>
  </si>
  <si>
    <t>SEM</t>
  </si>
  <si>
    <t>Urban Smart Bellevue</t>
  </si>
  <si>
    <t>Resource Accounting Software</t>
  </si>
  <si>
    <t>High Voltage, Self-Directed</t>
  </si>
  <si>
    <t>E258</t>
  </si>
  <si>
    <t>449 Customers</t>
  </si>
  <si>
    <t>Non-449 Customers</t>
  </si>
  <si>
    <t>E261</t>
  </si>
  <si>
    <t>Technology Evaluation</t>
  </si>
  <si>
    <t>E262</t>
  </si>
  <si>
    <t>Business Rebates</t>
  </si>
  <si>
    <t>Lighting to Go--also referred to as Business Lighting Markdowns</t>
  </si>
  <si>
    <t>Commercial kitchen and laundry</t>
  </si>
  <si>
    <t>Commercial HVAC</t>
  </si>
  <si>
    <t>Commercial Midstream</t>
  </si>
  <si>
    <t>Business Direct-Install Programs--Includes:</t>
  </si>
  <si>
    <t>Small Business Direct Install</t>
  </si>
  <si>
    <t>Small Agriculture Direct Install</t>
  </si>
  <si>
    <t>Lodging Direct Install</t>
  </si>
  <si>
    <t>Total, Business Energy Management</t>
  </si>
  <si>
    <t>Pilots With Uncertain Savings</t>
  </si>
  <si>
    <t>E249</t>
  </si>
  <si>
    <t>Residential Pilots</t>
  </si>
  <si>
    <t>Commercial Pay for Performance Pilot</t>
  </si>
  <si>
    <t>Total, Pilots</t>
  </si>
  <si>
    <t>Regional Efficiency Programs</t>
  </si>
  <si>
    <t>E254</t>
  </si>
  <si>
    <t>Northwest Energy Efficiency Alliance</t>
  </si>
  <si>
    <t>E292</t>
  </si>
  <si>
    <t>Transmission &amp; Distribution</t>
  </si>
  <si>
    <t>Total, Regional Efficiency Programs</t>
  </si>
  <si>
    <t>Energy Efficiency Portfolio Support</t>
  </si>
  <si>
    <t>Data and Systems Services</t>
  </si>
  <si>
    <t>Rebates Processing</t>
  </si>
  <si>
    <t>Verification Team</t>
  </si>
  <si>
    <t>Programs Support</t>
  </si>
  <si>
    <t>Trade Ally Support</t>
  </si>
  <si>
    <t>Contractor Alliance Network (revenue + cost)</t>
  </si>
  <si>
    <t>Automated Benchmarking System</t>
  </si>
  <si>
    <t>Energy Advisors</t>
  </si>
  <si>
    <t>Energy Efficient Communities</t>
  </si>
  <si>
    <t>Customer Digital Experience</t>
  </si>
  <si>
    <t>Digital Experience</t>
  </si>
  <si>
    <t>Customer Awareness Tools</t>
  </si>
  <si>
    <t>ShopPSE</t>
  </si>
  <si>
    <t>Market Integration</t>
  </si>
  <si>
    <t>Events</t>
  </si>
  <si>
    <t>Brochures, non program-specific</t>
  </si>
  <si>
    <t>E202</t>
  </si>
  <si>
    <t>Education</t>
  </si>
  <si>
    <t>Total, Portfolio Support</t>
  </si>
  <si>
    <t>Research &amp; Compliance</t>
  </si>
  <si>
    <t>Conservation Supply Curves</t>
  </si>
  <si>
    <t>Strategic Planning</t>
  </si>
  <si>
    <t>Market Research</t>
  </si>
  <si>
    <t>Program Evaluation</t>
  </si>
  <si>
    <t xml:space="preserve">Biennial Elec. Consv. Aquisitn. Review </t>
  </si>
  <si>
    <t>Total, Research &amp; Compliance</t>
  </si>
  <si>
    <t>Other Electric Programs</t>
  </si>
  <si>
    <t>E150</t>
  </si>
  <si>
    <t>Net Metering</t>
  </si>
  <si>
    <t>Total, Other Electric Programs</t>
  </si>
  <si>
    <t>GRAND TOTAL, ELECTRIC PROGRAMS</t>
  </si>
  <si>
    <t xml:space="preserve">Budget Category Includes </t>
  </si>
  <si>
    <t>Energy Efficiency program staff labor. Average FTE cost including management assessments.  This Budget Category group includes assessments from Major Accounts management, Resource Planning,  Corporate Communications management, IT specialists and some building maintenance allocations.</t>
  </si>
  <si>
    <t>Overhead--costs associated with primarily employee labor; benefits, for instance. For 2017, includes micro-overhead.</t>
  </si>
  <si>
    <t>Service and materials associated with the cost of printing program brochures, marketing pieces, advertising, banners, etc.  Also includes marketing conducted by vendors and contractors.</t>
  </si>
  <si>
    <t>Costs associated with EE staff attending events, employee training, conferences, business meals, business parking, ferry &amp; bridge tolls, mileage incurred on employee automobiles, office supplies, phones, subscriptions, software/hardware, etc.</t>
  </si>
  <si>
    <t>Contractors and vendors, such as PECI, Ecos, CostCo, EFI, etc.  Legal expenses, technical services (CMS design, PSE.com web portals, etc.).  These costs do NOT include brochure development, marketing pieces, (which are classified under MARKETING).  These costs do NOT include incentives paid to customers by contractors.</t>
  </si>
  <si>
    <t xml:space="preserve"> Primarily tools, trade show equipment, etc. </t>
  </si>
  <si>
    <t xml:space="preserve">This category should seldomly be used, and only expenses that cannot be classified under one of the above categories.
</t>
  </si>
  <si>
    <t xml:space="preserve">All costs associated with rebates, grants, remuneration, value-added services that have a direct bearing on a customer's perceived value of PSE offerings.  </t>
  </si>
  <si>
    <t>Any amount that PSE is paid by a customer, partner, municipality or outside entity.</t>
  </si>
  <si>
    <t>Natural Gas Programs</t>
  </si>
  <si>
    <r>
      <t>Description</t>
    </r>
    <r>
      <rPr>
        <sz val="10"/>
        <color rgb="FF0070C0"/>
        <rFont val="Arial"/>
        <family val="2"/>
      </rPr>
      <t xml:space="preserve"> (Blue, indented text indicates a sub-total value)</t>
    </r>
  </si>
  <si>
    <t>G201</t>
  </si>
  <si>
    <t>G214</t>
  </si>
  <si>
    <t>Web-Enabled Thermostats</t>
  </si>
  <si>
    <t>G215</t>
  </si>
  <si>
    <t>G217</t>
  </si>
  <si>
    <t>G218</t>
  </si>
  <si>
    <t>Business Energy Management</t>
  </si>
  <si>
    <t>G250</t>
  </si>
  <si>
    <t>G251</t>
  </si>
  <si>
    <t>G253</t>
  </si>
  <si>
    <t>G261</t>
  </si>
  <si>
    <t>G262</t>
  </si>
  <si>
    <t>Commercial Kitchen &amp; Laundry</t>
  </si>
  <si>
    <t>Business Direct Installs--Includes:</t>
  </si>
  <si>
    <t>G249</t>
  </si>
  <si>
    <t>NW Gas Market Transformation</t>
  </si>
  <si>
    <t>Cutomer Awareness Tools</t>
  </si>
  <si>
    <t>G202</t>
  </si>
  <si>
    <t>Energy Efficiency Research &amp; Compliance</t>
  </si>
  <si>
    <t>GRAND TOTAL, GAS PROGRAMS</t>
  </si>
  <si>
    <t>Overhead--costs associated with primarily employee labor; benefits, for instance. For 2017, includes micro-overhead</t>
  </si>
  <si>
    <t>Exhibit 1, Supplement 1</t>
  </si>
  <si>
    <t>No shading, no italics = Budget amount</t>
  </si>
  <si>
    <t>Darker blue shading, italics = Actual amount</t>
  </si>
  <si>
    <t>Lighter blue shading, italics, grey, smaller text = sub-totals, actuals</t>
  </si>
  <si>
    <r>
      <t>(Highlighted Rows =</t>
    </r>
    <r>
      <rPr>
        <sz val="10"/>
        <color rgb="FF00B050"/>
        <rFont val="Arial"/>
        <family val="2"/>
      </rPr>
      <t xml:space="preserve"> Actual</t>
    </r>
    <r>
      <rPr>
        <sz val="10"/>
        <color rgb="FF0000FF"/>
        <rFont val="Arial"/>
        <family val="2"/>
      </rPr>
      <t xml:space="preserve"> Expenditures)</t>
    </r>
  </si>
  <si>
    <t xml:space="preserve">2019 Actual Expenditures Compared to Anticiated Spends </t>
  </si>
  <si>
    <t xml:space="preserve">All Other C/I Retrofit Grants </t>
  </si>
  <si>
    <t>(Including contracted offerings)</t>
  </si>
  <si>
    <t>Without NEEA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</si>
</sst>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F800]dddd\,\ mmmm\ dd\,\ yyyy"/>
    <numFmt numFmtId="167"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Arial"/>
      <family val="2"/>
    </font>
    <font>
      <sz val="10"/>
      <color theme="1"/>
      <name val="Arial"/>
      <family val="2"/>
    </font>
    <font>
      <sz val="12"/>
      <color theme="1"/>
      <name val="Arial"/>
      <family val="2"/>
    </font>
    <font>
      <sz val="8"/>
      <color rgb="FF00B050"/>
      <name val="Arial"/>
      <family val="2"/>
    </font>
    <font>
      <b/>
      <sz val="16"/>
      <color rgb="FF006A71"/>
      <name val="Arial"/>
      <family val="2"/>
    </font>
    <font>
      <b/>
      <sz val="10"/>
      <color theme="1"/>
      <name val="Arial"/>
      <family val="2"/>
    </font>
    <font>
      <sz val="10"/>
      <color rgb="FF0070C0"/>
      <name val="Arial"/>
      <family val="2"/>
    </font>
    <font>
      <sz val="8"/>
      <color theme="1"/>
      <name val="Arial"/>
      <family val="2"/>
    </font>
    <font>
      <b/>
      <sz val="10"/>
      <color indexed="8"/>
      <name val="Calibri"/>
      <family val="2"/>
    </font>
    <font>
      <sz val="10"/>
      <color rgb="FF0000FF"/>
      <name val="Arial"/>
      <family val="2"/>
    </font>
    <font>
      <sz val="6"/>
      <color theme="1"/>
      <name val="Arial"/>
      <family val="2"/>
    </font>
    <font>
      <i/>
      <sz val="9"/>
      <color theme="1"/>
      <name val="Arial"/>
      <family val="2"/>
    </font>
    <font>
      <sz val="8"/>
      <color rgb="FF0000FF"/>
      <name val="Arial"/>
      <family val="2"/>
    </font>
    <font>
      <i/>
      <sz val="9"/>
      <color rgb="FF00B050"/>
      <name val="Arial"/>
      <family val="2"/>
    </font>
    <font>
      <b/>
      <i/>
      <sz val="9"/>
      <color theme="1"/>
      <name val="Arial"/>
      <family val="2"/>
    </font>
    <font>
      <sz val="10"/>
      <color theme="7" tint="-0.249977111117893"/>
      <name val="Arial"/>
      <family val="2"/>
    </font>
    <font>
      <sz val="10"/>
      <name val="Arial"/>
      <family val="2"/>
    </font>
    <font>
      <b/>
      <sz val="8"/>
      <color indexed="20"/>
      <name val="Arial"/>
      <family val="2"/>
    </font>
    <font>
      <b/>
      <sz val="12"/>
      <color indexed="20"/>
      <name val="Arial"/>
      <family val="2"/>
    </font>
    <font>
      <b/>
      <sz val="12"/>
      <color rgb="FF006A71"/>
      <name val="Arial"/>
      <family val="2"/>
    </font>
    <font>
      <b/>
      <sz val="22"/>
      <color rgb="FF006A71"/>
      <name val="Arial"/>
      <family val="2"/>
    </font>
    <font>
      <b/>
      <sz val="10"/>
      <color rgb="FFFF0000"/>
      <name val="Arial"/>
      <family val="2"/>
    </font>
    <font>
      <i/>
      <sz val="11"/>
      <color theme="1"/>
      <name val="Calibri"/>
      <family val="2"/>
      <scheme val="minor"/>
    </font>
    <font>
      <i/>
      <sz val="10"/>
      <color theme="1"/>
      <name val="Calibri"/>
      <family val="2"/>
      <scheme val="minor"/>
    </font>
    <font>
      <sz val="10"/>
      <color rgb="FF00B050"/>
      <name val="Arial"/>
      <family val="2"/>
    </font>
    <font>
      <i/>
      <sz val="10"/>
      <color rgb="FF0066FF"/>
      <name val="Calibri"/>
      <family val="2"/>
      <scheme val="minor"/>
    </font>
    <font>
      <i/>
      <sz val="10"/>
      <color rgb="FF0070C0"/>
      <name val="Arial"/>
      <family val="2"/>
    </font>
    <font>
      <i/>
      <sz val="10"/>
      <color rgb="FF0066FF"/>
      <name val="Arial"/>
      <family val="2"/>
    </font>
    <font>
      <i/>
      <sz val="10"/>
      <color theme="1"/>
      <name val="Arial"/>
      <family val="2"/>
    </font>
    <font>
      <i/>
      <sz val="9"/>
      <color theme="1"/>
      <name val="Calibri"/>
      <family val="2"/>
      <scheme val="minor"/>
    </font>
    <font>
      <i/>
      <sz val="9"/>
      <color rgb="FF0070C0"/>
      <name val="Arial"/>
      <family val="2"/>
    </font>
    <font>
      <i/>
      <sz val="11"/>
      <color theme="1"/>
      <name val="Arial"/>
      <family val="2"/>
    </font>
    <font>
      <sz val="11"/>
      <color theme="1"/>
      <name val="Arial"/>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theme="4" tint="0.59999389629810485"/>
        <bgColor indexed="64"/>
      </patternFill>
    </fill>
    <fill>
      <patternFill patternType="solid">
        <fgColor rgb="FF71F5FF"/>
        <bgColor indexed="64"/>
      </patternFill>
    </fill>
    <fill>
      <patternFill patternType="solid">
        <fgColor rgb="FFBDFAFF"/>
        <bgColor indexed="64"/>
      </patternFill>
    </fill>
    <fill>
      <patternFill patternType="solid">
        <fgColor rgb="FFECFDE3"/>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dashDot">
        <color indexed="64"/>
      </bottom>
      <diagonal/>
    </border>
    <border>
      <left/>
      <right/>
      <top/>
      <bottom style="dashDot">
        <color indexed="64"/>
      </bottom>
      <diagonal/>
    </border>
    <border>
      <left/>
      <right style="hair">
        <color indexed="64"/>
      </right>
      <top/>
      <bottom style="dashDot">
        <color indexed="64"/>
      </bottom>
      <diagonal/>
    </border>
    <border>
      <left style="hair">
        <color indexed="64"/>
      </left>
      <right/>
      <top style="dashDot">
        <color indexed="64"/>
      </top>
      <bottom/>
      <diagonal/>
    </border>
    <border>
      <left/>
      <right/>
      <top style="dashDot">
        <color indexed="64"/>
      </top>
      <bottom/>
      <diagonal/>
    </border>
    <border>
      <left/>
      <right style="hair">
        <color indexed="64"/>
      </right>
      <top style="dashDot">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9" fillId="0" borderId="0"/>
    <xf numFmtId="0" fontId="19" fillId="0" borderId="0"/>
    <xf numFmtId="9" fontId="1" fillId="0" borderId="0" applyFont="0" applyFill="0" applyBorder="0" applyAlignment="0" applyProtection="0"/>
  </cellStyleXfs>
  <cellXfs count="232">
    <xf numFmtId="0" fontId="0" fillId="0" borderId="0" xfId="0"/>
    <xf numFmtId="0" fontId="3" fillId="0" borderId="0" xfId="0" applyFont="1"/>
    <xf numFmtId="164" fontId="0" fillId="0" borderId="0" xfId="2" applyNumberFormat="1" applyFont="1"/>
    <xf numFmtId="165" fontId="0" fillId="0" borderId="0" xfId="1" applyNumberFormat="1" applyFont="1"/>
    <xf numFmtId="0" fontId="5" fillId="0" borderId="0" xfId="0" applyFont="1"/>
    <xf numFmtId="0" fontId="0" fillId="0" borderId="0" xfId="0" applyBorder="1" applyAlignment="1">
      <alignment horizontal="right"/>
    </xf>
    <xf numFmtId="166" fontId="6" fillId="0" borderId="0" xfId="2" applyNumberFormat="1" applyFont="1" applyBorder="1" applyAlignment="1"/>
    <xf numFmtId="0" fontId="7" fillId="0" borderId="0" xfId="0" applyFont="1"/>
    <xf numFmtId="164" fontId="8" fillId="0" borderId="0" xfId="2" applyNumberFormat="1" applyFont="1"/>
    <xf numFmtId="0" fontId="0" fillId="0" borderId="0" xfId="0" applyAlignment="1">
      <alignment horizontal="center" wrapText="1"/>
    </xf>
    <xf numFmtId="164" fontId="11" fillId="2" borderId="1" xfId="2" applyNumberFormat="1" applyFont="1" applyFill="1" applyBorder="1" applyAlignment="1">
      <alignment horizontal="center"/>
    </xf>
    <xf numFmtId="164" fontId="11" fillId="2" borderId="2" xfId="2" applyNumberFormat="1" applyFont="1" applyFill="1" applyBorder="1" applyAlignment="1">
      <alignment horizontal="center"/>
    </xf>
    <xf numFmtId="164" fontId="11" fillId="2" borderId="2" xfId="2" applyNumberFormat="1" applyFont="1" applyFill="1" applyBorder="1" applyAlignment="1">
      <alignment horizontal="center" wrapText="1"/>
    </xf>
    <xf numFmtId="164" fontId="11" fillId="2" borderId="3" xfId="2" applyNumberFormat="1" applyFont="1" applyFill="1" applyBorder="1" applyAlignment="1">
      <alignment horizontal="center"/>
    </xf>
    <xf numFmtId="164" fontId="11" fillId="0" borderId="0" xfId="2" applyNumberFormat="1" applyFont="1" applyFill="1" applyBorder="1" applyAlignment="1">
      <alignment horizontal="center"/>
    </xf>
    <xf numFmtId="0" fontId="10" fillId="0" borderId="0" xfId="0" applyFont="1" applyAlignment="1">
      <alignment horizontal="center"/>
    </xf>
    <xf numFmtId="0" fontId="0" fillId="0" borderId="0" xfId="0" applyBorder="1"/>
    <xf numFmtId="0" fontId="12" fillId="0" borderId="0" xfId="0" applyFont="1"/>
    <xf numFmtId="0" fontId="13" fillId="0" borderId="0" xfId="0" applyFont="1" applyFill="1"/>
    <xf numFmtId="0" fontId="0" fillId="0" borderId="0" xfId="0" applyFill="1" applyBorder="1"/>
    <xf numFmtId="0" fontId="8" fillId="0" borderId="0" xfId="0" applyFont="1"/>
    <xf numFmtId="0" fontId="8" fillId="0" borderId="0" xfId="0" applyFont="1" applyAlignment="1">
      <alignment horizontal="right"/>
    </xf>
    <xf numFmtId="164" fontId="14" fillId="0" borderId="0" xfId="2" applyNumberFormat="1" applyFont="1" applyBorder="1"/>
    <xf numFmtId="0" fontId="0" fillId="0" borderId="0" xfId="0" applyFont="1"/>
    <xf numFmtId="0" fontId="9" fillId="0" borderId="0" xfId="0" applyFont="1"/>
    <xf numFmtId="0" fontId="9" fillId="0" borderId="0" xfId="0" applyFont="1" applyAlignment="1">
      <alignment horizontal="left" indent="1"/>
    </xf>
    <xf numFmtId="164" fontId="9" fillId="0" borderId="0" xfId="2" applyNumberFormat="1" applyFont="1"/>
    <xf numFmtId="0" fontId="6" fillId="0" borderId="0" xfId="0" applyFont="1"/>
    <xf numFmtId="0" fontId="15" fillId="0" borderId="0" xfId="0" applyFont="1"/>
    <xf numFmtId="0" fontId="16" fillId="0" borderId="0" xfId="0" applyFont="1" applyFill="1"/>
    <xf numFmtId="0" fontId="16" fillId="0" borderId="0" xfId="0" applyFont="1"/>
    <xf numFmtId="0" fontId="16" fillId="0" borderId="0" xfId="0" applyFont="1" applyAlignment="1">
      <alignment horizontal="left" indent="1"/>
    </xf>
    <xf numFmtId="164" fontId="16" fillId="0" borderId="0" xfId="2" applyNumberFormat="1" applyFont="1"/>
    <xf numFmtId="164" fontId="17" fillId="0" borderId="0" xfId="2" applyNumberFormat="1" applyFont="1" applyBorder="1"/>
    <xf numFmtId="0" fontId="0" fillId="0" borderId="0" xfId="0" applyFont="1" applyFill="1"/>
    <xf numFmtId="0" fontId="0" fillId="0" borderId="0" xfId="0" applyFill="1"/>
    <xf numFmtId="0" fontId="10" fillId="0" borderId="0" xfId="0" applyFont="1" applyBorder="1" applyAlignment="1">
      <alignment vertical="top"/>
    </xf>
    <xf numFmtId="0" fontId="20" fillId="0" borderId="0" xfId="3" applyFont="1" applyFill="1" applyBorder="1" applyAlignment="1">
      <alignment horizontal="right" vertical="top" wrapText="1"/>
    </xf>
    <xf numFmtId="0" fontId="21" fillId="0" borderId="0" xfId="3" applyFont="1" applyFill="1" applyBorder="1" applyAlignment="1">
      <alignment horizontal="right" vertical="top"/>
    </xf>
    <xf numFmtId="0" fontId="10" fillId="0" borderId="0" xfId="4" applyFont="1" applyBorder="1" applyAlignment="1">
      <alignment vertical="top" wrapText="1"/>
    </xf>
    <xf numFmtId="0" fontId="10" fillId="0" borderId="0" xfId="4" applyFont="1" applyFill="1" applyBorder="1" applyAlignment="1">
      <alignment vertical="top" wrapText="1"/>
    </xf>
    <xf numFmtId="164" fontId="10" fillId="0" borderId="0" xfId="2" applyNumberFormat="1" applyFont="1" applyBorder="1" applyAlignment="1">
      <alignment vertical="top"/>
    </xf>
    <xf numFmtId="164" fontId="0" fillId="0" borderId="0" xfId="2" applyNumberFormat="1" applyFont="1" applyBorder="1"/>
    <xf numFmtId="0" fontId="22" fillId="0" borderId="0" xfId="0" applyFont="1"/>
    <xf numFmtId="0" fontId="11" fillId="0" borderId="0" xfId="0" applyFont="1" applyFill="1" applyBorder="1" applyAlignment="1">
      <alignment horizontal="center"/>
    </xf>
    <xf numFmtId="0" fontId="14" fillId="0" borderId="0" xfId="0" applyFont="1"/>
    <xf numFmtId="0" fontId="9" fillId="0" borderId="0" xfId="0" applyFont="1" applyFill="1" applyAlignment="1">
      <alignment horizontal="left" indent="1"/>
    </xf>
    <xf numFmtId="0" fontId="16" fillId="0" borderId="0" xfId="0" applyFont="1" applyFill="1" applyAlignment="1">
      <alignment horizontal="left" indent="1"/>
    </xf>
    <xf numFmtId="164" fontId="16" fillId="0" borderId="0" xfId="2" applyNumberFormat="1" applyFont="1" applyFill="1"/>
    <xf numFmtId="0" fontId="8" fillId="0" borderId="0" xfId="0" applyFont="1" applyFill="1"/>
    <xf numFmtId="0" fontId="8" fillId="0" borderId="0" xfId="0" applyFont="1" applyFill="1" applyAlignment="1">
      <alignment horizontal="right"/>
    </xf>
    <xf numFmtId="164" fontId="4" fillId="0" borderId="0" xfId="2" applyNumberFormat="1" applyFont="1" applyFill="1" applyBorder="1"/>
    <xf numFmtId="0" fontId="23" fillId="0" borderId="0" xfId="0" applyFont="1"/>
    <xf numFmtId="0" fontId="24" fillId="0" borderId="0" xfId="0" applyFont="1"/>
    <xf numFmtId="0" fontId="0" fillId="0" borderId="4" xfId="0" applyFont="1" applyBorder="1"/>
    <xf numFmtId="0" fontId="0" fillId="0" borderId="5" xfId="0" applyBorder="1"/>
    <xf numFmtId="164" fontId="0" fillId="0" borderId="6" xfId="2" applyNumberFormat="1" applyFont="1" applyBorder="1"/>
    <xf numFmtId="0" fontId="14" fillId="3" borderId="7" xfId="0" applyFont="1" applyFill="1" applyBorder="1" applyAlignment="1">
      <alignment vertical="center"/>
    </xf>
    <xf numFmtId="0" fontId="14" fillId="3" borderId="0" xfId="0" applyFont="1" applyFill="1" applyBorder="1" applyAlignment="1">
      <alignment vertical="center" wrapText="1"/>
    </xf>
    <xf numFmtId="0" fontId="0" fillId="3" borderId="0" xfId="0" applyFill="1" applyBorder="1"/>
    <xf numFmtId="164" fontId="0" fillId="3" borderId="8" xfId="2" applyNumberFormat="1" applyFont="1" applyFill="1" applyBorder="1"/>
    <xf numFmtId="0" fontId="14" fillId="4" borderId="9" xfId="0" applyFont="1" applyFill="1" applyBorder="1" applyAlignment="1">
      <alignment vertical="center"/>
    </xf>
    <xf numFmtId="0" fontId="14" fillId="4" borderId="10" xfId="0" applyFont="1" applyFill="1" applyBorder="1" applyAlignment="1">
      <alignment vertical="center" wrapText="1"/>
    </xf>
    <xf numFmtId="0" fontId="0" fillId="4" borderId="10" xfId="0" applyFill="1" applyBorder="1"/>
    <xf numFmtId="164" fontId="0" fillId="4" borderId="11" xfId="2" applyNumberFormat="1" applyFont="1" applyFill="1" applyBorder="1"/>
    <xf numFmtId="0" fontId="25" fillId="0" borderId="0" xfId="0" applyFont="1"/>
    <xf numFmtId="0" fontId="25" fillId="0" borderId="0" xfId="0" applyFont="1" applyBorder="1"/>
    <xf numFmtId="164" fontId="25" fillId="0" borderId="0" xfId="2" applyNumberFormat="1" applyFont="1"/>
    <xf numFmtId="164" fontId="0" fillId="0" borderId="12" xfId="2" applyNumberFormat="1" applyFont="1" applyBorder="1"/>
    <xf numFmtId="164" fontId="0" fillId="0" borderId="13" xfId="2" applyNumberFormat="1" applyFont="1" applyBorder="1"/>
    <xf numFmtId="164" fontId="0" fillId="0" borderId="14" xfId="2" applyNumberFormat="1" applyFont="1" applyBorder="1"/>
    <xf numFmtId="164" fontId="25" fillId="0" borderId="12" xfId="2" applyNumberFormat="1" applyFont="1" applyBorder="1"/>
    <xf numFmtId="164" fontId="25" fillId="0" borderId="13" xfId="2" applyNumberFormat="1" applyFont="1" applyBorder="1"/>
    <xf numFmtId="164" fontId="25" fillId="0" borderId="14" xfId="2" applyNumberFormat="1" applyFont="1" applyBorder="1"/>
    <xf numFmtId="164" fontId="25" fillId="3" borderId="15" xfId="2" applyNumberFormat="1" applyFont="1" applyFill="1" applyBorder="1"/>
    <xf numFmtId="164" fontId="25" fillId="3" borderId="16" xfId="2" applyNumberFormat="1" applyFont="1" applyFill="1" applyBorder="1"/>
    <xf numFmtId="164" fontId="25" fillId="3" borderId="17" xfId="2" applyNumberFormat="1" applyFont="1" applyFill="1" applyBorder="1"/>
    <xf numFmtId="164" fontId="26" fillId="3" borderId="15" xfId="2" applyNumberFormat="1" applyFont="1" applyFill="1" applyBorder="1"/>
    <xf numFmtId="164" fontId="26" fillId="3" borderId="16" xfId="2" applyNumberFormat="1" applyFont="1" applyFill="1" applyBorder="1"/>
    <xf numFmtId="164" fontId="26" fillId="3" borderId="17" xfId="2" applyNumberFormat="1" applyFont="1" applyFill="1" applyBorder="1"/>
    <xf numFmtId="0" fontId="25" fillId="0" borderId="0" xfId="0" applyFont="1" applyAlignment="1">
      <alignment horizontal="left" indent="2"/>
    </xf>
    <xf numFmtId="164" fontId="0" fillId="3" borderId="18" xfId="2" applyNumberFormat="1" applyFont="1" applyFill="1" applyBorder="1"/>
    <xf numFmtId="164" fontId="0" fillId="3" borderId="0" xfId="2" applyNumberFormat="1" applyFont="1" applyFill="1" applyBorder="1"/>
    <xf numFmtId="164" fontId="0" fillId="3" borderId="19" xfId="2" applyNumberFormat="1" applyFont="1" applyFill="1" applyBorder="1"/>
    <xf numFmtId="164" fontId="25" fillId="0" borderId="18" xfId="2" applyNumberFormat="1" applyFont="1" applyBorder="1"/>
    <xf numFmtId="164" fontId="25" fillId="0" borderId="0" xfId="2" applyNumberFormat="1" applyFont="1" applyBorder="1"/>
    <xf numFmtId="164" fontId="25" fillId="0" borderId="19" xfId="2" applyNumberFormat="1" applyFont="1" applyBorder="1"/>
    <xf numFmtId="164" fontId="26" fillId="3" borderId="18" xfId="2" applyNumberFormat="1" applyFont="1" applyFill="1" applyBorder="1"/>
    <xf numFmtId="164" fontId="26" fillId="3" borderId="0" xfId="2" applyNumberFormat="1" applyFont="1" applyFill="1" applyBorder="1"/>
    <xf numFmtId="164" fontId="26" fillId="3" borderId="19" xfId="2" applyNumberFormat="1" applyFont="1" applyFill="1" applyBorder="1"/>
    <xf numFmtId="164" fontId="25" fillId="3" borderId="0" xfId="2" applyNumberFormat="1" applyFont="1" applyFill="1"/>
    <xf numFmtId="164" fontId="1" fillId="3" borderId="15" xfId="2" applyNumberFormat="1" applyFont="1" applyFill="1" applyBorder="1"/>
    <xf numFmtId="164" fontId="1" fillId="3" borderId="16" xfId="2" applyNumberFormat="1" applyFont="1" applyFill="1" applyBorder="1"/>
    <xf numFmtId="164" fontId="1" fillId="3" borderId="17" xfId="2" applyNumberFormat="1" applyFont="1" applyFill="1" applyBorder="1"/>
    <xf numFmtId="164" fontId="1" fillId="0" borderId="18" xfId="2" applyNumberFormat="1" applyFont="1" applyBorder="1"/>
    <xf numFmtId="164" fontId="1" fillId="0" borderId="0" xfId="2" applyNumberFormat="1" applyFont="1" applyBorder="1"/>
    <xf numFmtId="0" fontId="0" fillId="0" borderId="0" xfId="0" applyFont="1" applyBorder="1"/>
    <xf numFmtId="164" fontId="1" fillId="0" borderId="19" xfId="2" applyNumberFormat="1" applyFont="1" applyBorder="1"/>
    <xf numFmtId="164" fontId="1" fillId="0" borderId="12" xfId="2" applyNumberFormat="1" applyFont="1" applyBorder="1"/>
    <xf numFmtId="164" fontId="1" fillId="0" borderId="13" xfId="2" applyNumberFormat="1" applyFont="1" applyBorder="1"/>
    <xf numFmtId="164" fontId="1" fillId="0" borderId="14" xfId="2" applyNumberFormat="1" applyFont="1" applyBorder="1"/>
    <xf numFmtId="164" fontId="28" fillId="4" borderId="18" xfId="2" applyNumberFormat="1" applyFont="1" applyFill="1" applyBorder="1"/>
    <xf numFmtId="164" fontId="28" fillId="4" borderId="0" xfId="2" applyNumberFormat="1" applyFont="1" applyFill="1" applyBorder="1"/>
    <xf numFmtId="164" fontId="28" fillId="4" borderId="19" xfId="2" applyNumberFormat="1" applyFont="1" applyFill="1" applyBorder="1"/>
    <xf numFmtId="164" fontId="28" fillId="4" borderId="15" xfId="2" applyNumberFormat="1" applyFont="1" applyFill="1" applyBorder="1"/>
    <xf numFmtId="164" fontId="28" fillId="4" borderId="16" xfId="2" applyNumberFormat="1" applyFont="1" applyFill="1" applyBorder="1"/>
    <xf numFmtId="164" fontId="28" fillId="4" borderId="17" xfId="2" applyNumberFormat="1" applyFont="1" applyFill="1" applyBorder="1"/>
    <xf numFmtId="164" fontId="0" fillId="0" borderId="12" xfId="0" applyNumberFormat="1" applyFont="1" applyBorder="1"/>
    <xf numFmtId="164" fontId="0" fillId="0" borderId="13" xfId="0" applyNumberFormat="1" applyFont="1" applyBorder="1"/>
    <xf numFmtId="164" fontId="0" fillId="0" borderId="14" xfId="0" applyNumberFormat="1" applyFont="1" applyBorder="1"/>
    <xf numFmtId="164" fontId="25" fillId="3" borderId="18" xfId="0" applyNumberFormat="1" applyFont="1" applyFill="1" applyBorder="1"/>
    <xf numFmtId="164" fontId="25" fillId="3" borderId="0" xfId="0" applyNumberFormat="1" applyFont="1" applyFill="1" applyBorder="1"/>
    <xf numFmtId="164" fontId="25" fillId="3" borderId="19" xfId="0" applyNumberFormat="1" applyFont="1" applyFill="1" applyBorder="1"/>
    <xf numFmtId="164" fontId="25" fillId="0" borderId="18" xfId="0" applyNumberFormat="1" applyFont="1" applyBorder="1"/>
    <xf numFmtId="164" fontId="25" fillId="0" borderId="0" xfId="0" applyNumberFormat="1" applyFont="1" applyBorder="1"/>
    <xf numFmtId="164" fontId="25" fillId="0" borderId="19" xfId="0" applyNumberFormat="1" applyFont="1" applyBorder="1"/>
    <xf numFmtId="164" fontId="9" fillId="0" borderId="18" xfId="2" applyNumberFormat="1" applyFont="1" applyBorder="1"/>
    <xf numFmtId="164" fontId="9" fillId="0" borderId="0" xfId="2" applyNumberFormat="1" applyFont="1" applyBorder="1"/>
    <xf numFmtId="164" fontId="9" fillId="0" borderId="19" xfId="2" applyNumberFormat="1" applyFont="1" applyBorder="1"/>
    <xf numFmtId="164" fontId="30" fillId="4" borderId="18" xfId="2" applyNumberFormat="1" applyFont="1" applyFill="1" applyBorder="1"/>
    <xf numFmtId="164" fontId="30" fillId="4" borderId="0" xfId="2" applyNumberFormat="1" applyFont="1" applyFill="1" applyBorder="1"/>
    <xf numFmtId="164" fontId="30" fillId="4" borderId="19" xfId="2" applyNumberFormat="1" applyFont="1" applyFill="1" applyBorder="1"/>
    <xf numFmtId="164" fontId="30" fillId="4" borderId="15" xfId="2" applyNumberFormat="1" applyFont="1" applyFill="1" applyBorder="1"/>
    <xf numFmtId="164" fontId="30" fillId="4" borderId="16" xfId="2" applyNumberFormat="1" applyFont="1" applyFill="1" applyBorder="1"/>
    <xf numFmtId="164" fontId="30" fillId="4" borderId="17" xfId="2" applyNumberFormat="1" applyFont="1" applyFill="1" applyBorder="1"/>
    <xf numFmtId="164" fontId="25" fillId="3" borderId="18" xfId="2" applyNumberFormat="1" applyFont="1" applyFill="1" applyBorder="1"/>
    <xf numFmtId="164" fontId="25" fillId="3" borderId="0" xfId="2" applyNumberFormat="1" applyFont="1" applyFill="1" applyBorder="1"/>
    <xf numFmtId="164" fontId="25" fillId="3" borderId="19" xfId="2" applyNumberFormat="1" applyFont="1" applyFill="1" applyBorder="1"/>
    <xf numFmtId="164" fontId="0" fillId="0" borderId="18" xfId="2" applyNumberFormat="1" applyFont="1" applyBorder="1"/>
    <xf numFmtId="164" fontId="0" fillId="0" borderId="19" xfId="2" applyNumberFormat="1" applyFont="1" applyBorder="1"/>
    <xf numFmtId="44" fontId="30" fillId="4" borderId="18" xfId="2" applyFont="1" applyFill="1" applyBorder="1"/>
    <xf numFmtId="44" fontId="30" fillId="4" borderId="0" xfId="2" applyFont="1" applyFill="1" applyBorder="1"/>
    <xf numFmtId="44" fontId="30" fillId="4" borderId="19" xfId="2" applyFont="1" applyFill="1" applyBorder="1"/>
    <xf numFmtId="164" fontId="16" fillId="0" borderId="18" xfId="2" applyNumberFormat="1" applyFont="1" applyBorder="1"/>
    <xf numFmtId="164" fontId="16" fillId="0" borderId="0" xfId="2" applyNumberFormat="1" applyFont="1" applyBorder="1"/>
    <xf numFmtId="164" fontId="16" fillId="0" borderId="19" xfId="2" applyNumberFormat="1" applyFont="1" applyBorder="1"/>
    <xf numFmtId="164" fontId="9" fillId="0" borderId="20" xfId="2" applyNumberFormat="1" applyFont="1" applyBorder="1"/>
    <xf numFmtId="164" fontId="9" fillId="0" borderId="21" xfId="2" applyNumberFormat="1" applyFont="1" applyBorder="1"/>
    <xf numFmtId="164" fontId="9" fillId="0" borderId="22" xfId="2" applyNumberFormat="1" applyFont="1" applyBorder="1"/>
    <xf numFmtId="164" fontId="16" fillId="5" borderId="18" xfId="2" applyNumberFormat="1" applyFont="1" applyFill="1" applyBorder="1"/>
    <xf numFmtId="164" fontId="16" fillId="5" borderId="0" xfId="2" applyNumberFormat="1" applyFont="1" applyFill="1" applyBorder="1"/>
    <xf numFmtId="164" fontId="16" fillId="5" borderId="19" xfId="2" applyNumberFormat="1" applyFont="1" applyFill="1" applyBorder="1"/>
    <xf numFmtId="164" fontId="16" fillId="5" borderId="15" xfId="2" applyNumberFormat="1" applyFont="1" applyFill="1" applyBorder="1"/>
    <xf numFmtId="164" fontId="16" fillId="5" borderId="16" xfId="2" applyNumberFormat="1" applyFont="1" applyFill="1" applyBorder="1"/>
    <xf numFmtId="164" fontId="16" fillId="5" borderId="17" xfId="2" applyNumberFormat="1" applyFont="1" applyFill="1" applyBorder="1"/>
    <xf numFmtId="164" fontId="11" fillId="0" borderId="0" xfId="2" applyNumberFormat="1" applyFont="1" applyFill="1" applyBorder="1" applyAlignment="1">
      <alignment horizontal="center" wrapText="1"/>
    </xf>
    <xf numFmtId="164" fontId="8" fillId="3" borderId="0" xfId="2" applyNumberFormat="1" applyFont="1" applyFill="1"/>
    <xf numFmtId="164" fontId="31" fillId="3" borderId="0" xfId="2" applyNumberFormat="1" applyFont="1" applyFill="1"/>
    <xf numFmtId="164" fontId="8" fillId="0" borderId="0" xfId="2" applyNumberFormat="1" applyFont="1" applyBorder="1"/>
    <xf numFmtId="164" fontId="4" fillId="3" borderId="0" xfId="2" applyNumberFormat="1" applyFont="1" applyFill="1"/>
    <xf numFmtId="164" fontId="4" fillId="0" borderId="18" xfId="2" applyNumberFormat="1" applyFont="1" applyBorder="1"/>
    <xf numFmtId="164" fontId="4" fillId="0" borderId="0" xfId="2" applyNumberFormat="1" applyFont="1" applyBorder="1"/>
    <xf numFmtId="164" fontId="4" fillId="0" borderId="19" xfId="2" applyNumberFormat="1" applyFont="1" applyFill="1" applyBorder="1"/>
    <xf numFmtId="164" fontId="18" fillId="0" borderId="18" xfId="2" applyNumberFormat="1" applyFont="1" applyBorder="1"/>
    <xf numFmtId="164" fontId="18" fillId="0" borderId="0" xfId="2" applyNumberFormat="1" applyFont="1" applyBorder="1"/>
    <xf numFmtId="164" fontId="18" fillId="0" borderId="19" xfId="2" applyNumberFormat="1" applyFont="1" applyBorder="1"/>
    <xf numFmtId="164" fontId="4" fillId="0" borderId="19" xfId="2" applyNumberFormat="1" applyFont="1" applyBorder="1"/>
    <xf numFmtId="164" fontId="4" fillId="0" borderId="18" xfId="0" applyNumberFormat="1" applyFont="1" applyBorder="1"/>
    <xf numFmtId="164" fontId="4" fillId="0" borderId="0" xfId="0" applyNumberFormat="1" applyFont="1" applyBorder="1"/>
    <xf numFmtId="164" fontId="4" fillId="0" borderId="19" xfId="0" applyNumberFormat="1" applyFont="1" applyBorder="1"/>
    <xf numFmtId="164" fontId="31" fillId="3" borderId="18" xfId="2" applyNumberFormat="1" applyFont="1" applyFill="1" applyBorder="1"/>
    <xf numFmtId="164" fontId="31" fillId="3" borderId="0" xfId="2" applyNumberFormat="1" applyFont="1" applyFill="1" applyBorder="1"/>
    <xf numFmtId="164" fontId="31" fillId="3" borderId="19" xfId="2" applyNumberFormat="1" applyFont="1" applyFill="1" applyBorder="1"/>
    <xf numFmtId="164" fontId="9" fillId="0" borderId="18" xfId="0" applyNumberFormat="1" applyFont="1" applyBorder="1"/>
    <xf numFmtId="164" fontId="9" fillId="0" borderId="0" xfId="0" applyNumberFormat="1" applyFont="1" applyBorder="1"/>
    <xf numFmtId="164" fontId="9" fillId="0" borderId="19" xfId="0" applyNumberFormat="1" applyFont="1" applyBorder="1"/>
    <xf numFmtId="0" fontId="4" fillId="0" borderId="0" xfId="0" applyFont="1"/>
    <xf numFmtId="0" fontId="4" fillId="0" borderId="0" xfId="0" applyFont="1" applyAlignment="1">
      <alignment horizontal="right"/>
    </xf>
    <xf numFmtId="164" fontId="9" fillId="3" borderId="15" xfId="2" applyNumberFormat="1" applyFont="1" applyFill="1" applyBorder="1"/>
    <xf numFmtId="164" fontId="9" fillId="3" borderId="16" xfId="2" applyNumberFormat="1" applyFont="1" applyFill="1" applyBorder="1"/>
    <xf numFmtId="164" fontId="9" fillId="3" borderId="17" xfId="2" applyNumberFormat="1" applyFont="1" applyFill="1" applyBorder="1"/>
    <xf numFmtId="0" fontId="9" fillId="0" borderId="0" xfId="0" applyFont="1" applyBorder="1"/>
    <xf numFmtId="0" fontId="8" fillId="0" borderId="0" xfId="0" applyFont="1" applyBorder="1" applyAlignment="1">
      <alignment horizontal="right"/>
    </xf>
    <xf numFmtId="164" fontId="9" fillId="0" borderId="13" xfId="2" applyNumberFormat="1" applyFont="1" applyBorder="1"/>
    <xf numFmtId="0" fontId="0" fillId="0" borderId="0" xfId="0" applyAlignment="1">
      <alignment horizontal="right"/>
    </xf>
    <xf numFmtId="164" fontId="0" fillId="0" borderId="0" xfId="2" applyNumberFormat="1" applyFont="1" applyFill="1" applyBorder="1" applyAlignment="1">
      <alignment vertical="center"/>
    </xf>
    <xf numFmtId="164" fontId="0" fillId="0" borderId="0" xfId="2" applyNumberFormat="1" applyFont="1" applyFill="1" applyBorder="1"/>
    <xf numFmtId="0" fontId="22" fillId="0" borderId="0" xfId="0" applyFont="1" applyBorder="1"/>
    <xf numFmtId="0" fontId="2" fillId="0" borderId="0" xfId="0" applyFont="1"/>
    <xf numFmtId="164" fontId="26" fillId="4" borderId="15" xfId="2" applyNumberFormat="1" applyFont="1" applyFill="1" applyBorder="1"/>
    <xf numFmtId="164" fontId="26" fillId="4" borderId="16" xfId="2" applyNumberFormat="1" applyFont="1" applyFill="1" applyBorder="1"/>
    <xf numFmtId="164" fontId="26" fillId="4" borderId="17" xfId="2" applyNumberFormat="1" applyFont="1" applyFill="1" applyBorder="1"/>
    <xf numFmtId="164" fontId="26" fillId="4" borderId="18" xfId="2" applyNumberFormat="1" applyFont="1" applyFill="1" applyBorder="1"/>
    <xf numFmtId="164" fontId="26" fillId="4" borderId="0" xfId="2" applyNumberFormat="1" applyFont="1" applyFill="1" applyBorder="1"/>
    <xf numFmtId="164" fontId="26" fillId="4" borderId="19" xfId="2" applyNumberFormat="1" applyFont="1" applyFill="1" applyBorder="1"/>
    <xf numFmtId="164" fontId="29" fillId="4" borderId="18" xfId="2" applyNumberFormat="1" applyFont="1" applyFill="1" applyBorder="1"/>
    <xf numFmtId="164" fontId="29" fillId="4" borderId="0" xfId="2" applyNumberFormat="1" applyFont="1" applyFill="1" applyBorder="1"/>
    <xf numFmtId="164" fontId="29" fillId="4" borderId="19" xfId="2" applyNumberFormat="1" applyFont="1" applyFill="1" applyBorder="1"/>
    <xf numFmtId="164" fontId="29" fillId="4" borderId="15" xfId="2" applyNumberFormat="1" applyFont="1" applyFill="1" applyBorder="1"/>
    <xf numFmtId="164" fontId="29" fillId="4" borderId="16" xfId="2" applyNumberFormat="1" applyFont="1" applyFill="1" applyBorder="1"/>
    <xf numFmtId="164" fontId="29" fillId="4" borderId="17" xfId="2" applyNumberFormat="1" applyFont="1" applyFill="1" applyBorder="1"/>
    <xf numFmtId="164" fontId="12" fillId="0" borderId="18" xfId="2" applyNumberFormat="1" applyFont="1" applyBorder="1"/>
    <xf numFmtId="164" fontId="12" fillId="0" borderId="0" xfId="2" applyNumberFormat="1" applyFont="1" applyBorder="1"/>
    <xf numFmtId="164" fontId="12" fillId="0" borderId="19" xfId="2" applyNumberFormat="1" applyFont="1" applyBorder="1"/>
    <xf numFmtId="164" fontId="16" fillId="0" borderId="19" xfId="2" applyNumberFormat="1" applyFont="1" applyFill="1" applyBorder="1"/>
    <xf numFmtId="164" fontId="9" fillId="0" borderId="23" xfId="2" applyNumberFormat="1" applyFont="1" applyBorder="1"/>
    <xf numFmtId="164" fontId="9" fillId="0" borderId="24" xfId="2" applyNumberFormat="1" applyFont="1" applyBorder="1"/>
    <xf numFmtId="164" fontId="9" fillId="0" borderId="25" xfId="2" applyNumberFormat="1" applyFont="1" applyBorder="1"/>
    <xf numFmtId="164" fontId="14" fillId="3" borderId="0" xfId="2" applyNumberFormat="1" applyFont="1" applyFill="1"/>
    <xf numFmtId="164" fontId="9" fillId="0" borderId="0" xfId="2" applyNumberFormat="1" applyFont="1" applyFill="1"/>
    <xf numFmtId="164" fontId="4" fillId="0" borderId="0" xfId="2" applyNumberFormat="1" applyFont="1"/>
    <xf numFmtId="164" fontId="33" fillId="4" borderId="0" xfId="2" applyNumberFormat="1" applyFont="1" applyFill="1" applyBorder="1"/>
    <xf numFmtId="164" fontId="32" fillId="3" borderId="15" xfId="2" applyNumberFormat="1" applyFont="1" applyFill="1" applyBorder="1"/>
    <xf numFmtId="164" fontId="32" fillId="3" borderId="16" xfId="2" applyNumberFormat="1" applyFont="1" applyFill="1" applyBorder="1"/>
    <xf numFmtId="164" fontId="32" fillId="3" borderId="17" xfId="2" applyNumberFormat="1" applyFont="1" applyFill="1" applyBorder="1"/>
    <xf numFmtId="0" fontId="0" fillId="0" borderId="13" xfId="0" applyBorder="1"/>
    <xf numFmtId="164" fontId="4" fillId="0" borderId="12" xfId="2" applyNumberFormat="1" applyFont="1" applyBorder="1"/>
    <xf numFmtId="164" fontId="4" fillId="0" borderId="13" xfId="2" applyNumberFormat="1" applyFont="1" applyBorder="1"/>
    <xf numFmtId="164" fontId="4" fillId="0" borderId="14" xfId="2" applyNumberFormat="1" applyFont="1" applyBorder="1"/>
    <xf numFmtId="164" fontId="31" fillId="3" borderId="15" xfId="2" applyNumberFormat="1" applyFont="1" applyFill="1" applyBorder="1"/>
    <xf numFmtId="164" fontId="31" fillId="3" borderId="16" xfId="2" applyNumberFormat="1" applyFont="1" applyFill="1" applyBorder="1"/>
    <xf numFmtId="164" fontId="31" fillId="3" borderId="17" xfId="2" applyNumberFormat="1" applyFont="1" applyFill="1" applyBorder="1"/>
    <xf numFmtId="164" fontId="29" fillId="3" borderId="15" xfId="2" applyNumberFormat="1" applyFont="1" applyFill="1" applyBorder="1"/>
    <xf numFmtId="164" fontId="29" fillId="3" borderId="16" xfId="2" applyNumberFormat="1" applyFont="1" applyFill="1" applyBorder="1"/>
    <xf numFmtId="164" fontId="29" fillId="3" borderId="17" xfId="2" applyNumberFormat="1" applyFont="1" applyFill="1" applyBorder="1"/>
    <xf numFmtId="164" fontId="33" fillId="4" borderId="18" xfId="2" applyNumberFormat="1" applyFont="1" applyFill="1" applyBorder="1"/>
    <xf numFmtId="164" fontId="33" fillId="4" borderId="19" xfId="2" applyNumberFormat="1" applyFont="1" applyFill="1" applyBorder="1"/>
    <xf numFmtId="164" fontId="33" fillId="4" borderId="15" xfId="2" applyNumberFormat="1" applyFont="1" applyFill="1" applyBorder="1"/>
    <xf numFmtId="164" fontId="33" fillId="4" borderId="16" xfId="2" applyNumberFormat="1" applyFont="1" applyFill="1" applyBorder="1"/>
    <xf numFmtId="164" fontId="33" fillId="4" borderId="17" xfId="2" applyNumberFormat="1" applyFont="1" applyFill="1" applyBorder="1"/>
    <xf numFmtId="164" fontId="4" fillId="0" borderId="12" xfId="2" applyNumberFormat="1" applyFont="1" applyFill="1" applyBorder="1"/>
    <xf numFmtId="164" fontId="34" fillId="3" borderId="0" xfId="2" applyNumberFormat="1" applyFont="1" applyFill="1"/>
    <xf numFmtId="164" fontId="35" fillId="0" borderId="18" xfId="2" applyNumberFormat="1" applyFont="1" applyBorder="1"/>
    <xf numFmtId="164" fontId="35" fillId="0" borderId="0" xfId="2" applyNumberFormat="1" applyFont="1" applyBorder="1"/>
    <xf numFmtId="164" fontId="35" fillId="0" borderId="19" xfId="2" applyNumberFormat="1" applyFont="1" applyBorder="1"/>
    <xf numFmtId="0" fontId="13" fillId="0" borderId="0" xfId="0" applyFont="1" applyFill="1" applyBorder="1"/>
    <xf numFmtId="167" fontId="8" fillId="0" borderId="0" xfId="5" applyNumberFormat="1" applyFont="1"/>
    <xf numFmtId="0" fontId="12" fillId="0" borderId="0" xfId="0" applyFont="1" applyBorder="1" applyAlignment="1">
      <alignment horizontal="right"/>
    </xf>
    <xf numFmtId="9" fontId="9" fillId="0" borderId="0" xfId="5" applyFont="1"/>
    <xf numFmtId="0" fontId="12" fillId="0" borderId="0" xfId="0" applyFont="1" applyBorder="1" applyAlignment="1">
      <alignment horizontal="right"/>
    </xf>
    <xf numFmtId="0" fontId="0" fillId="0" borderId="0" xfId="0" applyAlignment="1">
      <alignment horizontal="center" wrapText="1"/>
    </xf>
    <xf numFmtId="167" fontId="0" fillId="0" borderId="0" xfId="5" applyNumberFormat="1" applyFont="1"/>
  </cellXfs>
  <cellStyles count="6">
    <cellStyle name="Comma" xfId="1" builtinId="3"/>
    <cellStyle name="Currency" xfId="2" builtinId="4"/>
    <cellStyle name="Normal" xfId="0" builtinId="0"/>
    <cellStyle name="Normal_2_2011 EES sector view 2" xfId="4"/>
    <cellStyle name="Normal_2_2011 EES sector view_Revised 11-18-2010" xfId="3"/>
    <cellStyle name="Percent" xfId="5" builtinId="5"/>
  </cellStyles>
  <dxfs count="0"/>
  <tableStyles count="0" defaultTableStyle="TableStyleMedium2" defaultPivotStyle="PivotStyleLight16"/>
  <colors>
    <mruColors>
      <color rgb="FF71F5FF"/>
      <color rgb="FF0066FF"/>
      <color rgb="FFBDFAFF"/>
      <color rgb="FFECF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246"/>
  <sheetViews>
    <sheetView showGridLines="0" topLeftCell="L208" zoomScale="90" zoomScaleNormal="90" workbookViewId="0">
      <selection activeCell="N229" sqref="N229"/>
    </sheetView>
  </sheetViews>
  <sheetFormatPr defaultColWidth="10.6640625" defaultRowHeight="14.4" x14ac:dyDescent="0.3"/>
  <cols>
    <col min="1" max="1" width="1.33203125" customWidth="1"/>
    <col min="2" max="2" width="9.6640625" customWidth="1"/>
    <col min="3" max="3" width="19" customWidth="1"/>
    <col min="4" max="5" width="3.44140625" customWidth="1"/>
    <col min="6" max="6" width="37.5546875" customWidth="1"/>
    <col min="7" max="7" width="22" style="2" customWidth="1"/>
    <col min="8" max="9" width="15.88671875" style="2" customWidth="1"/>
    <col min="10" max="10" width="20.88671875" style="2" customWidth="1"/>
    <col min="11" max="11" width="26.6640625" style="2" customWidth="1"/>
    <col min="12" max="13" width="15.88671875" style="2" customWidth="1"/>
    <col min="14" max="14" width="24.5546875" style="2" customWidth="1"/>
    <col min="15" max="16" width="15.88671875" style="2" customWidth="1"/>
    <col min="17" max="17" width="2" customWidth="1"/>
    <col min="18" max="18" width="50.88671875" customWidth="1"/>
  </cols>
  <sheetData>
    <row r="2" spans="2:18" ht="28.2" x14ac:dyDescent="0.5">
      <c r="B2" s="52" t="s">
        <v>143</v>
      </c>
      <c r="C2" s="1"/>
    </row>
    <row r="3" spans="2:18" ht="17.399999999999999" x14ac:dyDescent="0.3">
      <c r="B3" s="53" t="s">
        <v>148</v>
      </c>
      <c r="C3" s="1"/>
    </row>
    <row r="4" spans="2:18" ht="15.6" x14ac:dyDescent="0.3">
      <c r="B4" s="43" t="s">
        <v>0</v>
      </c>
      <c r="C4" s="4"/>
      <c r="G4" s="54" t="s">
        <v>144</v>
      </c>
      <c r="H4" s="55"/>
      <c r="I4" s="55"/>
      <c r="J4" s="56"/>
    </row>
    <row r="5" spans="2:18" ht="17.399999999999999" x14ac:dyDescent="0.3">
      <c r="B5" s="1"/>
      <c r="C5" s="4"/>
      <c r="G5" s="57" t="s">
        <v>145</v>
      </c>
      <c r="H5" s="58"/>
      <c r="I5" s="59"/>
      <c r="J5" s="60"/>
    </row>
    <row r="6" spans="2:18" ht="21" x14ac:dyDescent="0.4">
      <c r="C6" s="4"/>
      <c r="F6" s="7"/>
      <c r="G6" s="61" t="s">
        <v>146</v>
      </c>
      <c r="H6" s="62"/>
      <c r="I6" s="63"/>
      <c r="J6" s="64"/>
    </row>
    <row r="7" spans="2:18" ht="36.75" customHeight="1" thickBot="1" x14ac:dyDescent="0.35">
      <c r="G7" s="8" t="s">
        <v>1</v>
      </c>
    </row>
    <row r="8" spans="2:18" ht="36.6" customHeight="1" thickBot="1" x14ac:dyDescent="0.35">
      <c r="B8" t="s">
        <v>2</v>
      </c>
      <c r="C8" t="s">
        <v>3</v>
      </c>
      <c r="D8" s="230" t="s">
        <v>4</v>
      </c>
      <c r="E8" s="230"/>
      <c r="F8" s="230"/>
      <c r="G8" s="10" t="s">
        <v>5</v>
      </c>
      <c r="H8" s="11" t="s">
        <v>6</v>
      </c>
      <c r="I8" s="11" t="s">
        <v>7</v>
      </c>
      <c r="J8" s="12" t="s">
        <v>8</v>
      </c>
      <c r="K8" s="11" t="s">
        <v>9</v>
      </c>
      <c r="L8" s="11" t="s">
        <v>10</v>
      </c>
      <c r="M8" s="11" t="s">
        <v>11</v>
      </c>
      <c r="N8" s="11" t="s">
        <v>12</v>
      </c>
      <c r="O8" s="11" t="s">
        <v>13</v>
      </c>
      <c r="P8" s="13" t="s">
        <v>14</v>
      </c>
      <c r="R8" s="14" t="s">
        <v>15</v>
      </c>
    </row>
    <row r="9" spans="2:18" ht="36.6" customHeight="1" x14ac:dyDescent="0.3">
      <c r="B9" s="178" t="s">
        <v>16</v>
      </c>
      <c r="D9" s="9"/>
      <c r="E9" s="9"/>
      <c r="F9" s="9"/>
      <c r="G9" s="14"/>
      <c r="H9" s="14"/>
      <c r="I9" s="14"/>
      <c r="J9" s="145"/>
      <c r="K9" s="14"/>
      <c r="L9" s="14"/>
      <c r="M9" s="14"/>
      <c r="N9" s="14"/>
      <c r="O9" s="14"/>
      <c r="P9" s="14"/>
      <c r="R9" s="14"/>
    </row>
    <row r="10" spans="2:18" x14ac:dyDescent="0.3">
      <c r="F10" s="229" t="s">
        <v>147</v>
      </c>
      <c r="G10" s="229"/>
    </row>
    <row r="11" spans="2:18" x14ac:dyDescent="0.3">
      <c r="B11" t="s">
        <v>17</v>
      </c>
      <c r="D11" s="16" t="s">
        <v>18</v>
      </c>
      <c r="G11" s="68">
        <v>132640</v>
      </c>
      <c r="H11" s="69">
        <v>121100.32</v>
      </c>
      <c r="I11" s="69">
        <v>48600</v>
      </c>
      <c r="J11" s="69">
        <v>4500</v>
      </c>
      <c r="K11" s="69">
        <v>22500</v>
      </c>
      <c r="L11" s="69">
        <v>1350</v>
      </c>
      <c r="M11" s="69">
        <v>1350</v>
      </c>
      <c r="N11" s="69">
        <v>4356401.1374999993</v>
      </c>
      <c r="O11" s="69">
        <v>0</v>
      </c>
      <c r="P11" s="70">
        <v>4688441.4574999996</v>
      </c>
    </row>
    <row r="12" spans="2:18" x14ac:dyDescent="0.3">
      <c r="D12" s="16"/>
      <c r="G12" s="77">
        <v>131959.59</v>
      </c>
      <c r="H12" s="78">
        <v>120718.45</v>
      </c>
      <c r="I12" s="78">
        <v>14238.46</v>
      </c>
      <c r="J12" s="78">
        <v>2629.96</v>
      </c>
      <c r="K12" s="78">
        <v>31546.47</v>
      </c>
      <c r="L12" s="78">
        <v>4145.7299999999996</v>
      </c>
      <c r="M12" s="78">
        <v>80</v>
      </c>
      <c r="N12" s="78">
        <v>6626218.54</v>
      </c>
      <c r="O12" s="78">
        <v>-194304.91</v>
      </c>
      <c r="P12" s="79">
        <v>6737232.29</v>
      </c>
    </row>
    <row r="13" spans="2:18" x14ac:dyDescent="0.3">
      <c r="D13" s="16"/>
    </row>
    <row r="14" spans="2:18" s="65" customFormat="1" x14ac:dyDescent="0.3">
      <c r="B14" s="65" t="s">
        <v>19</v>
      </c>
      <c r="D14" s="66" t="s">
        <v>20</v>
      </c>
      <c r="G14" s="71">
        <v>62400</v>
      </c>
      <c r="H14" s="72">
        <v>56971.200000000004</v>
      </c>
      <c r="I14" s="72">
        <v>132500</v>
      </c>
      <c r="J14" s="72">
        <v>1500</v>
      </c>
      <c r="K14" s="72">
        <v>181600</v>
      </c>
      <c r="L14" s="72">
        <v>0</v>
      </c>
      <c r="M14" s="72">
        <v>1000</v>
      </c>
      <c r="N14" s="72">
        <v>2069962.50037</v>
      </c>
      <c r="O14" s="72">
        <v>0</v>
      </c>
      <c r="P14" s="73">
        <v>2505933.7003700002</v>
      </c>
    </row>
    <row r="15" spans="2:18" s="65" customFormat="1" x14ac:dyDescent="0.3">
      <c r="D15" s="66"/>
      <c r="G15" s="77">
        <v>57044.74</v>
      </c>
      <c r="H15" s="78">
        <v>52322.41</v>
      </c>
      <c r="I15" s="78">
        <v>149831.01999999999</v>
      </c>
      <c r="J15" s="78">
        <v>1529.94</v>
      </c>
      <c r="K15" s="78">
        <v>149697.57999999999</v>
      </c>
      <c r="L15" s="78">
        <v>5236.54</v>
      </c>
      <c r="M15" s="78">
        <v>276.45999999999998</v>
      </c>
      <c r="N15" s="78">
        <v>2317807.4500000002</v>
      </c>
      <c r="O15" s="78">
        <v>0</v>
      </c>
      <c r="P15" s="79">
        <v>2733746.1400000006</v>
      </c>
    </row>
    <row r="16" spans="2:18" s="65" customFormat="1" x14ac:dyDescent="0.3">
      <c r="D16" s="66"/>
      <c r="G16" s="67"/>
      <c r="H16" s="67"/>
      <c r="I16" s="67"/>
      <c r="J16" s="67"/>
      <c r="K16" s="67"/>
      <c r="L16" s="67"/>
      <c r="M16" s="67"/>
      <c r="N16" s="67"/>
      <c r="O16" s="67"/>
      <c r="P16" s="67"/>
    </row>
    <row r="17" spans="2:16" s="65" customFormat="1" x14ac:dyDescent="0.3">
      <c r="B17" s="65" t="s">
        <v>19</v>
      </c>
      <c r="D17" s="65" t="s">
        <v>21</v>
      </c>
      <c r="G17" s="71">
        <v>20800</v>
      </c>
      <c r="H17" s="72">
        <v>18990.400000000001</v>
      </c>
      <c r="I17" s="72">
        <v>78750</v>
      </c>
      <c r="J17" s="72">
        <v>1200</v>
      </c>
      <c r="K17" s="72">
        <v>0</v>
      </c>
      <c r="L17" s="72">
        <v>1000</v>
      </c>
      <c r="M17" s="72">
        <v>500</v>
      </c>
      <c r="N17" s="72">
        <v>280600</v>
      </c>
      <c r="O17" s="72">
        <v>0</v>
      </c>
      <c r="P17" s="73">
        <v>401840.4</v>
      </c>
    </row>
    <row r="18" spans="2:16" s="65" customFormat="1" x14ac:dyDescent="0.3">
      <c r="G18" s="77">
        <v>26098.92</v>
      </c>
      <c r="H18" s="78">
        <v>23887.83</v>
      </c>
      <c r="I18" s="78">
        <v>67181.87</v>
      </c>
      <c r="J18" s="78">
        <v>19.61</v>
      </c>
      <c r="K18" s="78">
        <v>683.3</v>
      </c>
      <c r="L18" s="78">
        <v>1862.22</v>
      </c>
      <c r="M18" s="78">
        <v>0</v>
      </c>
      <c r="N18" s="78">
        <v>209438.53</v>
      </c>
      <c r="O18" s="78">
        <v>-4900</v>
      </c>
      <c r="P18" s="79">
        <v>324272.27999999997</v>
      </c>
    </row>
    <row r="19" spans="2:16" s="65" customFormat="1" x14ac:dyDescent="0.3">
      <c r="G19" s="67"/>
      <c r="H19" s="67"/>
      <c r="I19" s="67"/>
      <c r="J19" s="67"/>
      <c r="K19" s="67"/>
      <c r="L19" s="67"/>
      <c r="M19" s="67"/>
      <c r="N19" s="67"/>
      <c r="O19" s="67"/>
      <c r="P19" s="67"/>
    </row>
    <row r="20" spans="2:16" x14ac:dyDescent="0.3">
      <c r="B20" t="s">
        <v>19</v>
      </c>
      <c r="D20" t="s">
        <v>22</v>
      </c>
      <c r="G20" s="68">
        <v>63200</v>
      </c>
      <c r="H20" s="69">
        <v>57701.600000000006</v>
      </c>
      <c r="I20" s="69">
        <v>137500</v>
      </c>
      <c r="J20" s="69">
        <v>3000</v>
      </c>
      <c r="K20" s="69">
        <v>110000</v>
      </c>
      <c r="L20" s="69">
        <v>0</v>
      </c>
      <c r="M20" s="69">
        <v>1000</v>
      </c>
      <c r="N20" s="69">
        <v>471311</v>
      </c>
      <c r="O20" s="69">
        <v>0</v>
      </c>
      <c r="P20" s="70">
        <v>843712.6</v>
      </c>
    </row>
    <row r="21" spans="2:16" x14ac:dyDescent="0.3">
      <c r="G21" s="77">
        <v>56661.97</v>
      </c>
      <c r="H21" s="78">
        <v>51989.51</v>
      </c>
      <c r="I21" s="78">
        <v>118394.24000000001</v>
      </c>
      <c r="J21" s="78">
        <v>1961.63</v>
      </c>
      <c r="K21" s="78">
        <v>65739.399999999994</v>
      </c>
      <c r="L21" s="78">
        <v>2668.48</v>
      </c>
      <c r="M21" s="78">
        <v>0</v>
      </c>
      <c r="N21" s="78">
        <v>731899.76</v>
      </c>
      <c r="O21" s="78">
        <v>0</v>
      </c>
      <c r="P21" s="79">
        <v>1029314.99</v>
      </c>
    </row>
    <row r="23" spans="2:16" x14ac:dyDescent="0.3">
      <c r="B23" t="s">
        <v>19</v>
      </c>
      <c r="D23" t="s">
        <v>23</v>
      </c>
      <c r="G23" s="68">
        <v>52800</v>
      </c>
      <c r="H23" s="69">
        <v>48206.400000000001</v>
      </c>
      <c r="I23" s="69">
        <v>228000</v>
      </c>
      <c r="J23" s="69">
        <v>3000</v>
      </c>
      <c r="K23" s="69">
        <v>0</v>
      </c>
      <c r="L23" s="69">
        <v>1000</v>
      </c>
      <c r="M23" s="69">
        <v>500</v>
      </c>
      <c r="N23" s="69">
        <v>3126600</v>
      </c>
      <c r="O23" s="69">
        <v>0</v>
      </c>
      <c r="P23" s="70">
        <v>3460106.4</v>
      </c>
    </row>
    <row r="24" spans="2:16" x14ac:dyDescent="0.3">
      <c r="G24" s="77">
        <v>42031.75</v>
      </c>
      <c r="H24" s="78">
        <v>38574.160000000003</v>
      </c>
      <c r="I24" s="78">
        <v>163521.67000000001</v>
      </c>
      <c r="J24" s="78">
        <v>599.75</v>
      </c>
      <c r="K24" s="78">
        <v>1959.17</v>
      </c>
      <c r="L24" s="78">
        <v>2992.41</v>
      </c>
      <c r="M24" s="78">
        <v>6</v>
      </c>
      <c r="N24" s="78">
        <v>4071521.27</v>
      </c>
      <c r="O24" s="78">
        <v>0</v>
      </c>
      <c r="P24" s="79">
        <v>4321206.1800000006</v>
      </c>
    </row>
    <row r="26" spans="2:16" x14ac:dyDescent="0.3">
      <c r="B26" s="17" t="s">
        <v>19</v>
      </c>
      <c r="C26" s="17" t="s">
        <v>24</v>
      </c>
      <c r="D26" s="17" t="s">
        <v>25</v>
      </c>
      <c r="E26" s="17"/>
      <c r="F26" s="17"/>
      <c r="G26" s="68">
        <v>12800</v>
      </c>
      <c r="H26" s="69">
        <v>11686.400000000001</v>
      </c>
      <c r="I26" s="69">
        <v>10000</v>
      </c>
      <c r="J26" s="69">
        <v>100</v>
      </c>
      <c r="K26" s="69">
        <v>70000</v>
      </c>
      <c r="L26" s="69">
        <v>0</v>
      </c>
      <c r="M26" s="69">
        <v>0</v>
      </c>
      <c r="N26" s="69">
        <v>0</v>
      </c>
      <c r="O26" s="69">
        <v>0</v>
      </c>
      <c r="P26" s="70">
        <v>104586.4</v>
      </c>
    </row>
    <row r="27" spans="2:16" x14ac:dyDescent="0.3">
      <c r="B27" s="17"/>
      <c r="C27" s="17"/>
      <c r="D27" s="17"/>
      <c r="E27" s="17"/>
      <c r="F27" s="17"/>
      <c r="G27" s="77">
        <v>2792.65</v>
      </c>
      <c r="H27" s="78">
        <v>2563.34</v>
      </c>
      <c r="I27" s="78">
        <v>0</v>
      </c>
      <c r="J27" s="78">
        <v>0</v>
      </c>
      <c r="K27" s="78">
        <v>0</v>
      </c>
      <c r="L27" s="78">
        <v>0</v>
      </c>
      <c r="M27" s="78">
        <v>0</v>
      </c>
      <c r="N27" s="78">
        <v>0</v>
      </c>
      <c r="O27" s="78">
        <v>0</v>
      </c>
      <c r="P27" s="79">
        <v>5355.99</v>
      </c>
    </row>
    <row r="28" spans="2:16" x14ac:dyDescent="0.3">
      <c r="B28" s="17"/>
      <c r="C28" s="17"/>
      <c r="D28" s="17"/>
      <c r="E28" s="17"/>
      <c r="F28" s="17"/>
    </row>
    <row r="29" spans="2:16" x14ac:dyDescent="0.3">
      <c r="B29" t="s">
        <v>19</v>
      </c>
      <c r="D29" t="s">
        <v>26</v>
      </c>
      <c r="G29" s="68">
        <v>80000</v>
      </c>
      <c r="H29" s="69">
        <v>73040</v>
      </c>
      <c r="I29" s="69">
        <v>110000</v>
      </c>
      <c r="J29" s="69">
        <v>1000</v>
      </c>
      <c r="K29" s="69">
        <v>137000</v>
      </c>
      <c r="L29" s="69">
        <v>1000</v>
      </c>
      <c r="M29" s="69">
        <v>500</v>
      </c>
      <c r="N29" s="69">
        <v>447485</v>
      </c>
      <c r="O29" s="69">
        <v>0</v>
      </c>
      <c r="P29" s="70">
        <v>850025</v>
      </c>
    </row>
    <row r="30" spans="2:16" x14ac:dyDescent="0.3">
      <c r="G30" s="77">
        <v>61837.64</v>
      </c>
      <c r="H30" s="78">
        <v>56681.59</v>
      </c>
      <c r="I30" s="78">
        <v>99563.6</v>
      </c>
      <c r="J30" s="78">
        <v>1597.63</v>
      </c>
      <c r="K30" s="78">
        <v>88648.22</v>
      </c>
      <c r="L30" s="78">
        <v>11024.32</v>
      </c>
      <c r="M30" s="78">
        <v>0</v>
      </c>
      <c r="N30" s="78">
        <v>738266</v>
      </c>
      <c r="O30" s="78">
        <v>0</v>
      </c>
      <c r="P30" s="79">
        <v>1057618.73</v>
      </c>
    </row>
    <row r="32" spans="2:16" x14ac:dyDescent="0.3">
      <c r="B32" t="s">
        <v>19</v>
      </c>
      <c r="D32" t="s">
        <v>27</v>
      </c>
      <c r="G32" s="68">
        <v>24800</v>
      </c>
      <c r="H32" s="69">
        <v>22642.400000000001</v>
      </c>
      <c r="I32" s="69">
        <v>80915</v>
      </c>
      <c r="J32" s="69">
        <v>500</v>
      </c>
      <c r="K32" s="69">
        <v>66000</v>
      </c>
      <c r="L32" s="69">
        <v>500</v>
      </c>
      <c r="M32" s="69">
        <v>250</v>
      </c>
      <c r="N32" s="69">
        <v>208745</v>
      </c>
      <c r="O32" s="69">
        <v>0</v>
      </c>
      <c r="P32" s="70">
        <v>404352.4</v>
      </c>
    </row>
    <row r="33" spans="2:16" x14ac:dyDescent="0.3">
      <c r="G33" s="77">
        <v>17167.96</v>
      </c>
      <c r="H33" s="78">
        <v>15715.43</v>
      </c>
      <c r="I33" s="78">
        <v>52660.39</v>
      </c>
      <c r="J33" s="78">
        <v>89.45</v>
      </c>
      <c r="K33" s="78">
        <v>13992.92</v>
      </c>
      <c r="L33" s="78">
        <v>442.01</v>
      </c>
      <c r="M33" s="78">
        <v>4205.53</v>
      </c>
      <c r="N33" s="78">
        <v>225598</v>
      </c>
      <c r="O33" s="78">
        <v>0</v>
      </c>
      <c r="P33" s="79">
        <v>329871.62</v>
      </c>
    </row>
    <row r="35" spans="2:16" x14ac:dyDescent="0.3">
      <c r="B35" t="s">
        <v>19</v>
      </c>
      <c r="D35" t="s">
        <v>28</v>
      </c>
      <c r="G35" s="68">
        <v>265920</v>
      </c>
      <c r="H35" s="69">
        <v>242784.96000000002</v>
      </c>
      <c r="I35" s="69">
        <v>1355000</v>
      </c>
      <c r="J35" s="69">
        <v>11000</v>
      </c>
      <c r="K35" s="69">
        <v>1175100</v>
      </c>
      <c r="L35" s="69">
        <v>8250</v>
      </c>
      <c r="M35" s="69">
        <v>0</v>
      </c>
      <c r="N35" s="69">
        <v>8609629</v>
      </c>
      <c r="O35" s="69">
        <v>0</v>
      </c>
      <c r="P35" s="70">
        <v>11667683.960000001</v>
      </c>
    </row>
    <row r="36" spans="2:16" x14ac:dyDescent="0.3">
      <c r="G36" s="77">
        <v>256872.65</v>
      </c>
      <c r="H36" s="78">
        <v>235342.54</v>
      </c>
      <c r="I36" s="78">
        <v>939023.95</v>
      </c>
      <c r="J36" s="78">
        <v>3334.68</v>
      </c>
      <c r="K36" s="78">
        <v>525201.89</v>
      </c>
      <c r="L36" s="78">
        <v>14210.18</v>
      </c>
      <c r="M36" s="78">
        <v>50.15</v>
      </c>
      <c r="N36" s="78">
        <v>7513122.79</v>
      </c>
      <c r="O36" s="78">
        <v>0</v>
      </c>
      <c r="P36" s="79">
        <v>9487158.8300000001</v>
      </c>
    </row>
    <row r="38" spans="2:16" x14ac:dyDescent="0.3">
      <c r="B38" t="s">
        <v>19</v>
      </c>
      <c r="D38" t="s">
        <v>29</v>
      </c>
      <c r="G38" s="68">
        <v>20800</v>
      </c>
      <c r="H38" s="69">
        <v>18990.400000000001</v>
      </c>
      <c r="I38" s="69">
        <v>0</v>
      </c>
      <c r="J38" s="69">
        <v>600</v>
      </c>
      <c r="K38" s="69">
        <v>337117.16</v>
      </c>
      <c r="L38" s="69">
        <v>100</v>
      </c>
      <c r="M38" s="69">
        <v>150</v>
      </c>
      <c r="N38" s="69">
        <v>337035</v>
      </c>
      <c r="O38" s="69">
        <v>0</v>
      </c>
      <c r="P38" s="70">
        <v>714792.56</v>
      </c>
    </row>
    <row r="39" spans="2:16" x14ac:dyDescent="0.3">
      <c r="G39" s="77">
        <v>30492.55</v>
      </c>
      <c r="H39" s="78">
        <v>27976.71</v>
      </c>
      <c r="I39" s="78">
        <v>0</v>
      </c>
      <c r="J39" s="78">
        <v>1247.95</v>
      </c>
      <c r="K39" s="78">
        <v>418567.97</v>
      </c>
      <c r="L39" s="78">
        <v>0</v>
      </c>
      <c r="M39" s="78">
        <v>0</v>
      </c>
      <c r="N39" s="78">
        <v>418567.93</v>
      </c>
      <c r="O39" s="78">
        <v>0</v>
      </c>
      <c r="P39" s="79">
        <v>896853.10999999987</v>
      </c>
    </row>
    <row r="41" spans="2:16" x14ac:dyDescent="0.3">
      <c r="B41" t="s">
        <v>19</v>
      </c>
      <c r="D41" t="s">
        <v>30</v>
      </c>
      <c r="G41" s="68">
        <v>39400</v>
      </c>
      <c r="H41" s="69">
        <v>35972.199999999997</v>
      </c>
      <c r="I41" s="69">
        <v>65000</v>
      </c>
      <c r="J41" s="69">
        <v>200</v>
      </c>
      <c r="K41" s="69">
        <v>36100</v>
      </c>
      <c r="L41" s="69">
        <v>500</v>
      </c>
      <c r="M41" s="69">
        <v>500</v>
      </c>
      <c r="N41" s="69">
        <v>245997</v>
      </c>
      <c r="O41" s="69">
        <v>0</v>
      </c>
      <c r="P41" s="70">
        <v>423669.2</v>
      </c>
    </row>
    <row r="42" spans="2:16" x14ac:dyDescent="0.3">
      <c r="G42" s="77">
        <v>29205.32</v>
      </c>
      <c r="H42" s="78">
        <v>26769.200000000001</v>
      </c>
      <c r="I42" s="78">
        <v>24662.99</v>
      </c>
      <c r="J42" s="78">
        <v>1052.24</v>
      </c>
      <c r="K42" s="78">
        <v>3399.57</v>
      </c>
      <c r="L42" s="78">
        <v>1326.03</v>
      </c>
      <c r="M42" s="78">
        <v>0</v>
      </c>
      <c r="N42" s="78">
        <v>133358.97</v>
      </c>
      <c r="O42" s="78">
        <v>0</v>
      </c>
      <c r="P42" s="79">
        <v>219774.32</v>
      </c>
    </row>
    <row r="44" spans="2:16" x14ac:dyDescent="0.3">
      <c r="B44" t="s">
        <v>31</v>
      </c>
      <c r="C44" s="18"/>
      <c r="D44" t="s">
        <v>32</v>
      </c>
      <c r="G44" s="68">
        <v>17600</v>
      </c>
      <c r="H44" s="69">
        <v>16068.800000000001</v>
      </c>
      <c r="I44" s="69">
        <v>10000</v>
      </c>
      <c r="J44" s="69">
        <v>1000</v>
      </c>
      <c r="K44" s="69">
        <v>0</v>
      </c>
      <c r="L44" s="69">
        <v>0</v>
      </c>
      <c r="M44" s="69">
        <v>0</v>
      </c>
      <c r="N44" s="69">
        <v>142750</v>
      </c>
      <c r="O44" s="69">
        <v>0</v>
      </c>
      <c r="P44" s="70">
        <v>187418.8</v>
      </c>
    </row>
    <row r="45" spans="2:16" x14ac:dyDescent="0.3">
      <c r="C45" s="18"/>
      <c r="G45" s="77">
        <v>16536.04</v>
      </c>
      <c r="H45" s="78">
        <v>15181.21</v>
      </c>
      <c r="I45" s="78">
        <v>2000</v>
      </c>
      <c r="J45" s="78">
        <v>269.27999999999997</v>
      </c>
      <c r="K45" s="78">
        <v>3.48</v>
      </c>
      <c r="L45" s="78">
        <v>0</v>
      </c>
      <c r="M45" s="78">
        <v>0</v>
      </c>
      <c r="N45" s="78">
        <v>63250</v>
      </c>
      <c r="O45" s="78">
        <v>0</v>
      </c>
      <c r="P45" s="79">
        <v>97240.010000000009</v>
      </c>
    </row>
    <row r="46" spans="2:16" x14ac:dyDescent="0.3">
      <c r="C46" s="18"/>
    </row>
    <row r="47" spans="2:16" x14ac:dyDescent="0.3">
      <c r="B47" t="s">
        <v>31</v>
      </c>
      <c r="C47" s="18"/>
      <c r="D47" t="s">
        <v>33</v>
      </c>
      <c r="G47" s="68">
        <v>12800</v>
      </c>
      <c r="H47" s="69">
        <v>11686.400000000001</v>
      </c>
      <c r="I47" s="69">
        <v>16000</v>
      </c>
      <c r="J47" s="69">
        <v>500</v>
      </c>
      <c r="K47" s="69">
        <v>1500</v>
      </c>
      <c r="L47" s="69">
        <v>500</v>
      </c>
      <c r="M47" s="69">
        <v>0</v>
      </c>
      <c r="N47" s="69">
        <v>42500</v>
      </c>
      <c r="O47" s="69">
        <v>0</v>
      </c>
      <c r="P47" s="70">
        <v>85486.399999999994</v>
      </c>
    </row>
    <row r="48" spans="2:16" x14ac:dyDescent="0.3">
      <c r="C48" s="18"/>
      <c r="G48" s="77">
        <v>7831.88</v>
      </c>
      <c r="H48" s="78">
        <v>7220.35</v>
      </c>
      <c r="I48" s="78">
        <v>957.56</v>
      </c>
      <c r="J48" s="78">
        <v>216.87</v>
      </c>
      <c r="K48" s="78">
        <v>8.69</v>
      </c>
      <c r="L48" s="78">
        <v>127.5</v>
      </c>
      <c r="M48" s="78">
        <v>0</v>
      </c>
      <c r="N48" s="78">
        <v>40300</v>
      </c>
      <c r="O48" s="78">
        <v>0</v>
      </c>
      <c r="P48" s="79">
        <v>56662.85</v>
      </c>
    </row>
    <row r="49" spans="2:16" x14ac:dyDescent="0.3">
      <c r="C49" s="18"/>
    </row>
    <row r="50" spans="2:16" x14ac:dyDescent="0.3">
      <c r="B50" t="s">
        <v>34</v>
      </c>
      <c r="C50" s="18"/>
      <c r="D50" s="19" t="s">
        <v>35</v>
      </c>
      <c r="G50" s="68">
        <v>188100</v>
      </c>
      <c r="H50" s="69">
        <v>171735.3</v>
      </c>
      <c r="I50" s="69">
        <v>67500</v>
      </c>
      <c r="J50" s="69">
        <v>4000</v>
      </c>
      <c r="K50" s="69">
        <v>1200000</v>
      </c>
      <c r="L50" s="69">
        <v>1000</v>
      </c>
      <c r="M50" s="69">
        <v>1000</v>
      </c>
      <c r="N50" s="69">
        <v>7681871.6250000009</v>
      </c>
      <c r="O50" s="69">
        <v>0</v>
      </c>
      <c r="P50" s="70">
        <v>9315206.9250000007</v>
      </c>
    </row>
    <row r="51" spans="2:16" x14ac:dyDescent="0.3">
      <c r="C51" s="18"/>
      <c r="D51" s="19"/>
      <c r="G51" s="77">
        <v>137470.95000000001</v>
      </c>
      <c r="H51" s="78">
        <v>126265.46</v>
      </c>
      <c r="I51" s="78">
        <v>20100.97</v>
      </c>
      <c r="J51" s="78">
        <v>6877</v>
      </c>
      <c r="K51" s="78">
        <v>1095197.4099999999</v>
      </c>
      <c r="L51" s="78">
        <v>-6858.04</v>
      </c>
      <c r="M51" s="78">
        <v>14697.97</v>
      </c>
      <c r="N51" s="78">
        <v>4889713.71</v>
      </c>
      <c r="O51" s="78">
        <v>-267728.67</v>
      </c>
      <c r="P51" s="79">
        <v>6015736.7599999998</v>
      </c>
    </row>
    <row r="52" spans="2:16" x14ac:dyDescent="0.3">
      <c r="C52" s="18"/>
      <c r="D52" s="19"/>
    </row>
    <row r="53" spans="2:16" x14ac:dyDescent="0.3">
      <c r="B53" t="s">
        <v>36</v>
      </c>
      <c r="C53" s="18"/>
      <c r="D53" t="s">
        <v>37</v>
      </c>
      <c r="G53" s="68">
        <v>107720</v>
      </c>
      <c r="H53" s="69">
        <v>98348.360000000015</v>
      </c>
      <c r="I53" s="69">
        <v>35000</v>
      </c>
      <c r="J53" s="69">
        <v>4000</v>
      </c>
      <c r="K53" s="69">
        <v>302500</v>
      </c>
      <c r="L53" s="69">
        <v>3000</v>
      </c>
      <c r="M53" s="69">
        <v>0</v>
      </c>
      <c r="N53" s="69">
        <v>1403500</v>
      </c>
      <c r="O53" s="69">
        <v>0</v>
      </c>
      <c r="P53" s="70">
        <v>1954068.3599999999</v>
      </c>
    </row>
    <row r="54" spans="2:16" x14ac:dyDescent="0.3">
      <c r="C54" s="18"/>
      <c r="G54" s="77">
        <v>91269.1</v>
      </c>
      <c r="H54" s="78">
        <v>83935.82</v>
      </c>
      <c r="I54" s="78">
        <v>3301.64</v>
      </c>
      <c r="J54" s="78">
        <v>962.64</v>
      </c>
      <c r="K54" s="78">
        <v>316254.81</v>
      </c>
      <c r="L54" s="78">
        <v>166.9</v>
      </c>
      <c r="M54" s="78">
        <v>296.45999999999998</v>
      </c>
      <c r="N54" s="78">
        <v>1408381.65</v>
      </c>
      <c r="O54" s="78">
        <v>0</v>
      </c>
      <c r="P54" s="79">
        <v>1904569.0199999998</v>
      </c>
    </row>
    <row r="55" spans="2:16" x14ac:dyDescent="0.3">
      <c r="C55" s="18"/>
    </row>
    <row r="56" spans="2:16" s="20" customFormat="1" ht="13.2" x14ac:dyDescent="0.25">
      <c r="E56" s="21"/>
      <c r="F56" s="21" t="s">
        <v>38</v>
      </c>
      <c r="G56" s="148">
        <v>1101780</v>
      </c>
      <c r="H56" s="148">
        <v>1005925.1400000002</v>
      </c>
      <c r="I56" s="148">
        <v>2374765</v>
      </c>
      <c r="J56" s="148">
        <v>36100</v>
      </c>
      <c r="K56" s="148">
        <v>3639417.16</v>
      </c>
      <c r="L56" s="148">
        <v>18200</v>
      </c>
      <c r="M56" s="148">
        <v>6750</v>
      </c>
      <c r="N56" s="148">
        <v>29424387.262869999</v>
      </c>
      <c r="O56" s="148">
        <v>0</v>
      </c>
      <c r="P56" s="148">
        <v>37607324.562869996</v>
      </c>
    </row>
    <row r="57" spans="2:16" x14ac:dyDescent="0.3">
      <c r="G57" s="88">
        <f>G12+G15+G18+G21+G24+G27+G30+G33+G36+G39+G42+G45+G48+G51+G54</f>
        <v>965273.71000000008</v>
      </c>
      <c r="H57" s="88">
        <f>H12+H15+H18+H21+H24+H27+H30+H33+H36+H39+H42+H45+H48+H51+H54</f>
        <v>885144.00999999978</v>
      </c>
      <c r="I57" s="88">
        <f t="shared" ref="I57:P57" si="0">I12+I15+I18+I21+I24+I27+I30+I33+I36+I39+I42+I45+I48+I51+I54</f>
        <v>1655438.3599999999</v>
      </c>
      <c r="J57" s="88">
        <f t="shared" si="0"/>
        <v>22388.630000000005</v>
      </c>
      <c r="K57" s="88">
        <f t="shared" si="0"/>
        <v>2710900.88</v>
      </c>
      <c r="L57" s="88">
        <f t="shared" si="0"/>
        <v>37344.28</v>
      </c>
      <c r="M57" s="88">
        <f t="shared" si="0"/>
        <v>19612.57</v>
      </c>
      <c r="N57" s="88">
        <f t="shared" si="0"/>
        <v>29387444.599999998</v>
      </c>
      <c r="O57" s="88">
        <f t="shared" si="0"/>
        <v>-466933.57999999996</v>
      </c>
      <c r="P57" s="88">
        <f t="shared" si="0"/>
        <v>35216613.120000005</v>
      </c>
    </row>
    <row r="58" spans="2:16" x14ac:dyDescent="0.3">
      <c r="G58" s="22"/>
      <c r="H58" s="22"/>
      <c r="I58" s="22"/>
      <c r="J58" s="22"/>
      <c r="K58" s="22"/>
      <c r="L58" s="22"/>
      <c r="M58" s="22"/>
      <c r="N58" s="22"/>
      <c r="O58" s="22"/>
      <c r="P58" s="22"/>
    </row>
    <row r="59" spans="2:16" x14ac:dyDescent="0.3">
      <c r="B59" s="178" t="s">
        <v>39</v>
      </c>
    </row>
    <row r="60" spans="2:16" x14ac:dyDescent="0.3">
      <c r="F60" s="229" t="s">
        <v>147</v>
      </c>
      <c r="G60" s="229"/>
    </row>
    <row r="61" spans="2:16" x14ac:dyDescent="0.3">
      <c r="B61" t="s">
        <v>40</v>
      </c>
      <c r="D61" t="s">
        <v>41</v>
      </c>
      <c r="G61" s="68">
        <f>G64+G67</f>
        <v>1974859.8338771877</v>
      </c>
      <c r="H61" s="69">
        <f>H64+H67</f>
        <v>1821914.0262533373</v>
      </c>
      <c r="I61" s="69">
        <f t="shared" ref="I61:P61" si="1">I64+I67</f>
        <v>22150</v>
      </c>
      <c r="J61" s="69">
        <f t="shared" si="1"/>
        <v>135700</v>
      </c>
      <c r="K61" s="69">
        <f t="shared" si="1"/>
        <v>752200</v>
      </c>
      <c r="L61" s="69">
        <f t="shared" si="1"/>
        <v>3500</v>
      </c>
      <c r="M61" s="69">
        <f t="shared" si="1"/>
        <v>3000</v>
      </c>
      <c r="N61" s="69">
        <f t="shared" si="1"/>
        <v>10667500</v>
      </c>
      <c r="O61" s="69">
        <f t="shared" si="1"/>
        <v>0</v>
      </c>
      <c r="P61" s="70">
        <f t="shared" si="1"/>
        <v>15380823.860130526</v>
      </c>
    </row>
    <row r="62" spans="2:16" x14ac:dyDescent="0.3">
      <c r="G62" s="87">
        <f>G65+G68</f>
        <v>1481031.5</v>
      </c>
      <c r="H62" s="88">
        <f>H65+H68</f>
        <v>1827696.0599999998</v>
      </c>
      <c r="I62" s="88">
        <f t="shared" ref="I62:P62" si="2">I65+I68</f>
        <v>5784.11</v>
      </c>
      <c r="J62" s="88">
        <f t="shared" si="2"/>
        <v>55059.29</v>
      </c>
      <c r="K62" s="88">
        <f t="shared" si="2"/>
        <v>139982.18</v>
      </c>
      <c r="L62" s="88">
        <f t="shared" si="2"/>
        <v>4455.3900000000003</v>
      </c>
      <c r="M62" s="88">
        <f t="shared" si="2"/>
        <v>43105.29</v>
      </c>
      <c r="N62" s="88">
        <f t="shared" si="2"/>
        <v>6664169.0599999996</v>
      </c>
      <c r="O62" s="88">
        <f t="shared" si="2"/>
        <v>0</v>
      </c>
      <c r="P62" s="89">
        <f t="shared" si="2"/>
        <v>10221282.880000001</v>
      </c>
    </row>
    <row r="63" spans="2:16" s="65" customFormat="1" x14ac:dyDescent="0.3">
      <c r="G63" s="84"/>
      <c r="H63" s="85"/>
      <c r="I63" s="85"/>
      <c r="J63" s="85"/>
      <c r="K63" s="85"/>
      <c r="L63" s="85"/>
      <c r="M63" s="85"/>
      <c r="N63" s="85"/>
      <c r="O63" s="85"/>
      <c r="P63" s="86"/>
    </row>
    <row r="64" spans="2:16" s="65" customFormat="1" x14ac:dyDescent="0.3">
      <c r="B64" s="65" t="s">
        <v>40</v>
      </c>
      <c r="D64" s="80" t="s">
        <v>42</v>
      </c>
      <c r="G64" s="94">
        <v>1287500</v>
      </c>
      <c r="H64" s="95">
        <v>1188362.5</v>
      </c>
      <c r="I64" s="95">
        <v>12000</v>
      </c>
      <c r="J64" s="95">
        <v>45000</v>
      </c>
      <c r="K64" s="95">
        <v>112500</v>
      </c>
      <c r="L64" s="95">
        <v>3500</v>
      </c>
      <c r="M64" s="95">
        <v>3000</v>
      </c>
      <c r="N64" s="95">
        <v>7437500</v>
      </c>
      <c r="O64" s="96"/>
      <c r="P64" s="97">
        <v>10089362.5</v>
      </c>
    </row>
    <row r="65" spans="2:16" s="65" customFormat="1" x14ac:dyDescent="0.3">
      <c r="D65" s="80"/>
      <c r="G65" s="101">
        <v>1179422.23</v>
      </c>
      <c r="H65" s="102">
        <v>1081175.4099999999</v>
      </c>
      <c r="I65" s="102">
        <v>3470.47</v>
      </c>
      <c r="J65" s="102">
        <v>19501.79</v>
      </c>
      <c r="K65" s="102">
        <v>9364.4500000000007</v>
      </c>
      <c r="L65" s="102">
        <v>1026.96</v>
      </c>
      <c r="M65" s="102">
        <v>1731.48</v>
      </c>
      <c r="N65" s="102">
        <v>6023198.5499999998</v>
      </c>
      <c r="O65" s="102">
        <v>0</v>
      </c>
      <c r="P65" s="103">
        <v>8318891.3400000008</v>
      </c>
    </row>
    <row r="66" spans="2:16" s="65" customFormat="1" x14ac:dyDescent="0.3">
      <c r="D66" s="80"/>
      <c r="G66" s="84"/>
      <c r="H66" s="85"/>
      <c r="I66" s="85"/>
      <c r="J66" s="85"/>
      <c r="K66" s="85"/>
      <c r="L66" s="85"/>
      <c r="M66" s="85"/>
      <c r="N66" s="85"/>
      <c r="O66" s="66"/>
      <c r="P66" s="86"/>
    </row>
    <row r="67" spans="2:16" s="65" customFormat="1" x14ac:dyDescent="0.3">
      <c r="B67" s="65" t="s">
        <v>40</v>
      </c>
      <c r="D67" s="80" t="s">
        <v>149</v>
      </c>
      <c r="G67" s="94">
        <v>687359.8338771878</v>
      </c>
      <c r="H67" s="95">
        <v>633551.52625333727</v>
      </c>
      <c r="I67" s="95">
        <v>10150</v>
      </c>
      <c r="J67" s="95">
        <v>90700</v>
      </c>
      <c r="K67" s="95">
        <v>639700</v>
      </c>
      <c r="L67" s="95">
        <v>0</v>
      </c>
      <c r="M67" s="95">
        <v>0</v>
      </c>
      <c r="N67" s="95">
        <v>3230000</v>
      </c>
      <c r="O67" s="96"/>
      <c r="P67" s="97">
        <v>5291461.3601305252</v>
      </c>
    </row>
    <row r="68" spans="2:16" s="65" customFormat="1" x14ac:dyDescent="0.3">
      <c r="D68" s="80"/>
      <c r="E68" s="65" t="s">
        <v>150</v>
      </c>
      <c r="G68" s="104">
        <v>301609.27</v>
      </c>
      <c r="H68" s="105">
        <v>746520.64999999991</v>
      </c>
      <c r="I68" s="105">
        <v>2313.64</v>
      </c>
      <c r="J68" s="105">
        <v>35557.5</v>
      </c>
      <c r="K68" s="105">
        <v>130617.73</v>
      </c>
      <c r="L68" s="105">
        <v>3428.4300000000003</v>
      </c>
      <c r="M68" s="105">
        <v>41373.81</v>
      </c>
      <c r="N68" s="105">
        <v>640970.51</v>
      </c>
      <c r="O68" s="105">
        <v>0</v>
      </c>
      <c r="P68" s="106">
        <v>1902391.5399999998</v>
      </c>
    </row>
    <row r="69" spans="2:16" s="65" customFormat="1" x14ac:dyDescent="0.3">
      <c r="G69" s="67"/>
      <c r="H69" s="67"/>
      <c r="I69" s="67"/>
      <c r="J69" s="67"/>
      <c r="K69" s="67"/>
      <c r="L69" s="67"/>
      <c r="M69" s="67"/>
      <c r="N69" s="67"/>
      <c r="P69" s="67"/>
    </row>
    <row r="70" spans="2:16" s="65" customFormat="1" x14ac:dyDescent="0.3">
      <c r="B70" s="65" t="s">
        <v>43</v>
      </c>
      <c r="D70" s="65" t="s">
        <v>44</v>
      </c>
      <c r="G70" s="98">
        <v>340800</v>
      </c>
      <c r="H70" s="99">
        <v>314558.40000000002</v>
      </c>
      <c r="I70" s="99">
        <v>4800</v>
      </c>
      <c r="J70" s="99">
        <v>4800</v>
      </c>
      <c r="K70" s="99">
        <v>100800</v>
      </c>
      <c r="L70" s="99">
        <v>7200</v>
      </c>
      <c r="M70" s="99">
        <v>0</v>
      </c>
      <c r="N70" s="99">
        <v>4022400</v>
      </c>
      <c r="O70" s="99"/>
      <c r="P70" s="100">
        <v>4795358.4000000004</v>
      </c>
    </row>
    <row r="71" spans="2:16" s="65" customFormat="1" x14ac:dyDescent="0.3">
      <c r="G71" s="77">
        <v>91399.7</v>
      </c>
      <c r="H71" s="78">
        <v>83801.59</v>
      </c>
      <c r="I71" s="78">
        <v>78.72</v>
      </c>
      <c r="J71" s="78">
        <v>53719.96</v>
      </c>
      <c r="K71" s="78">
        <v>114800.01</v>
      </c>
      <c r="L71" s="78">
        <v>525.16</v>
      </c>
      <c r="M71" s="78">
        <v>394</v>
      </c>
      <c r="N71" s="78">
        <v>3113378</v>
      </c>
      <c r="O71" s="78">
        <v>0</v>
      </c>
      <c r="P71" s="79">
        <v>3458097.14</v>
      </c>
    </row>
    <row r="72" spans="2:16" s="65" customFormat="1" x14ac:dyDescent="0.3">
      <c r="G72" s="67"/>
      <c r="H72" s="67"/>
      <c r="I72" s="67"/>
      <c r="J72" s="67"/>
      <c r="K72" s="67"/>
      <c r="L72" s="67"/>
      <c r="M72" s="67"/>
      <c r="N72" s="67"/>
      <c r="O72" s="67"/>
      <c r="P72" s="67"/>
    </row>
    <row r="73" spans="2:16" s="65" customFormat="1" x14ac:dyDescent="0.3">
      <c r="D73" s="65" t="s">
        <v>45</v>
      </c>
      <c r="G73" s="107">
        <v>443000</v>
      </c>
      <c r="H73" s="108">
        <v>409739</v>
      </c>
      <c r="I73" s="108">
        <v>5000</v>
      </c>
      <c r="J73" s="108">
        <v>15000</v>
      </c>
      <c r="K73" s="108">
        <v>30000</v>
      </c>
      <c r="L73" s="108">
        <v>5000</v>
      </c>
      <c r="M73" s="108">
        <v>10000</v>
      </c>
      <c r="N73" s="108">
        <v>500000</v>
      </c>
      <c r="O73" s="108">
        <v>0</v>
      </c>
      <c r="P73" s="109">
        <v>1417739</v>
      </c>
    </row>
    <row r="74" spans="2:16" s="65" customFormat="1" x14ac:dyDescent="0.3">
      <c r="G74" s="110">
        <f>G77+G80+G83</f>
        <v>246127.68</v>
      </c>
      <c r="H74" s="111">
        <f>H77+H80+H83</f>
        <v>225824.17</v>
      </c>
      <c r="I74" s="111">
        <f t="shared" ref="I74:P74" si="3">I77+I80+I83</f>
        <v>823.75</v>
      </c>
      <c r="J74" s="111">
        <f t="shared" si="3"/>
        <v>13038.73</v>
      </c>
      <c r="K74" s="111">
        <f t="shared" si="3"/>
        <v>51450.38</v>
      </c>
      <c r="L74" s="111">
        <f t="shared" si="3"/>
        <v>983.53</v>
      </c>
      <c r="M74" s="111">
        <f t="shared" si="3"/>
        <v>34.99</v>
      </c>
      <c r="N74" s="111">
        <f t="shared" si="3"/>
        <v>516352</v>
      </c>
      <c r="O74" s="111">
        <f t="shared" si="3"/>
        <v>0</v>
      </c>
      <c r="P74" s="112">
        <f t="shared" si="3"/>
        <v>1054635.23</v>
      </c>
    </row>
    <row r="75" spans="2:16" s="65" customFormat="1" x14ac:dyDescent="0.3">
      <c r="G75" s="113"/>
      <c r="H75" s="114"/>
      <c r="I75" s="114"/>
      <c r="J75" s="114"/>
      <c r="K75" s="114"/>
      <c r="L75" s="114"/>
      <c r="M75" s="114"/>
      <c r="N75" s="114"/>
      <c r="O75" s="114"/>
      <c r="P75" s="115"/>
    </row>
    <row r="76" spans="2:16" s="24" customFormat="1" ht="13.2" x14ac:dyDescent="0.25">
      <c r="B76" s="24" t="s">
        <v>46</v>
      </c>
      <c r="D76" s="25" t="s">
        <v>47</v>
      </c>
      <c r="G76" s="116">
        <v>393000</v>
      </c>
      <c r="H76" s="117">
        <v>362739</v>
      </c>
      <c r="I76" s="117">
        <v>5000</v>
      </c>
      <c r="J76" s="117">
        <v>15000</v>
      </c>
      <c r="K76" s="117">
        <v>15000</v>
      </c>
      <c r="L76" s="117">
        <v>5000</v>
      </c>
      <c r="M76" s="117">
        <v>10000</v>
      </c>
      <c r="N76" s="117">
        <v>500000</v>
      </c>
      <c r="O76" s="117"/>
      <c r="P76" s="118">
        <v>1305739</v>
      </c>
    </row>
    <row r="77" spans="2:16" s="24" customFormat="1" ht="13.2" x14ac:dyDescent="0.25">
      <c r="D77" s="25"/>
      <c r="G77" s="119">
        <v>246127.68</v>
      </c>
      <c r="H77" s="120">
        <v>225824.17</v>
      </c>
      <c r="I77" s="120">
        <v>823.75</v>
      </c>
      <c r="J77" s="120">
        <v>13038.73</v>
      </c>
      <c r="K77" s="120">
        <v>51450.38</v>
      </c>
      <c r="L77" s="120">
        <v>983.53</v>
      </c>
      <c r="M77" s="120">
        <v>34.99</v>
      </c>
      <c r="N77" s="120">
        <v>516352</v>
      </c>
      <c r="O77" s="120">
        <v>0</v>
      </c>
      <c r="P77" s="121">
        <v>1054635.23</v>
      </c>
    </row>
    <row r="78" spans="2:16" s="24" customFormat="1" ht="13.2" x14ac:dyDescent="0.25">
      <c r="D78" s="25"/>
      <c r="G78" s="116"/>
      <c r="H78" s="117"/>
      <c r="I78" s="117"/>
      <c r="J78" s="117"/>
      <c r="K78" s="117"/>
      <c r="L78" s="117"/>
      <c r="M78" s="117"/>
      <c r="N78" s="117"/>
      <c r="O78" s="117"/>
      <c r="P78" s="118"/>
    </row>
    <row r="79" spans="2:16" s="24" customFormat="1" ht="13.2" x14ac:dyDescent="0.25">
      <c r="B79" s="24" t="s">
        <v>46</v>
      </c>
      <c r="D79" s="25" t="s">
        <v>48</v>
      </c>
      <c r="G79" s="116">
        <v>0</v>
      </c>
      <c r="H79" s="117">
        <v>0</v>
      </c>
      <c r="I79" s="117">
        <v>0</v>
      </c>
      <c r="J79" s="117">
        <v>0</v>
      </c>
      <c r="K79" s="117">
        <v>0</v>
      </c>
      <c r="L79" s="117">
        <v>0</v>
      </c>
      <c r="M79" s="117">
        <v>0</v>
      </c>
      <c r="N79" s="117">
        <v>0</v>
      </c>
      <c r="O79" s="117">
        <v>0</v>
      </c>
      <c r="P79" s="118">
        <v>0</v>
      </c>
    </row>
    <row r="80" spans="2:16" s="24" customFormat="1" ht="13.2" x14ac:dyDescent="0.25">
      <c r="D80" s="25"/>
      <c r="G80" s="119"/>
      <c r="H80" s="120"/>
      <c r="I80" s="120"/>
      <c r="J80" s="120"/>
      <c r="K80" s="120"/>
      <c r="L80" s="120"/>
      <c r="M80" s="120"/>
      <c r="N80" s="120"/>
      <c r="O80" s="120"/>
      <c r="P80" s="121"/>
    </row>
    <row r="81" spans="2:16" s="24" customFormat="1" ht="13.2" x14ac:dyDescent="0.25">
      <c r="D81" s="25"/>
      <c r="G81" s="116"/>
      <c r="H81" s="117"/>
      <c r="I81" s="117"/>
      <c r="J81" s="117"/>
      <c r="K81" s="117"/>
      <c r="L81" s="117"/>
      <c r="M81" s="117"/>
      <c r="N81" s="117"/>
      <c r="O81" s="117"/>
      <c r="P81" s="118"/>
    </row>
    <row r="82" spans="2:16" s="24" customFormat="1" ht="15.6" customHeight="1" x14ac:dyDescent="0.25">
      <c r="D82" s="25" t="s">
        <v>49</v>
      </c>
      <c r="G82" s="116">
        <v>50000</v>
      </c>
      <c r="H82" s="117">
        <v>47000</v>
      </c>
      <c r="I82" s="117">
        <v>0</v>
      </c>
      <c r="J82" s="117">
        <v>0</v>
      </c>
      <c r="K82" s="117">
        <v>15000</v>
      </c>
      <c r="L82" s="117">
        <v>0</v>
      </c>
      <c r="M82" s="117">
        <v>0</v>
      </c>
      <c r="N82" s="117">
        <v>0</v>
      </c>
      <c r="O82" s="117">
        <v>0</v>
      </c>
      <c r="P82" s="118">
        <v>112000</v>
      </c>
    </row>
    <row r="83" spans="2:16" s="24" customFormat="1" ht="15.6" customHeight="1" x14ac:dyDescent="0.25">
      <c r="D83" s="25"/>
      <c r="G83" s="122"/>
      <c r="H83" s="123"/>
      <c r="I83" s="123"/>
      <c r="J83" s="123"/>
      <c r="K83" s="123"/>
      <c r="L83" s="123"/>
      <c r="M83" s="123"/>
      <c r="N83" s="123"/>
      <c r="O83" s="123"/>
      <c r="P83" s="124"/>
    </row>
    <row r="84" spans="2:16" s="24" customFormat="1" ht="15.6" customHeight="1" x14ac:dyDescent="0.25">
      <c r="D84" s="25"/>
      <c r="G84" s="26"/>
      <c r="H84" s="26"/>
      <c r="I84" s="26"/>
      <c r="J84" s="26"/>
      <c r="K84" s="26"/>
      <c r="L84" s="26"/>
      <c r="M84" s="26"/>
      <c r="N84" s="26"/>
      <c r="O84" s="26"/>
      <c r="P84" s="26"/>
    </row>
    <row r="85" spans="2:16" x14ac:dyDescent="0.3">
      <c r="D85" t="s">
        <v>50</v>
      </c>
      <c r="G85" s="68">
        <v>351824.22515574016</v>
      </c>
      <c r="H85" s="69">
        <v>326172.6479145654</v>
      </c>
      <c r="I85" s="69">
        <v>0</v>
      </c>
      <c r="J85" s="69">
        <v>0</v>
      </c>
      <c r="K85" s="69">
        <v>0</v>
      </c>
      <c r="L85" s="69">
        <v>0</v>
      </c>
      <c r="M85" s="69">
        <v>0</v>
      </c>
      <c r="N85" s="69">
        <v>1242500</v>
      </c>
      <c r="O85" s="69">
        <v>0</v>
      </c>
      <c r="P85" s="70">
        <v>1920496.8730703057</v>
      </c>
    </row>
    <row r="86" spans="2:16" x14ac:dyDescent="0.3">
      <c r="G86" s="125">
        <f>G89+G92</f>
        <v>512541.1</v>
      </c>
      <c r="H86" s="126">
        <f>H89+H92</f>
        <v>0</v>
      </c>
      <c r="I86" s="126">
        <f t="shared" ref="I86:P86" si="4">I89+I92</f>
        <v>0</v>
      </c>
      <c r="J86" s="126">
        <f t="shared" si="4"/>
        <v>0</v>
      </c>
      <c r="K86" s="126">
        <f t="shared" si="4"/>
        <v>0</v>
      </c>
      <c r="L86" s="126">
        <f t="shared" si="4"/>
        <v>15.33</v>
      </c>
      <c r="M86" s="126">
        <f t="shared" si="4"/>
        <v>0</v>
      </c>
      <c r="N86" s="126">
        <f t="shared" si="4"/>
        <v>2875351.6799999997</v>
      </c>
      <c r="O86" s="126">
        <f t="shared" si="4"/>
        <v>0</v>
      </c>
      <c r="P86" s="127">
        <f t="shared" si="4"/>
        <v>3387908.11</v>
      </c>
    </row>
    <row r="87" spans="2:16" x14ac:dyDescent="0.3">
      <c r="G87" s="128"/>
      <c r="H87" s="42"/>
      <c r="I87" s="42"/>
      <c r="J87" s="42"/>
      <c r="K87" s="42"/>
      <c r="L87" s="42"/>
      <c r="M87" s="42"/>
      <c r="N87" s="42"/>
      <c r="O87" s="42"/>
      <c r="P87" s="129"/>
    </row>
    <row r="88" spans="2:16" s="24" customFormat="1" ht="13.2" x14ac:dyDescent="0.25">
      <c r="B88" s="24" t="s">
        <v>51</v>
      </c>
      <c r="D88" s="25" t="s">
        <v>52</v>
      </c>
      <c r="G88" s="116">
        <v>94853</v>
      </c>
      <c r="H88" s="117">
        <v>88345.779032927909</v>
      </c>
      <c r="I88" s="117">
        <v>0</v>
      </c>
      <c r="J88" s="117">
        <v>0</v>
      </c>
      <c r="K88" s="117">
        <v>0</v>
      </c>
      <c r="L88" s="117">
        <v>0</v>
      </c>
      <c r="M88" s="117">
        <v>0</v>
      </c>
      <c r="N88" s="117">
        <v>440000</v>
      </c>
      <c r="O88" s="117">
        <v>0</v>
      </c>
      <c r="P88" s="118">
        <v>623198.77903292794</v>
      </c>
    </row>
    <row r="89" spans="2:16" s="24" customFormat="1" ht="13.2" x14ac:dyDescent="0.25">
      <c r="D89" s="25"/>
      <c r="G89" s="119">
        <v>161360.31</v>
      </c>
      <c r="H89" s="120">
        <v>0</v>
      </c>
      <c r="I89" s="120">
        <v>0</v>
      </c>
      <c r="J89" s="120">
        <v>0</v>
      </c>
      <c r="K89" s="120">
        <v>0</v>
      </c>
      <c r="L89" s="120">
        <v>0</v>
      </c>
      <c r="M89" s="120">
        <v>0</v>
      </c>
      <c r="N89" s="120">
        <v>2184080.63</v>
      </c>
      <c r="O89" s="120">
        <v>0</v>
      </c>
      <c r="P89" s="121">
        <v>2345440.94</v>
      </c>
    </row>
    <row r="90" spans="2:16" s="24" customFormat="1" ht="13.2" x14ac:dyDescent="0.25">
      <c r="D90" s="25"/>
      <c r="G90" s="116"/>
      <c r="H90" s="117"/>
      <c r="I90" s="117"/>
      <c r="J90" s="117"/>
      <c r="K90" s="117"/>
      <c r="L90" s="117"/>
      <c r="M90" s="117"/>
      <c r="N90" s="117"/>
      <c r="O90" s="117"/>
      <c r="P90" s="118"/>
    </row>
    <row r="91" spans="2:16" s="24" customFormat="1" ht="13.2" x14ac:dyDescent="0.25">
      <c r="B91" s="24" t="s">
        <v>51</v>
      </c>
      <c r="D91" s="25" t="s">
        <v>53</v>
      </c>
      <c r="G91" s="116">
        <v>256971.22515574013</v>
      </c>
      <c r="H91" s="117">
        <v>237826.86888163749</v>
      </c>
      <c r="I91" s="117">
        <v>0</v>
      </c>
      <c r="J91" s="117">
        <v>0</v>
      </c>
      <c r="K91" s="117">
        <v>0</v>
      </c>
      <c r="L91" s="117">
        <v>0</v>
      </c>
      <c r="M91" s="117">
        <v>0</v>
      </c>
      <c r="N91" s="117">
        <v>802500</v>
      </c>
      <c r="O91" s="117"/>
      <c r="P91" s="118">
        <v>1297298.0940373777</v>
      </c>
    </row>
    <row r="92" spans="2:16" s="24" customFormat="1" ht="13.2" x14ac:dyDescent="0.25">
      <c r="D92" s="25"/>
      <c r="G92" s="122">
        <v>351180.79</v>
      </c>
      <c r="H92" s="123">
        <v>0</v>
      </c>
      <c r="I92" s="123">
        <v>0</v>
      </c>
      <c r="J92" s="123">
        <v>0</v>
      </c>
      <c r="K92" s="123">
        <v>0</v>
      </c>
      <c r="L92" s="123">
        <v>15.33</v>
      </c>
      <c r="M92" s="123">
        <v>0</v>
      </c>
      <c r="N92" s="123">
        <v>691271.05</v>
      </c>
      <c r="O92" s="123">
        <v>0</v>
      </c>
      <c r="P92" s="124">
        <v>1042467.17</v>
      </c>
    </row>
    <row r="93" spans="2:16" s="24" customFormat="1" ht="13.2" x14ac:dyDescent="0.25">
      <c r="D93" s="25"/>
      <c r="G93" s="26"/>
      <c r="H93" s="26"/>
      <c r="I93" s="26"/>
      <c r="J93" s="26"/>
      <c r="K93" s="26"/>
      <c r="L93" s="26"/>
      <c r="M93" s="26"/>
      <c r="N93" s="26"/>
      <c r="O93" s="26"/>
      <c r="P93" s="26"/>
    </row>
    <row r="94" spans="2:16" x14ac:dyDescent="0.3">
      <c r="B94" t="s">
        <v>54</v>
      </c>
      <c r="D94" t="s">
        <v>55</v>
      </c>
      <c r="G94" s="68">
        <v>0</v>
      </c>
      <c r="H94" s="69">
        <v>0</v>
      </c>
      <c r="I94" s="69">
        <v>0</v>
      </c>
      <c r="J94" s="69">
        <v>0</v>
      </c>
      <c r="K94" s="69">
        <v>0</v>
      </c>
      <c r="L94" s="69">
        <v>0</v>
      </c>
      <c r="M94" s="69">
        <v>0</v>
      </c>
      <c r="N94" s="69">
        <v>0</v>
      </c>
      <c r="O94" s="69"/>
      <c r="P94" s="70">
        <v>0</v>
      </c>
    </row>
    <row r="95" spans="2:16" x14ac:dyDescent="0.3">
      <c r="G95" s="74"/>
      <c r="H95" s="75"/>
      <c r="I95" s="75"/>
      <c r="J95" s="75"/>
      <c r="K95" s="75"/>
      <c r="L95" s="75"/>
      <c r="M95" s="75"/>
      <c r="N95" s="75"/>
      <c r="O95" s="75"/>
      <c r="P95" s="76"/>
    </row>
    <row r="97" spans="2:18" x14ac:dyDescent="0.3">
      <c r="B97" t="s">
        <v>56</v>
      </c>
      <c r="D97" t="s">
        <v>57</v>
      </c>
      <c r="G97" s="68">
        <v>208080</v>
      </c>
      <c r="H97" s="69">
        <v>189977.04</v>
      </c>
      <c r="I97" s="69">
        <v>90000</v>
      </c>
      <c r="J97" s="69">
        <v>15250</v>
      </c>
      <c r="K97" s="69">
        <v>851740</v>
      </c>
      <c r="L97" s="69">
        <v>7750</v>
      </c>
      <c r="M97" s="69">
        <v>4000</v>
      </c>
      <c r="N97" s="69">
        <v>4413294</v>
      </c>
      <c r="O97" s="69">
        <v>0</v>
      </c>
      <c r="P97" s="70">
        <v>5780091.04</v>
      </c>
    </row>
    <row r="98" spans="2:18" x14ac:dyDescent="0.3">
      <c r="G98" s="81">
        <f>G101+G104+G107+G110+G114</f>
        <v>169199.43</v>
      </c>
      <c r="H98" s="82">
        <f>H101+H104+H107+H110+H114</f>
        <v>155574.51</v>
      </c>
      <c r="I98" s="82">
        <f t="shared" ref="I98:P98" si="5">I101+I104+I107+I110+I114</f>
        <v>37276.81</v>
      </c>
      <c r="J98" s="82">
        <f t="shared" si="5"/>
        <v>2792.1000000000004</v>
      </c>
      <c r="K98" s="82">
        <f t="shared" si="5"/>
        <v>656502.03999999992</v>
      </c>
      <c r="L98" s="82">
        <f t="shared" si="5"/>
        <v>3267.02</v>
      </c>
      <c r="M98" s="82">
        <f t="shared" si="5"/>
        <v>190.5</v>
      </c>
      <c r="N98" s="82">
        <f t="shared" si="5"/>
        <v>4336054.2</v>
      </c>
      <c r="O98" s="82">
        <f t="shared" si="5"/>
        <v>0</v>
      </c>
      <c r="P98" s="83">
        <f t="shared" si="5"/>
        <v>5360856.6099999994</v>
      </c>
    </row>
    <row r="99" spans="2:18" x14ac:dyDescent="0.3">
      <c r="G99" s="128"/>
      <c r="H99" s="42"/>
      <c r="I99" s="42"/>
      <c r="J99" s="42"/>
      <c r="K99" s="42"/>
      <c r="L99" s="42"/>
      <c r="M99" s="42"/>
      <c r="N99" s="42"/>
      <c r="O99" s="42"/>
      <c r="P99" s="129"/>
    </row>
    <row r="100" spans="2:18" s="24" customFormat="1" ht="13.2" x14ac:dyDescent="0.25">
      <c r="B100" s="24" t="s">
        <v>56</v>
      </c>
      <c r="D100" s="25" t="s">
        <v>58</v>
      </c>
      <c r="G100" s="116">
        <v>24000</v>
      </c>
      <c r="H100" s="117">
        <v>21912</v>
      </c>
      <c r="I100" s="117">
        <v>10000</v>
      </c>
      <c r="J100" s="117">
        <v>2750</v>
      </c>
      <c r="K100" s="117">
        <v>63000</v>
      </c>
      <c r="L100" s="117">
        <v>250</v>
      </c>
      <c r="M100" s="117">
        <v>500</v>
      </c>
      <c r="N100" s="117">
        <v>357452</v>
      </c>
      <c r="O100" s="117">
        <v>0</v>
      </c>
      <c r="P100" s="118">
        <v>479864</v>
      </c>
    </row>
    <row r="101" spans="2:18" s="24" customFormat="1" ht="13.2" x14ac:dyDescent="0.25">
      <c r="D101" s="25"/>
      <c r="G101" s="119">
        <v>41658.78</v>
      </c>
      <c r="H101" s="120">
        <v>38307.31</v>
      </c>
      <c r="I101" s="120">
        <v>6186.78</v>
      </c>
      <c r="J101" s="120">
        <v>298.37</v>
      </c>
      <c r="K101" s="120">
        <v>38774.33</v>
      </c>
      <c r="L101" s="120">
        <v>573.11</v>
      </c>
      <c r="M101" s="120">
        <v>0</v>
      </c>
      <c r="N101" s="120">
        <v>578287.43999999994</v>
      </c>
      <c r="O101" s="120">
        <v>0</v>
      </c>
      <c r="P101" s="121">
        <v>704086.11999999988</v>
      </c>
    </row>
    <row r="102" spans="2:18" s="24" customFormat="1" ht="13.2" x14ac:dyDescent="0.25">
      <c r="D102" s="25"/>
      <c r="G102" s="116"/>
      <c r="H102" s="117"/>
      <c r="I102" s="117"/>
      <c r="J102" s="117"/>
      <c r="K102" s="117"/>
      <c r="L102" s="117"/>
      <c r="M102" s="117"/>
      <c r="N102" s="117"/>
      <c r="O102" s="117"/>
      <c r="P102" s="118"/>
    </row>
    <row r="103" spans="2:18" s="24" customFormat="1" ht="13.2" x14ac:dyDescent="0.25">
      <c r="B103" s="24" t="s">
        <v>56</v>
      </c>
      <c r="C103" s="27"/>
      <c r="D103" s="25" t="s">
        <v>59</v>
      </c>
      <c r="G103" s="116">
        <v>32000</v>
      </c>
      <c r="H103" s="117">
        <v>29216</v>
      </c>
      <c r="I103" s="117">
        <v>15000</v>
      </c>
      <c r="J103" s="117">
        <v>3500</v>
      </c>
      <c r="K103" s="117">
        <v>0</v>
      </c>
      <c r="L103" s="117">
        <v>0</v>
      </c>
      <c r="M103" s="117">
        <v>0</v>
      </c>
      <c r="N103" s="117">
        <v>73110</v>
      </c>
      <c r="O103" s="117">
        <v>0</v>
      </c>
      <c r="P103" s="118">
        <v>152826</v>
      </c>
    </row>
    <row r="104" spans="2:18" s="24" customFormat="1" ht="13.2" x14ac:dyDescent="0.25">
      <c r="C104" s="27"/>
      <c r="D104" s="25"/>
      <c r="G104" s="119">
        <v>19522.87</v>
      </c>
      <c r="H104" s="120">
        <v>18021.95</v>
      </c>
      <c r="I104" s="120">
        <v>3960.47</v>
      </c>
      <c r="J104" s="120">
        <v>1021.47</v>
      </c>
      <c r="K104" s="120">
        <v>6.96</v>
      </c>
      <c r="L104" s="120">
        <v>28.87</v>
      </c>
      <c r="M104" s="120">
        <v>0</v>
      </c>
      <c r="N104" s="120">
        <v>76740</v>
      </c>
      <c r="O104" s="120">
        <v>0</v>
      </c>
      <c r="P104" s="121">
        <v>119302.59</v>
      </c>
    </row>
    <row r="105" spans="2:18" s="24" customFormat="1" ht="13.2" x14ac:dyDescent="0.25">
      <c r="C105" s="27"/>
      <c r="D105" s="25"/>
      <c r="G105" s="116"/>
      <c r="H105" s="117"/>
      <c r="I105" s="117"/>
      <c r="J105" s="117"/>
      <c r="K105" s="117"/>
      <c r="L105" s="117"/>
      <c r="M105" s="117"/>
      <c r="N105" s="117"/>
      <c r="O105" s="117"/>
      <c r="P105" s="118"/>
    </row>
    <row r="106" spans="2:18" s="24" customFormat="1" ht="13.2" x14ac:dyDescent="0.25">
      <c r="B106" s="24" t="s">
        <v>56</v>
      </c>
      <c r="C106" s="27"/>
      <c r="D106" s="25" t="s">
        <v>60</v>
      </c>
      <c r="G106" s="116">
        <v>19200</v>
      </c>
      <c r="H106" s="117">
        <v>17529.599999999999</v>
      </c>
      <c r="I106" s="117">
        <v>5000</v>
      </c>
      <c r="J106" s="117">
        <v>2000</v>
      </c>
      <c r="K106" s="117">
        <v>0</v>
      </c>
      <c r="L106" s="117">
        <v>5000</v>
      </c>
      <c r="M106" s="117">
        <v>1000</v>
      </c>
      <c r="N106" s="117">
        <v>318750</v>
      </c>
      <c r="O106" s="117">
        <v>0</v>
      </c>
      <c r="P106" s="118">
        <v>368479.6</v>
      </c>
    </row>
    <row r="107" spans="2:18" s="24" customFormat="1" ht="13.2" x14ac:dyDescent="0.25">
      <c r="C107" s="27"/>
      <c r="D107" s="25"/>
      <c r="G107" s="119">
        <v>14843.47</v>
      </c>
      <c r="H107" s="120">
        <v>13645.6</v>
      </c>
      <c r="I107" s="120">
        <v>10212.52</v>
      </c>
      <c r="J107" s="120">
        <v>206.39</v>
      </c>
      <c r="K107" s="120">
        <v>2172.2800000000002</v>
      </c>
      <c r="L107" s="120">
        <v>297.27</v>
      </c>
      <c r="M107" s="120">
        <v>3</v>
      </c>
      <c r="N107" s="120">
        <v>185887.5</v>
      </c>
      <c r="O107" s="120">
        <v>0</v>
      </c>
      <c r="P107" s="121">
        <v>227268.03</v>
      </c>
      <c r="R107" s="228">
        <f>N107/N106</f>
        <v>0.5831764705882353</v>
      </c>
    </row>
    <row r="108" spans="2:18" s="24" customFormat="1" ht="13.2" x14ac:dyDescent="0.25">
      <c r="C108" s="27"/>
      <c r="D108" s="25"/>
      <c r="G108" s="116"/>
      <c r="H108" s="117"/>
      <c r="I108" s="117"/>
      <c r="J108" s="117"/>
      <c r="K108" s="117"/>
      <c r="L108" s="117"/>
      <c r="M108" s="117"/>
      <c r="N108" s="117"/>
      <c r="O108" s="117"/>
      <c r="P108" s="118"/>
    </row>
    <row r="109" spans="2:18" s="24" customFormat="1" ht="13.2" x14ac:dyDescent="0.25">
      <c r="B109" s="17" t="s">
        <v>56</v>
      </c>
      <c r="C109" s="28"/>
      <c r="D109" s="25" t="s">
        <v>61</v>
      </c>
      <c r="E109" s="17"/>
      <c r="F109" s="17"/>
      <c r="G109" s="116">
        <v>10800</v>
      </c>
      <c r="H109" s="117">
        <v>9860.4000000000015</v>
      </c>
      <c r="I109" s="117">
        <v>20000</v>
      </c>
      <c r="J109" s="117">
        <v>1000</v>
      </c>
      <c r="K109" s="117">
        <v>250000</v>
      </c>
      <c r="L109" s="117">
        <v>500</v>
      </c>
      <c r="M109" s="117">
        <v>500</v>
      </c>
      <c r="N109" s="117">
        <v>464782</v>
      </c>
      <c r="O109" s="117">
        <v>0</v>
      </c>
      <c r="P109" s="118">
        <v>757442.4</v>
      </c>
    </row>
    <row r="110" spans="2:18" s="24" customFormat="1" ht="13.2" x14ac:dyDescent="0.25">
      <c r="B110" s="17"/>
      <c r="C110" s="28"/>
      <c r="D110" s="25"/>
      <c r="E110" s="17"/>
      <c r="F110" s="17"/>
      <c r="G110" s="119">
        <v>14212.36</v>
      </c>
      <c r="H110" s="120">
        <v>13048.64</v>
      </c>
      <c r="I110" s="120">
        <v>3785.76</v>
      </c>
      <c r="J110" s="120">
        <v>84.24</v>
      </c>
      <c r="K110" s="120">
        <v>45980.02</v>
      </c>
      <c r="L110" s="120">
        <v>1245.3499999999999</v>
      </c>
      <c r="M110" s="120">
        <v>0</v>
      </c>
      <c r="N110" s="120">
        <v>776466.29</v>
      </c>
      <c r="O110" s="120">
        <v>0</v>
      </c>
      <c r="P110" s="121">
        <v>854822.66</v>
      </c>
    </row>
    <row r="111" spans="2:18" s="24" customFormat="1" ht="13.2" x14ac:dyDescent="0.25">
      <c r="B111" s="17"/>
      <c r="C111" s="28"/>
      <c r="D111" s="25"/>
      <c r="E111" s="17"/>
      <c r="F111" s="17"/>
      <c r="G111" s="116"/>
      <c r="H111" s="117"/>
      <c r="I111" s="117"/>
      <c r="J111" s="117"/>
      <c r="K111" s="117"/>
      <c r="L111" s="117"/>
      <c r="M111" s="117"/>
      <c r="N111" s="117"/>
      <c r="O111" s="117"/>
      <c r="P111" s="118"/>
    </row>
    <row r="112" spans="2:18" s="24" customFormat="1" ht="13.2" x14ac:dyDescent="0.25">
      <c r="C112" s="27"/>
      <c r="D112" s="25"/>
      <c r="G112" s="136"/>
      <c r="H112" s="137"/>
      <c r="I112" s="137"/>
      <c r="J112" s="137"/>
      <c r="K112" s="137"/>
      <c r="L112" s="137"/>
      <c r="M112" s="137"/>
      <c r="N112" s="137"/>
      <c r="O112" s="137"/>
      <c r="P112" s="138"/>
    </row>
    <row r="113" spans="2:16" s="24" customFormat="1" ht="13.2" x14ac:dyDescent="0.25">
      <c r="C113" s="27"/>
      <c r="D113" s="25" t="s">
        <v>62</v>
      </c>
      <c r="G113" s="116">
        <v>122080</v>
      </c>
      <c r="H113" s="117">
        <v>111459.04000000001</v>
      </c>
      <c r="I113" s="117">
        <v>40000</v>
      </c>
      <c r="J113" s="117">
        <v>6000</v>
      </c>
      <c r="K113" s="117">
        <v>538740</v>
      </c>
      <c r="L113" s="117">
        <v>2000</v>
      </c>
      <c r="M113" s="117">
        <v>2000</v>
      </c>
      <c r="N113" s="117">
        <v>3199200</v>
      </c>
      <c r="O113" s="117">
        <v>0</v>
      </c>
      <c r="P113" s="118">
        <v>4021479.04</v>
      </c>
    </row>
    <row r="114" spans="2:16" s="24" customFormat="1" ht="13.2" x14ac:dyDescent="0.25">
      <c r="C114" s="27"/>
      <c r="D114" s="25"/>
      <c r="G114" s="130">
        <f>G117+G120+G123</f>
        <v>78961.95</v>
      </c>
      <c r="H114" s="131">
        <f>H117+H120+H123</f>
        <v>72551.009999999995</v>
      </c>
      <c r="I114" s="131">
        <f t="shared" ref="I114:P114" si="6">I117+I120+I123</f>
        <v>13131.28</v>
      </c>
      <c r="J114" s="131">
        <f t="shared" si="6"/>
        <v>1181.6300000000001</v>
      </c>
      <c r="K114" s="131">
        <f t="shared" si="6"/>
        <v>569568.44999999995</v>
      </c>
      <c r="L114" s="131">
        <f t="shared" si="6"/>
        <v>1122.42</v>
      </c>
      <c r="M114" s="131">
        <f t="shared" si="6"/>
        <v>187.5</v>
      </c>
      <c r="N114" s="131">
        <f t="shared" si="6"/>
        <v>2718672.97</v>
      </c>
      <c r="O114" s="131">
        <f t="shared" si="6"/>
        <v>0</v>
      </c>
      <c r="P114" s="132">
        <f t="shared" si="6"/>
        <v>3455377.21</v>
      </c>
    </row>
    <row r="115" spans="2:16" s="24" customFormat="1" ht="13.2" x14ac:dyDescent="0.25">
      <c r="C115" s="27"/>
      <c r="D115" s="25"/>
      <c r="G115" s="116"/>
      <c r="H115" s="117"/>
      <c r="I115" s="117"/>
      <c r="J115" s="117"/>
      <c r="K115" s="117"/>
      <c r="L115" s="117"/>
      <c r="M115" s="117"/>
      <c r="N115" s="117"/>
      <c r="O115" s="117"/>
      <c r="P115" s="118"/>
    </row>
    <row r="116" spans="2:16" s="30" customFormat="1" ht="11.4" x14ac:dyDescent="0.2">
      <c r="B116" s="29" t="s">
        <v>56</v>
      </c>
      <c r="C116" s="29"/>
      <c r="E116" s="31" t="s">
        <v>63</v>
      </c>
      <c r="F116" s="29"/>
      <c r="G116" s="133">
        <v>122080</v>
      </c>
      <c r="H116" s="134">
        <v>111459.04000000001</v>
      </c>
      <c r="I116" s="134">
        <v>40000</v>
      </c>
      <c r="J116" s="134">
        <v>6000</v>
      </c>
      <c r="K116" s="134">
        <v>538740</v>
      </c>
      <c r="L116" s="134">
        <v>2000</v>
      </c>
      <c r="M116" s="134">
        <v>2000</v>
      </c>
      <c r="N116" s="134">
        <v>3199200</v>
      </c>
      <c r="O116" s="134">
        <v>0</v>
      </c>
      <c r="P116" s="135">
        <v>4021479.04</v>
      </c>
    </row>
    <row r="117" spans="2:16" s="30" customFormat="1" ht="11.4" x14ac:dyDescent="0.2">
      <c r="B117" s="29"/>
      <c r="C117" s="29"/>
      <c r="E117" s="31"/>
      <c r="F117" s="29"/>
      <c r="G117" s="139">
        <v>78961.95</v>
      </c>
      <c r="H117" s="140">
        <v>72551.009999999995</v>
      </c>
      <c r="I117" s="140">
        <v>13131.28</v>
      </c>
      <c r="J117" s="140">
        <v>1181.6300000000001</v>
      </c>
      <c r="K117" s="140">
        <v>569568.44999999995</v>
      </c>
      <c r="L117" s="140">
        <v>1122.42</v>
      </c>
      <c r="M117" s="140">
        <v>187.5</v>
      </c>
      <c r="N117" s="140">
        <v>2718672.97</v>
      </c>
      <c r="O117" s="140">
        <v>0</v>
      </c>
      <c r="P117" s="141">
        <v>3455377.21</v>
      </c>
    </row>
    <row r="118" spans="2:16" s="30" customFormat="1" ht="11.4" x14ac:dyDescent="0.2">
      <c r="B118" s="29"/>
      <c r="C118" s="29"/>
      <c r="E118" s="31"/>
      <c r="F118" s="29"/>
      <c r="G118" s="133"/>
      <c r="H118" s="134"/>
      <c r="I118" s="134"/>
      <c r="J118" s="134"/>
      <c r="K118" s="134"/>
      <c r="L118" s="134"/>
      <c r="M118" s="134"/>
      <c r="N118" s="134"/>
      <c r="O118" s="134"/>
      <c r="P118" s="135"/>
    </row>
    <row r="119" spans="2:16" s="30" customFormat="1" ht="11.4" x14ac:dyDescent="0.2">
      <c r="B119" s="29" t="s">
        <v>56</v>
      </c>
      <c r="C119" s="29"/>
      <c r="E119" s="31" t="s">
        <v>64</v>
      </c>
      <c r="F119" s="29"/>
      <c r="G119" s="133">
        <v>0</v>
      </c>
      <c r="H119" s="134">
        <v>0</v>
      </c>
      <c r="I119" s="134">
        <v>0</v>
      </c>
      <c r="J119" s="134">
        <v>0</v>
      </c>
      <c r="K119" s="134">
        <v>0</v>
      </c>
      <c r="L119" s="134">
        <v>0</v>
      </c>
      <c r="M119" s="134">
        <v>0</v>
      </c>
      <c r="N119" s="134">
        <v>0</v>
      </c>
      <c r="O119" s="134">
        <v>0</v>
      </c>
      <c r="P119" s="135">
        <v>0</v>
      </c>
    </row>
    <row r="120" spans="2:16" s="30" customFormat="1" ht="11.4" x14ac:dyDescent="0.2">
      <c r="B120" s="29"/>
      <c r="C120" s="29"/>
      <c r="E120" s="31"/>
      <c r="F120" s="29"/>
      <c r="G120" s="139"/>
      <c r="H120" s="140"/>
      <c r="I120" s="140"/>
      <c r="J120" s="140"/>
      <c r="K120" s="140"/>
      <c r="L120" s="140"/>
      <c r="M120" s="140"/>
      <c r="N120" s="140"/>
      <c r="O120" s="140"/>
      <c r="P120" s="141"/>
    </row>
    <row r="121" spans="2:16" s="30" customFormat="1" ht="11.4" x14ac:dyDescent="0.2">
      <c r="B121" s="29"/>
      <c r="C121" s="29"/>
      <c r="E121" s="31"/>
      <c r="F121" s="29"/>
      <c r="G121" s="133"/>
      <c r="H121" s="134"/>
      <c r="I121" s="134"/>
      <c r="J121" s="134"/>
      <c r="K121" s="134"/>
      <c r="L121" s="134"/>
      <c r="M121" s="134"/>
      <c r="N121" s="134"/>
      <c r="O121" s="134"/>
      <c r="P121" s="135"/>
    </row>
    <row r="122" spans="2:16" s="30" customFormat="1" ht="11.4" x14ac:dyDescent="0.2">
      <c r="B122" s="29" t="s">
        <v>56</v>
      </c>
      <c r="E122" s="31" t="s">
        <v>65</v>
      </c>
      <c r="F122" s="29"/>
      <c r="G122" s="133">
        <v>0</v>
      </c>
      <c r="H122" s="134">
        <v>0</v>
      </c>
      <c r="I122" s="134">
        <v>0</v>
      </c>
      <c r="J122" s="134">
        <v>0</v>
      </c>
      <c r="K122" s="134">
        <v>0</v>
      </c>
      <c r="L122" s="134">
        <v>0</v>
      </c>
      <c r="M122" s="134">
        <v>0</v>
      </c>
      <c r="N122" s="134">
        <v>0</v>
      </c>
      <c r="O122" s="134">
        <v>0</v>
      </c>
      <c r="P122" s="135">
        <v>0</v>
      </c>
    </row>
    <row r="123" spans="2:16" s="30" customFormat="1" ht="11.4" x14ac:dyDescent="0.2">
      <c r="B123" s="29"/>
      <c r="E123" s="31"/>
      <c r="F123" s="29"/>
      <c r="G123" s="142"/>
      <c r="H123" s="143"/>
      <c r="I123" s="143"/>
      <c r="J123" s="143"/>
      <c r="K123" s="143"/>
      <c r="L123" s="143"/>
      <c r="M123" s="143"/>
      <c r="N123" s="143"/>
      <c r="O123" s="143"/>
      <c r="P123" s="144"/>
    </row>
    <row r="124" spans="2:16" s="30" customFormat="1" ht="11.4" x14ac:dyDescent="0.2">
      <c r="B124" s="29"/>
      <c r="E124" s="31"/>
      <c r="F124" s="29"/>
      <c r="G124" s="32"/>
      <c r="H124" s="32"/>
      <c r="I124" s="32"/>
      <c r="J124" s="32"/>
      <c r="K124" s="32"/>
      <c r="L124" s="32"/>
      <c r="M124" s="32"/>
      <c r="N124" s="32"/>
      <c r="O124" s="32"/>
      <c r="P124" s="32"/>
    </row>
    <row r="125" spans="2:16" s="20" customFormat="1" ht="13.2" x14ac:dyDescent="0.25">
      <c r="E125" s="21"/>
      <c r="F125" s="21" t="s">
        <v>66</v>
      </c>
      <c r="G125" s="148">
        <v>3318564.0590329277</v>
      </c>
      <c r="H125" s="148">
        <v>3062361.1141679026</v>
      </c>
      <c r="I125" s="148">
        <v>121950</v>
      </c>
      <c r="J125" s="148">
        <v>170750</v>
      </c>
      <c r="K125" s="148">
        <v>1734740</v>
      </c>
      <c r="L125" s="148">
        <v>23450</v>
      </c>
      <c r="M125" s="148">
        <v>17000</v>
      </c>
      <c r="N125" s="148">
        <v>20845694</v>
      </c>
      <c r="O125" s="148">
        <v>0</v>
      </c>
      <c r="P125" s="148">
        <v>29294509.173200831</v>
      </c>
    </row>
    <row r="126" spans="2:16" x14ac:dyDescent="0.3">
      <c r="G126" s="88">
        <f>G62+G74+G71+G86+G95+G98</f>
        <v>2500299.41</v>
      </c>
      <c r="H126" s="88">
        <f>H62+H74+H71+H86+H95+H98</f>
        <v>2292896.33</v>
      </c>
      <c r="I126" s="88">
        <f t="shared" ref="I126:P126" si="7">I62+I74+I71+I86+I95+I98</f>
        <v>43963.39</v>
      </c>
      <c r="J126" s="88">
        <f t="shared" si="7"/>
        <v>124610.08000000002</v>
      </c>
      <c r="K126" s="88">
        <f t="shared" si="7"/>
        <v>962734.60999999987</v>
      </c>
      <c r="L126" s="88">
        <f t="shared" si="7"/>
        <v>9246.43</v>
      </c>
      <c r="M126" s="88">
        <f t="shared" si="7"/>
        <v>43724.78</v>
      </c>
      <c r="N126" s="88">
        <f t="shared" si="7"/>
        <v>17505304.939999998</v>
      </c>
      <c r="O126" s="88">
        <f t="shared" si="7"/>
        <v>0</v>
      </c>
      <c r="P126" s="88">
        <f t="shared" si="7"/>
        <v>23482779.970000003</v>
      </c>
    </row>
    <row r="127" spans="2:16" x14ac:dyDescent="0.3">
      <c r="G127" s="22"/>
      <c r="H127" s="22"/>
      <c r="I127" s="22"/>
      <c r="J127" s="22"/>
      <c r="K127" s="22"/>
      <c r="L127" s="22"/>
      <c r="M127" s="22"/>
      <c r="N127" s="22"/>
      <c r="O127" s="22"/>
      <c r="P127" s="22"/>
    </row>
    <row r="128" spans="2:16" x14ac:dyDescent="0.3">
      <c r="B128" s="178" t="s">
        <v>67</v>
      </c>
    </row>
    <row r="129" spans="2:16" x14ac:dyDescent="0.3">
      <c r="F129" s="229" t="s">
        <v>147</v>
      </c>
      <c r="G129" s="229"/>
    </row>
    <row r="130" spans="2:16" x14ac:dyDescent="0.3">
      <c r="B130" t="s">
        <v>68</v>
      </c>
      <c r="D130" t="s">
        <v>69</v>
      </c>
      <c r="G130" s="68">
        <v>0</v>
      </c>
      <c r="H130" s="69">
        <v>0</v>
      </c>
      <c r="I130" s="69">
        <v>0</v>
      </c>
      <c r="J130" s="69">
        <v>0</v>
      </c>
      <c r="K130" s="69">
        <v>0</v>
      </c>
      <c r="L130" s="69">
        <v>0</v>
      </c>
      <c r="M130" s="69">
        <v>0</v>
      </c>
      <c r="N130" s="69">
        <v>0</v>
      </c>
      <c r="O130" s="69">
        <v>0</v>
      </c>
      <c r="P130" s="70">
        <v>0</v>
      </c>
    </row>
    <row r="131" spans="2:16" x14ac:dyDescent="0.3">
      <c r="G131" s="125"/>
      <c r="H131" s="126"/>
      <c r="I131" s="126"/>
      <c r="J131" s="126"/>
      <c r="K131" s="126"/>
      <c r="L131" s="126"/>
      <c r="M131" s="126"/>
      <c r="N131" s="126"/>
      <c r="O131" s="126"/>
      <c r="P131" s="127"/>
    </row>
    <row r="132" spans="2:16" x14ac:dyDescent="0.3">
      <c r="G132" s="128"/>
      <c r="H132" s="42"/>
      <c r="I132" s="42"/>
      <c r="J132" s="42"/>
      <c r="K132" s="42"/>
      <c r="L132" s="42"/>
      <c r="M132" s="42"/>
      <c r="N132" s="42"/>
      <c r="O132" s="42"/>
      <c r="P132" s="129"/>
    </row>
    <row r="133" spans="2:16" x14ac:dyDescent="0.3">
      <c r="B133" t="s">
        <v>68</v>
      </c>
      <c r="D133" t="s">
        <v>70</v>
      </c>
      <c r="G133" s="128">
        <v>10000</v>
      </c>
      <c r="H133" s="42">
        <v>9130</v>
      </c>
      <c r="I133" s="42">
        <v>0</v>
      </c>
      <c r="J133" s="42">
        <v>0</v>
      </c>
      <c r="K133" s="42">
        <v>0</v>
      </c>
      <c r="L133" s="42">
        <v>0</v>
      </c>
      <c r="M133" s="42">
        <v>0</v>
      </c>
      <c r="N133" s="42">
        <v>225000</v>
      </c>
      <c r="O133" s="42">
        <v>0</v>
      </c>
      <c r="P133" s="129">
        <v>244130</v>
      </c>
    </row>
    <row r="134" spans="2:16" x14ac:dyDescent="0.3">
      <c r="G134" s="74">
        <v>10321.120000000001</v>
      </c>
      <c r="H134" s="75">
        <v>9445.06</v>
      </c>
      <c r="I134" s="75">
        <v>500</v>
      </c>
      <c r="J134" s="75">
        <v>298.69</v>
      </c>
      <c r="K134" s="75">
        <v>0</v>
      </c>
      <c r="L134" s="75">
        <v>0</v>
      </c>
      <c r="M134" s="75">
        <v>0</v>
      </c>
      <c r="N134" s="75">
        <v>0</v>
      </c>
      <c r="O134" s="75">
        <v>0</v>
      </c>
      <c r="P134" s="76">
        <v>20564.870000000003</v>
      </c>
    </row>
    <row r="136" spans="2:16" x14ac:dyDescent="0.3">
      <c r="F136" s="21" t="s">
        <v>71</v>
      </c>
      <c r="G136" s="8">
        <v>10000</v>
      </c>
      <c r="H136" s="8">
        <v>9130</v>
      </c>
      <c r="I136" s="8">
        <v>0</v>
      </c>
      <c r="J136" s="8">
        <v>0</v>
      </c>
      <c r="K136" s="8">
        <v>0</v>
      </c>
      <c r="L136" s="8">
        <v>0</v>
      </c>
      <c r="M136" s="8">
        <v>0</v>
      </c>
      <c r="N136" s="8">
        <v>225000</v>
      </c>
      <c r="O136" s="8">
        <v>0</v>
      </c>
      <c r="P136" s="8">
        <v>244130</v>
      </c>
    </row>
    <row r="137" spans="2:16" x14ac:dyDescent="0.3">
      <c r="F137" s="21"/>
      <c r="G137" s="147">
        <f>G131+G134</f>
        <v>10321.120000000001</v>
      </c>
      <c r="H137" s="147">
        <f>H131+H134</f>
        <v>9445.06</v>
      </c>
      <c r="I137" s="147">
        <f t="shared" ref="I137:P137" si="8">I131+I134</f>
        <v>500</v>
      </c>
      <c r="J137" s="147">
        <f t="shared" si="8"/>
        <v>298.69</v>
      </c>
      <c r="K137" s="147">
        <f t="shared" si="8"/>
        <v>0</v>
      </c>
      <c r="L137" s="147">
        <f t="shared" si="8"/>
        <v>0</v>
      </c>
      <c r="M137" s="147">
        <f t="shared" si="8"/>
        <v>0</v>
      </c>
      <c r="N137" s="147">
        <f t="shared" si="8"/>
        <v>0</v>
      </c>
      <c r="O137" s="147">
        <f t="shared" si="8"/>
        <v>0</v>
      </c>
      <c r="P137" s="147">
        <f t="shared" si="8"/>
        <v>20564.870000000003</v>
      </c>
    </row>
    <row r="138" spans="2:16" x14ac:dyDescent="0.3">
      <c r="F138" s="21"/>
      <c r="G138" s="22"/>
      <c r="H138" s="22"/>
      <c r="I138" s="22"/>
      <c r="J138" s="22"/>
      <c r="K138" s="22"/>
      <c r="L138" s="22"/>
      <c r="M138" s="22"/>
      <c r="N138" s="22"/>
      <c r="O138" s="22"/>
      <c r="P138" s="22"/>
    </row>
    <row r="139" spans="2:16" x14ac:dyDescent="0.3">
      <c r="F139" s="21"/>
    </row>
    <row r="140" spans="2:16" x14ac:dyDescent="0.3">
      <c r="B140" s="178" t="s">
        <v>72</v>
      </c>
    </row>
    <row r="141" spans="2:16" x14ac:dyDescent="0.3">
      <c r="F141" s="229" t="s">
        <v>147</v>
      </c>
      <c r="G141" s="229"/>
    </row>
    <row r="142" spans="2:16" x14ac:dyDescent="0.3">
      <c r="B142" t="s">
        <v>73</v>
      </c>
      <c r="D142" t="s">
        <v>74</v>
      </c>
      <c r="G142" s="68">
        <v>0</v>
      </c>
      <c r="H142" s="69">
        <v>0</v>
      </c>
      <c r="I142" s="69">
        <v>0</v>
      </c>
      <c r="J142" s="69">
        <v>0</v>
      </c>
      <c r="K142" s="69">
        <v>1560000</v>
      </c>
      <c r="L142" s="69">
        <v>0</v>
      </c>
      <c r="M142" s="69">
        <v>0</v>
      </c>
      <c r="N142" s="69">
        <v>3640000</v>
      </c>
      <c r="O142" s="69"/>
      <c r="P142" s="70">
        <v>5200000</v>
      </c>
    </row>
    <row r="143" spans="2:16" x14ac:dyDescent="0.3">
      <c r="G143" s="125">
        <v>6185.43</v>
      </c>
      <c r="H143" s="126">
        <v>5740.4</v>
      </c>
      <c r="I143" s="126">
        <v>0</v>
      </c>
      <c r="J143" s="126">
        <v>1626.52</v>
      </c>
      <c r="K143" s="126">
        <v>1437471.54</v>
      </c>
      <c r="L143" s="126">
        <v>0</v>
      </c>
      <c r="M143" s="126">
        <v>0</v>
      </c>
      <c r="N143" s="126">
        <v>2601882.89</v>
      </c>
      <c r="O143" s="126">
        <v>0</v>
      </c>
      <c r="P143" s="127">
        <v>4052906.7800000003</v>
      </c>
    </row>
    <row r="144" spans="2:16" x14ac:dyDescent="0.3">
      <c r="G144" s="128"/>
      <c r="H144" s="42"/>
      <c r="I144" s="42"/>
      <c r="J144" s="42"/>
      <c r="K144" s="42"/>
      <c r="L144" s="42"/>
      <c r="M144" s="42"/>
      <c r="N144" s="42"/>
      <c r="O144" s="42"/>
      <c r="P144" s="129"/>
    </row>
    <row r="145" spans="2:16" x14ac:dyDescent="0.3">
      <c r="B145" t="s">
        <v>75</v>
      </c>
      <c r="D145" t="s">
        <v>76</v>
      </c>
      <c r="G145" s="128">
        <v>0</v>
      </c>
      <c r="H145" s="42">
        <v>0</v>
      </c>
      <c r="I145" s="42">
        <v>0</v>
      </c>
      <c r="J145" s="42">
        <v>0</v>
      </c>
      <c r="K145" s="42">
        <v>0</v>
      </c>
      <c r="L145" s="42">
        <v>0</v>
      </c>
      <c r="M145" s="42">
        <v>0</v>
      </c>
      <c r="N145" s="42">
        <v>0</v>
      </c>
      <c r="O145" s="42"/>
      <c r="P145" s="129">
        <v>0</v>
      </c>
    </row>
    <row r="146" spans="2:16" x14ac:dyDescent="0.3">
      <c r="G146" s="74"/>
      <c r="H146" s="75"/>
      <c r="I146" s="75"/>
      <c r="J146" s="75"/>
      <c r="K146" s="75"/>
      <c r="L146" s="75"/>
      <c r="M146" s="75"/>
      <c r="N146" s="75"/>
      <c r="O146" s="75"/>
      <c r="P146" s="76"/>
    </row>
    <row r="148" spans="2:16" x14ac:dyDescent="0.3">
      <c r="E148" s="21"/>
      <c r="F148" s="21" t="s">
        <v>77</v>
      </c>
      <c r="G148" s="8">
        <v>0</v>
      </c>
      <c r="H148" s="8">
        <v>0</v>
      </c>
      <c r="I148" s="8">
        <v>0</v>
      </c>
      <c r="J148" s="8">
        <v>0</v>
      </c>
      <c r="K148" s="8">
        <v>1560000</v>
      </c>
      <c r="L148" s="8">
        <v>0</v>
      </c>
      <c r="M148" s="8">
        <v>0</v>
      </c>
      <c r="N148" s="8">
        <v>3640000</v>
      </c>
      <c r="O148" s="8">
        <v>0</v>
      </c>
      <c r="P148" s="8">
        <v>5200000</v>
      </c>
    </row>
    <row r="149" spans="2:16" x14ac:dyDescent="0.3">
      <c r="E149" s="21"/>
      <c r="F149" s="21"/>
      <c r="G149" s="147">
        <f>G143+G146</f>
        <v>6185.43</v>
      </c>
      <c r="H149" s="147">
        <f>H143+H146</f>
        <v>5740.4</v>
      </c>
      <c r="I149" s="147">
        <f t="shared" ref="I149:P149" si="9">I143+I146</f>
        <v>0</v>
      </c>
      <c r="J149" s="147">
        <f t="shared" si="9"/>
        <v>1626.52</v>
      </c>
      <c r="K149" s="147">
        <f t="shared" si="9"/>
        <v>1437471.54</v>
      </c>
      <c r="L149" s="147">
        <f t="shared" si="9"/>
        <v>0</v>
      </c>
      <c r="M149" s="147">
        <f t="shared" si="9"/>
        <v>0</v>
      </c>
      <c r="N149" s="147">
        <f t="shared" si="9"/>
        <v>2601882.89</v>
      </c>
      <c r="O149" s="147">
        <f t="shared" si="9"/>
        <v>0</v>
      </c>
      <c r="P149" s="147">
        <f t="shared" si="9"/>
        <v>4052906.7800000003</v>
      </c>
    </row>
    <row r="150" spans="2:16" x14ac:dyDescent="0.3">
      <c r="E150" s="21"/>
      <c r="F150" s="21"/>
      <c r="G150" s="33"/>
      <c r="H150" s="33"/>
      <c r="I150" s="33"/>
      <c r="J150" s="33"/>
      <c r="K150" s="33"/>
      <c r="L150" s="33"/>
      <c r="M150" s="33"/>
      <c r="N150" s="33"/>
      <c r="O150" s="33"/>
      <c r="P150" s="33"/>
    </row>
    <row r="151" spans="2:16" x14ac:dyDescent="0.3">
      <c r="N151" s="231">
        <f>(N57+N126+N137+N149)/(P57+P126+P137+P149)</f>
        <v>0.78847178052176925</v>
      </c>
    </row>
    <row r="152" spans="2:16" x14ac:dyDescent="0.3">
      <c r="B152" s="178" t="s">
        <v>78</v>
      </c>
    </row>
    <row r="153" spans="2:16" x14ac:dyDescent="0.3">
      <c r="F153" s="229" t="s">
        <v>147</v>
      </c>
      <c r="G153" s="229"/>
    </row>
    <row r="154" spans="2:16" x14ac:dyDescent="0.3">
      <c r="D154" t="s">
        <v>79</v>
      </c>
      <c r="G154" s="68">
        <v>419340</v>
      </c>
      <c r="H154" s="69">
        <v>382857.42000000004</v>
      </c>
      <c r="I154" s="69">
        <v>0</v>
      </c>
      <c r="J154" s="69">
        <v>10440</v>
      </c>
      <c r="K154" s="69">
        <v>282750</v>
      </c>
      <c r="L154" s="69">
        <v>0</v>
      </c>
      <c r="M154" s="69">
        <v>0</v>
      </c>
      <c r="N154" s="69">
        <v>0</v>
      </c>
      <c r="O154" s="69">
        <v>0</v>
      </c>
      <c r="P154" s="70">
        <v>1095387.42</v>
      </c>
    </row>
    <row r="155" spans="2:16" x14ac:dyDescent="0.3">
      <c r="G155" s="147">
        <v>423287.62</v>
      </c>
      <c r="H155" s="147">
        <v>388161.67</v>
      </c>
      <c r="I155" s="147">
        <v>0</v>
      </c>
      <c r="J155" s="147">
        <v>971.58</v>
      </c>
      <c r="K155" s="147">
        <v>253578.06</v>
      </c>
      <c r="L155" s="147">
        <v>1148.4000000000001</v>
      </c>
      <c r="M155" s="147">
        <v>524.12</v>
      </c>
      <c r="N155" s="147">
        <v>0</v>
      </c>
      <c r="O155" s="147">
        <v>0</v>
      </c>
      <c r="P155" s="147">
        <v>1067671.45</v>
      </c>
    </row>
    <row r="156" spans="2:16" x14ac:dyDescent="0.3">
      <c r="G156" s="128"/>
      <c r="H156" s="42"/>
      <c r="I156" s="42"/>
      <c r="J156" s="42"/>
      <c r="K156" s="42"/>
      <c r="L156" s="42"/>
      <c r="M156" s="42"/>
      <c r="N156" s="42"/>
      <c r="O156" s="42"/>
      <c r="P156" s="129"/>
    </row>
    <row r="157" spans="2:16" x14ac:dyDescent="0.3">
      <c r="D157" t="s">
        <v>80</v>
      </c>
      <c r="G157" s="128">
        <v>278800</v>
      </c>
      <c r="H157" s="42">
        <v>254544.40000000002</v>
      </c>
      <c r="I157" s="42">
        <v>0</v>
      </c>
      <c r="J157" s="42">
        <v>20000</v>
      </c>
      <c r="K157" s="42">
        <v>0</v>
      </c>
      <c r="L157" s="42">
        <v>5000</v>
      </c>
      <c r="M157" s="42">
        <v>0</v>
      </c>
      <c r="N157" s="42">
        <v>0</v>
      </c>
      <c r="O157" s="16"/>
      <c r="P157" s="129">
        <v>558344.4</v>
      </c>
    </row>
    <row r="158" spans="2:16" x14ac:dyDescent="0.3">
      <c r="G158" s="160">
        <v>262259.82</v>
      </c>
      <c r="H158" s="161">
        <v>239873.3</v>
      </c>
      <c r="I158" s="161">
        <v>0</v>
      </c>
      <c r="J158" s="161">
        <v>1254.1500000000001</v>
      </c>
      <c r="K158" s="161">
        <v>52382.57</v>
      </c>
      <c r="L158" s="161">
        <v>618.08000000000004</v>
      </c>
      <c r="M158" s="161">
        <v>0</v>
      </c>
      <c r="N158" s="161">
        <v>0</v>
      </c>
      <c r="O158" s="161">
        <v>0</v>
      </c>
      <c r="P158" s="162">
        <v>556387.92000000004</v>
      </c>
    </row>
    <row r="159" spans="2:16" x14ac:dyDescent="0.3">
      <c r="G159" s="128"/>
      <c r="H159" s="42"/>
      <c r="I159" s="42"/>
      <c r="J159" s="42"/>
      <c r="K159" s="42"/>
      <c r="L159" s="42"/>
      <c r="M159" s="42"/>
      <c r="N159" s="42"/>
      <c r="O159" s="16"/>
      <c r="P159" s="129"/>
    </row>
    <row r="160" spans="2:16" x14ac:dyDescent="0.3">
      <c r="D160" t="s">
        <v>81</v>
      </c>
      <c r="G160" s="128">
        <v>230080</v>
      </c>
      <c r="H160" s="42">
        <v>210063.04</v>
      </c>
      <c r="I160" s="42">
        <v>0</v>
      </c>
      <c r="J160" s="42">
        <v>10800</v>
      </c>
      <c r="K160" s="42">
        <v>78300</v>
      </c>
      <c r="L160" s="42">
        <v>6200</v>
      </c>
      <c r="M160" s="42">
        <v>0</v>
      </c>
      <c r="N160" s="42">
        <v>0</v>
      </c>
      <c r="O160" s="42">
        <v>0</v>
      </c>
      <c r="P160" s="129">
        <v>535443.04</v>
      </c>
    </row>
    <row r="161" spans="4:16" x14ac:dyDescent="0.3">
      <c r="G161" s="160">
        <v>236264.53</v>
      </c>
      <c r="H161" s="161">
        <v>216335.83</v>
      </c>
      <c r="I161" s="161">
        <v>0</v>
      </c>
      <c r="J161" s="161">
        <v>2539.4699999999998</v>
      </c>
      <c r="K161" s="161">
        <v>0</v>
      </c>
      <c r="L161" s="161">
        <v>2201.58</v>
      </c>
      <c r="M161" s="161">
        <v>6074.66</v>
      </c>
      <c r="N161" s="161">
        <v>0</v>
      </c>
      <c r="O161" s="161">
        <v>0</v>
      </c>
      <c r="P161" s="162">
        <v>463416.06999999995</v>
      </c>
    </row>
    <row r="162" spans="4:16" x14ac:dyDescent="0.3">
      <c r="G162" s="128"/>
      <c r="H162" s="42"/>
      <c r="I162" s="42"/>
      <c r="J162" s="42"/>
      <c r="K162" s="42"/>
      <c r="L162" s="42"/>
      <c r="M162" s="42"/>
      <c r="N162" s="42"/>
      <c r="O162" s="42"/>
      <c r="P162" s="129"/>
    </row>
    <row r="163" spans="4:16" x14ac:dyDescent="0.3">
      <c r="D163" s="34" t="s">
        <v>82</v>
      </c>
      <c r="E163" s="35"/>
      <c r="F163" s="35"/>
      <c r="G163" s="128">
        <v>208800</v>
      </c>
      <c r="H163" s="42">
        <v>190634.40000000002</v>
      </c>
      <c r="I163" s="42">
        <v>0</v>
      </c>
      <c r="J163" s="42">
        <v>12000</v>
      </c>
      <c r="K163" s="42">
        <v>0</v>
      </c>
      <c r="L163" s="42">
        <v>0</v>
      </c>
      <c r="M163" s="42">
        <v>0</v>
      </c>
      <c r="N163" s="42">
        <v>0</v>
      </c>
      <c r="O163" s="42">
        <v>0</v>
      </c>
      <c r="P163" s="129">
        <v>411434.4</v>
      </c>
    </row>
    <row r="164" spans="4:16" x14ac:dyDescent="0.3">
      <c r="D164" s="34"/>
      <c r="E164" s="35"/>
      <c r="F164" s="35"/>
      <c r="G164" s="160">
        <v>170392.77</v>
      </c>
      <c r="H164" s="161">
        <v>139132.24</v>
      </c>
      <c r="I164" s="161">
        <v>0</v>
      </c>
      <c r="J164" s="161">
        <v>4576.88</v>
      </c>
      <c r="K164" s="161">
        <v>0</v>
      </c>
      <c r="L164" s="161">
        <v>1348.02</v>
      </c>
      <c r="M164" s="161">
        <v>0</v>
      </c>
      <c r="N164" s="161">
        <v>0</v>
      </c>
      <c r="O164" s="161">
        <v>0</v>
      </c>
      <c r="P164" s="162">
        <v>315449.90999999997</v>
      </c>
    </row>
    <row r="165" spans="4:16" x14ac:dyDescent="0.3">
      <c r="D165" s="34"/>
      <c r="E165" s="35"/>
      <c r="F165" s="35"/>
      <c r="G165" s="128"/>
      <c r="H165" s="42"/>
      <c r="I165" s="42"/>
      <c r="J165" s="42"/>
      <c r="K165" s="42"/>
      <c r="L165" s="42"/>
      <c r="M165" s="42"/>
      <c r="N165" s="42"/>
      <c r="O165" s="42"/>
      <c r="P165" s="129"/>
    </row>
    <row r="166" spans="4:16" x14ac:dyDescent="0.3">
      <c r="D166" s="35" t="s">
        <v>83</v>
      </c>
      <c r="E166" s="35"/>
      <c r="F166" s="35"/>
      <c r="G166" s="128">
        <v>0</v>
      </c>
      <c r="H166" s="42">
        <v>0</v>
      </c>
      <c r="I166" s="42">
        <v>0</v>
      </c>
      <c r="J166" s="42">
        <v>0</v>
      </c>
      <c r="K166" s="42">
        <v>118000</v>
      </c>
      <c r="L166" s="42">
        <v>0</v>
      </c>
      <c r="M166" s="42">
        <v>0</v>
      </c>
      <c r="N166" s="42">
        <v>0</v>
      </c>
      <c r="O166" s="42"/>
      <c r="P166" s="129">
        <v>118000</v>
      </c>
    </row>
    <row r="167" spans="4:16" x14ac:dyDescent="0.3">
      <c r="D167" s="35"/>
      <c r="E167" s="35"/>
      <c r="F167" s="35"/>
      <c r="G167" s="160">
        <v>0</v>
      </c>
      <c r="H167" s="161">
        <v>0</v>
      </c>
      <c r="I167" s="161">
        <v>0</v>
      </c>
      <c r="J167" s="161">
        <v>0</v>
      </c>
      <c r="K167" s="161">
        <v>44782.82</v>
      </c>
      <c r="L167" s="161">
        <v>0</v>
      </c>
      <c r="M167" s="161">
        <v>82702</v>
      </c>
      <c r="N167" s="161">
        <v>0</v>
      </c>
      <c r="O167" s="161">
        <v>0</v>
      </c>
      <c r="P167" s="162">
        <v>127484.82</v>
      </c>
    </row>
    <row r="168" spans="4:16" x14ac:dyDescent="0.3">
      <c r="D168" s="35"/>
      <c r="E168" s="35"/>
      <c r="F168" s="35"/>
      <c r="G168" s="128"/>
      <c r="H168" s="42"/>
      <c r="I168" s="42"/>
      <c r="J168" s="42"/>
      <c r="K168" s="42"/>
      <c r="L168" s="42"/>
      <c r="M168" s="42"/>
      <c r="N168" s="42"/>
      <c r="O168" s="42"/>
      <c r="P168" s="129"/>
    </row>
    <row r="169" spans="4:16" x14ac:dyDescent="0.3">
      <c r="D169" s="35" t="s">
        <v>84</v>
      </c>
      <c r="E169" s="35"/>
      <c r="F169" s="35"/>
      <c r="G169" s="128">
        <v>73600</v>
      </c>
      <c r="H169" s="42">
        <v>67196.800000000003</v>
      </c>
      <c r="I169" s="42">
        <v>20000</v>
      </c>
      <c r="J169" s="42">
        <v>5000</v>
      </c>
      <c r="K169" s="42">
        <v>148000</v>
      </c>
      <c r="L169" s="42">
        <v>1500</v>
      </c>
      <c r="M169" s="42">
        <v>0</v>
      </c>
      <c r="N169" s="42">
        <v>0</v>
      </c>
      <c r="O169" s="42">
        <v>-282400.8</v>
      </c>
      <c r="P169" s="129">
        <v>32896</v>
      </c>
    </row>
    <row r="170" spans="4:16" x14ac:dyDescent="0.3">
      <c r="D170" s="35"/>
      <c r="E170" s="35"/>
      <c r="F170" s="35"/>
      <c r="G170" s="160">
        <v>82797.41</v>
      </c>
      <c r="H170" s="161">
        <v>75955.5</v>
      </c>
      <c r="I170" s="161">
        <v>10099.98</v>
      </c>
      <c r="J170" s="161">
        <v>1478.44</v>
      </c>
      <c r="K170" s="161">
        <v>32521.87</v>
      </c>
      <c r="L170" s="161">
        <v>1298.99</v>
      </c>
      <c r="M170" s="161">
        <v>0</v>
      </c>
      <c r="N170" s="161">
        <v>0</v>
      </c>
      <c r="O170" s="161">
        <v>-168469.12</v>
      </c>
      <c r="P170" s="162">
        <v>35683.070000000007</v>
      </c>
    </row>
    <row r="171" spans="4:16" x14ac:dyDescent="0.3">
      <c r="D171" s="35"/>
      <c r="E171" s="35"/>
      <c r="F171" s="35"/>
      <c r="G171" s="128"/>
      <c r="H171" s="42"/>
      <c r="I171" s="42"/>
      <c r="J171" s="42"/>
      <c r="K171" s="42"/>
      <c r="L171" s="42"/>
      <c r="M171" s="42"/>
      <c r="N171" s="42"/>
      <c r="O171" s="42"/>
      <c r="P171" s="129"/>
    </row>
    <row r="172" spans="4:16" s="24" customFormat="1" x14ac:dyDescent="0.3">
      <c r="D172" s="35" t="s">
        <v>85</v>
      </c>
      <c r="G172" s="150">
        <v>59191</v>
      </c>
      <c r="H172" s="151">
        <v>54041.383000000002</v>
      </c>
      <c r="I172" s="151">
        <v>0</v>
      </c>
      <c r="J172" s="151">
        <v>0</v>
      </c>
      <c r="K172" s="151">
        <v>59500</v>
      </c>
      <c r="L172" s="151">
        <v>0</v>
      </c>
      <c r="M172" s="151">
        <v>0</v>
      </c>
      <c r="N172" s="151">
        <v>0</v>
      </c>
      <c r="O172" s="151">
        <v>0</v>
      </c>
      <c r="P172" s="152">
        <v>172732.383</v>
      </c>
    </row>
    <row r="173" spans="4:16" s="24" customFormat="1" x14ac:dyDescent="0.3">
      <c r="D173" s="35"/>
      <c r="G173" s="160">
        <v>106621.7</v>
      </c>
      <c r="H173" s="161">
        <v>96904.4</v>
      </c>
      <c r="I173" s="161">
        <v>0</v>
      </c>
      <c r="J173" s="161">
        <v>31.15</v>
      </c>
      <c r="K173" s="161">
        <v>61575.3</v>
      </c>
      <c r="L173" s="161">
        <v>0</v>
      </c>
      <c r="M173" s="161">
        <v>0</v>
      </c>
      <c r="N173" s="161">
        <v>0</v>
      </c>
      <c r="O173" s="161">
        <v>0</v>
      </c>
      <c r="P173" s="162">
        <v>265132.55</v>
      </c>
    </row>
    <row r="174" spans="4:16" s="24" customFormat="1" x14ac:dyDescent="0.3">
      <c r="D174" s="35"/>
      <c r="G174" s="153"/>
      <c r="H174" s="154"/>
      <c r="I174" s="154"/>
      <c r="J174" s="154"/>
      <c r="K174" s="154"/>
      <c r="L174" s="154"/>
      <c r="M174" s="154"/>
      <c r="N174" s="154"/>
      <c r="O174" s="154"/>
      <c r="P174" s="155"/>
    </row>
    <row r="175" spans="4:16" s="24" customFormat="1" x14ac:dyDescent="0.3">
      <c r="D175" s="35" t="s">
        <v>86</v>
      </c>
      <c r="G175" s="150">
        <v>654240</v>
      </c>
      <c r="H175" s="151">
        <v>446845.92000000004</v>
      </c>
      <c r="I175" s="151">
        <v>0</v>
      </c>
      <c r="J175" s="151">
        <v>44000</v>
      </c>
      <c r="K175" s="151">
        <v>1000</v>
      </c>
      <c r="L175" s="151">
        <v>0</v>
      </c>
      <c r="M175" s="151">
        <v>1350</v>
      </c>
      <c r="N175" s="151">
        <v>0</v>
      </c>
      <c r="O175" s="151">
        <v>0</v>
      </c>
      <c r="P175" s="156">
        <v>1147435.92</v>
      </c>
    </row>
    <row r="176" spans="4:16" s="24" customFormat="1" x14ac:dyDescent="0.3">
      <c r="D176" s="35"/>
      <c r="G176" s="160">
        <v>473838.81</v>
      </c>
      <c r="H176" s="161">
        <v>429950.54</v>
      </c>
      <c r="I176" s="161">
        <v>0</v>
      </c>
      <c r="J176" s="161">
        <v>10950.49</v>
      </c>
      <c r="K176" s="161">
        <v>576.21</v>
      </c>
      <c r="L176" s="161">
        <v>4178.8500000000004</v>
      </c>
      <c r="M176" s="161">
        <v>1575.5</v>
      </c>
      <c r="N176" s="161">
        <v>0</v>
      </c>
      <c r="O176" s="161">
        <v>0</v>
      </c>
      <c r="P176" s="162">
        <v>921070.39999999991</v>
      </c>
    </row>
    <row r="177" spans="4:16" s="24" customFormat="1" x14ac:dyDescent="0.3">
      <c r="D177" s="35"/>
      <c r="G177" s="116"/>
      <c r="H177" s="117"/>
      <c r="I177" s="117"/>
      <c r="J177" s="117"/>
      <c r="K177" s="117"/>
      <c r="L177" s="117"/>
      <c r="M177" s="117"/>
      <c r="N177" s="117"/>
      <c r="O177" s="117"/>
      <c r="P177" s="118"/>
    </row>
    <row r="178" spans="4:16" x14ac:dyDescent="0.3">
      <c r="D178" t="s">
        <v>87</v>
      </c>
      <c r="G178" s="128">
        <v>451200</v>
      </c>
      <c r="H178" s="42">
        <v>308169.60000000003</v>
      </c>
      <c r="I178" s="42">
        <v>46800</v>
      </c>
      <c r="J178" s="42">
        <v>35670</v>
      </c>
      <c r="K178" s="42">
        <v>135240</v>
      </c>
      <c r="L178" s="42">
        <v>12000</v>
      </c>
      <c r="M178" s="42">
        <v>0</v>
      </c>
      <c r="N178" s="42">
        <v>0</v>
      </c>
      <c r="O178" s="42"/>
      <c r="P178" s="129">
        <v>989079.60000000009</v>
      </c>
    </row>
    <row r="179" spans="4:16" x14ac:dyDescent="0.3">
      <c r="G179" s="160">
        <v>348774.14</v>
      </c>
      <c r="H179" s="161">
        <v>320943.49</v>
      </c>
      <c r="I179" s="161">
        <v>25251.57</v>
      </c>
      <c r="J179" s="161">
        <v>6584.75</v>
      </c>
      <c r="K179" s="161">
        <v>129773.67</v>
      </c>
      <c r="L179" s="161">
        <v>5961.3</v>
      </c>
      <c r="M179" s="161">
        <v>0</v>
      </c>
      <c r="N179" s="161">
        <v>0</v>
      </c>
      <c r="O179" s="161">
        <v>0</v>
      </c>
      <c r="P179" s="162">
        <v>837288.91999999993</v>
      </c>
    </row>
    <row r="180" spans="4:16" x14ac:dyDescent="0.3">
      <c r="G180" s="94"/>
      <c r="H180" s="95"/>
      <c r="I180" s="95"/>
      <c r="J180" s="95"/>
      <c r="K180" s="95"/>
      <c r="L180" s="95"/>
      <c r="M180" s="95"/>
      <c r="N180" s="95"/>
      <c r="O180" s="95"/>
      <c r="P180" s="97"/>
    </row>
    <row r="181" spans="4:16" s="24" customFormat="1" x14ac:dyDescent="0.3">
      <c r="D181" s="35" t="s">
        <v>88</v>
      </c>
      <c r="G181" s="157">
        <v>127440</v>
      </c>
      <c r="H181" s="158">
        <v>89985.51999999999</v>
      </c>
      <c r="I181" s="158">
        <v>0</v>
      </c>
      <c r="J181" s="158">
        <v>400</v>
      </c>
      <c r="K181" s="158">
        <v>1019653.81</v>
      </c>
      <c r="L181" s="158">
        <v>0</v>
      </c>
      <c r="M181" s="158">
        <v>0</v>
      </c>
      <c r="N181" s="158">
        <v>0</v>
      </c>
      <c r="O181" s="158">
        <v>0</v>
      </c>
      <c r="P181" s="159">
        <v>1237479.33</v>
      </c>
    </row>
    <row r="182" spans="4:16" s="24" customFormat="1" x14ac:dyDescent="0.3">
      <c r="D182" s="35"/>
      <c r="G182" s="160">
        <f>G185+G188+G191</f>
        <v>66820.399999999994</v>
      </c>
      <c r="H182" s="161">
        <f>H185+H188+H191</f>
        <v>61195.66</v>
      </c>
      <c r="I182" s="161">
        <f t="shared" ref="I182:P182" si="10">I185+I188+I191</f>
        <v>0</v>
      </c>
      <c r="J182" s="161">
        <f t="shared" si="10"/>
        <v>616.76</v>
      </c>
      <c r="K182" s="161">
        <f t="shared" si="10"/>
        <v>1007461.62</v>
      </c>
      <c r="L182" s="161">
        <f t="shared" si="10"/>
        <v>11.7</v>
      </c>
      <c r="M182" s="161">
        <f t="shared" si="10"/>
        <v>0</v>
      </c>
      <c r="N182" s="161">
        <f t="shared" si="10"/>
        <v>-989.46</v>
      </c>
      <c r="O182" s="161">
        <f t="shared" si="10"/>
        <v>-3617.88</v>
      </c>
      <c r="P182" s="162">
        <f t="shared" si="10"/>
        <v>1131498.8</v>
      </c>
    </row>
    <row r="183" spans="4:16" s="24" customFormat="1" x14ac:dyDescent="0.3">
      <c r="D183" s="35"/>
      <c r="G183" s="163"/>
      <c r="H183" s="164"/>
      <c r="I183" s="164"/>
      <c r="J183" s="164"/>
      <c r="K183" s="164"/>
      <c r="L183" s="164"/>
      <c r="M183" s="164"/>
      <c r="N183" s="164"/>
      <c r="O183" s="164"/>
      <c r="P183" s="165"/>
    </row>
    <row r="184" spans="4:16" s="24" customFormat="1" ht="13.2" x14ac:dyDescent="0.25">
      <c r="E184" s="24" t="s">
        <v>89</v>
      </c>
      <c r="G184" s="116">
        <v>114640</v>
      </c>
      <c r="H184" s="117">
        <v>78299.12</v>
      </c>
      <c r="I184" s="117">
        <v>0</v>
      </c>
      <c r="J184" s="117">
        <v>400</v>
      </c>
      <c r="K184" s="117">
        <v>430279</v>
      </c>
      <c r="L184" s="117">
        <v>0</v>
      </c>
      <c r="M184" s="117">
        <v>0</v>
      </c>
      <c r="N184" s="117">
        <v>0</v>
      </c>
      <c r="O184" s="117"/>
      <c r="P184" s="118">
        <v>623618.12</v>
      </c>
    </row>
    <row r="185" spans="4:16" s="24" customFormat="1" ht="13.2" x14ac:dyDescent="0.25">
      <c r="G185" s="119">
        <v>52194.94</v>
      </c>
      <c r="H185" s="120">
        <v>47811.07</v>
      </c>
      <c r="I185" s="120">
        <v>0</v>
      </c>
      <c r="J185" s="120">
        <v>309.11</v>
      </c>
      <c r="K185" s="120">
        <v>435118.14</v>
      </c>
      <c r="L185" s="120">
        <v>0</v>
      </c>
      <c r="M185" s="120">
        <v>0</v>
      </c>
      <c r="N185" s="120">
        <v>0</v>
      </c>
      <c r="O185" s="120">
        <v>0</v>
      </c>
      <c r="P185" s="121">
        <v>535433.26</v>
      </c>
    </row>
    <row r="186" spans="4:16" s="24" customFormat="1" ht="13.2" x14ac:dyDescent="0.25">
      <c r="G186" s="116"/>
      <c r="H186" s="117"/>
      <c r="I186" s="117"/>
      <c r="J186" s="117"/>
      <c r="K186" s="117"/>
      <c r="L186" s="117"/>
      <c r="M186" s="117"/>
      <c r="N186" s="117"/>
      <c r="O186" s="117"/>
      <c r="P186" s="118"/>
    </row>
    <row r="187" spans="4:16" s="24" customFormat="1" ht="13.2" x14ac:dyDescent="0.25">
      <c r="E187" s="24" t="s">
        <v>90</v>
      </c>
      <c r="G187" s="116">
        <v>12800</v>
      </c>
      <c r="H187" s="117">
        <v>11686.400000000001</v>
      </c>
      <c r="I187" s="117">
        <v>0</v>
      </c>
      <c r="J187" s="117">
        <v>0</v>
      </c>
      <c r="K187" s="117">
        <v>569374.81000000006</v>
      </c>
      <c r="L187" s="117">
        <v>0</v>
      </c>
      <c r="M187" s="117">
        <v>0</v>
      </c>
      <c r="N187" s="117">
        <v>0</v>
      </c>
      <c r="O187" s="117">
        <v>0</v>
      </c>
      <c r="P187" s="118">
        <v>593861.21000000008</v>
      </c>
    </row>
    <row r="188" spans="4:16" s="24" customFormat="1" ht="13.2" x14ac:dyDescent="0.25">
      <c r="G188" s="119">
        <v>14625.46</v>
      </c>
      <c r="H188" s="120">
        <v>13384.59</v>
      </c>
      <c r="I188" s="120">
        <v>0</v>
      </c>
      <c r="J188" s="120">
        <v>307.64999999999998</v>
      </c>
      <c r="K188" s="120">
        <v>564636.98</v>
      </c>
      <c r="L188" s="120">
        <v>0</v>
      </c>
      <c r="M188" s="120">
        <v>0</v>
      </c>
      <c r="N188" s="120">
        <v>0</v>
      </c>
      <c r="O188" s="120">
        <v>0</v>
      </c>
      <c r="P188" s="121">
        <v>592954.67999999993</v>
      </c>
    </row>
    <row r="189" spans="4:16" s="24" customFormat="1" ht="13.2" x14ac:dyDescent="0.25">
      <c r="G189" s="116"/>
      <c r="H189" s="117"/>
      <c r="I189" s="117"/>
      <c r="J189" s="117"/>
      <c r="K189" s="117"/>
      <c r="L189" s="117"/>
      <c r="M189" s="117"/>
      <c r="N189" s="117"/>
      <c r="O189" s="117"/>
      <c r="P189" s="118"/>
    </row>
    <row r="190" spans="4:16" s="24" customFormat="1" ht="13.2" x14ac:dyDescent="0.25">
      <c r="E190" s="24" t="s">
        <v>91</v>
      </c>
      <c r="G190" s="116">
        <v>0</v>
      </c>
      <c r="H190" s="117">
        <v>0</v>
      </c>
      <c r="I190" s="117">
        <v>0</v>
      </c>
      <c r="J190" s="117">
        <v>0</v>
      </c>
      <c r="K190" s="117">
        <v>20000</v>
      </c>
      <c r="L190" s="117">
        <v>0</v>
      </c>
      <c r="M190" s="117">
        <v>0</v>
      </c>
      <c r="N190" s="117">
        <v>0</v>
      </c>
      <c r="O190" s="117">
        <v>0</v>
      </c>
      <c r="P190" s="118">
        <v>20000</v>
      </c>
    </row>
    <row r="191" spans="4:16" s="24" customFormat="1" ht="13.2" x14ac:dyDescent="0.25">
      <c r="G191" s="119">
        <v>0</v>
      </c>
      <c r="H191" s="120">
        <v>0</v>
      </c>
      <c r="I191" s="120">
        <v>0</v>
      </c>
      <c r="J191" s="120">
        <v>0</v>
      </c>
      <c r="K191" s="120">
        <v>7706.5</v>
      </c>
      <c r="L191" s="120">
        <v>11.7</v>
      </c>
      <c r="M191" s="120">
        <v>0</v>
      </c>
      <c r="N191" s="120">
        <v>-989.46</v>
      </c>
      <c r="O191" s="120">
        <v>-3617.88</v>
      </c>
      <c r="P191" s="121">
        <v>3110.8599999999997</v>
      </c>
    </row>
    <row r="192" spans="4:16" s="24" customFormat="1" ht="13.2" x14ac:dyDescent="0.25">
      <c r="G192" s="116"/>
      <c r="H192" s="117"/>
      <c r="I192" s="117"/>
      <c r="J192" s="117"/>
      <c r="K192" s="117"/>
      <c r="L192" s="117"/>
      <c r="M192" s="117"/>
      <c r="N192" s="117"/>
      <c r="O192" s="117"/>
      <c r="P192" s="118"/>
    </row>
    <row r="193" spans="2:16" s="24" customFormat="1" x14ac:dyDescent="0.3">
      <c r="D193" s="35" t="s">
        <v>92</v>
      </c>
      <c r="G193" s="222">
        <v>146944</v>
      </c>
      <c r="H193" s="223">
        <v>100362.75200000001</v>
      </c>
      <c r="I193" s="223">
        <v>0</v>
      </c>
      <c r="J193" s="223">
        <v>0</v>
      </c>
      <c r="K193" s="223">
        <v>13920</v>
      </c>
      <c r="L193" s="223">
        <v>0</v>
      </c>
      <c r="M193" s="223">
        <v>0</v>
      </c>
      <c r="N193" s="223">
        <v>0</v>
      </c>
      <c r="O193" s="223"/>
      <c r="P193" s="224">
        <v>261226.75200000001</v>
      </c>
    </row>
    <row r="194" spans="2:16" s="24" customFormat="1" x14ac:dyDescent="0.3">
      <c r="D194" s="35"/>
      <c r="G194" s="160">
        <v>125798.5</v>
      </c>
      <c r="H194" s="161">
        <v>114857.34</v>
      </c>
      <c r="I194" s="161">
        <v>0</v>
      </c>
      <c r="J194" s="161">
        <v>0</v>
      </c>
      <c r="K194" s="161">
        <v>830.54</v>
      </c>
      <c r="L194" s="161">
        <v>0</v>
      </c>
      <c r="M194" s="161">
        <v>0</v>
      </c>
      <c r="N194" s="161">
        <v>0</v>
      </c>
      <c r="O194" s="161">
        <v>0</v>
      </c>
      <c r="P194" s="162">
        <v>241486.38</v>
      </c>
    </row>
    <row r="195" spans="2:16" s="24" customFormat="1" x14ac:dyDescent="0.3">
      <c r="D195" s="35"/>
      <c r="G195" s="116"/>
      <c r="H195" s="117"/>
      <c r="I195" s="117"/>
      <c r="J195" s="117"/>
      <c r="K195" s="117"/>
      <c r="L195" s="117"/>
      <c r="M195" s="117"/>
      <c r="N195" s="117"/>
      <c r="O195" s="117"/>
      <c r="P195" s="118"/>
    </row>
    <row r="196" spans="2:16" s="24" customFormat="1" x14ac:dyDescent="0.3">
      <c r="C196" s="15"/>
      <c r="D196" s="35" t="s">
        <v>93</v>
      </c>
      <c r="G196" s="222">
        <v>302140</v>
      </c>
      <c r="H196" s="223">
        <v>206361.62000000002</v>
      </c>
      <c r="I196" s="223">
        <v>6960</v>
      </c>
      <c r="J196" s="223">
        <v>3905</v>
      </c>
      <c r="K196" s="223">
        <v>72200</v>
      </c>
      <c r="L196" s="223">
        <v>4785</v>
      </c>
      <c r="M196" s="223">
        <v>0</v>
      </c>
      <c r="N196" s="223">
        <v>0</v>
      </c>
      <c r="O196" s="223">
        <v>0</v>
      </c>
      <c r="P196" s="224">
        <v>596351.62</v>
      </c>
    </row>
    <row r="197" spans="2:16" s="24" customFormat="1" x14ac:dyDescent="0.3">
      <c r="C197" s="15"/>
      <c r="D197" s="35"/>
      <c r="G197" s="160">
        <v>133661.06</v>
      </c>
      <c r="H197" s="161">
        <v>122707.05</v>
      </c>
      <c r="I197" s="161">
        <v>0</v>
      </c>
      <c r="J197" s="161">
        <v>306.37</v>
      </c>
      <c r="K197" s="161">
        <v>91419.4</v>
      </c>
      <c r="L197" s="161">
        <v>9287.67</v>
      </c>
      <c r="M197" s="161">
        <v>0</v>
      </c>
      <c r="N197" s="161">
        <v>0</v>
      </c>
      <c r="O197" s="161">
        <v>0</v>
      </c>
      <c r="P197" s="162">
        <v>357381.55</v>
      </c>
    </row>
    <row r="198" spans="2:16" s="24" customFormat="1" x14ac:dyDescent="0.3">
      <c r="C198" s="15"/>
      <c r="D198" s="35"/>
      <c r="G198" s="116"/>
      <c r="H198" s="117"/>
      <c r="I198" s="117"/>
      <c r="J198" s="117"/>
      <c r="K198" s="117"/>
      <c r="L198" s="117"/>
      <c r="M198" s="117"/>
      <c r="N198" s="117"/>
      <c r="O198" s="117"/>
      <c r="P198" s="118"/>
    </row>
    <row r="199" spans="2:16" s="24" customFormat="1" x14ac:dyDescent="0.3">
      <c r="D199" s="35" t="s">
        <v>94</v>
      </c>
      <c r="G199" s="222">
        <v>26300</v>
      </c>
      <c r="H199" s="223">
        <v>17962.900000000001</v>
      </c>
      <c r="I199" s="223">
        <v>13000</v>
      </c>
      <c r="J199" s="223">
        <v>0</v>
      </c>
      <c r="K199" s="223">
        <v>2610</v>
      </c>
      <c r="L199" s="223">
        <v>22620</v>
      </c>
      <c r="M199" s="223">
        <v>0</v>
      </c>
      <c r="N199" s="223">
        <v>0</v>
      </c>
      <c r="O199" s="223">
        <v>0</v>
      </c>
      <c r="P199" s="224">
        <v>82492.899999999994</v>
      </c>
    </row>
    <row r="200" spans="2:16" s="24" customFormat="1" x14ac:dyDescent="0.3">
      <c r="D200" s="35"/>
      <c r="G200" s="160">
        <v>14002.1</v>
      </c>
      <c r="H200" s="161">
        <v>12830.65</v>
      </c>
      <c r="I200" s="161">
        <v>10414.73</v>
      </c>
      <c r="J200" s="161">
        <v>0</v>
      </c>
      <c r="K200" s="161">
        <v>0</v>
      </c>
      <c r="L200" s="161">
        <v>821.23</v>
      </c>
      <c r="M200" s="161">
        <v>0</v>
      </c>
      <c r="N200" s="161">
        <v>0</v>
      </c>
      <c r="O200" s="161">
        <v>0</v>
      </c>
      <c r="P200" s="162">
        <v>38068.71</v>
      </c>
    </row>
    <row r="201" spans="2:16" s="24" customFormat="1" x14ac:dyDescent="0.3">
      <c r="D201" s="35"/>
      <c r="G201" s="116"/>
      <c r="H201" s="117"/>
      <c r="I201" s="117"/>
      <c r="J201" s="117"/>
      <c r="K201" s="117"/>
      <c r="L201" s="117"/>
      <c r="M201" s="117"/>
      <c r="N201" s="117"/>
      <c r="O201" s="117"/>
      <c r="P201" s="118"/>
    </row>
    <row r="202" spans="2:16" s="24" customFormat="1" x14ac:dyDescent="0.3">
      <c r="B202" s="24" t="s">
        <v>95</v>
      </c>
      <c r="D202" s="35" t="s">
        <v>96</v>
      </c>
      <c r="G202" s="222">
        <v>0</v>
      </c>
      <c r="H202" s="223">
        <v>0</v>
      </c>
      <c r="I202" s="223">
        <v>0</v>
      </c>
      <c r="J202" s="223">
        <v>0</v>
      </c>
      <c r="K202" s="223">
        <v>0</v>
      </c>
      <c r="L202" s="223">
        <v>0</v>
      </c>
      <c r="M202" s="223">
        <v>0</v>
      </c>
      <c r="N202" s="223">
        <v>0</v>
      </c>
      <c r="O202" s="223">
        <v>0</v>
      </c>
      <c r="P202" s="224">
        <v>0</v>
      </c>
    </row>
    <row r="203" spans="2:16" s="24" customFormat="1" x14ac:dyDescent="0.3">
      <c r="D203" s="35"/>
      <c r="G203" s="168"/>
      <c r="H203" s="169"/>
      <c r="I203" s="169"/>
      <c r="J203" s="169"/>
      <c r="K203" s="169"/>
      <c r="L203" s="169"/>
      <c r="M203" s="169"/>
      <c r="N203" s="169"/>
      <c r="O203" s="169"/>
      <c r="P203" s="170"/>
    </row>
    <row r="204" spans="2:16" s="24" customFormat="1" x14ac:dyDescent="0.3">
      <c r="D204" s="35"/>
      <c r="F204" s="171"/>
      <c r="G204" s="117"/>
      <c r="H204" s="117"/>
      <c r="I204" s="117"/>
      <c r="J204" s="117"/>
      <c r="K204" s="117"/>
      <c r="L204" s="117"/>
      <c r="M204" s="117"/>
      <c r="N204" s="117"/>
      <c r="O204" s="117"/>
      <c r="P204" s="173"/>
    </row>
    <row r="205" spans="2:16" s="20" customFormat="1" ht="13.2" x14ac:dyDescent="0.25">
      <c r="E205" s="21"/>
      <c r="F205" s="172" t="s">
        <v>97</v>
      </c>
      <c r="G205" s="148">
        <v>2978075</v>
      </c>
      <c r="H205" s="148">
        <v>2329025.7549999999</v>
      </c>
      <c r="I205" s="148">
        <v>86760</v>
      </c>
      <c r="J205" s="148">
        <v>142215</v>
      </c>
      <c r="K205" s="148">
        <v>1931173.81</v>
      </c>
      <c r="L205" s="148">
        <v>52105</v>
      </c>
      <c r="M205" s="148">
        <v>1350</v>
      </c>
      <c r="N205" s="148">
        <v>0</v>
      </c>
      <c r="O205" s="148">
        <v>-282400.8</v>
      </c>
      <c r="P205" s="148">
        <v>7238303.7649999997</v>
      </c>
    </row>
    <row r="206" spans="2:16" s="20" customFormat="1" ht="13.2" x14ac:dyDescent="0.25">
      <c r="E206" s="21"/>
      <c r="F206" s="172"/>
      <c r="G206" s="161">
        <f>G155+G158+G161+G164+G167+G170+G173+G176+G179+G182+G194+G197+G200+G203</f>
        <v>2444518.86</v>
      </c>
      <c r="H206" s="161">
        <f>H155+H158+H161+H164+H167+H170+H173+H176+H179+H182+H194+H197+H200+H203</f>
        <v>2218847.67</v>
      </c>
      <c r="I206" s="161">
        <f t="shared" ref="I206:P206" si="11">I155+I158+I161+I164+I167+I170+I173+I176+I179+I182+I194+I197+I200+I203</f>
        <v>45766.28</v>
      </c>
      <c r="J206" s="161">
        <f t="shared" si="11"/>
        <v>29310.039999999997</v>
      </c>
      <c r="K206" s="161">
        <f t="shared" si="11"/>
        <v>1674902.06</v>
      </c>
      <c r="L206" s="161">
        <f t="shared" si="11"/>
        <v>26875.820000000003</v>
      </c>
      <c r="M206" s="161">
        <f t="shared" si="11"/>
        <v>90876.28</v>
      </c>
      <c r="N206" s="161">
        <f t="shared" si="11"/>
        <v>-989.46</v>
      </c>
      <c r="O206" s="161">
        <f t="shared" si="11"/>
        <v>-172087</v>
      </c>
      <c r="P206" s="161">
        <f t="shared" si="11"/>
        <v>6358020.5499999989</v>
      </c>
    </row>
    <row r="207" spans="2:16" x14ac:dyDescent="0.3">
      <c r="E207" s="21"/>
      <c r="F207" s="21"/>
      <c r="G207" s="22"/>
      <c r="H207" s="22"/>
      <c r="I207" s="22"/>
      <c r="J207" s="22"/>
      <c r="K207" s="22"/>
      <c r="L207" s="22"/>
      <c r="M207" s="22"/>
      <c r="N207" s="22"/>
      <c r="O207" s="22"/>
      <c r="P207" s="22"/>
    </row>
    <row r="209" spans="2:16" x14ac:dyDescent="0.3">
      <c r="B209" s="178" t="s">
        <v>98</v>
      </c>
    </row>
    <row r="210" spans="2:16" x14ac:dyDescent="0.3">
      <c r="F210" s="229" t="s">
        <v>147</v>
      </c>
      <c r="G210" s="229"/>
    </row>
    <row r="211" spans="2:16" x14ac:dyDescent="0.3">
      <c r="D211" t="s">
        <v>99</v>
      </c>
      <c r="G211" s="68">
        <v>87000</v>
      </c>
      <c r="H211" s="69">
        <v>59421.000000000007</v>
      </c>
      <c r="I211" s="69">
        <v>0</v>
      </c>
      <c r="J211" s="69">
        <v>870</v>
      </c>
      <c r="K211" s="69">
        <v>62640</v>
      </c>
      <c r="L211" s="69">
        <v>0</v>
      </c>
      <c r="M211" s="69">
        <v>0</v>
      </c>
      <c r="N211" s="69">
        <v>0</v>
      </c>
      <c r="O211" s="69">
        <v>0</v>
      </c>
      <c r="P211" s="70">
        <v>209931</v>
      </c>
    </row>
    <row r="212" spans="2:16" x14ac:dyDescent="0.3">
      <c r="G212" s="160">
        <v>75803</v>
      </c>
      <c r="H212" s="161">
        <v>69496.399999999994</v>
      </c>
      <c r="I212" s="161">
        <v>0</v>
      </c>
      <c r="J212" s="161">
        <v>1000.95</v>
      </c>
      <c r="K212" s="161">
        <v>37496.81</v>
      </c>
      <c r="L212" s="161">
        <v>0</v>
      </c>
      <c r="M212" s="161">
        <v>0</v>
      </c>
      <c r="N212" s="161">
        <v>0</v>
      </c>
      <c r="O212" s="161">
        <v>0</v>
      </c>
      <c r="P212" s="162">
        <v>183797.15999999997</v>
      </c>
    </row>
    <row r="213" spans="2:16" x14ac:dyDescent="0.3">
      <c r="G213" s="128"/>
      <c r="H213" s="42"/>
      <c r="I213" s="42"/>
      <c r="J213" s="42"/>
      <c r="K213" s="42"/>
      <c r="L213" s="42"/>
      <c r="M213" s="42"/>
      <c r="N213" s="42"/>
      <c r="O213" s="42"/>
      <c r="P213" s="129"/>
    </row>
    <row r="214" spans="2:16" x14ac:dyDescent="0.3">
      <c r="D214" t="s">
        <v>100</v>
      </c>
      <c r="G214" s="128">
        <v>231768</v>
      </c>
      <c r="H214" s="42">
        <v>158297.54400000002</v>
      </c>
      <c r="I214" s="42">
        <v>0</v>
      </c>
      <c r="J214" s="42">
        <v>10005</v>
      </c>
      <c r="K214" s="42">
        <v>524000</v>
      </c>
      <c r="L214" s="42">
        <v>0</v>
      </c>
      <c r="M214" s="42">
        <v>0</v>
      </c>
      <c r="N214" s="42">
        <v>0</v>
      </c>
      <c r="O214" s="42">
        <v>0</v>
      </c>
      <c r="P214" s="129">
        <v>924070.54399999999</v>
      </c>
    </row>
    <row r="215" spans="2:16" x14ac:dyDescent="0.3">
      <c r="G215" s="160">
        <v>120243.96</v>
      </c>
      <c r="H215" s="161">
        <v>110695.16</v>
      </c>
      <c r="I215" s="161">
        <v>0</v>
      </c>
      <c r="J215" s="161">
        <v>2305.15</v>
      </c>
      <c r="K215" s="161">
        <v>427994.5</v>
      </c>
      <c r="L215" s="161">
        <v>19.13</v>
      </c>
      <c r="M215" s="161">
        <v>0</v>
      </c>
      <c r="N215" s="161">
        <v>0</v>
      </c>
      <c r="O215" s="161">
        <v>0</v>
      </c>
      <c r="P215" s="162">
        <v>661257.9</v>
      </c>
    </row>
    <row r="216" spans="2:16" x14ac:dyDescent="0.3">
      <c r="G216" s="128"/>
      <c r="H216" s="42"/>
      <c r="I216" s="42"/>
      <c r="J216" s="42"/>
      <c r="K216" s="42"/>
      <c r="L216" s="42"/>
      <c r="M216" s="42"/>
      <c r="N216" s="42"/>
      <c r="O216" s="42"/>
      <c r="P216" s="129"/>
    </row>
    <row r="217" spans="2:16" s="23" customFormat="1" x14ac:dyDescent="0.3">
      <c r="D217" s="23" t="s">
        <v>101</v>
      </c>
      <c r="G217" s="94">
        <v>139200</v>
      </c>
      <c r="H217" s="95">
        <v>95073.600000000006</v>
      </c>
      <c r="I217" s="95">
        <v>0</v>
      </c>
      <c r="J217" s="95">
        <v>0</v>
      </c>
      <c r="K217" s="95">
        <v>13441.5</v>
      </c>
      <c r="L217" s="95">
        <v>0</v>
      </c>
      <c r="M217" s="95">
        <v>0</v>
      </c>
      <c r="N217" s="95">
        <v>0</v>
      </c>
      <c r="O217" s="95">
        <v>0</v>
      </c>
      <c r="P217" s="97">
        <v>247715.1</v>
      </c>
    </row>
    <row r="218" spans="2:16" s="65" customFormat="1" x14ac:dyDescent="0.3">
      <c r="G218" s="125">
        <v>84220.479999999996</v>
      </c>
      <c r="H218" s="126">
        <v>76987.69</v>
      </c>
      <c r="I218" s="126">
        <v>0</v>
      </c>
      <c r="J218" s="126">
        <v>0</v>
      </c>
      <c r="K218" s="126">
        <v>6958</v>
      </c>
      <c r="L218" s="126">
        <v>0</v>
      </c>
      <c r="M218" s="126">
        <v>130.5</v>
      </c>
      <c r="N218" s="126">
        <v>0</v>
      </c>
      <c r="O218" s="126">
        <v>0</v>
      </c>
      <c r="P218" s="127">
        <v>168296.66999999998</v>
      </c>
    </row>
    <row r="219" spans="2:16" s="65" customFormat="1" x14ac:dyDescent="0.3">
      <c r="G219" s="84"/>
      <c r="H219" s="85"/>
      <c r="I219" s="85"/>
      <c r="J219" s="85"/>
      <c r="K219" s="85"/>
      <c r="L219" s="85"/>
      <c r="M219" s="85"/>
      <c r="N219" s="85"/>
      <c r="O219" s="85"/>
      <c r="P219" s="86"/>
    </row>
    <row r="220" spans="2:16" s="23" customFormat="1" x14ac:dyDescent="0.3">
      <c r="D220" s="23" t="s">
        <v>102</v>
      </c>
      <c r="G220" s="94">
        <v>164256</v>
      </c>
      <c r="H220" s="95">
        <v>149965.728</v>
      </c>
      <c r="I220" s="95">
        <v>0</v>
      </c>
      <c r="J220" s="95">
        <v>6090</v>
      </c>
      <c r="K220" s="95">
        <v>1066587.81</v>
      </c>
      <c r="L220" s="95">
        <v>0</v>
      </c>
      <c r="M220" s="95">
        <v>273000</v>
      </c>
      <c r="N220" s="95">
        <v>0</v>
      </c>
      <c r="O220" s="95">
        <v>0</v>
      </c>
      <c r="P220" s="97">
        <v>1659899.5380000002</v>
      </c>
    </row>
    <row r="221" spans="2:16" s="65" customFormat="1" x14ac:dyDescent="0.3">
      <c r="G221" s="125">
        <v>165586.76999999999</v>
      </c>
      <c r="H221" s="126">
        <v>144888.97</v>
      </c>
      <c r="I221" s="126">
        <v>0</v>
      </c>
      <c r="J221" s="126">
        <v>5775.32</v>
      </c>
      <c r="K221" s="126">
        <v>833576.03</v>
      </c>
      <c r="L221" s="126">
        <v>901.55</v>
      </c>
      <c r="M221" s="126">
        <v>536720</v>
      </c>
      <c r="N221" s="126">
        <v>0</v>
      </c>
      <c r="O221" s="126">
        <v>0</v>
      </c>
      <c r="P221" s="127">
        <v>1687448.64</v>
      </c>
    </row>
    <row r="222" spans="2:16" s="65" customFormat="1" x14ac:dyDescent="0.3">
      <c r="G222" s="84"/>
      <c r="H222" s="85"/>
      <c r="I222" s="85"/>
      <c r="J222" s="85"/>
      <c r="K222" s="85"/>
      <c r="L222" s="85"/>
      <c r="M222" s="85"/>
      <c r="N222" s="85"/>
      <c r="O222" s="85"/>
      <c r="P222" s="86"/>
    </row>
    <row r="223" spans="2:16" x14ac:dyDescent="0.3">
      <c r="D223" t="s">
        <v>103</v>
      </c>
      <c r="G223" s="128">
        <v>0</v>
      </c>
      <c r="H223" s="42">
        <v>0</v>
      </c>
      <c r="I223" s="42">
        <v>0</v>
      </c>
      <c r="J223" s="42">
        <v>0</v>
      </c>
      <c r="K223" s="42">
        <v>76086</v>
      </c>
      <c r="L223" s="42">
        <v>0</v>
      </c>
      <c r="M223" s="42">
        <v>0</v>
      </c>
      <c r="N223" s="42">
        <v>0</v>
      </c>
      <c r="O223" s="42">
        <v>0</v>
      </c>
      <c r="P223" s="129">
        <v>76086</v>
      </c>
    </row>
    <row r="224" spans="2:16" x14ac:dyDescent="0.3">
      <c r="G224" s="91">
        <v>0</v>
      </c>
      <c r="H224" s="92">
        <v>0</v>
      </c>
      <c r="I224" s="92">
        <v>0</v>
      </c>
      <c r="J224" s="92">
        <v>0</v>
      </c>
      <c r="K224" s="92">
        <v>32457</v>
      </c>
      <c r="L224" s="92">
        <v>0</v>
      </c>
      <c r="M224" s="92">
        <v>0</v>
      </c>
      <c r="N224" s="92">
        <v>0</v>
      </c>
      <c r="O224" s="92">
        <v>0</v>
      </c>
      <c r="P224" s="93">
        <v>32457</v>
      </c>
    </row>
    <row r="226" spans="2:18" s="20" customFormat="1" ht="13.2" x14ac:dyDescent="0.25">
      <c r="E226" s="21"/>
      <c r="F226" s="21" t="s">
        <v>104</v>
      </c>
      <c r="G226" s="8">
        <v>622224</v>
      </c>
      <c r="H226" s="8">
        <v>462757.87200000003</v>
      </c>
      <c r="I226" s="8">
        <v>0</v>
      </c>
      <c r="J226" s="8">
        <v>16965</v>
      </c>
      <c r="K226" s="8">
        <v>1742755.31</v>
      </c>
      <c r="L226" s="8">
        <v>0</v>
      </c>
      <c r="M226" s="8">
        <v>273000</v>
      </c>
      <c r="N226" s="8">
        <v>0</v>
      </c>
      <c r="O226" s="8">
        <v>0</v>
      </c>
      <c r="P226" s="8">
        <v>3117702.182</v>
      </c>
    </row>
    <row r="227" spans="2:18" s="166" customFormat="1" ht="13.2" x14ac:dyDescent="0.25">
      <c r="E227" s="167"/>
      <c r="F227" s="167"/>
      <c r="G227" s="149">
        <f>G212+G215+G218+G221+G224</f>
        <v>445854.20999999996</v>
      </c>
      <c r="H227" s="149">
        <f>H212+H215+H218+H221+H224</f>
        <v>402068.22</v>
      </c>
      <c r="I227" s="149">
        <f t="shared" ref="I227:P227" si="12">I212+I215+I218+I221+I224</f>
        <v>0</v>
      </c>
      <c r="J227" s="149">
        <f t="shared" si="12"/>
        <v>9081.42</v>
      </c>
      <c r="K227" s="149">
        <f t="shared" si="12"/>
        <v>1338482.3400000001</v>
      </c>
      <c r="L227" s="149">
        <f t="shared" si="12"/>
        <v>920.68</v>
      </c>
      <c r="M227" s="149">
        <f t="shared" si="12"/>
        <v>536850.5</v>
      </c>
      <c r="N227" s="149">
        <f t="shared" si="12"/>
        <v>0</v>
      </c>
      <c r="O227" s="149">
        <f t="shared" si="12"/>
        <v>0</v>
      </c>
      <c r="P227" s="149">
        <f t="shared" si="12"/>
        <v>2733257.37</v>
      </c>
    </row>
    <row r="228" spans="2:18" x14ac:dyDescent="0.3">
      <c r="E228" s="21"/>
      <c r="F228" s="21"/>
      <c r="G228" s="22"/>
      <c r="H228" s="22"/>
      <c r="I228" s="22"/>
      <c r="J228" s="22"/>
      <c r="K228" s="22"/>
      <c r="L228" s="22"/>
      <c r="M228" s="22"/>
      <c r="N228" s="22"/>
      <c r="O228" s="22"/>
      <c r="P228" s="22"/>
    </row>
    <row r="229" spans="2:18" x14ac:dyDescent="0.3">
      <c r="N229" s="231">
        <f>(N57+N126+N137+N149+N206+N227)/(P57+P126+P137+P149+P206+P227)</f>
        <v>0.68871124232514402</v>
      </c>
    </row>
    <row r="230" spans="2:18" x14ac:dyDescent="0.3">
      <c r="B230" s="178" t="s">
        <v>105</v>
      </c>
    </row>
    <row r="231" spans="2:18" x14ac:dyDescent="0.3">
      <c r="F231" s="229" t="s">
        <v>147</v>
      </c>
      <c r="G231" s="229"/>
    </row>
    <row r="232" spans="2:18" x14ac:dyDescent="0.3">
      <c r="B232" t="s">
        <v>106</v>
      </c>
      <c r="D232" t="s">
        <v>107</v>
      </c>
      <c r="G232" s="68">
        <v>206000</v>
      </c>
      <c r="H232" s="69">
        <v>140698</v>
      </c>
      <c r="I232" s="69">
        <v>0</v>
      </c>
      <c r="J232" s="69">
        <v>10000</v>
      </c>
      <c r="K232" s="69">
        <v>170000</v>
      </c>
      <c r="L232" s="69">
        <v>5000</v>
      </c>
      <c r="M232" s="69">
        <v>560000</v>
      </c>
      <c r="N232" s="69">
        <v>0</v>
      </c>
      <c r="O232" s="69"/>
      <c r="P232" s="70">
        <v>1091698</v>
      </c>
    </row>
    <row r="233" spans="2:18" x14ac:dyDescent="0.3">
      <c r="G233" s="74">
        <v>274164.99</v>
      </c>
      <c r="H233" s="75">
        <v>251032.26</v>
      </c>
      <c r="I233" s="75">
        <v>0</v>
      </c>
      <c r="J233" s="75">
        <v>4656.55</v>
      </c>
      <c r="K233" s="75">
        <v>0</v>
      </c>
      <c r="L233" s="75">
        <v>67555.06</v>
      </c>
      <c r="M233" s="75">
        <v>936886.6</v>
      </c>
      <c r="N233" s="75">
        <v>0</v>
      </c>
      <c r="O233" s="75">
        <v>0</v>
      </c>
      <c r="P233" s="76">
        <v>1534295.46</v>
      </c>
    </row>
    <row r="235" spans="2:18" s="20" customFormat="1" ht="13.2" x14ac:dyDescent="0.25">
      <c r="E235" s="21"/>
      <c r="F235" s="21" t="s">
        <v>108</v>
      </c>
      <c r="G235" s="8">
        <v>206000</v>
      </c>
      <c r="H235" s="8">
        <v>140698</v>
      </c>
      <c r="I235" s="8">
        <v>0</v>
      </c>
      <c r="J235" s="8">
        <v>10000</v>
      </c>
      <c r="K235" s="8">
        <v>170000</v>
      </c>
      <c r="L235" s="8">
        <v>5000</v>
      </c>
      <c r="M235" s="8">
        <v>560000</v>
      </c>
      <c r="N235" s="8">
        <v>0</v>
      </c>
      <c r="O235" s="8">
        <v>0</v>
      </c>
      <c r="P235" s="8">
        <v>1091698</v>
      </c>
    </row>
    <row r="236" spans="2:18" s="20" customFormat="1" ht="13.2" x14ac:dyDescent="0.25">
      <c r="E236" s="21"/>
      <c r="F236" s="21"/>
      <c r="G236" s="147">
        <f>G233</f>
        <v>274164.99</v>
      </c>
      <c r="H236" s="147">
        <f>H233</f>
        <v>251032.26</v>
      </c>
      <c r="I236" s="147">
        <f t="shared" ref="I236:P236" si="13">I233</f>
        <v>0</v>
      </c>
      <c r="J236" s="147">
        <f t="shared" si="13"/>
        <v>4656.55</v>
      </c>
      <c r="K236" s="147">
        <f t="shared" si="13"/>
        <v>0</v>
      </c>
      <c r="L236" s="147">
        <f t="shared" si="13"/>
        <v>67555.06</v>
      </c>
      <c r="M236" s="147">
        <f t="shared" si="13"/>
        <v>936886.6</v>
      </c>
      <c r="N236" s="147">
        <f t="shared" si="13"/>
        <v>0</v>
      </c>
      <c r="O236" s="147">
        <f t="shared" si="13"/>
        <v>0</v>
      </c>
      <c r="P236" s="147">
        <f t="shared" si="13"/>
        <v>1534295.46</v>
      </c>
      <c r="R236" s="226">
        <f>(P236-P235)/P235</f>
        <v>0.40542115127077266</v>
      </c>
    </row>
    <row r="237" spans="2:18" x14ac:dyDescent="0.3">
      <c r="E237" s="21"/>
      <c r="F237" s="21"/>
      <c r="G237" s="22"/>
      <c r="H237" s="22"/>
      <c r="I237" s="22"/>
      <c r="J237" s="22"/>
      <c r="K237" s="22"/>
      <c r="L237" s="22"/>
      <c r="M237" s="22"/>
      <c r="N237" s="22"/>
      <c r="O237" s="22"/>
      <c r="P237" s="22"/>
    </row>
    <row r="238" spans="2:18" x14ac:dyDescent="0.3">
      <c r="F238" s="229" t="s">
        <v>147</v>
      </c>
      <c r="G238" s="229"/>
    </row>
    <row r="239" spans="2:18" s="20" customFormat="1" ht="13.2" x14ac:dyDescent="0.25">
      <c r="E239" s="21"/>
      <c r="F239" s="21" t="s">
        <v>109</v>
      </c>
      <c r="G239" s="8">
        <v>8236643.0590329282</v>
      </c>
      <c r="H239" s="8">
        <v>7009897.8811679035</v>
      </c>
      <c r="I239" s="8">
        <v>2583475</v>
      </c>
      <c r="J239" s="8">
        <v>376030</v>
      </c>
      <c r="K239" s="8">
        <v>10778086.280000001</v>
      </c>
      <c r="L239" s="8">
        <v>98755</v>
      </c>
      <c r="M239" s="8">
        <v>858100</v>
      </c>
      <c r="N239" s="8">
        <v>54135081.262869999</v>
      </c>
      <c r="O239" s="8">
        <v>-282400.8</v>
      </c>
      <c r="P239" s="8">
        <v>83793667.683070824</v>
      </c>
    </row>
    <row r="240" spans="2:18" s="20" customFormat="1" ht="13.2" x14ac:dyDescent="0.25">
      <c r="E240" s="21"/>
      <c r="F240" s="21"/>
      <c r="G240" s="146">
        <f>G57+G126+G137+G149+G206+G227+G236</f>
        <v>6646617.7300000004</v>
      </c>
      <c r="H240" s="146">
        <f>H57+H126+H137+H149+H206+H227+H236</f>
        <v>6065173.9499999993</v>
      </c>
      <c r="I240" s="146">
        <f t="shared" ref="I240:P240" si="14">I57+I126+I137+I149+I206+I227+I236</f>
        <v>1745668.0299999998</v>
      </c>
      <c r="J240" s="146">
        <f t="shared" si="14"/>
        <v>191971.93000000002</v>
      </c>
      <c r="K240" s="146">
        <f t="shared" si="14"/>
        <v>8124491.4299999997</v>
      </c>
      <c r="L240" s="146">
        <f t="shared" si="14"/>
        <v>141942.26999999999</v>
      </c>
      <c r="M240" s="146">
        <f t="shared" si="14"/>
        <v>1627950.73</v>
      </c>
      <c r="N240" s="146">
        <f t="shared" si="14"/>
        <v>49493642.969999991</v>
      </c>
      <c r="O240" s="146">
        <f t="shared" si="14"/>
        <v>-639020.57999999996</v>
      </c>
      <c r="P240" s="146">
        <f t="shared" si="14"/>
        <v>73398438.120000005</v>
      </c>
    </row>
    <row r="241" spans="5:16" x14ac:dyDescent="0.3">
      <c r="E241" s="21"/>
      <c r="F241" s="21"/>
      <c r="G241" s="22"/>
      <c r="H241" s="22"/>
      <c r="I241" s="22"/>
      <c r="J241" s="22"/>
      <c r="K241" s="22"/>
      <c r="L241" s="22"/>
      <c r="M241" s="22"/>
      <c r="N241" s="22"/>
      <c r="O241" s="22"/>
      <c r="P241" s="22"/>
    </row>
    <row r="243" spans="5:16" s="36" customFormat="1" ht="112.2" x14ac:dyDescent="0.3">
      <c r="E243" s="37"/>
      <c r="F243" s="38" t="s">
        <v>110</v>
      </c>
      <c r="G243" s="39" t="s">
        <v>111</v>
      </c>
      <c r="H243" s="40" t="s">
        <v>112</v>
      </c>
      <c r="I243" s="39" t="s">
        <v>113</v>
      </c>
      <c r="J243" s="39" t="s">
        <v>114</v>
      </c>
      <c r="K243" s="39" t="s">
        <v>115</v>
      </c>
      <c r="L243" s="39" t="s">
        <v>116</v>
      </c>
      <c r="M243" s="39" t="s">
        <v>117</v>
      </c>
      <c r="N243" s="39" t="s">
        <v>118</v>
      </c>
      <c r="O243" s="39" t="s">
        <v>119</v>
      </c>
      <c r="P243" s="41"/>
    </row>
    <row r="246" spans="5:16" x14ac:dyDescent="0.3">
      <c r="L246" s="42"/>
    </row>
  </sheetData>
  <mergeCells count="9">
    <mergeCell ref="F153:G153"/>
    <mergeCell ref="F210:G210"/>
    <mergeCell ref="F231:G231"/>
    <mergeCell ref="F238:G238"/>
    <mergeCell ref="D8:F8"/>
    <mergeCell ref="F10:G10"/>
    <mergeCell ref="F60:G60"/>
    <mergeCell ref="F129:G129"/>
    <mergeCell ref="F141:G141"/>
  </mergeCells>
  <pageMargins left="0.7" right="0.7" top="1" bottom="0.75" header="0.3" footer="0.3"/>
  <pageSetup paperSize="17" scale="60" orientation="landscape" r:id="rId1"/>
  <headerFooter>
    <oddHeader xml:space="preserve">&amp;L
&amp;R&amp;G
</oddHeader>
    <oddFooter>&amp;L&amp;P of &amp;N&amp;C&amp;D&amp;R&amp;G</oddFooter>
  </headerFooter>
  <rowBreaks count="4" manualBreakCount="4">
    <brk id="58" max="16383" man="1"/>
    <brk id="127" max="16383" man="1"/>
    <brk id="151" max="16383" man="1"/>
    <brk id="229" max="16383" man="1"/>
  </row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205"/>
  <sheetViews>
    <sheetView showGridLines="0" tabSelected="1" topLeftCell="K176" zoomScale="90" zoomScaleNormal="90" workbookViewId="0">
      <selection activeCell="N199" sqref="N199"/>
    </sheetView>
  </sheetViews>
  <sheetFormatPr defaultColWidth="9.109375" defaultRowHeight="14.4" x14ac:dyDescent="0.3"/>
  <cols>
    <col min="1" max="1" width="1.6640625" customWidth="1"/>
    <col min="2" max="2" width="8.109375" customWidth="1"/>
    <col min="3" max="3" width="19.6640625" customWidth="1"/>
    <col min="4" max="5" width="3.44140625" customWidth="1"/>
    <col min="6" max="6" width="31.33203125" customWidth="1"/>
    <col min="7" max="7" width="22.5546875" style="2" customWidth="1"/>
    <col min="8" max="8" width="16.5546875" style="2" customWidth="1"/>
    <col min="9" max="9" width="16.44140625" style="2" customWidth="1"/>
    <col min="10" max="10" width="15.44140625" style="2" customWidth="1"/>
    <col min="11" max="11" width="18.44140625" style="2" customWidth="1"/>
    <col min="12" max="12" width="24.88671875" style="2" customWidth="1"/>
    <col min="13" max="13" width="13.44140625" style="2" customWidth="1"/>
    <col min="14" max="14" width="15.44140625" style="2" customWidth="1"/>
    <col min="15" max="15" width="24.88671875" style="2" customWidth="1"/>
    <col min="16" max="16" width="17.6640625" style="2" customWidth="1"/>
    <col min="17" max="17" width="23.88671875" style="3" customWidth="1"/>
    <col min="18" max="18" width="2.44140625" customWidth="1"/>
    <col min="19" max="19" width="42.6640625" customWidth="1"/>
  </cols>
  <sheetData>
    <row r="2" spans="2:18" ht="28.2" x14ac:dyDescent="0.5">
      <c r="B2" s="52" t="s">
        <v>143</v>
      </c>
      <c r="F2" s="174"/>
      <c r="G2" s="175"/>
      <c r="H2" s="176"/>
      <c r="I2" s="176"/>
      <c r="J2" s="176"/>
      <c r="Q2"/>
    </row>
    <row r="3" spans="2:18" x14ac:dyDescent="0.3">
      <c r="B3" s="53" t="s">
        <v>148</v>
      </c>
      <c r="F3" s="5"/>
      <c r="G3" s="54" t="s">
        <v>144</v>
      </c>
      <c r="H3" s="55"/>
      <c r="I3" s="55"/>
      <c r="J3" s="56"/>
      <c r="K3"/>
      <c r="L3"/>
      <c r="Q3"/>
    </row>
    <row r="4" spans="2:18" ht="15.6" x14ac:dyDescent="0.3">
      <c r="B4" s="177" t="s">
        <v>120</v>
      </c>
      <c r="F4" s="5"/>
      <c r="G4" s="57" t="s">
        <v>145</v>
      </c>
      <c r="H4" s="58"/>
      <c r="I4" s="59"/>
      <c r="J4" s="60"/>
      <c r="K4"/>
      <c r="L4"/>
      <c r="Q4"/>
    </row>
    <row r="5" spans="2:18" ht="15.6" x14ac:dyDescent="0.3">
      <c r="B5" s="4"/>
      <c r="F5" s="5"/>
      <c r="G5" s="61" t="s">
        <v>146</v>
      </c>
      <c r="H5" s="62"/>
      <c r="I5" s="63"/>
      <c r="J5" s="64"/>
      <c r="K5"/>
      <c r="L5"/>
      <c r="Q5"/>
    </row>
    <row r="6" spans="2:18" ht="15.6" x14ac:dyDescent="0.3">
      <c r="B6" s="43"/>
      <c r="C6" s="4"/>
      <c r="G6" s="6"/>
      <c r="H6" s="6"/>
    </row>
    <row r="7" spans="2:18" ht="36.75" customHeight="1" thickBot="1" x14ac:dyDescent="0.35">
      <c r="G7" s="8" t="s">
        <v>1</v>
      </c>
    </row>
    <row r="8" spans="2:18" ht="36.6" customHeight="1" thickBot="1" x14ac:dyDescent="0.35">
      <c r="B8" t="s">
        <v>2</v>
      </c>
      <c r="C8" t="s">
        <v>3</v>
      </c>
      <c r="D8" s="230" t="s">
        <v>121</v>
      </c>
      <c r="E8" s="230"/>
      <c r="F8" s="230"/>
      <c r="G8" s="10" t="s">
        <v>5</v>
      </c>
      <c r="H8" s="11" t="s">
        <v>6</v>
      </c>
      <c r="I8" s="11" t="s">
        <v>7</v>
      </c>
      <c r="J8" s="12" t="s">
        <v>8</v>
      </c>
      <c r="K8" s="11" t="s">
        <v>9</v>
      </c>
      <c r="L8" s="11" t="s">
        <v>10</v>
      </c>
      <c r="M8" s="11" t="s">
        <v>11</v>
      </c>
      <c r="N8" s="11" t="s">
        <v>12</v>
      </c>
      <c r="O8" s="11" t="s">
        <v>13</v>
      </c>
      <c r="P8" s="13" t="s">
        <v>14</v>
      </c>
      <c r="Q8"/>
      <c r="R8" s="44"/>
    </row>
    <row r="9" spans="2:18" x14ac:dyDescent="0.3">
      <c r="B9" s="178" t="s">
        <v>16</v>
      </c>
      <c r="Q9"/>
    </row>
    <row r="10" spans="2:18" x14ac:dyDescent="0.3">
      <c r="F10" s="229" t="s">
        <v>147</v>
      </c>
      <c r="G10" s="229"/>
      <c r="Q10"/>
    </row>
    <row r="11" spans="2:18" x14ac:dyDescent="0.3">
      <c r="B11" t="s">
        <v>122</v>
      </c>
      <c r="D11" s="16" t="s">
        <v>18</v>
      </c>
      <c r="G11" s="68">
        <v>9160</v>
      </c>
      <c r="H11" s="69">
        <v>8363.0800000000017</v>
      </c>
      <c r="I11" s="69">
        <v>5400</v>
      </c>
      <c r="J11" s="69">
        <v>500</v>
      </c>
      <c r="K11" s="69">
        <v>2500</v>
      </c>
      <c r="L11" s="69">
        <v>150</v>
      </c>
      <c r="M11" s="69">
        <v>150</v>
      </c>
      <c r="N11" s="69">
        <v>629857.11250000005</v>
      </c>
      <c r="O11" s="69">
        <v>0</v>
      </c>
      <c r="P11" s="70">
        <v>656080.1925</v>
      </c>
      <c r="Q11"/>
    </row>
    <row r="12" spans="2:18" x14ac:dyDescent="0.3">
      <c r="D12" s="16"/>
      <c r="G12" s="182">
        <v>17892.87</v>
      </c>
      <c r="H12" s="183">
        <v>16407.03</v>
      </c>
      <c r="I12" s="183">
        <v>2150.3000000000002</v>
      </c>
      <c r="J12" s="183">
        <v>441.27</v>
      </c>
      <c r="K12" s="183">
        <v>55.22</v>
      </c>
      <c r="L12" s="183">
        <v>2454.0300000000002</v>
      </c>
      <c r="M12" s="183">
        <v>2</v>
      </c>
      <c r="N12" s="183">
        <v>874850.39</v>
      </c>
      <c r="O12" s="183">
        <v>0</v>
      </c>
      <c r="P12" s="184">
        <v>914253.1100000001</v>
      </c>
      <c r="Q12"/>
    </row>
    <row r="13" spans="2:18" x14ac:dyDescent="0.3">
      <c r="D13" s="16"/>
      <c r="G13" s="128"/>
      <c r="H13" s="42"/>
      <c r="I13" s="42"/>
      <c r="J13" s="42"/>
      <c r="K13" s="42"/>
      <c r="L13" s="42"/>
      <c r="M13" s="42"/>
      <c r="N13" s="42"/>
      <c r="O13" s="42"/>
      <c r="P13" s="129"/>
      <c r="Q13"/>
    </row>
    <row r="14" spans="2:18" x14ac:dyDescent="0.3">
      <c r="B14" t="s">
        <v>123</v>
      </c>
      <c r="D14" s="16" t="s">
        <v>20</v>
      </c>
      <c r="G14" s="128">
        <v>0</v>
      </c>
      <c r="H14" s="42">
        <v>0</v>
      </c>
      <c r="I14" s="42">
        <v>0</v>
      </c>
      <c r="J14" s="42">
        <v>0</v>
      </c>
      <c r="K14" s="42">
        <v>0</v>
      </c>
      <c r="L14" s="42">
        <v>0</v>
      </c>
      <c r="M14" s="42">
        <v>0</v>
      </c>
      <c r="N14" s="42">
        <v>0</v>
      </c>
      <c r="O14" s="42">
        <v>0</v>
      </c>
      <c r="P14" s="129">
        <v>0</v>
      </c>
      <c r="Q14"/>
    </row>
    <row r="15" spans="2:18" x14ac:dyDescent="0.3">
      <c r="D15" s="16"/>
      <c r="G15" s="182"/>
      <c r="H15" s="183"/>
      <c r="I15" s="183"/>
      <c r="J15" s="183"/>
      <c r="K15" s="183"/>
      <c r="L15" s="183"/>
      <c r="M15" s="183"/>
      <c r="N15" s="183"/>
      <c r="O15" s="183"/>
      <c r="P15" s="184"/>
      <c r="Q15"/>
    </row>
    <row r="16" spans="2:18" x14ac:dyDescent="0.3">
      <c r="D16" s="16"/>
      <c r="G16" s="128"/>
      <c r="H16" s="42"/>
      <c r="I16" s="42"/>
      <c r="J16" s="42"/>
      <c r="K16" s="42"/>
      <c r="L16" s="42"/>
      <c r="M16" s="42"/>
      <c r="N16" s="42"/>
      <c r="O16" s="42"/>
      <c r="P16" s="129"/>
      <c r="Q16"/>
    </row>
    <row r="17" spans="2:17" x14ac:dyDescent="0.3">
      <c r="B17" t="s">
        <v>123</v>
      </c>
      <c r="D17" t="s">
        <v>21</v>
      </c>
      <c r="G17" s="128">
        <v>16800</v>
      </c>
      <c r="H17" s="42">
        <v>15338.400000000001</v>
      </c>
      <c r="I17" s="42">
        <v>25000</v>
      </c>
      <c r="J17" s="42">
        <v>1200</v>
      </c>
      <c r="K17" s="42">
        <v>0</v>
      </c>
      <c r="L17" s="42">
        <v>1000</v>
      </c>
      <c r="M17" s="42">
        <v>500</v>
      </c>
      <c r="N17" s="42">
        <v>281718</v>
      </c>
      <c r="O17" s="42">
        <v>0</v>
      </c>
      <c r="P17" s="129">
        <v>341556.4</v>
      </c>
      <c r="Q17"/>
    </row>
    <row r="18" spans="2:17" x14ac:dyDescent="0.3">
      <c r="G18" s="182">
        <v>23517.74</v>
      </c>
      <c r="H18" s="183">
        <v>21491.16</v>
      </c>
      <c r="I18" s="183">
        <v>22967.38</v>
      </c>
      <c r="J18" s="183">
        <v>116.95</v>
      </c>
      <c r="K18" s="183">
        <v>30.1</v>
      </c>
      <c r="L18" s="183">
        <v>147.34</v>
      </c>
      <c r="M18" s="183">
        <v>0</v>
      </c>
      <c r="N18" s="183">
        <v>297221.59999999998</v>
      </c>
      <c r="O18" s="183">
        <v>0</v>
      </c>
      <c r="P18" s="184">
        <v>365492.26999999996</v>
      </c>
      <c r="Q18"/>
    </row>
    <row r="19" spans="2:17" x14ac:dyDescent="0.3">
      <c r="G19" s="128"/>
      <c r="H19" s="42"/>
      <c r="I19" s="42"/>
      <c r="J19" s="42"/>
      <c r="K19" s="42"/>
      <c r="L19" s="42"/>
      <c r="M19" s="42"/>
      <c r="N19" s="42"/>
      <c r="O19" s="42"/>
      <c r="P19" s="129"/>
      <c r="Q19"/>
    </row>
    <row r="20" spans="2:17" x14ac:dyDescent="0.3">
      <c r="B20" t="s">
        <v>123</v>
      </c>
      <c r="D20" t="s">
        <v>22</v>
      </c>
      <c r="G20" s="128">
        <v>36000</v>
      </c>
      <c r="H20" s="42">
        <v>32868</v>
      </c>
      <c r="I20" s="42">
        <v>37500</v>
      </c>
      <c r="J20" s="42">
        <v>1000</v>
      </c>
      <c r="K20" s="42">
        <v>224900</v>
      </c>
      <c r="L20" s="42">
        <v>100</v>
      </c>
      <c r="M20" s="42">
        <v>1000</v>
      </c>
      <c r="N20" s="42">
        <v>2017969</v>
      </c>
      <c r="O20" s="42">
        <v>0</v>
      </c>
      <c r="P20" s="129">
        <v>2351337</v>
      </c>
      <c r="Q20"/>
    </row>
    <row r="21" spans="2:17" x14ac:dyDescent="0.3">
      <c r="G21" s="182">
        <v>27263.53</v>
      </c>
      <c r="H21" s="183">
        <v>25060.58</v>
      </c>
      <c r="I21" s="183">
        <v>32424.43</v>
      </c>
      <c r="J21" s="183">
        <v>784.63</v>
      </c>
      <c r="K21" s="183">
        <v>137936.07</v>
      </c>
      <c r="L21" s="183">
        <v>147.34</v>
      </c>
      <c r="M21" s="183">
        <v>0</v>
      </c>
      <c r="N21" s="183">
        <v>2348932.9</v>
      </c>
      <c r="O21" s="183">
        <v>0</v>
      </c>
      <c r="P21" s="184">
        <v>2572549.4799999995</v>
      </c>
      <c r="Q21"/>
    </row>
    <row r="22" spans="2:17" x14ac:dyDescent="0.3">
      <c r="G22" s="128"/>
      <c r="H22" s="42"/>
      <c r="I22" s="42"/>
      <c r="J22" s="42"/>
      <c r="K22" s="42"/>
      <c r="L22" s="42"/>
      <c r="M22" s="42"/>
      <c r="N22" s="42"/>
      <c r="O22" s="42"/>
      <c r="P22" s="129"/>
      <c r="Q22"/>
    </row>
    <row r="23" spans="2:17" x14ac:dyDescent="0.3">
      <c r="B23" t="s">
        <v>123</v>
      </c>
      <c r="D23" t="s">
        <v>23</v>
      </c>
      <c r="G23" s="128">
        <v>44000</v>
      </c>
      <c r="H23" s="42">
        <v>40172</v>
      </c>
      <c r="I23" s="42">
        <v>225000</v>
      </c>
      <c r="J23" s="42">
        <v>3000</v>
      </c>
      <c r="K23" s="42">
        <v>10000</v>
      </c>
      <c r="L23" s="42">
        <v>1000</v>
      </c>
      <c r="M23" s="42">
        <v>500</v>
      </c>
      <c r="N23" s="42">
        <v>1189708</v>
      </c>
      <c r="O23" s="42">
        <v>0</v>
      </c>
      <c r="P23" s="129">
        <v>1513380</v>
      </c>
      <c r="Q23"/>
    </row>
    <row r="24" spans="2:17" x14ac:dyDescent="0.3">
      <c r="G24" s="182">
        <v>40787.550000000003</v>
      </c>
      <c r="H24" s="183">
        <v>37381.03</v>
      </c>
      <c r="I24" s="183">
        <v>138197.57</v>
      </c>
      <c r="J24" s="183">
        <v>81.55</v>
      </c>
      <c r="K24" s="183">
        <v>1977.18</v>
      </c>
      <c r="L24" s="183">
        <v>327.84</v>
      </c>
      <c r="M24" s="183">
        <v>6</v>
      </c>
      <c r="N24" s="183">
        <v>1976200.51</v>
      </c>
      <c r="O24" s="183">
        <v>0</v>
      </c>
      <c r="P24" s="184">
        <v>2194959.23</v>
      </c>
      <c r="Q24"/>
    </row>
    <row r="25" spans="2:17" x14ac:dyDescent="0.3">
      <c r="G25" s="128"/>
      <c r="H25" s="42"/>
      <c r="I25" s="42"/>
      <c r="J25" s="42"/>
      <c r="K25" s="42"/>
      <c r="L25" s="42"/>
      <c r="M25" s="42"/>
      <c r="N25" s="42"/>
      <c r="O25" s="42"/>
      <c r="P25" s="129"/>
      <c r="Q25"/>
    </row>
    <row r="26" spans="2:17" x14ac:dyDescent="0.3">
      <c r="B26" s="17" t="s">
        <v>123</v>
      </c>
      <c r="C26" s="17" t="s">
        <v>24</v>
      </c>
      <c r="D26" s="17" t="s">
        <v>25</v>
      </c>
      <c r="E26" s="17"/>
      <c r="F26" s="17"/>
      <c r="G26" s="128">
        <v>12800</v>
      </c>
      <c r="H26" s="42">
        <v>11686.400000000001</v>
      </c>
      <c r="I26" s="42">
        <v>10000</v>
      </c>
      <c r="J26" s="42">
        <v>100</v>
      </c>
      <c r="K26" s="42">
        <v>60000</v>
      </c>
      <c r="L26" s="42">
        <v>0</v>
      </c>
      <c r="M26" s="42">
        <v>0</v>
      </c>
      <c r="N26" s="42">
        <v>0</v>
      </c>
      <c r="O26" s="42">
        <v>0</v>
      </c>
      <c r="P26" s="129">
        <v>94586.4</v>
      </c>
      <c r="Q26"/>
    </row>
    <row r="27" spans="2:17" x14ac:dyDescent="0.3">
      <c r="B27" s="17"/>
      <c r="C27" s="17"/>
      <c r="D27" s="17"/>
      <c r="E27" s="17"/>
      <c r="F27" s="17"/>
      <c r="G27" s="182">
        <v>2792.65</v>
      </c>
      <c r="H27" s="183">
        <v>2563.7399999999998</v>
      </c>
      <c r="I27" s="183">
        <v>0</v>
      </c>
      <c r="J27" s="183">
        <v>0</v>
      </c>
      <c r="K27" s="183">
        <v>0</v>
      </c>
      <c r="L27" s="183">
        <v>0</v>
      </c>
      <c r="M27" s="183">
        <v>0</v>
      </c>
      <c r="N27" s="183">
        <v>0</v>
      </c>
      <c r="O27" s="183">
        <v>0</v>
      </c>
      <c r="P27" s="184">
        <v>5356.3899999999994</v>
      </c>
      <c r="Q27"/>
    </row>
    <row r="28" spans="2:17" x14ac:dyDescent="0.3">
      <c r="B28" s="17"/>
      <c r="C28" s="17"/>
      <c r="D28" s="17"/>
      <c r="E28" s="17"/>
      <c r="F28" s="17"/>
      <c r="G28" s="128"/>
      <c r="H28" s="42"/>
      <c r="I28" s="42"/>
      <c r="J28" s="42"/>
      <c r="K28" s="42"/>
      <c r="L28" s="42"/>
      <c r="M28" s="42"/>
      <c r="N28" s="42"/>
      <c r="O28" s="42"/>
      <c r="P28" s="129"/>
      <c r="Q28"/>
    </row>
    <row r="29" spans="2:17" x14ac:dyDescent="0.3">
      <c r="B29" t="s">
        <v>123</v>
      </c>
      <c r="D29" t="s">
        <v>27</v>
      </c>
      <c r="G29" s="128">
        <v>15280</v>
      </c>
      <c r="H29" s="42">
        <v>13950.640000000001</v>
      </c>
      <c r="I29" s="42">
        <v>80915</v>
      </c>
      <c r="J29" s="42">
        <v>300</v>
      </c>
      <c r="K29" s="42">
        <v>64711</v>
      </c>
      <c r="L29" s="42">
        <v>300</v>
      </c>
      <c r="M29" s="42">
        <v>300</v>
      </c>
      <c r="N29" s="42">
        <v>200205</v>
      </c>
      <c r="O29" s="42">
        <v>0</v>
      </c>
      <c r="P29" s="129">
        <v>375961.64</v>
      </c>
      <c r="Q29"/>
    </row>
    <row r="30" spans="2:17" x14ac:dyDescent="0.3">
      <c r="G30" s="182">
        <v>17425.740000000002</v>
      </c>
      <c r="H30" s="183">
        <v>15875.26</v>
      </c>
      <c r="I30" s="183">
        <v>52433.67</v>
      </c>
      <c r="J30" s="183">
        <v>75.849999999999994</v>
      </c>
      <c r="K30" s="183">
        <v>819.86</v>
      </c>
      <c r="L30" s="183">
        <v>147.34</v>
      </c>
      <c r="M30" s="183">
        <v>-4196.68</v>
      </c>
      <c r="N30" s="183">
        <v>70652</v>
      </c>
      <c r="O30" s="183">
        <v>0</v>
      </c>
      <c r="P30" s="184">
        <v>153232.4</v>
      </c>
      <c r="Q30"/>
    </row>
    <row r="31" spans="2:17" x14ac:dyDescent="0.3">
      <c r="G31" s="128"/>
      <c r="H31" s="42"/>
      <c r="I31" s="42"/>
      <c r="J31" s="42"/>
      <c r="K31" s="42"/>
      <c r="L31" s="42"/>
      <c r="M31" s="42"/>
      <c r="N31" s="42"/>
      <c r="O31" s="42"/>
      <c r="P31" s="129"/>
      <c r="Q31"/>
    </row>
    <row r="32" spans="2:17" x14ac:dyDescent="0.3">
      <c r="B32" t="s">
        <v>123</v>
      </c>
      <c r="D32" t="s">
        <v>26</v>
      </c>
      <c r="G32" s="128">
        <v>0</v>
      </c>
      <c r="H32" s="42">
        <v>0</v>
      </c>
      <c r="I32" s="42">
        <v>0</v>
      </c>
      <c r="J32" s="42">
        <v>0</v>
      </c>
      <c r="K32" s="42">
        <v>0</v>
      </c>
      <c r="L32" s="42">
        <v>0</v>
      </c>
      <c r="M32" s="42">
        <v>0</v>
      </c>
      <c r="N32" s="42">
        <v>0</v>
      </c>
      <c r="O32" s="42">
        <v>0</v>
      </c>
      <c r="P32" s="129">
        <v>0</v>
      </c>
      <c r="Q32"/>
    </row>
    <row r="33" spans="2:17" x14ac:dyDescent="0.3">
      <c r="G33" s="182"/>
      <c r="H33" s="183"/>
      <c r="I33" s="183"/>
      <c r="J33" s="183"/>
      <c r="K33" s="183"/>
      <c r="L33" s="183"/>
      <c r="M33" s="183"/>
      <c r="N33" s="183"/>
      <c r="O33" s="183"/>
      <c r="P33" s="184"/>
      <c r="Q33"/>
    </row>
    <row r="34" spans="2:17" x14ac:dyDescent="0.3">
      <c r="G34" s="128"/>
      <c r="H34" s="42"/>
      <c r="I34" s="42"/>
      <c r="J34" s="42"/>
      <c r="K34" s="42"/>
      <c r="L34" s="42"/>
      <c r="M34" s="42"/>
      <c r="N34" s="42"/>
      <c r="O34" s="42"/>
      <c r="P34" s="129"/>
      <c r="Q34"/>
    </row>
    <row r="35" spans="2:17" x14ac:dyDescent="0.3">
      <c r="B35" t="s">
        <v>123</v>
      </c>
      <c r="D35" t="s">
        <v>124</v>
      </c>
      <c r="G35" s="128">
        <v>29200</v>
      </c>
      <c r="H35" s="42">
        <v>26659.600000000002</v>
      </c>
      <c r="I35" s="42">
        <v>32000</v>
      </c>
      <c r="J35" s="42">
        <v>1000</v>
      </c>
      <c r="K35" s="42">
        <v>61200</v>
      </c>
      <c r="L35" s="42">
        <v>500</v>
      </c>
      <c r="M35" s="42">
        <v>500</v>
      </c>
      <c r="N35" s="42">
        <v>906163</v>
      </c>
      <c r="O35" s="42">
        <v>0</v>
      </c>
      <c r="P35" s="129">
        <v>1057222.6000000001</v>
      </c>
      <c r="Q35"/>
    </row>
    <row r="36" spans="2:17" x14ac:dyDescent="0.3">
      <c r="G36" s="182">
        <v>26042.47</v>
      </c>
      <c r="H36" s="183">
        <v>23852.959999999999</v>
      </c>
      <c r="I36" s="183">
        <v>2201.73</v>
      </c>
      <c r="J36" s="183">
        <v>2524.17</v>
      </c>
      <c r="K36" s="183">
        <v>53073.61</v>
      </c>
      <c r="L36" s="183">
        <v>161.1</v>
      </c>
      <c r="M36" s="183">
        <v>0</v>
      </c>
      <c r="N36" s="183">
        <v>562130.44999999995</v>
      </c>
      <c r="O36" s="183">
        <v>0</v>
      </c>
      <c r="P36" s="184">
        <v>669986.48999999987</v>
      </c>
      <c r="Q36"/>
    </row>
    <row r="37" spans="2:17" x14ac:dyDescent="0.3">
      <c r="G37" s="128"/>
      <c r="H37" s="42"/>
      <c r="I37" s="42"/>
      <c r="J37" s="42"/>
      <c r="K37" s="42"/>
      <c r="L37" s="42"/>
      <c r="M37" s="42"/>
      <c r="N37" s="42"/>
      <c r="O37" s="42"/>
      <c r="P37" s="129"/>
      <c r="Q37"/>
    </row>
    <row r="38" spans="2:17" x14ac:dyDescent="0.3">
      <c r="B38" t="s">
        <v>123</v>
      </c>
      <c r="D38" t="s">
        <v>29</v>
      </c>
      <c r="G38" s="128">
        <v>23400</v>
      </c>
      <c r="H38" s="42">
        <v>21364.2</v>
      </c>
      <c r="I38" s="42">
        <v>0</v>
      </c>
      <c r="J38" s="42">
        <v>250</v>
      </c>
      <c r="K38" s="42">
        <v>273602.53999999998</v>
      </c>
      <c r="L38" s="42">
        <v>100</v>
      </c>
      <c r="M38" s="42">
        <v>150</v>
      </c>
      <c r="N38" s="42">
        <v>273911.25</v>
      </c>
      <c r="O38" s="42">
        <v>0</v>
      </c>
      <c r="P38" s="129">
        <v>592777.99</v>
      </c>
      <c r="Q38"/>
    </row>
    <row r="39" spans="2:17" x14ac:dyDescent="0.3">
      <c r="G39" s="182">
        <v>23406.68</v>
      </c>
      <c r="H39" s="183">
        <v>21468.34</v>
      </c>
      <c r="I39" s="183">
        <v>0</v>
      </c>
      <c r="J39" s="183">
        <v>356.98</v>
      </c>
      <c r="K39" s="183">
        <v>274823.98</v>
      </c>
      <c r="L39" s="183">
        <v>0</v>
      </c>
      <c r="M39" s="183">
        <v>0</v>
      </c>
      <c r="N39" s="183">
        <v>274824.02</v>
      </c>
      <c r="O39" s="183">
        <v>0</v>
      </c>
      <c r="P39" s="184">
        <v>594879.99999999988</v>
      </c>
      <c r="Q39"/>
    </row>
    <row r="40" spans="2:17" x14ac:dyDescent="0.3">
      <c r="G40" s="128"/>
      <c r="H40" s="42"/>
      <c r="I40" s="42"/>
      <c r="J40" s="42"/>
      <c r="K40" s="42"/>
      <c r="L40" s="42"/>
      <c r="M40" s="42"/>
      <c r="N40" s="42"/>
      <c r="O40" s="42"/>
      <c r="P40" s="129"/>
      <c r="Q40"/>
    </row>
    <row r="41" spans="2:17" x14ac:dyDescent="0.3">
      <c r="B41" t="s">
        <v>125</v>
      </c>
      <c r="C41" s="18"/>
      <c r="D41" t="s">
        <v>32</v>
      </c>
      <c r="G41" s="128">
        <v>8480</v>
      </c>
      <c r="H41" s="42">
        <v>7742.24</v>
      </c>
      <c r="I41" s="42">
        <v>48000</v>
      </c>
      <c r="J41" s="42">
        <v>1500</v>
      </c>
      <c r="K41" s="42">
        <v>0</v>
      </c>
      <c r="L41" s="42">
        <v>1000</v>
      </c>
      <c r="M41" s="42">
        <v>0</v>
      </c>
      <c r="N41" s="42">
        <v>46250</v>
      </c>
      <c r="O41" s="42">
        <v>0</v>
      </c>
      <c r="P41" s="129">
        <v>112972.23999999999</v>
      </c>
      <c r="Q41"/>
    </row>
    <row r="42" spans="2:17" x14ac:dyDescent="0.3">
      <c r="C42" s="18"/>
      <c r="G42" s="182">
        <v>7694.63</v>
      </c>
      <c r="H42" s="183">
        <v>7066.33</v>
      </c>
      <c r="I42" s="183">
        <v>4000</v>
      </c>
      <c r="J42" s="183">
        <v>147.68</v>
      </c>
      <c r="K42" s="183">
        <v>104.78</v>
      </c>
      <c r="L42" s="183">
        <v>0</v>
      </c>
      <c r="M42" s="183">
        <v>0</v>
      </c>
      <c r="N42" s="183">
        <v>2750</v>
      </c>
      <c r="O42" s="183">
        <v>0</v>
      </c>
      <c r="P42" s="184">
        <v>21763.42</v>
      </c>
      <c r="Q42"/>
    </row>
    <row r="43" spans="2:17" x14ac:dyDescent="0.3">
      <c r="C43" s="18"/>
      <c r="G43" s="128"/>
      <c r="H43" s="42"/>
      <c r="I43" s="42"/>
      <c r="J43" s="42"/>
      <c r="K43" s="42"/>
      <c r="L43" s="42"/>
      <c r="M43" s="42"/>
      <c r="N43" s="42"/>
      <c r="O43" s="42"/>
      <c r="P43" s="129"/>
      <c r="Q43"/>
    </row>
    <row r="44" spans="2:17" x14ac:dyDescent="0.3">
      <c r="B44" t="s">
        <v>126</v>
      </c>
      <c r="C44" s="225"/>
      <c r="D44" s="19" t="s">
        <v>35</v>
      </c>
      <c r="G44" s="128">
        <v>55000</v>
      </c>
      <c r="H44" s="42">
        <v>50215</v>
      </c>
      <c r="I44" s="42">
        <v>3600</v>
      </c>
      <c r="J44" s="42">
        <v>1000</v>
      </c>
      <c r="K44" s="42">
        <v>60000</v>
      </c>
      <c r="L44" s="42">
        <v>500</v>
      </c>
      <c r="M44" s="42">
        <v>500</v>
      </c>
      <c r="N44" s="42">
        <v>231056.02499999999</v>
      </c>
      <c r="O44" s="42">
        <v>0</v>
      </c>
      <c r="P44" s="129">
        <v>401871.02500000002</v>
      </c>
      <c r="Q44"/>
    </row>
    <row r="45" spans="2:17" x14ac:dyDescent="0.3">
      <c r="C45" s="225"/>
      <c r="D45" s="19"/>
      <c r="G45" s="182">
        <v>33996.410000000003</v>
      </c>
      <c r="H45" s="183">
        <v>31172.12</v>
      </c>
      <c r="I45" s="183">
        <v>1696.73</v>
      </c>
      <c r="J45" s="183">
        <v>972.75</v>
      </c>
      <c r="K45" s="183">
        <v>35464.22</v>
      </c>
      <c r="L45" s="183">
        <v>962.43</v>
      </c>
      <c r="M45" s="183">
        <v>346.96</v>
      </c>
      <c r="N45" s="183">
        <v>204325.03</v>
      </c>
      <c r="O45" s="183">
        <v>0</v>
      </c>
      <c r="P45" s="184">
        <v>308936.65000000002</v>
      </c>
      <c r="Q45"/>
    </row>
    <row r="46" spans="2:17" x14ac:dyDescent="0.3">
      <c r="C46" s="18"/>
      <c r="D46" s="19"/>
      <c r="G46" s="128"/>
      <c r="H46" s="42"/>
      <c r="I46" s="42"/>
      <c r="J46" s="42"/>
      <c r="K46" s="42"/>
      <c r="L46" s="42"/>
      <c r="M46" s="42"/>
      <c r="N46" s="42"/>
      <c r="O46" s="42"/>
      <c r="P46" s="129"/>
      <c r="Q46"/>
    </row>
    <row r="47" spans="2:17" x14ac:dyDescent="0.3">
      <c r="B47" t="s">
        <v>127</v>
      </c>
      <c r="C47" s="18"/>
      <c r="D47" t="s">
        <v>37</v>
      </c>
      <c r="G47" s="128">
        <v>37900</v>
      </c>
      <c r="H47" s="42">
        <v>34602.699999999997</v>
      </c>
      <c r="I47" s="42">
        <v>13000</v>
      </c>
      <c r="J47" s="42">
        <v>1000</v>
      </c>
      <c r="K47" s="42">
        <v>75000</v>
      </c>
      <c r="L47" s="42">
        <v>1500</v>
      </c>
      <c r="M47" s="42">
        <v>0</v>
      </c>
      <c r="N47" s="42">
        <v>301000</v>
      </c>
      <c r="O47" s="42">
        <v>0</v>
      </c>
      <c r="P47" s="129">
        <v>464002.7</v>
      </c>
      <c r="Q47"/>
    </row>
    <row r="48" spans="2:17" x14ac:dyDescent="0.3">
      <c r="C48" s="18"/>
      <c r="G48" s="179">
        <v>39201.96</v>
      </c>
      <c r="H48" s="180">
        <v>35970.31</v>
      </c>
      <c r="I48" s="180">
        <v>2122.7399999999998</v>
      </c>
      <c r="J48" s="180">
        <v>402.51</v>
      </c>
      <c r="K48" s="180">
        <v>79065.88</v>
      </c>
      <c r="L48" s="180">
        <v>15.21</v>
      </c>
      <c r="M48" s="180">
        <v>5</v>
      </c>
      <c r="N48" s="180">
        <v>907684.88</v>
      </c>
      <c r="O48" s="180">
        <v>0</v>
      </c>
      <c r="P48" s="181">
        <v>1064468.49</v>
      </c>
      <c r="Q48"/>
    </row>
    <row r="49" spans="2:17" x14ac:dyDescent="0.3">
      <c r="C49" s="18"/>
      <c r="Q49"/>
    </row>
    <row r="50" spans="2:17" s="20" customFormat="1" ht="13.2" x14ac:dyDescent="0.25">
      <c r="E50" s="21"/>
      <c r="F50" s="21" t="s">
        <v>38</v>
      </c>
      <c r="G50" s="8">
        <v>288020</v>
      </c>
      <c r="H50" s="8">
        <v>262962.26</v>
      </c>
      <c r="I50" s="8">
        <v>480415</v>
      </c>
      <c r="J50" s="8">
        <v>10850</v>
      </c>
      <c r="K50" s="8">
        <v>831913.54</v>
      </c>
      <c r="L50" s="8">
        <v>6150</v>
      </c>
      <c r="M50" s="8">
        <v>3600</v>
      </c>
      <c r="N50" s="8">
        <v>6077837.3875000002</v>
      </c>
      <c r="O50" s="8">
        <v>0</v>
      </c>
      <c r="P50" s="8">
        <v>7961748.1875000009</v>
      </c>
    </row>
    <row r="51" spans="2:17" x14ac:dyDescent="0.3">
      <c r="G51" s="90">
        <f>G12+G15+G18+G21+G24+G27+G30+G33+G39+G36+G42+G45+G48</f>
        <v>260022.23</v>
      </c>
      <c r="H51" s="90">
        <f>H12+H15+H18+H21+H24+H27+H30+H33+H39+H36+H42+H45+H48</f>
        <v>238308.86</v>
      </c>
      <c r="I51" s="90">
        <f t="shared" ref="I51:P51" si="0">I12+I15+I18+I21+I24+I27+I30+I33+I39+I36+I42+I45+I48</f>
        <v>258194.55</v>
      </c>
      <c r="J51" s="90">
        <f t="shared" si="0"/>
        <v>5904.34</v>
      </c>
      <c r="K51" s="90">
        <f t="shared" si="0"/>
        <v>583350.9</v>
      </c>
      <c r="L51" s="90">
        <f t="shared" si="0"/>
        <v>4362.630000000001</v>
      </c>
      <c r="M51" s="90">
        <f t="shared" si="0"/>
        <v>-3836.7200000000003</v>
      </c>
      <c r="N51" s="90">
        <f t="shared" si="0"/>
        <v>7519571.7800000003</v>
      </c>
      <c r="O51" s="90">
        <f t="shared" si="0"/>
        <v>0</v>
      </c>
      <c r="P51" s="90">
        <f t="shared" si="0"/>
        <v>8865877.9299999997</v>
      </c>
      <c r="Q51"/>
    </row>
    <row r="52" spans="2:17" s="45" customFormat="1" ht="11.4" x14ac:dyDescent="0.2">
      <c r="G52" s="22"/>
      <c r="H52" s="22"/>
      <c r="I52" s="22"/>
      <c r="J52" s="22"/>
      <c r="K52" s="22"/>
      <c r="L52" s="22"/>
      <c r="M52" s="22"/>
      <c r="N52" s="22"/>
      <c r="O52" s="22"/>
      <c r="P52" s="22"/>
    </row>
    <row r="53" spans="2:17" x14ac:dyDescent="0.3">
      <c r="Q53"/>
    </row>
    <row r="54" spans="2:17" x14ac:dyDescent="0.3">
      <c r="B54" s="178" t="s">
        <v>128</v>
      </c>
      <c r="Q54"/>
    </row>
    <row r="55" spans="2:17" x14ac:dyDescent="0.3">
      <c r="B55" s="178"/>
      <c r="F55" s="229" t="s">
        <v>147</v>
      </c>
      <c r="G55" s="229"/>
      <c r="Q55"/>
    </row>
    <row r="56" spans="2:17" x14ac:dyDescent="0.3">
      <c r="B56" t="s">
        <v>129</v>
      </c>
      <c r="D56" t="s">
        <v>41</v>
      </c>
      <c r="G56" s="68">
        <v>203200</v>
      </c>
      <c r="H56" s="69">
        <v>185600</v>
      </c>
      <c r="I56" s="69">
        <v>6700</v>
      </c>
      <c r="J56" s="69">
        <v>12300</v>
      </c>
      <c r="K56" s="69">
        <v>40800</v>
      </c>
      <c r="L56" s="69">
        <v>0</v>
      </c>
      <c r="M56" s="69">
        <v>0</v>
      </c>
      <c r="N56" s="69">
        <v>1200000</v>
      </c>
      <c r="O56" s="69"/>
      <c r="P56" s="70">
        <v>1648600</v>
      </c>
      <c r="Q56"/>
    </row>
    <row r="57" spans="2:17" x14ac:dyDescent="0.3">
      <c r="G57" s="77">
        <v>192407.58</v>
      </c>
      <c r="H57" s="78">
        <v>176217.18</v>
      </c>
      <c r="I57" s="78">
        <v>852.9</v>
      </c>
      <c r="J57" s="78">
        <v>4290.1000000000004</v>
      </c>
      <c r="K57" s="78">
        <v>13975.8</v>
      </c>
      <c r="L57" s="78">
        <v>108.49</v>
      </c>
      <c r="M57" s="78">
        <v>5325</v>
      </c>
      <c r="N57" s="78">
        <v>1265695.99</v>
      </c>
      <c r="O57" s="78">
        <v>0</v>
      </c>
      <c r="P57" s="79">
        <v>1658873.04</v>
      </c>
      <c r="Q57"/>
    </row>
    <row r="58" spans="2:17" x14ac:dyDescent="0.3">
      <c r="Q58"/>
    </row>
    <row r="59" spans="2:17" x14ac:dyDescent="0.3">
      <c r="B59" t="s">
        <v>130</v>
      </c>
      <c r="D59" t="s">
        <v>44</v>
      </c>
      <c r="G59" s="68">
        <v>45000</v>
      </c>
      <c r="H59" s="69">
        <v>41760</v>
      </c>
      <c r="I59" s="69">
        <v>1000</v>
      </c>
      <c r="J59" s="69">
        <v>2000</v>
      </c>
      <c r="K59" s="69">
        <v>9500</v>
      </c>
      <c r="L59" s="69">
        <v>2000</v>
      </c>
      <c r="M59" s="69">
        <v>0</v>
      </c>
      <c r="N59" s="69">
        <v>398440</v>
      </c>
      <c r="O59" s="69"/>
      <c r="P59" s="70">
        <v>499700</v>
      </c>
      <c r="Q59"/>
    </row>
    <row r="60" spans="2:17" x14ac:dyDescent="0.3">
      <c r="G60" s="77">
        <v>14688.76</v>
      </c>
      <c r="H60" s="78">
        <v>13470.68</v>
      </c>
      <c r="I60" s="78">
        <v>0</v>
      </c>
      <c r="J60" s="78">
        <v>22759.74</v>
      </c>
      <c r="K60" s="78">
        <v>49219.88</v>
      </c>
      <c r="L60" s="78">
        <v>94.5</v>
      </c>
      <c r="M60" s="78">
        <v>0</v>
      </c>
      <c r="N60" s="78">
        <v>393604</v>
      </c>
      <c r="O60" s="78">
        <v>0</v>
      </c>
      <c r="P60" s="79">
        <v>493837.56</v>
      </c>
      <c r="Q60"/>
    </row>
    <row r="61" spans="2:17" x14ac:dyDescent="0.3">
      <c r="Q61"/>
    </row>
    <row r="62" spans="2:17" x14ac:dyDescent="0.3">
      <c r="D62" t="s">
        <v>45</v>
      </c>
      <c r="G62" s="68">
        <v>184000</v>
      </c>
      <c r="H62" s="69">
        <v>169682</v>
      </c>
      <c r="I62" s="69">
        <v>2000</v>
      </c>
      <c r="J62" s="69">
        <v>5000</v>
      </c>
      <c r="K62" s="69">
        <v>10000</v>
      </c>
      <c r="L62" s="69">
        <v>2000</v>
      </c>
      <c r="M62" s="69">
        <v>5000</v>
      </c>
      <c r="N62" s="69">
        <v>192000</v>
      </c>
      <c r="O62" s="69">
        <v>0</v>
      </c>
      <c r="P62" s="70">
        <v>569682</v>
      </c>
      <c r="Q62"/>
    </row>
    <row r="63" spans="2:17" x14ac:dyDescent="0.3">
      <c r="G63" s="87">
        <f>G66+G69</f>
        <v>154679.9</v>
      </c>
      <c r="H63" s="88">
        <f>H66+H69</f>
        <v>141875.57999999999</v>
      </c>
      <c r="I63" s="88">
        <f t="shared" ref="I63:O63" si="1">I66+I69</f>
        <v>115.19</v>
      </c>
      <c r="J63" s="88">
        <f t="shared" si="1"/>
        <v>3107.89</v>
      </c>
      <c r="K63" s="88">
        <f t="shared" si="1"/>
        <v>18007.509999999998</v>
      </c>
      <c r="L63" s="88">
        <f t="shared" si="1"/>
        <v>417.61</v>
      </c>
      <c r="M63" s="88">
        <f t="shared" si="1"/>
        <v>15</v>
      </c>
      <c r="N63" s="88">
        <f t="shared" si="1"/>
        <v>151028</v>
      </c>
      <c r="O63" s="88">
        <f t="shared" si="1"/>
        <v>0</v>
      </c>
      <c r="P63" s="89">
        <f>P66+P69</f>
        <v>469246.68000000005</v>
      </c>
      <c r="Q63"/>
    </row>
    <row r="64" spans="2:17" x14ac:dyDescent="0.3">
      <c r="G64" s="128"/>
      <c r="H64" s="42"/>
      <c r="I64" s="42"/>
      <c r="J64" s="42"/>
      <c r="K64" s="42"/>
      <c r="L64" s="42"/>
      <c r="M64" s="42"/>
      <c r="N64" s="42"/>
      <c r="O64" s="42"/>
      <c r="P64" s="129"/>
      <c r="Q64"/>
    </row>
    <row r="65" spans="2:17" s="24" customFormat="1" ht="13.2" x14ac:dyDescent="0.25">
      <c r="B65" s="24" t="s">
        <v>131</v>
      </c>
      <c r="D65" s="25" t="s">
        <v>47</v>
      </c>
      <c r="G65" s="116">
        <v>169000</v>
      </c>
      <c r="H65" s="117">
        <v>155987</v>
      </c>
      <c r="I65" s="117">
        <v>2000</v>
      </c>
      <c r="J65" s="117">
        <v>5000</v>
      </c>
      <c r="K65" s="117">
        <v>5000</v>
      </c>
      <c r="L65" s="117">
        <v>2000</v>
      </c>
      <c r="M65" s="117">
        <v>5000</v>
      </c>
      <c r="N65" s="117">
        <v>192000</v>
      </c>
      <c r="O65" s="117"/>
      <c r="P65" s="118">
        <v>535987</v>
      </c>
    </row>
    <row r="66" spans="2:17" s="24" customFormat="1" ht="13.2" x14ac:dyDescent="0.25">
      <c r="D66" s="25"/>
      <c r="G66" s="185">
        <v>154679.9</v>
      </c>
      <c r="H66" s="186">
        <v>141875.57999999999</v>
      </c>
      <c r="I66" s="186">
        <v>115.19</v>
      </c>
      <c r="J66" s="186">
        <v>3107.89</v>
      </c>
      <c r="K66" s="186">
        <v>18007.509999999998</v>
      </c>
      <c r="L66" s="186">
        <v>417.61</v>
      </c>
      <c r="M66" s="186">
        <v>15</v>
      </c>
      <c r="N66" s="186">
        <v>151028</v>
      </c>
      <c r="O66" s="186">
        <v>0</v>
      </c>
      <c r="P66" s="187">
        <v>469246.68000000005</v>
      </c>
    </row>
    <row r="67" spans="2:17" s="24" customFormat="1" ht="13.2" x14ac:dyDescent="0.25">
      <c r="D67" s="25"/>
      <c r="G67" s="116"/>
      <c r="H67" s="117"/>
      <c r="I67" s="117"/>
      <c r="J67" s="117"/>
      <c r="K67" s="117"/>
      <c r="L67" s="117"/>
      <c r="M67" s="117"/>
      <c r="N67" s="117"/>
      <c r="O67" s="117"/>
      <c r="P67" s="118"/>
    </row>
    <row r="68" spans="2:17" s="24" customFormat="1" ht="13.2" x14ac:dyDescent="0.25">
      <c r="D68" s="25" t="s">
        <v>49</v>
      </c>
      <c r="G68" s="116">
        <v>15000</v>
      </c>
      <c r="H68" s="117">
        <v>13695</v>
      </c>
      <c r="I68" s="117">
        <v>0</v>
      </c>
      <c r="J68" s="117">
        <v>0</v>
      </c>
      <c r="K68" s="117">
        <v>5000</v>
      </c>
      <c r="L68" s="117">
        <v>0</v>
      </c>
      <c r="M68" s="117">
        <v>0</v>
      </c>
      <c r="N68" s="117">
        <v>0</v>
      </c>
      <c r="O68" s="117">
        <v>0</v>
      </c>
      <c r="P68" s="118">
        <v>33695</v>
      </c>
    </row>
    <row r="69" spans="2:17" s="24" customFormat="1" ht="13.2" x14ac:dyDescent="0.25">
      <c r="D69" s="25"/>
      <c r="G69" s="188"/>
      <c r="H69" s="189"/>
      <c r="I69" s="189"/>
      <c r="J69" s="189"/>
      <c r="K69" s="189"/>
      <c r="L69" s="189"/>
      <c r="M69" s="189"/>
      <c r="N69" s="189"/>
      <c r="O69" s="189"/>
      <c r="P69" s="190"/>
    </row>
    <row r="70" spans="2:17" s="24" customFormat="1" ht="13.2" x14ac:dyDescent="0.25">
      <c r="D70" s="25"/>
      <c r="G70" s="26"/>
      <c r="H70" s="26"/>
      <c r="I70" s="26"/>
      <c r="J70" s="26"/>
      <c r="K70" s="26"/>
      <c r="L70" s="26"/>
      <c r="M70" s="26"/>
      <c r="N70" s="26"/>
      <c r="O70" s="26"/>
      <c r="P70" s="26"/>
    </row>
    <row r="71" spans="2:17" x14ac:dyDescent="0.3">
      <c r="B71" t="s">
        <v>132</v>
      </c>
      <c r="D71" t="s">
        <v>55</v>
      </c>
      <c r="G71" s="68">
        <v>0</v>
      </c>
      <c r="H71" s="69">
        <v>0</v>
      </c>
      <c r="I71" s="69">
        <v>0</v>
      </c>
      <c r="J71" s="69">
        <v>0</v>
      </c>
      <c r="K71" s="69">
        <v>0</v>
      </c>
      <c r="L71" s="69">
        <v>0</v>
      </c>
      <c r="M71" s="69">
        <v>0</v>
      </c>
      <c r="N71" s="69">
        <v>0</v>
      </c>
      <c r="O71" s="69"/>
      <c r="P71" s="70">
        <v>0</v>
      </c>
      <c r="Q71"/>
    </row>
    <row r="72" spans="2:17" x14ac:dyDescent="0.3">
      <c r="G72" s="77"/>
      <c r="H72" s="78"/>
      <c r="I72" s="78"/>
      <c r="J72" s="78"/>
      <c r="K72" s="78"/>
      <c r="L72" s="78"/>
      <c r="M72" s="78"/>
      <c r="N72" s="78"/>
      <c r="O72" s="78"/>
      <c r="P72" s="79"/>
      <c r="Q72"/>
    </row>
    <row r="73" spans="2:17" x14ac:dyDescent="0.3">
      <c r="Q73"/>
    </row>
    <row r="74" spans="2:17" x14ac:dyDescent="0.3">
      <c r="B74" t="s">
        <v>133</v>
      </c>
      <c r="D74" t="s">
        <v>57</v>
      </c>
      <c r="G74" s="68">
        <v>96000</v>
      </c>
      <c r="H74" s="69">
        <v>87648</v>
      </c>
      <c r="I74" s="69">
        <v>35000</v>
      </c>
      <c r="J74" s="69">
        <v>6000</v>
      </c>
      <c r="K74" s="69">
        <v>274555</v>
      </c>
      <c r="L74" s="69">
        <v>1000</v>
      </c>
      <c r="M74" s="69">
        <v>0</v>
      </c>
      <c r="N74" s="69">
        <v>710988.80000000005</v>
      </c>
      <c r="O74" s="69">
        <v>0</v>
      </c>
      <c r="P74" s="70">
        <v>1211191.8</v>
      </c>
      <c r="Q74"/>
    </row>
    <row r="75" spans="2:17" x14ac:dyDescent="0.3">
      <c r="G75" s="87">
        <f>G78+G81+G84+G87</f>
        <v>98544.71</v>
      </c>
      <c r="H75" s="88">
        <f>H78+H81+H84+H87</f>
        <v>90329.23000000001</v>
      </c>
      <c r="I75" s="88">
        <f t="shared" ref="I75:P75" si="2">I78+I81+I84+I87</f>
        <v>16657.43</v>
      </c>
      <c r="J75" s="88">
        <f t="shared" si="2"/>
        <v>3698.6999999999994</v>
      </c>
      <c r="K75" s="88">
        <f t="shared" si="2"/>
        <v>261115.17</v>
      </c>
      <c r="L75" s="88">
        <f t="shared" si="2"/>
        <v>962.98</v>
      </c>
      <c r="M75" s="88">
        <f t="shared" si="2"/>
        <v>197.5</v>
      </c>
      <c r="N75" s="88">
        <f t="shared" si="2"/>
        <v>2031565.1900000002</v>
      </c>
      <c r="O75" s="88">
        <f t="shared" si="2"/>
        <v>0</v>
      </c>
      <c r="P75" s="88">
        <f t="shared" si="2"/>
        <v>2503070.91</v>
      </c>
      <c r="Q75"/>
    </row>
    <row r="76" spans="2:17" x14ac:dyDescent="0.3">
      <c r="G76" s="128"/>
      <c r="H76" s="42"/>
      <c r="I76" s="42"/>
      <c r="J76" s="42"/>
      <c r="K76" s="42"/>
      <c r="L76" s="42"/>
      <c r="M76" s="42"/>
      <c r="N76" s="42"/>
      <c r="O76" s="42"/>
      <c r="P76" s="129"/>
      <c r="Q76"/>
    </row>
    <row r="77" spans="2:17" s="24" customFormat="1" ht="13.2" x14ac:dyDescent="0.25">
      <c r="B77" s="24" t="s">
        <v>133</v>
      </c>
      <c r="C77" s="27"/>
      <c r="D77" s="46" t="s">
        <v>134</v>
      </c>
      <c r="E77" s="46"/>
      <c r="G77" s="116">
        <v>29600</v>
      </c>
      <c r="H77" s="117">
        <v>27024.800000000003</v>
      </c>
      <c r="I77" s="117">
        <v>15000</v>
      </c>
      <c r="J77" s="117">
        <v>3500</v>
      </c>
      <c r="K77" s="117">
        <v>0</v>
      </c>
      <c r="L77" s="117">
        <v>0</v>
      </c>
      <c r="M77" s="117">
        <v>0</v>
      </c>
      <c r="N77" s="117">
        <v>193104</v>
      </c>
      <c r="O77" s="117">
        <v>0</v>
      </c>
      <c r="P77" s="118">
        <v>268228.8</v>
      </c>
    </row>
    <row r="78" spans="2:17" s="24" customFormat="1" ht="13.2" x14ac:dyDescent="0.25">
      <c r="C78" s="27"/>
      <c r="D78" s="46"/>
      <c r="E78" s="46"/>
      <c r="G78" s="185">
        <v>27472.89</v>
      </c>
      <c r="H78" s="186">
        <v>25082.44</v>
      </c>
      <c r="I78" s="186">
        <v>15035.87</v>
      </c>
      <c r="J78" s="186">
        <v>3533.74</v>
      </c>
      <c r="K78" s="186">
        <v>8166.07</v>
      </c>
      <c r="L78" s="186">
        <v>919.53</v>
      </c>
      <c r="M78" s="186">
        <v>0</v>
      </c>
      <c r="N78" s="186">
        <v>274103.26</v>
      </c>
      <c r="O78" s="186">
        <v>0</v>
      </c>
      <c r="P78" s="187">
        <v>354313.80000000005</v>
      </c>
    </row>
    <row r="79" spans="2:17" s="24" customFormat="1" ht="13.2" x14ac:dyDescent="0.25">
      <c r="C79" s="27"/>
      <c r="D79" s="46"/>
      <c r="E79" s="46"/>
      <c r="G79" s="116"/>
      <c r="H79" s="117"/>
      <c r="I79" s="117"/>
      <c r="J79" s="117"/>
      <c r="K79" s="117"/>
      <c r="L79" s="117"/>
      <c r="M79" s="117"/>
      <c r="N79" s="117"/>
      <c r="O79" s="117"/>
      <c r="P79" s="118"/>
    </row>
    <row r="80" spans="2:17" s="24" customFormat="1" ht="13.2" x14ac:dyDescent="0.25">
      <c r="B80" s="24" t="s">
        <v>133</v>
      </c>
      <c r="C80" s="27"/>
      <c r="D80" s="46" t="s">
        <v>60</v>
      </c>
      <c r="E80" s="46"/>
      <c r="G80" s="116">
        <v>14800</v>
      </c>
      <c r="H80" s="117">
        <v>13512.400000000001</v>
      </c>
      <c r="I80" s="117">
        <v>0</v>
      </c>
      <c r="J80" s="117">
        <v>0</v>
      </c>
      <c r="K80" s="117">
        <v>0</v>
      </c>
      <c r="L80" s="117">
        <v>0</v>
      </c>
      <c r="M80" s="117">
        <v>0</v>
      </c>
      <c r="N80" s="117">
        <v>102500</v>
      </c>
      <c r="O80" s="117">
        <v>0</v>
      </c>
      <c r="P80" s="118">
        <v>130812.4</v>
      </c>
    </row>
    <row r="81" spans="2:16" s="24" customFormat="1" ht="13.2" x14ac:dyDescent="0.25">
      <c r="C81" s="27"/>
      <c r="D81" s="46"/>
      <c r="E81" s="46"/>
      <c r="G81" s="185">
        <v>20683.740000000002</v>
      </c>
      <c r="H81" s="186">
        <v>19031.169999999998</v>
      </c>
      <c r="I81" s="186">
        <v>1249.51</v>
      </c>
      <c r="J81" s="186">
        <v>33.200000000000003</v>
      </c>
      <c r="K81" s="186">
        <v>0</v>
      </c>
      <c r="L81" s="186">
        <v>0</v>
      </c>
      <c r="M81" s="186">
        <v>10</v>
      </c>
      <c r="N81" s="186">
        <v>6025</v>
      </c>
      <c r="O81" s="186">
        <v>0</v>
      </c>
      <c r="P81" s="187">
        <v>47032.619999999995</v>
      </c>
    </row>
    <row r="82" spans="2:16" s="24" customFormat="1" ht="13.2" x14ac:dyDescent="0.25">
      <c r="C82" s="27"/>
      <c r="D82" s="46"/>
      <c r="E82" s="46"/>
      <c r="G82" s="116"/>
      <c r="H82" s="117"/>
      <c r="I82" s="117"/>
      <c r="J82" s="117"/>
      <c r="K82" s="117"/>
      <c r="L82" s="117"/>
      <c r="M82" s="117"/>
      <c r="N82" s="117"/>
      <c r="O82" s="117"/>
      <c r="P82" s="118"/>
    </row>
    <row r="83" spans="2:16" s="24" customFormat="1" ht="13.2" x14ac:dyDescent="0.25">
      <c r="B83" s="17" t="s">
        <v>56</v>
      </c>
      <c r="C83" s="28"/>
      <c r="D83" s="46" t="s">
        <v>61</v>
      </c>
      <c r="E83" s="17"/>
      <c r="F83" s="17"/>
      <c r="G83" s="116">
        <v>10800</v>
      </c>
      <c r="H83" s="117">
        <v>9860.4000000000015</v>
      </c>
      <c r="I83" s="117">
        <v>20000</v>
      </c>
      <c r="J83" s="117">
        <v>500</v>
      </c>
      <c r="K83" s="117">
        <v>250000</v>
      </c>
      <c r="L83" s="117">
        <v>0</v>
      </c>
      <c r="M83" s="117">
        <v>0</v>
      </c>
      <c r="N83" s="117">
        <v>300000</v>
      </c>
      <c r="O83" s="117">
        <v>0</v>
      </c>
      <c r="P83" s="118">
        <v>591160.4</v>
      </c>
    </row>
    <row r="84" spans="2:16" s="24" customFormat="1" ht="13.2" x14ac:dyDescent="0.25">
      <c r="B84" s="17"/>
      <c r="C84" s="28"/>
      <c r="D84" s="46"/>
      <c r="E84" s="17"/>
      <c r="F84" s="17"/>
      <c r="G84" s="185">
        <v>9383.9599999999991</v>
      </c>
      <c r="H84" s="186">
        <v>8584.64</v>
      </c>
      <c r="I84" s="186">
        <v>447.05</v>
      </c>
      <c r="J84" s="186">
        <v>33.24</v>
      </c>
      <c r="K84" s="186">
        <v>252949.1</v>
      </c>
      <c r="L84" s="186">
        <v>43.45</v>
      </c>
      <c r="M84" s="186">
        <v>0</v>
      </c>
      <c r="N84" s="186">
        <v>1741607.61</v>
      </c>
      <c r="O84" s="186">
        <v>0</v>
      </c>
      <c r="P84" s="187">
        <v>2013049.05</v>
      </c>
    </row>
    <row r="85" spans="2:16" s="24" customFormat="1" ht="13.2" x14ac:dyDescent="0.25">
      <c r="B85" s="17"/>
      <c r="C85" s="28"/>
      <c r="D85" s="46"/>
      <c r="E85" s="17"/>
      <c r="F85" s="17"/>
      <c r="G85" s="191"/>
      <c r="H85" s="192"/>
      <c r="I85" s="192"/>
      <c r="J85" s="192"/>
      <c r="K85" s="192"/>
      <c r="L85" s="192"/>
      <c r="M85" s="192"/>
      <c r="N85" s="192"/>
      <c r="O85" s="192"/>
      <c r="P85" s="193"/>
    </row>
    <row r="86" spans="2:16" s="24" customFormat="1" ht="13.2" x14ac:dyDescent="0.25">
      <c r="C86" s="27"/>
      <c r="D86" s="46" t="s">
        <v>135</v>
      </c>
      <c r="E86" s="46"/>
      <c r="G86" s="195">
        <v>40800</v>
      </c>
      <c r="H86" s="196">
        <v>37250.400000000001</v>
      </c>
      <c r="I86" s="196">
        <v>0</v>
      </c>
      <c r="J86" s="196">
        <v>2000</v>
      </c>
      <c r="K86" s="196">
        <v>24555</v>
      </c>
      <c r="L86" s="196">
        <v>1000</v>
      </c>
      <c r="M86" s="196">
        <v>0</v>
      </c>
      <c r="N86" s="196">
        <v>115384.8</v>
      </c>
      <c r="O86" s="196">
        <v>0</v>
      </c>
      <c r="P86" s="197">
        <v>220990.2</v>
      </c>
    </row>
    <row r="87" spans="2:16" s="24" customFormat="1" ht="13.2" x14ac:dyDescent="0.25">
      <c r="C87" s="27"/>
      <c r="D87" s="46"/>
      <c r="E87" s="46"/>
      <c r="G87" s="185">
        <f>G90+G93+G96</f>
        <v>41004.120000000003</v>
      </c>
      <c r="H87" s="186">
        <f>H90+H93+H96</f>
        <v>37630.980000000003</v>
      </c>
      <c r="I87" s="186">
        <f t="shared" ref="I87:P87" si="3">I90+I93+I96</f>
        <v>-75</v>
      </c>
      <c r="J87" s="186">
        <f t="shared" si="3"/>
        <v>98.52</v>
      </c>
      <c r="K87" s="186">
        <f t="shared" si="3"/>
        <v>0</v>
      </c>
      <c r="L87" s="186">
        <f t="shared" si="3"/>
        <v>0</v>
      </c>
      <c r="M87" s="186">
        <f t="shared" si="3"/>
        <v>187.5</v>
      </c>
      <c r="N87" s="186">
        <f t="shared" si="3"/>
        <v>9829.32</v>
      </c>
      <c r="O87" s="186">
        <f t="shared" si="3"/>
        <v>0</v>
      </c>
      <c r="P87" s="186">
        <f t="shared" si="3"/>
        <v>88675.44</v>
      </c>
    </row>
    <row r="88" spans="2:16" s="24" customFormat="1" ht="13.2" x14ac:dyDescent="0.25">
      <c r="C88" s="27"/>
      <c r="D88" s="46"/>
      <c r="E88" s="46"/>
      <c r="G88" s="116"/>
      <c r="H88" s="117"/>
      <c r="I88" s="117"/>
      <c r="J88" s="117"/>
      <c r="K88" s="117"/>
      <c r="L88" s="117"/>
      <c r="M88" s="117"/>
      <c r="N88" s="117"/>
      <c r="O88" s="117"/>
      <c r="P88" s="118"/>
    </row>
    <row r="89" spans="2:16" s="30" customFormat="1" ht="11.4" x14ac:dyDescent="0.2">
      <c r="B89" s="29" t="s">
        <v>133</v>
      </c>
      <c r="C89" s="29"/>
      <c r="E89" s="47" t="s">
        <v>63</v>
      </c>
      <c r="F89" s="29"/>
      <c r="G89" s="133">
        <v>40800</v>
      </c>
      <c r="H89" s="134">
        <v>37250.400000000001</v>
      </c>
      <c r="I89" s="134">
        <v>0</v>
      </c>
      <c r="J89" s="134">
        <v>2000</v>
      </c>
      <c r="K89" s="134">
        <v>24555</v>
      </c>
      <c r="L89" s="134">
        <v>1000</v>
      </c>
      <c r="M89" s="134">
        <v>0</v>
      </c>
      <c r="N89" s="134">
        <v>115384.8</v>
      </c>
      <c r="O89" s="134">
        <v>0</v>
      </c>
      <c r="P89" s="135">
        <v>220990.2</v>
      </c>
    </row>
    <row r="90" spans="2:16" s="30" customFormat="1" ht="11.4" x14ac:dyDescent="0.2">
      <c r="B90" s="29"/>
      <c r="C90" s="29"/>
      <c r="E90" s="47"/>
      <c r="F90" s="29"/>
      <c r="G90" s="139">
        <v>41004.120000000003</v>
      </c>
      <c r="H90" s="140">
        <v>37630.980000000003</v>
      </c>
      <c r="I90" s="140">
        <v>-75</v>
      </c>
      <c r="J90" s="140">
        <v>98.52</v>
      </c>
      <c r="K90" s="140">
        <v>0</v>
      </c>
      <c r="L90" s="140">
        <v>0</v>
      </c>
      <c r="M90" s="140">
        <v>187.5</v>
      </c>
      <c r="N90" s="140">
        <v>9829.32</v>
      </c>
      <c r="O90" s="140">
        <v>0</v>
      </c>
      <c r="P90" s="141">
        <v>88675.44</v>
      </c>
    </row>
    <row r="91" spans="2:16" s="30" customFormat="1" ht="11.4" x14ac:dyDescent="0.2">
      <c r="B91" s="29"/>
      <c r="C91" s="29"/>
      <c r="E91" s="47"/>
      <c r="F91" s="29"/>
      <c r="G91" s="133"/>
      <c r="H91" s="134"/>
      <c r="I91" s="134"/>
      <c r="J91" s="134"/>
      <c r="K91" s="134"/>
      <c r="L91" s="134"/>
      <c r="M91" s="134"/>
      <c r="N91" s="134"/>
      <c r="O91" s="134"/>
      <c r="P91" s="135"/>
    </row>
    <row r="92" spans="2:16" s="30" customFormat="1" ht="11.4" x14ac:dyDescent="0.2">
      <c r="B92" s="29" t="s">
        <v>133</v>
      </c>
      <c r="C92" s="29"/>
      <c r="E92" s="47" t="s">
        <v>64</v>
      </c>
      <c r="F92" s="29"/>
      <c r="G92" s="133">
        <v>0</v>
      </c>
      <c r="H92" s="134">
        <v>0</v>
      </c>
      <c r="I92" s="134">
        <v>0</v>
      </c>
      <c r="J92" s="134">
        <v>0</v>
      </c>
      <c r="K92" s="134">
        <v>0</v>
      </c>
      <c r="L92" s="134">
        <v>0</v>
      </c>
      <c r="M92" s="134">
        <v>0</v>
      </c>
      <c r="N92" s="134">
        <v>0</v>
      </c>
      <c r="O92" s="134">
        <v>0</v>
      </c>
      <c r="P92" s="194">
        <v>0</v>
      </c>
    </row>
    <row r="93" spans="2:16" s="30" customFormat="1" ht="11.4" x14ac:dyDescent="0.2">
      <c r="B93" s="29"/>
      <c r="C93" s="29"/>
      <c r="E93" s="47"/>
      <c r="F93" s="29"/>
      <c r="G93" s="139"/>
      <c r="H93" s="140"/>
      <c r="I93" s="140"/>
      <c r="J93" s="140"/>
      <c r="K93" s="140"/>
      <c r="L93" s="140"/>
      <c r="M93" s="140"/>
      <c r="N93" s="140"/>
      <c r="O93" s="140"/>
      <c r="P93" s="141"/>
    </row>
    <row r="94" spans="2:16" s="30" customFormat="1" ht="11.4" x14ac:dyDescent="0.2">
      <c r="B94" s="29"/>
      <c r="C94" s="29"/>
      <c r="E94" s="47"/>
      <c r="F94" s="29"/>
      <c r="G94" s="133"/>
      <c r="H94" s="134"/>
      <c r="I94" s="134"/>
      <c r="J94" s="134"/>
      <c r="K94" s="134"/>
      <c r="L94" s="134"/>
      <c r="M94" s="134"/>
      <c r="N94" s="134"/>
      <c r="O94" s="134"/>
      <c r="P94" s="194"/>
    </row>
    <row r="95" spans="2:16" s="30" customFormat="1" ht="11.4" x14ac:dyDescent="0.2">
      <c r="B95" s="29" t="s">
        <v>133</v>
      </c>
      <c r="C95" s="29"/>
      <c r="E95" s="47" t="s">
        <v>65</v>
      </c>
      <c r="F95" s="29"/>
      <c r="G95" s="133">
        <v>0</v>
      </c>
      <c r="H95" s="134">
        <v>0</v>
      </c>
      <c r="I95" s="134">
        <v>0</v>
      </c>
      <c r="J95" s="134">
        <v>0</v>
      </c>
      <c r="K95" s="134">
        <v>0</v>
      </c>
      <c r="L95" s="134">
        <v>0</v>
      </c>
      <c r="M95" s="134">
        <v>0</v>
      </c>
      <c r="N95" s="134">
        <v>0</v>
      </c>
      <c r="O95" s="134">
        <v>0</v>
      </c>
      <c r="P95" s="194">
        <v>0</v>
      </c>
    </row>
    <row r="96" spans="2:16" s="30" customFormat="1" ht="11.4" x14ac:dyDescent="0.2">
      <c r="B96" s="29"/>
      <c r="C96" s="29"/>
      <c r="E96" s="47"/>
      <c r="F96" s="29"/>
      <c r="G96" s="142"/>
      <c r="H96" s="143"/>
      <c r="I96" s="143"/>
      <c r="J96" s="143"/>
      <c r="K96" s="143"/>
      <c r="L96" s="143"/>
      <c r="M96" s="143"/>
      <c r="N96" s="143"/>
      <c r="O96" s="143"/>
      <c r="P96" s="144"/>
    </row>
    <row r="97" spans="2:17" s="30" customFormat="1" ht="11.4" x14ac:dyDescent="0.2">
      <c r="B97" s="29"/>
      <c r="C97" s="29"/>
      <c r="E97" s="47"/>
      <c r="F97" s="29"/>
      <c r="G97" s="32"/>
      <c r="H97" s="32"/>
      <c r="I97" s="32"/>
      <c r="J97" s="32"/>
      <c r="K97" s="32"/>
      <c r="L97" s="32"/>
      <c r="M97" s="32"/>
      <c r="N97" s="32"/>
      <c r="O97" s="32"/>
      <c r="P97" s="48"/>
    </row>
    <row r="98" spans="2:17" s="20" customFormat="1" ht="13.2" x14ac:dyDescent="0.25">
      <c r="E98" s="21"/>
      <c r="F98" s="21" t="s">
        <v>66</v>
      </c>
      <c r="G98" s="8">
        <v>528200</v>
      </c>
      <c r="H98" s="8">
        <v>484690</v>
      </c>
      <c r="I98" s="8">
        <v>44700</v>
      </c>
      <c r="J98" s="8">
        <v>25300</v>
      </c>
      <c r="K98" s="8">
        <v>334855</v>
      </c>
      <c r="L98" s="8">
        <v>5000</v>
      </c>
      <c r="M98" s="8">
        <v>5000</v>
      </c>
      <c r="N98" s="8">
        <v>2501428.7999999998</v>
      </c>
      <c r="O98" s="8">
        <v>0</v>
      </c>
      <c r="P98" s="8">
        <v>3929173.8</v>
      </c>
    </row>
    <row r="99" spans="2:17" x14ac:dyDescent="0.3">
      <c r="G99" s="90">
        <f>G57+G60+G63+G72+G75</f>
        <v>460320.95</v>
      </c>
      <c r="H99" s="90">
        <f>H57+H60+H63+H72+H75</f>
        <v>421892.66999999993</v>
      </c>
      <c r="I99" s="90">
        <f t="shared" ref="I99:P99" si="4">I57+I60+I63+I72+I75</f>
        <v>17625.52</v>
      </c>
      <c r="J99" s="90">
        <f t="shared" si="4"/>
        <v>33856.43</v>
      </c>
      <c r="K99" s="90">
        <f t="shared" si="4"/>
        <v>342318.36</v>
      </c>
      <c r="L99" s="90">
        <f t="shared" si="4"/>
        <v>1583.58</v>
      </c>
      <c r="M99" s="90">
        <f t="shared" si="4"/>
        <v>5537.5</v>
      </c>
      <c r="N99" s="90">
        <f t="shared" si="4"/>
        <v>3841893.18</v>
      </c>
      <c r="O99" s="90">
        <f t="shared" si="4"/>
        <v>0</v>
      </c>
      <c r="P99" s="90">
        <f t="shared" si="4"/>
        <v>5125028.1900000004</v>
      </c>
      <c r="Q99"/>
    </row>
    <row r="100" spans="2:17" s="45" customFormat="1" ht="11.4" x14ac:dyDescent="0.2">
      <c r="G100" s="22"/>
      <c r="H100" s="22"/>
      <c r="I100" s="22"/>
      <c r="J100" s="22"/>
      <c r="K100" s="22"/>
      <c r="L100" s="22"/>
      <c r="M100" s="22"/>
      <c r="N100" s="22"/>
      <c r="O100" s="22"/>
      <c r="P100" s="22"/>
    </row>
    <row r="101" spans="2:17" x14ac:dyDescent="0.3">
      <c r="Q101"/>
    </row>
    <row r="102" spans="2:17" s="49" customFormat="1" ht="13.2" x14ac:dyDescent="0.25">
      <c r="B102" s="49" t="s">
        <v>67</v>
      </c>
      <c r="D102" s="50"/>
      <c r="E102" s="50"/>
      <c r="F102" s="50"/>
      <c r="G102" s="51"/>
      <c r="H102" s="51"/>
      <c r="I102" s="51"/>
      <c r="J102" s="51"/>
      <c r="K102" s="51"/>
      <c r="L102" s="51"/>
      <c r="M102" s="51"/>
      <c r="N102" s="51"/>
      <c r="O102" s="51"/>
      <c r="P102" s="51"/>
    </row>
    <row r="103" spans="2:17" s="49" customFormat="1" ht="13.2" x14ac:dyDescent="0.25">
      <c r="D103" s="50"/>
      <c r="E103" s="50"/>
      <c r="F103" s="229" t="s">
        <v>147</v>
      </c>
      <c r="G103" s="229"/>
      <c r="H103" s="51"/>
      <c r="I103" s="51"/>
      <c r="J103" s="51"/>
      <c r="K103" s="51"/>
      <c r="L103" s="51"/>
      <c r="M103" s="51"/>
      <c r="N103" s="51"/>
      <c r="O103" s="51"/>
      <c r="P103" s="51"/>
    </row>
    <row r="104" spans="2:17" x14ac:dyDescent="0.3">
      <c r="B104" t="s">
        <v>136</v>
      </c>
      <c r="D104" t="s">
        <v>69</v>
      </c>
      <c r="G104" s="68">
        <v>0</v>
      </c>
      <c r="H104" s="69">
        <v>0</v>
      </c>
      <c r="I104" s="69">
        <v>0</v>
      </c>
      <c r="J104" s="69">
        <v>0</v>
      </c>
      <c r="K104" s="69">
        <v>0</v>
      </c>
      <c r="L104" s="69">
        <v>0</v>
      </c>
      <c r="M104" s="69">
        <v>0</v>
      </c>
      <c r="N104" s="69">
        <v>0</v>
      </c>
      <c r="O104" s="69">
        <v>0</v>
      </c>
      <c r="P104" s="70">
        <v>0</v>
      </c>
      <c r="Q104"/>
    </row>
    <row r="105" spans="2:17" x14ac:dyDescent="0.3">
      <c r="G105" s="202"/>
      <c r="H105" s="203"/>
      <c r="I105" s="203"/>
      <c r="J105" s="203"/>
      <c r="K105" s="203"/>
      <c r="L105" s="203"/>
      <c r="M105" s="203"/>
      <c r="N105" s="203"/>
      <c r="O105" s="203"/>
      <c r="P105" s="204"/>
      <c r="Q105"/>
    </row>
    <row r="106" spans="2:17" x14ac:dyDescent="0.3">
      <c r="Q106"/>
    </row>
    <row r="107" spans="2:17" x14ac:dyDescent="0.3">
      <c r="B107" t="s">
        <v>136</v>
      </c>
      <c r="D107" t="s">
        <v>70</v>
      </c>
      <c r="G107" s="68">
        <v>0</v>
      </c>
      <c r="H107" s="69">
        <v>0</v>
      </c>
      <c r="I107" s="69">
        <v>0</v>
      </c>
      <c r="J107" s="69">
        <v>0</v>
      </c>
      <c r="K107" s="69">
        <v>0</v>
      </c>
      <c r="L107" s="69">
        <v>0</v>
      </c>
      <c r="M107" s="69">
        <v>0</v>
      </c>
      <c r="N107" s="69">
        <v>10000</v>
      </c>
      <c r="O107" s="69">
        <v>0</v>
      </c>
      <c r="P107" s="70">
        <v>10000</v>
      </c>
      <c r="Q107"/>
    </row>
    <row r="108" spans="2:17" x14ac:dyDescent="0.3">
      <c r="G108" s="202"/>
      <c r="H108" s="203"/>
      <c r="I108" s="203"/>
      <c r="J108" s="203"/>
      <c r="K108" s="203"/>
      <c r="L108" s="203"/>
      <c r="M108" s="203"/>
      <c r="N108" s="203"/>
      <c r="O108" s="203"/>
      <c r="P108" s="204"/>
      <c r="Q108"/>
    </row>
    <row r="109" spans="2:17" x14ac:dyDescent="0.3">
      <c r="Q109"/>
    </row>
    <row r="110" spans="2:17" x14ac:dyDescent="0.3">
      <c r="F110" s="21" t="s">
        <v>71</v>
      </c>
      <c r="G110" s="8">
        <v>0</v>
      </c>
      <c r="H110" s="8">
        <v>0</v>
      </c>
      <c r="I110" s="8">
        <v>0</v>
      </c>
      <c r="J110" s="8">
        <v>0</v>
      </c>
      <c r="K110" s="8">
        <v>0</v>
      </c>
      <c r="L110" s="8">
        <v>0</v>
      </c>
      <c r="M110" s="8">
        <v>0</v>
      </c>
      <c r="N110" s="8">
        <v>10000</v>
      </c>
      <c r="O110" s="8">
        <v>0</v>
      </c>
      <c r="P110" s="8">
        <v>10000</v>
      </c>
      <c r="Q110"/>
    </row>
    <row r="111" spans="2:17" x14ac:dyDescent="0.3">
      <c r="F111" s="21"/>
      <c r="G111" s="198">
        <f>G105+G108</f>
        <v>0</v>
      </c>
      <c r="H111" s="198">
        <f>H105+H108</f>
        <v>0</v>
      </c>
      <c r="I111" s="198">
        <f t="shared" ref="I111:P111" si="5">I105+I108</f>
        <v>0</v>
      </c>
      <c r="J111" s="198">
        <f t="shared" si="5"/>
        <v>0</v>
      </c>
      <c r="K111" s="198">
        <f t="shared" si="5"/>
        <v>0</v>
      </c>
      <c r="L111" s="198">
        <f t="shared" si="5"/>
        <v>0</v>
      </c>
      <c r="M111" s="198">
        <f t="shared" si="5"/>
        <v>0</v>
      </c>
      <c r="N111" s="198">
        <f t="shared" si="5"/>
        <v>0</v>
      </c>
      <c r="O111" s="198">
        <f t="shared" si="5"/>
        <v>0</v>
      </c>
      <c r="P111" s="198">
        <f t="shared" si="5"/>
        <v>0</v>
      </c>
      <c r="Q111"/>
    </row>
    <row r="112" spans="2:17" s="45" customFormat="1" ht="11.4" x14ac:dyDescent="0.2">
      <c r="G112" s="22"/>
      <c r="H112" s="22"/>
      <c r="I112" s="22"/>
      <c r="J112" s="22"/>
      <c r="K112" s="22"/>
      <c r="L112" s="22"/>
      <c r="M112" s="22"/>
      <c r="N112" s="22"/>
      <c r="O112" s="22"/>
      <c r="P112" s="22"/>
    </row>
    <row r="113" spans="2:17" x14ac:dyDescent="0.3">
      <c r="F113" s="21"/>
      <c r="Q113"/>
    </row>
    <row r="114" spans="2:17" x14ac:dyDescent="0.3">
      <c r="B114" t="s">
        <v>72</v>
      </c>
      <c r="Q114"/>
    </row>
    <row r="115" spans="2:17" x14ac:dyDescent="0.3">
      <c r="F115" s="229" t="s">
        <v>147</v>
      </c>
      <c r="G115" s="229"/>
      <c r="Q115"/>
    </row>
    <row r="116" spans="2:17" x14ac:dyDescent="0.3">
      <c r="D116" t="s">
        <v>137</v>
      </c>
      <c r="G116" s="68">
        <v>0</v>
      </c>
      <c r="H116" s="69">
        <v>0</v>
      </c>
      <c r="I116" s="69">
        <v>0</v>
      </c>
      <c r="J116" s="69">
        <v>0</v>
      </c>
      <c r="K116" s="69">
        <v>2434244</v>
      </c>
      <c r="L116" s="69">
        <v>0</v>
      </c>
      <c r="M116" s="69">
        <v>0</v>
      </c>
      <c r="N116" s="69">
        <v>0</v>
      </c>
      <c r="O116" s="205"/>
      <c r="P116" s="70">
        <v>2434244</v>
      </c>
      <c r="Q116"/>
    </row>
    <row r="117" spans="2:17" x14ac:dyDescent="0.3">
      <c r="G117" s="209">
        <v>2434.56</v>
      </c>
      <c r="H117" s="210">
        <v>2226.21</v>
      </c>
      <c r="I117" s="210">
        <v>0</v>
      </c>
      <c r="J117" s="210">
        <v>0</v>
      </c>
      <c r="K117" s="210">
        <v>2223151.75</v>
      </c>
      <c r="L117" s="210">
        <v>0</v>
      </c>
      <c r="M117" s="210">
        <v>0</v>
      </c>
      <c r="N117" s="210">
        <v>0</v>
      </c>
      <c r="O117" s="210">
        <v>0</v>
      </c>
      <c r="P117" s="211">
        <v>2227812.52</v>
      </c>
      <c r="Q117"/>
    </row>
    <row r="118" spans="2:17" x14ac:dyDescent="0.3">
      <c r="O118"/>
      <c r="Q118"/>
    </row>
    <row r="119" spans="2:17" x14ac:dyDescent="0.3">
      <c r="E119" s="21"/>
      <c r="F119" s="21" t="s">
        <v>77</v>
      </c>
      <c r="G119" s="8">
        <v>0</v>
      </c>
      <c r="H119" s="8">
        <v>0</v>
      </c>
      <c r="I119" s="8">
        <v>0</v>
      </c>
      <c r="J119" s="8">
        <v>0</v>
      </c>
      <c r="K119" s="8">
        <v>2434244</v>
      </c>
      <c r="L119" s="8">
        <v>0</v>
      </c>
      <c r="M119" s="8">
        <v>0</v>
      </c>
      <c r="N119" s="8">
        <v>0</v>
      </c>
      <c r="O119"/>
      <c r="P119" s="8">
        <v>2434244</v>
      </c>
      <c r="Q119"/>
    </row>
    <row r="120" spans="2:17" x14ac:dyDescent="0.3">
      <c r="E120" s="21"/>
      <c r="F120" s="21"/>
      <c r="G120" s="146">
        <f>G117</f>
        <v>2434.56</v>
      </c>
      <c r="H120" s="147">
        <f>H117</f>
        <v>2226.21</v>
      </c>
      <c r="I120" s="147">
        <f t="shared" ref="I120:P120" si="6">I117</f>
        <v>0</v>
      </c>
      <c r="J120" s="147">
        <f t="shared" si="6"/>
        <v>0</v>
      </c>
      <c r="K120" s="147">
        <f t="shared" si="6"/>
        <v>2223151.75</v>
      </c>
      <c r="L120" s="147">
        <f t="shared" si="6"/>
        <v>0</v>
      </c>
      <c r="M120" s="147">
        <f t="shared" si="6"/>
        <v>0</v>
      </c>
      <c r="N120" s="147">
        <f t="shared" si="6"/>
        <v>0</v>
      </c>
      <c r="O120" s="147">
        <f t="shared" si="6"/>
        <v>0</v>
      </c>
      <c r="P120" s="147">
        <f t="shared" si="6"/>
        <v>2227812.52</v>
      </c>
      <c r="Q120"/>
    </row>
    <row r="121" spans="2:17" s="45" customFormat="1" ht="11.4" x14ac:dyDescent="0.2">
      <c r="G121" s="22"/>
      <c r="H121" s="22"/>
      <c r="I121" s="22"/>
      <c r="J121" s="22"/>
      <c r="K121" s="22"/>
      <c r="L121" s="22"/>
      <c r="M121" s="22"/>
      <c r="N121" s="22"/>
      <c r="O121" s="22"/>
      <c r="P121" s="22"/>
    </row>
    <row r="122" spans="2:17" x14ac:dyDescent="0.3">
      <c r="N122" s="231">
        <f>(N51+N99+N111+N120)/(P51+P99+P111+P120)</f>
        <v>0.70051557167897205</v>
      </c>
      <c r="Q122"/>
    </row>
    <row r="123" spans="2:17" x14ac:dyDescent="0.3">
      <c r="B123" t="s">
        <v>78</v>
      </c>
      <c r="N123" s="231">
        <f>(N51+N99+N111)/(P51+P99+P111)</f>
        <v>0.81206069589437002</v>
      </c>
      <c r="O123" s="2" t="s">
        <v>151</v>
      </c>
      <c r="Q123"/>
    </row>
    <row r="124" spans="2:17" x14ac:dyDescent="0.3">
      <c r="F124" s="229" t="s">
        <v>147</v>
      </c>
      <c r="G124" s="229"/>
      <c r="Q124"/>
    </row>
    <row r="125" spans="2:17" x14ac:dyDescent="0.3">
      <c r="D125" t="s">
        <v>79</v>
      </c>
      <c r="G125" s="68">
        <v>62660</v>
      </c>
      <c r="H125" s="69">
        <v>57208.580000000009</v>
      </c>
      <c r="I125" s="69">
        <v>0</v>
      </c>
      <c r="J125" s="69">
        <v>1560</v>
      </c>
      <c r="K125" s="69">
        <v>42250</v>
      </c>
      <c r="L125" s="69">
        <v>0</v>
      </c>
      <c r="M125" s="69">
        <v>0</v>
      </c>
      <c r="N125" s="69">
        <v>0</v>
      </c>
      <c r="O125" s="69">
        <v>0</v>
      </c>
      <c r="P125" s="70">
        <v>163678.58000000002</v>
      </c>
      <c r="Q125"/>
    </row>
    <row r="126" spans="2:17" x14ac:dyDescent="0.3">
      <c r="G126" s="77">
        <v>63249.34</v>
      </c>
      <c r="H126" s="78">
        <v>58000.67</v>
      </c>
      <c r="I126" s="78">
        <v>0</v>
      </c>
      <c r="J126" s="78">
        <v>145.19999999999999</v>
      </c>
      <c r="K126" s="78">
        <v>37890.980000000003</v>
      </c>
      <c r="L126" s="78">
        <v>171.6</v>
      </c>
      <c r="M126" s="78">
        <v>78.319999999999993</v>
      </c>
      <c r="N126" s="78">
        <v>0</v>
      </c>
      <c r="O126" s="78">
        <v>0</v>
      </c>
      <c r="P126" s="79">
        <v>159536.10999999999</v>
      </c>
      <c r="Q126"/>
    </row>
    <row r="127" spans="2:17" x14ac:dyDescent="0.3">
      <c r="Q127"/>
    </row>
    <row r="128" spans="2:17" x14ac:dyDescent="0.3">
      <c r="D128" t="s">
        <v>80</v>
      </c>
      <c r="G128" s="68">
        <v>41200</v>
      </c>
      <c r="H128" s="69">
        <v>37615.600000000006</v>
      </c>
      <c r="I128" s="69">
        <v>0</v>
      </c>
      <c r="J128" s="69">
        <v>3300</v>
      </c>
      <c r="K128" s="69">
        <v>0</v>
      </c>
      <c r="L128" s="69">
        <v>750</v>
      </c>
      <c r="M128" s="69">
        <v>0</v>
      </c>
      <c r="N128" s="69">
        <v>0</v>
      </c>
      <c r="O128" s="69">
        <v>0</v>
      </c>
      <c r="P128" s="70">
        <v>82865.600000000006</v>
      </c>
      <c r="Q128"/>
    </row>
    <row r="129" spans="4:17" x14ac:dyDescent="0.3">
      <c r="G129" s="77">
        <v>40577.120000000003</v>
      </c>
      <c r="H129" s="78">
        <v>36946.550000000003</v>
      </c>
      <c r="I129" s="78">
        <v>0</v>
      </c>
      <c r="J129" s="78">
        <v>0</v>
      </c>
      <c r="K129" s="78">
        <v>8779.93</v>
      </c>
      <c r="L129" s="78">
        <v>0</v>
      </c>
      <c r="M129" s="78">
        <v>0</v>
      </c>
      <c r="N129" s="78">
        <v>0</v>
      </c>
      <c r="O129" s="78">
        <v>0</v>
      </c>
      <c r="P129" s="79">
        <v>86303.6</v>
      </c>
      <c r="Q129"/>
    </row>
    <row r="130" spans="4:17" x14ac:dyDescent="0.3">
      <c r="Q130"/>
    </row>
    <row r="131" spans="4:17" x14ac:dyDescent="0.3">
      <c r="D131" t="s">
        <v>81</v>
      </c>
      <c r="G131" s="68">
        <v>33920</v>
      </c>
      <c r="H131" s="69">
        <v>30968.959999999999</v>
      </c>
      <c r="I131" s="69">
        <v>0</v>
      </c>
      <c r="J131" s="69">
        <v>1850</v>
      </c>
      <c r="K131" s="69">
        <v>11700</v>
      </c>
      <c r="L131" s="69">
        <v>900</v>
      </c>
      <c r="M131" s="69">
        <v>0</v>
      </c>
      <c r="N131" s="69">
        <v>0</v>
      </c>
      <c r="O131" s="205"/>
      <c r="P131" s="70">
        <v>79338.959999999992</v>
      </c>
      <c r="Q131"/>
    </row>
    <row r="132" spans="4:17" x14ac:dyDescent="0.3">
      <c r="G132" s="77">
        <v>28945</v>
      </c>
      <c r="H132" s="78">
        <v>26498.78</v>
      </c>
      <c r="I132" s="78">
        <v>0</v>
      </c>
      <c r="J132" s="78">
        <v>91.2</v>
      </c>
      <c r="K132" s="78">
        <v>0</v>
      </c>
      <c r="L132" s="78">
        <v>0</v>
      </c>
      <c r="M132" s="78">
        <v>290.19</v>
      </c>
      <c r="N132" s="78">
        <v>0</v>
      </c>
      <c r="O132" s="78">
        <v>0</v>
      </c>
      <c r="P132" s="79">
        <v>55825.17</v>
      </c>
      <c r="Q132"/>
    </row>
    <row r="133" spans="4:17" x14ac:dyDescent="0.3">
      <c r="O133"/>
      <c r="Q133"/>
    </row>
    <row r="134" spans="4:17" x14ac:dyDescent="0.3">
      <c r="D134" s="34" t="s">
        <v>82</v>
      </c>
      <c r="E134" s="35"/>
      <c r="F134" s="35"/>
      <c r="G134" s="68">
        <v>31200</v>
      </c>
      <c r="H134" s="69">
        <v>28485.600000000002</v>
      </c>
      <c r="I134" s="69">
        <v>0</v>
      </c>
      <c r="J134" s="69">
        <v>2000</v>
      </c>
      <c r="K134" s="69">
        <v>0</v>
      </c>
      <c r="L134" s="69">
        <v>0</v>
      </c>
      <c r="M134" s="69">
        <v>0</v>
      </c>
      <c r="N134" s="69">
        <v>0</v>
      </c>
      <c r="O134" s="69">
        <v>0</v>
      </c>
      <c r="P134" s="70">
        <v>61685.600000000006</v>
      </c>
      <c r="Q134"/>
    </row>
    <row r="135" spans="4:17" x14ac:dyDescent="0.3">
      <c r="D135" s="34"/>
      <c r="E135" s="35"/>
      <c r="F135" s="35"/>
      <c r="G135" s="77">
        <v>25461.59</v>
      </c>
      <c r="H135" s="78">
        <v>20790.43</v>
      </c>
      <c r="I135" s="78">
        <v>0</v>
      </c>
      <c r="J135" s="78">
        <v>645.35</v>
      </c>
      <c r="K135" s="78">
        <v>0</v>
      </c>
      <c r="L135" s="78">
        <v>131.13</v>
      </c>
      <c r="M135" s="78">
        <v>0</v>
      </c>
      <c r="N135" s="78">
        <v>0</v>
      </c>
      <c r="O135" s="78">
        <v>0</v>
      </c>
      <c r="P135" s="79">
        <v>47028.5</v>
      </c>
      <c r="Q135"/>
    </row>
    <row r="136" spans="4:17" x14ac:dyDescent="0.3">
      <c r="D136" s="34"/>
      <c r="E136" s="35"/>
      <c r="F136" s="35"/>
      <c r="Q136"/>
    </row>
    <row r="137" spans="4:17" x14ac:dyDescent="0.3">
      <c r="D137" s="35" t="s">
        <v>83</v>
      </c>
      <c r="E137" s="35"/>
      <c r="F137" s="35"/>
      <c r="G137" s="68">
        <v>0</v>
      </c>
      <c r="H137" s="69">
        <v>0</v>
      </c>
      <c r="I137" s="69">
        <v>0</v>
      </c>
      <c r="J137" s="69">
        <v>0</v>
      </c>
      <c r="K137" s="69">
        <v>0</v>
      </c>
      <c r="L137" s="69">
        <v>22000</v>
      </c>
      <c r="M137" s="69">
        <v>0</v>
      </c>
      <c r="N137" s="69">
        <v>0</v>
      </c>
      <c r="O137" s="69">
        <v>0</v>
      </c>
      <c r="P137" s="70">
        <v>22000</v>
      </c>
      <c r="Q137"/>
    </row>
    <row r="138" spans="4:17" x14ac:dyDescent="0.3">
      <c r="D138" s="35"/>
      <c r="E138" s="35"/>
      <c r="F138" s="35"/>
      <c r="G138" s="77">
        <v>0</v>
      </c>
      <c r="H138" s="78">
        <v>0</v>
      </c>
      <c r="I138" s="78">
        <v>0</v>
      </c>
      <c r="J138" s="78">
        <v>0</v>
      </c>
      <c r="K138" s="78">
        <v>6691.68</v>
      </c>
      <c r="L138" s="78">
        <v>0</v>
      </c>
      <c r="M138" s="78">
        <v>7807</v>
      </c>
      <c r="N138" s="78">
        <v>0</v>
      </c>
      <c r="O138" s="78">
        <v>0</v>
      </c>
      <c r="P138" s="79">
        <v>14498.68</v>
      </c>
      <c r="Q138"/>
    </row>
    <row r="139" spans="4:17" x14ac:dyDescent="0.3">
      <c r="D139" s="35"/>
      <c r="E139" s="35"/>
      <c r="F139" s="35"/>
      <c r="Q139"/>
    </row>
    <row r="140" spans="4:17" x14ac:dyDescent="0.3">
      <c r="D140" s="35" t="s">
        <v>84</v>
      </c>
      <c r="E140" s="35"/>
      <c r="F140" s="35"/>
      <c r="G140" s="68">
        <v>73600</v>
      </c>
      <c r="H140" s="69">
        <v>67196.800000000003</v>
      </c>
      <c r="I140" s="69">
        <v>20000</v>
      </c>
      <c r="J140" s="69">
        <v>5000</v>
      </c>
      <c r="K140" s="69">
        <v>148000</v>
      </c>
      <c r="L140" s="69">
        <v>1500</v>
      </c>
      <c r="M140" s="69">
        <v>0</v>
      </c>
      <c r="N140" s="69">
        <v>0</v>
      </c>
      <c r="O140" s="69">
        <v>-282400.8</v>
      </c>
      <c r="P140" s="70">
        <v>32896</v>
      </c>
      <c r="Q140"/>
    </row>
    <row r="141" spans="4:17" x14ac:dyDescent="0.3">
      <c r="D141" s="35"/>
      <c r="E141" s="35"/>
      <c r="F141" s="35"/>
      <c r="G141" s="77">
        <v>82797.41</v>
      </c>
      <c r="H141" s="78">
        <v>75955.5</v>
      </c>
      <c r="I141" s="78">
        <v>10100.02</v>
      </c>
      <c r="J141" s="78">
        <v>1460.37</v>
      </c>
      <c r="K141" s="78">
        <v>32521.88</v>
      </c>
      <c r="L141" s="78">
        <v>154.81</v>
      </c>
      <c r="M141" s="78">
        <v>301.22000000000003</v>
      </c>
      <c r="N141" s="78">
        <v>0</v>
      </c>
      <c r="O141" s="78">
        <v>-211806.09</v>
      </c>
      <c r="P141" s="79">
        <v>-8514.8799999999756</v>
      </c>
      <c r="Q141"/>
    </row>
    <row r="142" spans="4:17" x14ac:dyDescent="0.3">
      <c r="D142" s="35"/>
      <c r="E142" s="35"/>
      <c r="F142" s="35"/>
      <c r="Q142"/>
    </row>
    <row r="143" spans="4:17" s="24" customFormat="1" x14ac:dyDescent="0.3">
      <c r="D143" t="s">
        <v>85</v>
      </c>
      <c r="G143" s="206">
        <v>26939</v>
      </c>
      <c r="H143" s="207">
        <v>24595.307000000004</v>
      </c>
      <c r="I143" s="207">
        <v>0</v>
      </c>
      <c r="J143" s="207">
        <v>0</v>
      </c>
      <c r="K143" s="207">
        <v>25500</v>
      </c>
      <c r="L143" s="207">
        <v>0</v>
      </c>
      <c r="M143" s="207">
        <v>0</v>
      </c>
      <c r="N143" s="207">
        <v>0</v>
      </c>
      <c r="O143" s="207">
        <v>0</v>
      </c>
      <c r="P143" s="208">
        <v>77034.307000000001</v>
      </c>
    </row>
    <row r="144" spans="4:17" s="24" customFormat="1" x14ac:dyDescent="0.3">
      <c r="D144"/>
      <c r="G144" s="209">
        <v>40983.78</v>
      </c>
      <c r="H144" s="210">
        <v>37216.85</v>
      </c>
      <c r="I144" s="210">
        <v>0</v>
      </c>
      <c r="J144" s="210">
        <v>13.35</v>
      </c>
      <c r="K144" s="210">
        <v>29891.200000000001</v>
      </c>
      <c r="L144" s="210">
        <v>0</v>
      </c>
      <c r="M144" s="210">
        <v>0</v>
      </c>
      <c r="N144" s="210">
        <v>0</v>
      </c>
      <c r="O144" s="210">
        <v>0</v>
      </c>
      <c r="P144" s="211">
        <v>108105.18</v>
      </c>
    </row>
    <row r="145" spans="4:17" s="24" customFormat="1" x14ac:dyDescent="0.3">
      <c r="D145"/>
      <c r="G145" s="200"/>
      <c r="H145" s="200"/>
      <c r="I145" s="200"/>
      <c r="J145" s="200"/>
      <c r="K145" s="200"/>
      <c r="L145" s="200"/>
      <c r="M145" s="200"/>
      <c r="N145" s="200"/>
      <c r="O145" s="200"/>
      <c r="P145" s="200"/>
    </row>
    <row r="146" spans="4:17" s="24" customFormat="1" x14ac:dyDescent="0.3">
      <c r="D146" t="s">
        <v>86</v>
      </c>
      <c r="G146" s="206">
        <v>97760</v>
      </c>
      <c r="H146" s="207">
        <v>66770.080000000002</v>
      </c>
      <c r="I146" s="207">
        <v>0</v>
      </c>
      <c r="J146" s="207">
        <v>7832</v>
      </c>
      <c r="K146" s="207">
        <v>200</v>
      </c>
      <c r="L146" s="207">
        <v>423</v>
      </c>
      <c r="M146" s="207">
        <v>202</v>
      </c>
      <c r="N146" s="207">
        <v>0</v>
      </c>
      <c r="O146" s="207">
        <v>0</v>
      </c>
      <c r="P146" s="208">
        <v>173187.08000000002</v>
      </c>
    </row>
    <row r="147" spans="4:17" s="24" customFormat="1" x14ac:dyDescent="0.3">
      <c r="D147"/>
      <c r="G147" s="209">
        <v>100673.5</v>
      </c>
      <c r="H147" s="210">
        <v>92121.78</v>
      </c>
      <c r="I147" s="210">
        <v>0</v>
      </c>
      <c r="J147" s="210">
        <v>99.64</v>
      </c>
      <c r="K147" s="210">
        <v>0</v>
      </c>
      <c r="L147" s="210">
        <v>0</v>
      </c>
      <c r="M147" s="210">
        <v>0</v>
      </c>
      <c r="N147" s="210">
        <v>0</v>
      </c>
      <c r="O147" s="210">
        <v>0</v>
      </c>
      <c r="P147" s="211">
        <v>192894.91999999998</v>
      </c>
    </row>
    <row r="148" spans="4:17" s="24" customFormat="1" x14ac:dyDescent="0.3">
      <c r="D148"/>
      <c r="G148" s="199"/>
      <c r="H148" s="199"/>
      <c r="I148" s="199"/>
      <c r="J148" s="199"/>
      <c r="K148" s="199"/>
      <c r="L148" s="199"/>
      <c r="M148" s="199"/>
      <c r="N148" s="199"/>
      <c r="O148" s="199"/>
      <c r="P148" s="199"/>
    </row>
    <row r="149" spans="4:17" x14ac:dyDescent="0.3">
      <c r="D149" t="s">
        <v>87</v>
      </c>
      <c r="G149" s="68">
        <v>64100</v>
      </c>
      <c r="H149" s="69">
        <v>43780.3</v>
      </c>
      <c r="I149" s="69">
        <v>7500</v>
      </c>
      <c r="J149" s="69">
        <v>5330</v>
      </c>
      <c r="K149" s="69">
        <v>20500</v>
      </c>
      <c r="L149" s="69">
        <v>1950</v>
      </c>
      <c r="M149" s="69">
        <v>0</v>
      </c>
      <c r="N149" s="69">
        <v>0</v>
      </c>
      <c r="O149" s="69">
        <v>0</v>
      </c>
      <c r="P149" s="70">
        <v>143160.29999999999</v>
      </c>
      <c r="Q149"/>
    </row>
    <row r="150" spans="4:17" x14ac:dyDescent="0.3">
      <c r="G150" s="77">
        <v>57718.97</v>
      </c>
      <c r="H150" s="78">
        <v>52860.5</v>
      </c>
      <c r="I150" s="78">
        <v>2519.33</v>
      </c>
      <c r="J150" s="78">
        <v>44.24</v>
      </c>
      <c r="K150" s="78">
        <v>19549.96</v>
      </c>
      <c r="L150" s="78">
        <v>0</v>
      </c>
      <c r="M150" s="78">
        <v>0</v>
      </c>
      <c r="N150" s="78">
        <v>0</v>
      </c>
      <c r="O150" s="78">
        <v>0</v>
      </c>
      <c r="P150" s="79">
        <v>132693</v>
      </c>
      <c r="Q150"/>
    </row>
    <row r="151" spans="4:17" x14ac:dyDescent="0.3">
      <c r="Q151"/>
    </row>
    <row r="152" spans="4:17" x14ac:dyDescent="0.3">
      <c r="D152" t="s">
        <v>88</v>
      </c>
      <c r="G152" s="68">
        <v>41120</v>
      </c>
      <c r="H152" s="69">
        <v>31028.960000000006</v>
      </c>
      <c r="I152" s="69">
        <v>0</v>
      </c>
      <c r="J152" s="69">
        <v>400</v>
      </c>
      <c r="K152" s="69">
        <v>151499.99</v>
      </c>
      <c r="L152" s="69">
        <v>0</v>
      </c>
      <c r="M152" s="69">
        <v>0</v>
      </c>
      <c r="N152" s="69">
        <v>0</v>
      </c>
      <c r="O152" s="69">
        <v>0</v>
      </c>
      <c r="P152" s="70">
        <v>224048.95</v>
      </c>
      <c r="Q152"/>
    </row>
    <row r="153" spans="4:17" x14ac:dyDescent="0.3">
      <c r="G153" s="87">
        <f>G156+G159+G162</f>
        <v>43003.25</v>
      </c>
      <c r="H153" s="88">
        <f>H156+H159+H162</f>
        <v>39305.57</v>
      </c>
      <c r="I153" s="88">
        <f t="shared" ref="I153:P153" si="7">I156+I159+I162</f>
        <v>0</v>
      </c>
      <c r="J153" s="88">
        <f t="shared" si="7"/>
        <v>621.53</v>
      </c>
      <c r="K153" s="88">
        <f t="shared" si="7"/>
        <v>161155</v>
      </c>
      <c r="L153" s="88">
        <f t="shared" si="7"/>
        <v>11.7</v>
      </c>
      <c r="M153" s="88">
        <f t="shared" si="7"/>
        <v>0</v>
      </c>
      <c r="N153" s="88">
        <f t="shared" si="7"/>
        <v>-776.62</v>
      </c>
      <c r="O153" s="88">
        <f t="shared" si="7"/>
        <v>-3617.88</v>
      </c>
      <c r="P153" s="89">
        <f t="shared" si="7"/>
        <v>239702.55</v>
      </c>
      <c r="Q153"/>
    </row>
    <row r="154" spans="4:17" x14ac:dyDescent="0.3">
      <c r="G154" s="128"/>
      <c r="H154" s="42"/>
      <c r="I154" s="42"/>
      <c r="J154" s="42"/>
      <c r="K154" s="42"/>
      <c r="L154" s="42"/>
      <c r="M154" s="42"/>
      <c r="N154" s="42"/>
      <c r="O154" s="42"/>
      <c r="P154" s="129"/>
      <c r="Q154"/>
    </row>
    <row r="155" spans="4:17" s="24" customFormat="1" ht="13.2" x14ac:dyDescent="0.25">
      <c r="E155" s="24" t="s">
        <v>89</v>
      </c>
      <c r="G155" s="116">
        <v>28320</v>
      </c>
      <c r="H155" s="117">
        <v>19342.560000000005</v>
      </c>
      <c r="I155" s="117">
        <v>0</v>
      </c>
      <c r="J155" s="117">
        <v>400</v>
      </c>
      <c r="K155" s="117">
        <v>66421</v>
      </c>
      <c r="L155" s="117">
        <v>0</v>
      </c>
      <c r="M155" s="117">
        <v>0</v>
      </c>
      <c r="N155" s="117">
        <v>0</v>
      </c>
      <c r="O155" s="117"/>
      <c r="P155" s="118">
        <v>114483.56</v>
      </c>
    </row>
    <row r="156" spans="4:17" s="24" customFormat="1" ht="13.2" x14ac:dyDescent="0.25">
      <c r="G156" s="215">
        <v>30383.61</v>
      </c>
      <c r="H156" s="201">
        <v>27762.65</v>
      </c>
      <c r="I156" s="201">
        <v>0</v>
      </c>
      <c r="J156" s="201">
        <v>309.27</v>
      </c>
      <c r="K156" s="201">
        <v>69077.460000000006</v>
      </c>
      <c r="L156" s="201">
        <v>0</v>
      </c>
      <c r="M156" s="201">
        <v>0</v>
      </c>
      <c r="N156" s="201">
        <v>0</v>
      </c>
      <c r="O156" s="201">
        <v>0</v>
      </c>
      <c r="P156" s="216">
        <v>127532.98999999999</v>
      </c>
    </row>
    <row r="157" spans="4:17" s="24" customFormat="1" ht="13.2" x14ac:dyDescent="0.25">
      <c r="G157" s="116"/>
      <c r="H157" s="117"/>
      <c r="I157" s="117"/>
      <c r="J157" s="117"/>
      <c r="K157" s="117"/>
      <c r="L157" s="117"/>
      <c r="M157" s="117"/>
      <c r="N157" s="117"/>
      <c r="O157" s="117"/>
      <c r="P157" s="118"/>
    </row>
    <row r="158" spans="4:17" s="24" customFormat="1" ht="13.2" x14ac:dyDescent="0.25">
      <c r="E158" s="24" t="s">
        <v>138</v>
      </c>
      <c r="G158" s="116">
        <v>12800</v>
      </c>
      <c r="H158" s="117">
        <v>11686.400000000001</v>
      </c>
      <c r="I158" s="117">
        <v>0</v>
      </c>
      <c r="J158" s="117">
        <v>0</v>
      </c>
      <c r="K158" s="117">
        <v>85078.99</v>
      </c>
      <c r="L158" s="117">
        <v>0</v>
      </c>
      <c r="M158" s="117">
        <v>0</v>
      </c>
      <c r="N158" s="117">
        <v>0</v>
      </c>
      <c r="O158" s="117">
        <v>0</v>
      </c>
      <c r="P158" s="118">
        <v>109565.39000000001</v>
      </c>
    </row>
    <row r="159" spans="4:17" s="24" customFormat="1" ht="13.2" x14ac:dyDescent="0.25">
      <c r="G159" s="215">
        <v>12619.64</v>
      </c>
      <c r="H159" s="201">
        <v>11542.92</v>
      </c>
      <c r="I159" s="201">
        <v>0</v>
      </c>
      <c r="J159" s="201">
        <v>312.26</v>
      </c>
      <c r="K159" s="201">
        <v>84371.02</v>
      </c>
      <c r="L159" s="201">
        <v>0</v>
      </c>
      <c r="M159" s="201">
        <v>0</v>
      </c>
      <c r="N159" s="201">
        <v>0</v>
      </c>
      <c r="O159" s="201">
        <v>0</v>
      </c>
      <c r="P159" s="216">
        <v>108845.84</v>
      </c>
    </row>
    <row r="160" spans="4:17" s="24" customFormat="1" ht="13.2" x14ac:dyDescent="0.25">
      <c r="G160" s="116"/>
      <c r="H160" s="117"/>
      <c r="I160" s="117"/>
      <c r="J160" s="117"/>
      <c r="K160" s="117"/>
      <c r="L160" s="117"/>
      <c r="M160" s="117"/>
      <c r="N160" s="117"/>
      <c r="O160" s="117"/>
      <c r="P160" s="118"/>
    </row>
    <row r="161" spans="2:16" s="24" customFormat="1" ht="13.2" x14ac:dyDescent="0.25">
      <c r="E161" s="24" t="s">
        <v>91</v>
      </c>
      <c r="G161" s="116">
        <v>0</v>
      </c>
      <c r="H161" s="117">
        <v>0</v>
      </c>
      <c r="I161" s="117">
        <v>0</v>
      </c>
      <c r="J161" s="117">
        <v>0</v>
      </c>
      <c r="K161" s="117">
        <v>0</v>
      </c>
      <c r="L161" s="117">
        <v>0</v>
      </c>
      <c r="M161" s="117">
        <v>0</v>
      </c>
      <c r="N161" s="117">
        <v>0</v>
      </c>
      <c r="O161" s="117">
        <v>0</v>
      </c>
      <c r="P161" s="118">
        <v>0</v>
      </c>
    </row>
    <row r="162" spans="2:16" s="24" customFormat="1" ht="13.2" x14ac:dyDescent="0.25">
      <c r="G162" s="217">
        <v>0</v>
      </c>
      <c r="H162" s="218">
        <v>0</v>
      </c>
      <c r="I162" s="218">
        <v>0</v>
      </c>
      <c r="J162" s="218">
        <v>0</v>
      </c>
      <c r="K162" s="218">
        <v>7706.52</v>
      </c>
      <c r="L162" s="218">
        <v>11.7</v>
      </c>
      <c r="M162" s="218">
        <v>0</v>
      </c>
      <c r="N162" s="218">
        <v>-776.62</v>
      </c>
      <c r="O162" s="218">
        <v>-3617.88</v>
      </c>
      <c r="P162" s="219">
        <v>3323.7200000000003</v>
      </c>
    </row>
    <row r="163" spans="2:16" s="24" customFormat="1" ht="13.2" x14ac:dyDescent="0.25">
      <c r="G163" s="26"/>
      <c r="H163" s="26"/>
      <c r="I163" s="26"/>
      <c r="J163" s="26"/>
      <c r="K163" s="26"/>
      <c r="L163" s="26"/>
      <c r="M163" s="26"/>
      <c r="N163" s="26"/>
      <c r="O163" s="26"/>
      <c r="P163" s="26"/>
    </row>
    <row r="164" spans="2:16" s="24" customFormat="1" x14ac:dyDescent="0.3">
      <c r="D164" t="s">
        <v>92</v>
      </c>
      <c r="G164" s="206">
        <v>21856</v>
      </c>
      <c r="H164" s="207">
        <v>14927.648000000001</v>
      </c>
      <c r="I164" s="207">
        <v>0</v>
      </c>
      <c r="J164" s="207">
        <v>0</v>
      </c>
      <c r="K164" s="207">
        <v>2080</v>
      </c>
      <c r="L164" s="207">
        <v>0</v>
      </c>
      <c r="M164" s="207">
        <v>0</v>
      </c>
      <c r="N164" s="207">
        <v>0</v>
      </c>
      <c r="O164" s="207"/>
      <c r="P164" s="208">
        <v>38863.648000000001</v>
      </c>
    </row>
    <row r="165" spans="2:16" s="24" customFormat="1" x14ac:dyDescent="0.3">
      <c r="D165"/>
      <c r="G165" s="209">
        <v>18570.48</v>
      </c>
      <c r="H165" s="210">
        <v>16980.05</v>
      </c>
      <c r="I165" s="210">
        <v>0</v>
      </c>
      <c r="J165" s="210">
        <v>0</v>
      </c>
      <c r="K165" s="210">
        <v>92.39</v>
      </c>
      <c r="L165" s="210">
        <v>0</v>
      </c>
      <c r="M165" s="210">
        <v>0</v>
      </c>
      <c r="N165" s="210">
        <v>0</v>
      </c>
      <c r="O165" s="210">
        <v>0</v>
      </c>
      <c r="P165" s="211">
        <v>35642.92</v>
      </c>
    </row>
    <row r="166" spans="2:16" s="24" customFormat="1" x14ac:dyDescent="0.3">
      <c r="D166"/>
      <c r="G166" s="200"/>
      <c r="H166" s="200"/>
      <c r="I166" s="200"/>
      <c r="J166" s="200"/>
      <c r="K166" s="200"/>
      <c r="L166" s="200"/>
      <c r="M166" s="200"/>
      <c r="N166" s="200"/>
      <c r="O166" s="200"/>
      <c r="P166" s="200"/>
    </row>
    <row r="167" spans="2:16" s="24" customFormat="1" x14ac:dyDescent="0.3">
      <c r="D167" t="s">
        <v>93</v>
      </c>
      <c r="G167" s="206">
        <v>58000</v>
      </c>
      <c r="H167" s="207">
        <v>39614</v>
      </c>
      <c r="I167" s="207">
        <v>1040</v>
      </c>
      <c r="J167" s="207">
        <v>595</v>
      </c>
      <c r="K167" s="207">
        <v>10800</v>
      </c>
      <c r="L167" s="207">
        <v>715</v>
      </c>
      <c r="M167" s="207">
        <v>0</v>
      </c>
      <c r="N167" s="207">
        <v>0</v>
      </c>
      <c r="O167" s="207">
        <v>0</v>
      </c>
      <c r="P167" s="208">
        <v>110764</v>
      </c>
    </row>
    <row r="168" spans="2:16" s="24" customFormat="1" x14ac:dyDescent="0.3">
      <c r="D168"/>
      <c r="G168" s="209">
        <v>43200.13</v>
      </c>
      <c r="H168" s="210">
        <v>39678.35</v>
      </c>
      <c r="I168" s="210">
        <v>0</v>
      </c>
      <c r="J168" s="210">
        <v>0</v>
      </c>
      <c r="K168" s="210">
        <v>14563.07</v>
      </c>
      <c r="L168" s="210">
        <v>0</v>
      </c>
      <c r="M168" s="210">
        <v>0</v>
      </c>
      <c r="N168" s="210">
        <v>0</v>
      </c>
      <c r="O168" s="210">
        <v>0</v>
      </c>
      <c r="P168" s="211">
        <v>97441.549999999988</v>
      </c>
    </row>
    <row r="169" spans="2:16" s="24" customFormat="1" x14ac:dyDescent="0.3">
      <c r="D169"/>
      <c r="G169" s="200"/>
      <c r="H169" s="200"/>
      <c r="I169" s="200"/>
      <c r="J169" s="200"/>
      <c r="K169" s="200"/>
      <c r="L169" s="200"/>
      <c r="M169" s="200"/>
      <c r="N169" s="200"/>
      <c r="O169" s="200"/>
      <c r="P169" s="200"/>
    </row>
    <row r="170" spans="2:16" s="24" customFormat="1" x14ac:dyDescent="0.3">
      <c r="D170" t="s">
        <v>94</v>
      </c>
      <c r="G170" s="220">
        <v>2400</v>
      </c>
      <c r="H170" s="207">
        <v>1639.2</v>
      </c>
      <c r="I170" s="207">
        <v>2000</v>
      </c>
      <c r="J170" s="207">
        <v>0</v>
      </c>
      <c r="K170" s="207">
        <v>390</v>
      </c>
      <c r="L170" s="207">
        <v>3380</v>
      </c>
      <c r="M170" s="207">
        <v>0</v>
      </c>
      <c r="N170" s="207">
        <v>0</v>
      </c>
      <c r="O170" s="207">
        <v>0</v>
      </c>
      <c r="P170" s="208">
        <v>9809.2000000000007</v>
      </c>
    </row>
    <row r="171" spans="2:16" s="24" customFormat="1" x14ac:dyDescent="0.3">
      <c r="D171"/>
      <c r="G171" s="212">
        <v>2788.8</v>
      </c>
      <c r="H171" s="213">
        <v>2542.14</v>
      </c>
      <c r="I171" s="213">
        <v>1685.44</v>
      </c>
      <c r="J171" s="213">
        <v>0</v>
      </c>
      <c r="K171" s="213">
        <v>0</v>
      </c>
      <c r="L171" s="213">
        <v>154.81</v>
      </c>
      <c r="M171" s="213">
        <v>0</v>
      </c>
      <c r="N171" s="213">
        <v>0</v>
      </c>
      <c r="O171" s="213">
        <v>0</v>
      </c>
      <c r="P171" s="214">
        <v>7171.1900000000005</v>
      </c>
    </row>
    <row r="172" spans="2:16" s="24" customFormat="1" x14ac:dyDescent="0.3">
      <c r="D172"/>
      <c r="G172" s="26"/>
      <c r="H172" s="26"/>
      <c r="I172" s="26"/>
      <c r="J172" s="26"/>
      <c r="K172" s="26"/>
      <c r="L172" s="26"/>
      <c r="M172" s="26"/>
      <c r="N172" s="26"/>
      <c r="O172" s="26"/>
      <c r="P172" s="26"/>
    </row>
    <row r="173" spans="2:16" s="24" customFormat="1" x14ac:dyDescent="0.3">
      <c r="B173" s="24" t="s">
        <v>139</v>
      </c>
      <c r="D173" t="s">
        <v>96</v>
      </c>
      <c r="G173" s="206">
        <v>0</v>
      </c>
      <c r="H173" s="207">
        <v>0</v>
      </c>
      <c r="I173" s="207">
        <v>0</v>
      </c>
      <c r="J173" s="207">
        <v>0</v>
      </c>
      <c r="K173" s="207">
        <v>0</v>
      </c>
      <c r="L173" s="207">
        <v>0</v>
      </c>
      <c r="M173" s="207">
        <v>0</v>
      </c>
      <c r="N173" s="207">
        <v>0</v>
      </c>
      <c r="O173" s="207">
        <v>0</v>
      </c>
      <c r="P173" s="208">
        <v>0</v>
      </c>
    </row>
    <row r="174" spans="2:16" s="24" customFormat="1" x14ac:dyDescent="0.3">
      <c r="D174"/>
      <c r="G174" s="212"/>
      <c r="H174" s="213"/>
      <c r="I174" s="213"/>
      <c r="J174" s="213"/>
      <c r="K174" s="213"/>
      <c r="L174" s="213"/>
      <c r="M174" s="213"/>
      <c r="N174" s="213"/>
      <c r="O174" s="213"/>
      <c r="P174" s="214"/>
    </row>
    <row r="175" spans="2:16" s="24" customFormat="1" x14ac:dyDescent="0.3">
      <c r="D175"/>
      <c r="G175" s="199"/>
      <c r="H175" s="199"/>
      <c r="I175" s="199"/>
      <c r="J175" s="199"/>
      <c r="K175" s="199"/>
      <c r="L175" s="199"/>
      <c r="M175" s="199"/>
      <c r="N175" s="199"/>
      <c r="O175" s="199"/>
      <c r="P175" s="199"/>
    </row>
    <row r="176" spans="2:16" s="20" customFormat="1" ht="13.2" x14ac:dyDescent="0.25">
      <c r="E176" s="21"/>
      <c r="F176" s="21" t="s">
        <v>97</v>
      </c>
      <c r="G176" s="8">
        <v>554755</v>
      </c>
      <c r="H176" s="8">
        <v>443831.03500000003</v>
      </c>
      <c r="I176" s="8">
        <v>30540</v>
      </c>
      <c r="J176" s="8">
        <v>27867</v>
      </c>
      <c r="K176" s="8">
        <v>412919.99</v>
      </c>
      <c r="L176" s="8">
        <v>31618</v>
      </c>
      <c r="M176" s="8">
        <v>202</v>
      </c>
      <c r="N176" s="8">
        <v>0</v>
      </c>
      <c r="O176" s="8">
        <v>-282400.8</v>
      </c>
      <c r="P176" s="8">
        <v>1219332.2250000001</v>
      </c>
    </row>
    <row r="177" spans="2:17" x14ac:dyDescent="0.3">
      <c r="G177" s="147">
        <f>G126+G129+G132+G135+G138+G141+G144+G147+G150+G153+G165+G168+G171+G174</f>
        <v>547969.37</v>
      </c>
      <c r="H177" s="147">
        <f>H126+H129+H132+H135+H138+H141+H144+H147+H150+H153+H165+H168+H171+H174</f>
        <v>498897.17</v>
      </c>
      <c r="I177" s="147">
        <f t="shared" ref="I177:P177" si="8">I126+I129+I132+I135+I138+I141+I144+I147+I150+I153+I165+I168+I171+I174</f>
        <v>14304.79</v>
      </c>
      <c r="J177" s="147">
        <f t="shared" si="8"/>
        <v>3120.8799999999992</v>
      </c>
      <c r="K177" s="147">
        <f t="shared" si="8"/>
        <v>311136.09000000003</v>
      </c>
      <c r="L177" s="147">
        <f t="shared" si="8"/>
        <v>624.04999999999995</v>
      </c>
      <c r="M177" s="147">
        <f t="shared" si="8"/>
        <v>8476.73</v>
      </c>
      <c r="N177" s="147">
        <f t="shared" si="8"/>
        <v>-776.62</v>
      </c>
      <c r="O177" s="147">
        <f t="shared" si="8"/>
        <v>-215423.97</v>
      </c>
      <c r="P177" s="147">
        <f t="shared" si="8"/>
        <v>1168328.49</v>
      </c>
      <c r="Q177"/>
    </row>
    <row r="178" spans="2:17" s="45" customFormat="1" ht="11.4" x14ac:dyDescent="0.2">
      <c r="G178" s="22"/>
      <c r="H178" s="22"/>
      <c r="I178" s="22"/>
      <c r="J178" s="22"/>
      <c r="K178" s="22"/>
      <c r="L178" s="22"/>
      <c r="M178" s="22"/>
      <c r="N178" s="22"/>
      <c r="O178" s="22"/>
      <c r="P178" s="22"/>
    </row>
    <row r="179" spans="2:17" x14ac:dyDescent="0.3">
      <c r="Q179"/>
    </row>
    <row r="180" spans="2:17" x14ac:dyDescent="0.3">
      <c r="B180" t="s">
        <v>140</v>
      </c>
      <c r="Q180"/>
    </row>
    <row r="181" spans="2:17" x14ac:dyDescent="0.3">
      <c r="F181" s="229" t="s">
        <v>147</v>
      </c>
      <c r="G181" s="229"/>
      <c r="Q181"/>
    </row>
    <row r="182" spans="2:17" x14ac:dyDescent="0.3">
      <c r="D182" t="s">
        <v>99</v>
      </c>
      <c r="G182" s="68">
        <v>13000</v>
      </c>
      <c r="H182" s="69">
        <v>8879</v>
      </c>
      <c r="I182" s="69">
        <v>0</v>
      </c>
      <c r="J182" s="69">
        <v>130</v>
      </c>
      <c r="K182" s="69">
        <v>9360</v>
      </c>
      <c r="L182" s="69">
        <v>0</v>
      </c>
      <c r="M182" s="69">
        <v>0</v>
      </c>
      <c r="N182" s="69">
        <v>0</v>
      </c>
      <c r="O182" s="69"/>
      <c r="P182" s="70">
        <v>31369</v>
      </c>
      <c r="Q182"/>
    </row>
    <row r="183" spans="2:17" x14ac:dyDescent="0.3">
      <c r="G183" s="74">
        <v>10829</v>
      </c>
      <c r="H183" s="75">
        <v>9928.07</v>
      </c>
      <c r="I183" s="75">
        <v>0</v>
      </c>
      <c r="J183" s="75">
        <v>0</v>
      </c>
      <c r="K183" s="75">
        <v>5602.97</v>
      </c>
      <c r="L183" s="75">
        <v>0</v>
      </c>
      <c r="M183" s="75">
        <v>0</v>
      </c>
      <c r="N183" s="75">
        <v>0</v>
      </c>
      <c r="O183" s="75">
        <v>0</v>
      </c>
      <c r="P183" s="76">
        <v>26360.04</v>
      </c>
      <c r="Q183"/>
    </row>
    <row r="184" spans="2:17" x14ac:dyDescent="0.3">
      <c r="Q184"/>
    </row>
    <row r="185" spans="2:17" x14ac:dyDescent="0.3">
      <c r="D185" t="s">
        <v>100</v>
      </c>
      <c r="G185" s="68">
        <v>34632</v>
      </c>
      <c r="H185" s="69">
        <v>23653.656000000003</v>
      </c>
      <c r="I185" s="69">
        <v>0</v>
      </c>
      <c r="J185" s="69">
        <v>2605</v>
      </c>
      <c r="K185" s="69">
        <v>26000</v>
      </c>
      <c r="L185" s="69">
        <v>0</v>
      </c>
      <c r="M185" s="69">
        <v>0</v>
      </c>
      <c r="N185" s="69">
        <v>0</v>
      </c>
      <c r="O185" s="69"/>
      <c r="P185" s="70">
        <v>86890.656000000003</v>
      </c>
      <c r="Q185"/>
    </row>
    <row r="186" spans="2:17" x14ac:dyDescent="0.3">
      <c r="G186" s="74">
        <v>17967.32</v>
      </c>
      <c r="H186" s="75">
        <v>16540.490000000002</v>
      </c>
      <c r="I186" s="75">
        <v>0</v>
      </c>
      <c r="J186" s="75">
        <v>89.6</v>
      </c>
      <c r="K186" s="75">
        <v>11911.2</v>
      </c>
      <c r="L186" s="75">
        <v>2.86</v>
      </c>
      <c r="M186" s="75">
        <v>0</v>
      </c>
      <c r="N186" s="75">
        <v>0</v>
      </c>
      <c r="O186" s="75">
        <v>0</v>
      </c>
      <c r="P186" s="76">
        <v>46511.47</v>
      </c>
      <c r="Q186"/>
    </row>
    <row r="187" spans="2:17" x14ac:dyDescent="0.3">
      <c r="Q187"/>
    </row>
    <row r="188" spans="2:17" x14ac:dyDescent="0.3">
      <c r="D188" t="s">
        <v>101</v>
      </c>
      <c r="G188" s="68">
        <v>20800</v>
      </c>
      <c r="H188" s="69">
        <v>14206.400000000001</v>
      </c>
      <c r="I188" s="69">
        <v>0</v>
      </c>
      <c r="J188" s="69">
        <v>0</v>
      </c>
      <c r="K188" s="69">
        <v>2008.5</v>
      </c>
      <c r="L188" s="69">
        <v>0</v>
      </c>
      <c r="M188" s="69">
        <v>0</v>
      </c>
      <c r="N188" s="69">
        <v>0</v>
      </c>
      <c r="O188" s="69"/>
      <c r="P188" s="70">
        <v>37014.9</v>
      </c>
      <c r="Q188"/>
    </row>
    <row r="189" spans="2:17" x14ac:dyDescent="0.3">
      <c r="G189" s="74">
        <v>12669.78</v>
      </c>
      <c r="H189" s="75">
        <v>11579.52</v>
      </c>
      <c r="I189" s="75">
        <v>0</v>
      </c>
      <c r="J189" s="75">
        <v>0</v>
      </c>
      <c r="K189" s="75">
        <v>1042</v>
      </c>
      <c r="L189" s="75">
        <v>0</v>
      </c>
      <c r="M189" s="75">
        <v>19.5</v>
      </c>
      <c r="N189" s="75">
        <v>0</v>
      </c>
      <c r="O189" s="75">
        <v>0</v>
      </c>
      <c r="P189" s="76">
        <v>25310.800000000003</v>
      </c>
      <c r="Q189"/>
    </row>
    <row r="190" spans="2:17" x14ac:dyDescent="0.3">
      <c r="Q190"/>
    </row>
    <row r="191" spans="2:17" x14ac:dyDescent="0.3">
      <c r="D191" t="s">
        <v>102</v>
      </c>
      <c r="G191" s="68">
        <v>24544</v>
      </c>
      <c r="H191" s="69">
        <v>22408.671999999999</v>
      </c>
      <c r="I191" s="69">
        <v>0</v>
      </c>
      <c r="J191" s="69">
        <v>910</v>
      </c>
      <c r="K191" s="69">
        <v>152875.19</v>
      </c>
      <c r="L191" s="69">
        <v>0</v>
      </c>
      <c r="M191" s="69">
        <v>0</v>
      </c>
      <c r="N191" s="69">
        <v>0</v>
      </c>
      <c r="O191" s="69"/>
      <c r="P191" s="70">
        <v>200737.86199999999</v>
      </c>
      <c r="Q191"/>
    </row>
    <row r="192" spans="2:17" x14ac:dyDescent="0.3">
      <c r="G192" s="74">
        <v>23571.599999999999</v>
      </c>
      <c r="H192" s="75">
        <v>21649.38</v>
      </c>
      <c r="I192" s="75">
        <v>0</v>
      </c>
      <c r="J192" s="75">
        <v>749.91</v>
      </c>
      <c r="K192" s="75">
        <v>162372.01999999999</v>
      </c>
      <c r="L192" s="75">
        <v>28.45</v>
      </c>
      <c r="M192" s="75">
        <v>61524</v>
      </c>
      <c r="N192" s="75">
        <v>0</v>
      </c>
      <c r="O192" s="75">
        <v>0</v>
      </c>
      <c r="P192" s="76">
        <v>269895.36</v>
      </c>
      <c r="Q192"/>
    </row>
    <row r="193" spans="5:17" x14ac:dyDescent="0.3">
      <c r="Q193"/>
    </row>
    <row r="194" spans="5:17" s="20" customFormat="1" ht="13.2" x14ac:dyDescent="0.25">
      <c r="E194" s="21"/>
      <c r="F194" s="21" t="s">
        <v>104</v>
      </c>
      <c r="G194" s="8">
        <v>92976</v>
      </c>
      <c r="H194" s="8">
        <v>69147.728000000003</v>
      </c>
      <c r="I194" s="8">
        <v>0</v>
      </c>
      <c r="J194" s="8">
        <v>3645</v>
      </c>
      <c r="K194" s="8">
        <v>190243.69</v>
      </c>
      <c r="L194" s="8">
        <v>0</v>
      </c>
      <c r="M194" s="8">
        <v>0</v>
      </c>
      <c r="N194" s="8">
        <v>0</v>
      </c>
      <c r="O194" s="8">
        <v>0</v>
      </c>
      <c r="P194" s="8">
        <v>356012.41800000001</v>
      </c>
    </row>
    <row r="195" spans="5:17" s="20" customFormat="1" ht="13.2" x14ac:dyDescent="0.25">
      <c r="E195" s="21"/>
      <c r="F195" s="21"/>
      <c r="G195" s="147">
        <f>G183+G186+G189+G192</f>
        <v>65037.7</v>
      </c>
      <c r="H195" s="147">
        <f>H183+H186+H189+H192</f>
        <v>59697.460000000006</v>
      </c>
      <c r="I195" s="147">
        <f t="shared" ref="I195:P195" si="9">I183+I186+I189+I192</f>
        <v>0</v>
      </c>
      <c r="J195" s="147">
        <f t="shared" si="9"/>
        <v>839.51</v>
      </c>
      <c r="K195" s="147">
        <f t="shared" si="9"/>
        <v>180928.19</v>
      </c>
      <c r="L195" s="147">
        <f t="shared" si="9"/>
        <v>31.31</v>
      </c>
      <c r="M195" s="147">
        <f t="shared" si="9"/>
        <v>61543.5</v>
      </c>
      <c r="N195" s="147">
        <f t="shared" si="9"/>
        <v>0</v>
      </c>
      <c r="O195" s="147">
        <f t="shared" si="9"/>
        <v>0</v>
      </c>
      <c r="P195" s="147">
        <f t="shared" si="9"/>
        <v>368077.67</v>
      </c>
    </row>
    <row r="196" spans="5:17" s="45" customFormat="1" ht="11.4" x14ac:dyDescent="0.2">
      <c r="G196" s="22"/>
      <c r="H196" s="22"/>
      <c r="I196" s="22"/>
      <c r="J196" s="22"/>
      <c r="K196" s="22"/>
      <c r="L196" s="22"/>
      <c r="M196" s="22"/>
      <c r="N196" s="22"/>
      <c r="O196" s="22"/>
      <c r="P196" s="22"/>
    </row>
    <row r="197" spans="5:17" x14ac:dyDescent="0.3">
      <c r="F197" s="229" t="s">
        <v>147</v>
      </c>
      <c r="G197" s="229"/>
      <c r="N197" s="231">
        <f>(N51+N99+N111+N120+N177+N195)/(P51+P99+P111+P120+P177+P195)</f>
        <v>0.63985404033882098</v>
      </c>
      <c r="Q197"/>
    </row>
    <row r="198" spans="5:17" x14ac:dyDescent="0.3">
      <c r="F198" s="227"/>
      <c r="G198" s="227"/>
      <c r="N198" s="231">
        <f>(N51+N99+N111+N177+N195)/(P51+P99+P111+P177+P195)</f>
        <v>0.73165839233060115</v>
      </c>
      <c r="O198" s="2" t="s">
        <v>151</v>
      </c>
      <c r="Q198"/>
    </row>
    <row r="199" spans="5:17" x14ac:dyDescent="0.3">
      <c r="F199" s="227"/>
      <c r="G199" s="227"/>
      <c r="N199" s="231"/>
      <c r="Q199"/>
    </row>
    <row r="200" spans="5:17" s="20" customFormat="1" ht="13.2" x14ac:dyDescent="0.25">
      <c r="E200" s="21"/>
      <c r="F200" s="21" t="s">
        <v>141</v>
      </c>
      <c r="G200" s="8">
        <v>1463951</v>
      </c>
      <c r="H200" s="8">
        <v>1260631.023</v>
      </c>
      <c r="I200" s="8">
        <v>555655</v>
      </c>
      <c r="J200" s="8">
        <v>67662</v>
      </c>
      <c r="K200" s="8">
        <v>4204176.22</v>
      </c>
      <c r="L200" s="8">
        <v>42768</v>
      </c>
      <c r="M200" s="8">
        <v>8802</v>
      </c>
      <c r="N200" s="8">
        <v>8589266.1875</v>
      </c>
      <c r="O200" s="8">
        <v>-282400.8</v>
      </c>
      <c r="P200" s="8">
        <v>15910510.6305</v>
      </c>
    </row>
    <row r="201" spans="5:17" s="20" customFormat="1" x14ac:dyDescent="0.3">
      <c r="E201" s="21"/>
      <c r="F201" s="21"/>
      <c r="G201" s="221">
        <f>G51+G99+G111+G120+G177+G195</f>
        <v>1335784.81</v>
      </c>
      <c r="H201" s="221">
        <f>H51+H99+H111+H120+H177+H195</f>
        <v>1221022.3699999999</v>
      </c>
      <c r="I201" s="221">
        <f t="shared" ref="I201:P201" si="10">I51+I99+I111+I120+I177+I195</f>
        <v>290124.86</v>
      </c>
      <c r="J201" s="221">
        <f t="shared" si="10"/>
        <v>43721.16</v>
      </c>
      <c r="K201" s="221">
        <f t="shared" si="10"/>
        <v>3640885.2899999996</v>
      </c>
      <c r="L201" s="221">
        <f t="shared" si="10"/>
        <v>6601.5700000000015</v>
      </c>
      <c r="M201" s="221">
        <f t="shared" si="10"/>
        <v>71721.009999999995</v>
      </c>
      <c r="N201" s="221">
        <f t="shared" si="10"/>
        <v>11360688.340000002</v>
      </c>
      <c r="O201" s="221">
        <f t="shared" si="10"/>
        <v>-215423.97</v>
      </c>
      <c r="P201" s="221">
        <f t="shared" si="10"/>
        <v>17755124.800000001</v>
      </c>
    </row>
    <row r="202" spans="5:17" s="45" customFormat="1" ht="11.4" x14ac:dyDescent="0.2">
      <c r="G202" s="22"/>
      <c r="H202" s="22"/>
      <c r="I202" s="22"/>
      <c r="J202" s="22"/>
      <c r="K202" s="22"/>
      <c r="L202" s="22"/>
      <c r="M202" s="22"/>
      <c r="N202" s="22"/>
      <c r="O202" s="22"/>
      <c r="P202" s="22"/>
    </row>
    <row r="203" spans="5:17" x14ac:dyDescent="0.3">
      <c r="Q203"/>
    </row>
    <row r="204" spans="5:17" s="36" customFormat="1" ht="153" x14ac:dyDescent="0.3">
      <c r="E204" s="37"/>
      <c r="F204" s="38" t="s">
        <v>110</v>
      </c>
      <c r="G204" s="39" t="s">
        <v>111</v>
      </c>
      <c r="H204" s="40" t="s">
        <v>142</v>
      </c>
      <c r="I204" s="39" t="s">
        <v>113</v>
      </c>
      <c r="J204" s="39" t="s">
        <v>114</v>
      </c>
      <c r="K204" s="39" t="s">
        <v>115</v>
      </c>
      <c r="L204" s="39" t="s">
        <v>116</v>
      </c>
      <c r="M204" s="39" t="s">
        <v>117</v>
      </c>
      <c r="N204" s="39" t="s">
        <v>118</v>
      </c>
      <c r="O204" s="39" t="s">
        <v>119</v>
      </c>
      <c r="P204" s="41"/>
    </row>
    <row r="205" spans="5:17" x14ac:dyDescent="0.3">
      <c r="Q205"/>
    </row>
  </sheetData>
  <mergeCells count="8">
    <mergeCell ref="D8:F8"/>
    <mergeCell ref="F197:G197"/>
    <mergeCell ref="F181:G181"/>
    <mergeCell ref="F124:G124"/>
    <mergeCell ref="F115:G115"/>
    <mergeCell ref="F103:G103"/>
    <mergeCell ref="F55:G55"/>
    <mergeCell ref="F10:G10"/>
  </mergeCells>
  <pageMargins left="0.7" right="0.7" top="1" bottom="0.75" header="0.3" footer="0.3"/>
  <pageSetup paperSize="17" scale="55" orientation="landscape" r:id="rId1"/>
  <headerFooter>
    <oddHeader>&amp;R&amp;G</oddHeader>
    <oddFooter>&amp;L&amp;P of &amp;N&amp;C&amp;D&amp;R&amp;G</oddFooter>
  </headerFooter>
  <rowBreaks count="4" manualBreakCount="4">
    <brk id="53" max="16383" man="1"/>
    <brk id="101" max="16383" man="1"/>
    <brk id="122" max="16383" man="1"/>
    <brk id="179"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94DBE7DCA5121488A0D40EC45325A1B" ma:contentTypeVersion="104" ma:contentTypeDescription="" ma:contentTypeScope="" ma:versionID="a1ea9f4bf6203f388277bd9c2e7b325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2017-11-01T07:00:00+00:00</OpenedDate>
    <SignificantOrder xmlns="dc463f71-b30c-4ab2-9473-d307f9d35888">false</SignificantOrder>
    <Date1 xmlns="dc463f71-b30c-4ab2-9473-d307f9d35888">2020-06-01T07:00:00+00:00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171087</DocketNumber>
    <DelegatedOrder xmlns="dc463f71-b30c-4ab2-9473-d307f9d35888">false</DelegatedOrder>
  </documentManagement>
</p:properties>
</file>

<file path=customXml/itemProps1.xml><?xml version="1.0" encoding="utf-8"?>
<ds:datastoreItem xmlns:ds="http://schemas.openxmlformats.org/officeDocument/2006/customXml" ds:itemID="{D194C317-6A63-477E-97AF-766783E44B85}"/>
</file>

<file path=customXml/itemProps2.xml><?xml version="1.0" encoding="utf-8"?>
<ds:datastoreItem xmlns:ds="http://schemas.openxmlformats.org/officeDocument/2006/customXml" ds:itemID="{DAB5FB08-466E-443C-86B9-B3B50E36316E}"/>
</file>

<file path=customXml/itemProps3.xml><?xml version="1.0" encoding="utf-8"?>
<ds:datastoreItem xmlns:ds="http://schemas.openxmlformats.org/officeDocument/2006/customXml" ds:itemID="{10AD220C-B744-46BA-BEE3-45E61CE6567E}"/>
</file>

<file path=customXml/itemProps4.xml><?xml version="1.0" encoding="utf-8"?>
<ds:datastoreItem xmlns:ds="http://schemas.openxmlformats.org/officeDocument/2006/customXml" ds:itemID="{A62227F5-07E5-45D9-9E43-BBC5179415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Electric 2019 Sector</vt:lpstr>
      <vt:lpstr>Gas 2019 Sector</vt:lpstr>
      <vt:lpstr>'Electric 2019 Sector'!Print_Titles</vt:lpstr>
      <vt:lpstr>'Gas 2019 Sector'!Print_Titles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Hemstreet</dc:creator>
  <cp:lastModifiedBy>Andy Hemstreet</cp:lastModifiedBy>
  <cp:lastPrinted>2020-01-16T19:17:13Z</cp:lastPrinted>
  <dcterms:created xsi:type="dcterms:W3CDTF">2019-11-08T21:29:00Z</dcterms:created>
  <dcterms:modified xsi:type="dcterms:W3CDTF">2020-04-08T16:02:22Z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0x0101006E56B4D1795A2E4DB2F0B01679ED314A00394DBE7DCA5121488A0D40EC45325A1B</vt:lpwstr>
  </property>
  <property fmtid="{D5CDD505-2E9C-101B-9397-08002B2CF9AE}" pid="3" name="_docset_NoMedatataSyncRequired">
    <vt:lpwstr>False</vt:lpwstr>
  </property>
  <property fmtid="{D5CDD505-2E9C-101B-9397-08002B2CF9AE}" pid="4" name="IsEFSEC">
    <vt:bool>false</vt:bool>
  </property>
</Properties>
</file>