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<sst xmlns="http://schemas.openxmlformats.org/spreadsheetml/2006/main" count="65" uniqueCount="53">
  <si>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AVISTA UTILITIES</t>
  </si>
  <si>
    <t>Proposed Decoupling Mechanism</t>
  </si>
  <si>
    <t>Adjusted for Actual New Customer Usage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</si>
  <si>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</si>
  <si>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</si>
  <si>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</si>
  <si>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</si>
  <si>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</si>
  <si>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</si>
  <si>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</si>
  <si>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</si>
  <si>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</si>
  <si>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</si>
  <si>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</si>
  <si>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</si>
  <si>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 Total</t>
  </si>
  <si>
    <t>12 Months Ended June 2006 Actual</t>
  </si>
  <si>
    <t>Schedule 101</t>
  </si>
  <si>
    <t>Schedule 101 Billed Therms</t>
  </si>
  <si>
    <t>Deduct New Customer Usage(1)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</si>
  <si>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</si>
  <si>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</si>
  <si>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</si>
  <si>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</si>
  <si>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</si>
  <si>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</si>
  <si>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</si>
  <si>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</si>
  <si>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Deferred Rev. Excess (Shortfall)</t>
  </si>
  <si>
    <t>Deferral Account Entry (90% Limitation)</t>
  </si>
  <si>
    <t>(1) Per monthly reports - current month usage for new services opened since that month of the test year (2004)</t>
  </si>
  <si>
    <t>Unbilled Calculation</t>
  </si>
  <si>
    <t>Unbilled DDH</t>
  </si>
  <si>
    <t>Unbilled Factor</t>
  </si>
  <si>
    <t>Sch. 101</t>
  </si>
  <si>
    <t>2004 Baseload</t>
  </si>
  <si>
    <t>Sensitivity</t>
  </si>
  <si>
    <t>Res 101</t>
  </si>
  <si>
    <t>Com 101</t>
  </si>
  <si>
    <t>Ind 101</t>
  </si>
  <si>
    <t>Weather Adjustment Calculation</t>
  </si>
  <si>
    <t>Normal DDH</t>
  </si>
  <si>
    <t>Actual DDH</t>
  </si>
  <si>
    <t>Normal - Actual DDH</t>
  </si>
  <si>
    <t>Test Year Number of Customers by Class</t>
  </si>
  <si>
    <t>101</t>
  </si>
  <si>
    <t>01 RESIDENTIAL</t>
  </si>
  <si>
    <t>21 FIRM COMMERCIAL</t>
  </si>
  <si>
    <t>31 FIRM-MISCELLANEOUS INDUSTRIAL</t>
  </si>
  <si>
    <t>80 INTERDEPARTMENT REVENUE</t>
  </si>
  <si>
    <t>Total 101</t>
  </si>
  <si>
    <t>Docket No. UG-060518</t>
  </si>
  <si>
    <t>Example Calculation for 2005/2006 compared to 2004 Test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</si>
</sst>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.00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5" fontId="1" fillId="0" borderId="0" xfId="17" applyNumberFormat="1" applyFont="1" applyAlignment="1">
      <alignment/>
    </xf>
    <xf numFmtId="5" fontId="1" fillId="2" borderId="0" xfId="17" applyNumberFormat="1" applyFont="1" applyFill="1" applyAlignment="1">
      <alignment/>
    </xf>
    <xf numFmtId="5" fontId="1" fillId="0" borderId="0" xfId="17" applyNumberFormat="1" applyFont="1" applyFill="1" applyAlignment="1">
      <alignment/>
    </xf>
    <xf numFmtId="5" fontId="1" fillId="0" borderId="2" xfId="17" applyNumberFormat="1" applyFont="1" applyBorder="1" applyAlignment="1">
      <alignment/>
    </xf>
    <xf numFmtId="5" fontId="1" fillId="0" borderId="3" xfId="17" applyNumberFormat="1" applyFont="1" applyBorder="1" applyAlignment="1">
      <alignment/>
    </xf>
    <xf numFmtId="5" fontId="1" fillId="0" borderId="0" xfId="17" applyNumberFormat="1" applyFont="1" applyBorder="1" applyAlignment="1">
      <alignment/>
    </xf>
    <xf numFmtId="0" fontId="0" fillId="0" borderId="0" xfId="0" applyAlignment="1">
      <alignment horizontal="left"/>
    </xf>
    <xf numFmtId="17" fontId="3" fillId="0" borderId="0" xfId="0" applyNumberFormat="1" applyFont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ill="1" applyBorder="1" applyAlignment="1">
      <alignment/>
    </xf>
    <xf numFmtId="10" fontId="0" fillId="0" borderId="0" xfId="19" applyNumberFormat="1" applyBorder="1" applyAlignment="1">
      <alignment/>
    </xf>
    <xf numFmtId="10" fontId="0" fillId="0" borderId="0" xfId="19" applyNumberFormat="1" applyFill="1" applyBorder="1" applyAlignment="1">
      <alignment/>
    </xf>
    <xf numFmtId="0" fontId="4" fillId="0" borderId="0" xfId="0" applyFont="1" applyAlignment="1">
      <alignment horizontal="right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17" fontId="1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5" fontId="1" fillId="0" borderId="4" xfId="17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view="pageBreakPreview" zoomScale="60" workbookViewId="0" topLeftCell="A48">
      <selection activeCell="A1" sqref="A1:P1"/>
    </sheetView>
  </sheetViews>
  <sheetFormatPr defaultColWidth="9.140625" defaultRowHeight="12.75"/>
  <cols>
    <col min="1" max="1" width="10.00390625" style="2" customWidth="1"/>
    <col min="2" max="2" width="17.8515625" style="2" customWidth="1"/>
    <col min="3" max="3" width="9.57421875" style="2" customWidth="1"/>
    <col min="4" max="4" width="13.57421875" style="2" customWidth="1"/>
    <col min="5" max="5" width="12.7109375" style="2" customWidth="1"/>
    <col min="6" max="6" width="13.00390625" style="2" customWidth="1"/>
    <col min="7" max="8" width="13.28125" style="2" bestFit="1" customWidth="1"/>
    <col min="9" max="9" width="13.00390625" style="2" bestFit="1" customWidth="1"/>
    <col min="10" max="10" width="14.140625" style="2" bestFit="1" customWidth="1"/>
    <col min="11" max="11" width="13.7109375" style="2" bestFit="1" customWidth="1"/>
    <col min="12" max="12" width="12.8515625" style="2" bestFit="1" customWidth="1"/>
    <col min="13" max="13" width="13.00390625" style="2" customWidth="1"/>
    <col min="14" max="14" width="12.28125" style="2" customWidth="1"/>
    <col min="15" max="15" width="12.57421875" style="2" customWidth="1"/>
    <col min="16" max="16" width="13.8515625" style="2" customWidth="1"/>
    <col min="17" max="17" width="14.00390625" style="2" bestFit="1" customWidth="1"/>
    <col min="18" max="18" width="10.28125" style="2" bestFit="1" customWidth="1"/>
    <col min="19" max="16384" width="9.140625" style="2" customWidth="1"/>
  </cols>
  <sheetData>
    <row r="1" spans="1:16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.75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.7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.75">
      <c r="A4" s="38" t="s">
        <v>52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ht="12.75">
      <c r="A6" s="3"/>
    </row>
    <row r="7" ht="12.75">
      <c r="A7" s="3"/>
    </row>
    <row r="8" ht="12.75">
      <c r="A8" s="1"/>
    </row>
    <row r="9" spans="4:15" ht="12.75">
      <c r="D9" s="4">
        <v>2005</v>
      </c>
      <c r="E9" s="4">
        <v>2005</v>
      </c>
      <c r="F9" s="4">
        <v>2005</v>
      </c>
      <c r="G9" s="4">
        <v>2005</v>
      </c>
      <c r="H9" s="4">
        <v>2005</v>
      </c>
      <c r="I9" s="4">
        <v>2005</v>
      </c>
      <c r="J9" s="4">
        <v>2006</v>
      </c>
      <c r="K9" s="4">
        <v>2006</v>
      </c>
      <c r="L9" s="4">
        <v>2006</v>
      </c>
      <c r="M9" s="4">
        <v>2006</v>
      </c>
      <c r="N9" s="4">
        <v>2006</v>
      </c>
      <c r="O9" s="4">
        <v>2006</v>
      </c>
    </row>
    <row r="10" spans="4:16" ht="12.75"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5" t="s">
        <v>15</v>
      </c>
    </row>
    <row r="11" spans="1:2" ht="12.75">
      <c r="A11" s="1" t="s">
        <v>16</v>
      </c>
      <c r="B11" s="1"/>
    </row>
    <row r="12" spans="1:7" ht="12.75">
      <c r="A12" s="6" t="s">
        <v>17</v>
      </c>
      <c r="D12" s="7"/>
      <c r="E12" s="7"/>
      <c r="F12" s="7"/>
      <c r="G12" s="8"/>
    </row>
    <row r="13" spans="1:17" ht="12.75">
      <c r="A13" s="2" t="s">
        <v>18</v>
      </c>
      <c r="D13" s="7">
        <v>2680372</v>
      </c>
      <c r="E13" s="7">
        <v>2034376</v>
      </c>
      <c r="F13" s="7">
        <v>2364648</v>
      </c>
      <c r="G13" s="7">
        <v>4735670</v>
      </c>
      <c r="H13" s="7">
        <v>8890440</v>
      </c>
      <c r="I13" s="8">
        <v>20055399</v>
      </c>
      <c r="J13" s="8">
        <v>18562669</v>
      </c>
      <c r="K13" s="8">
        <v>16709536</v>
      </c>
      <c r="L13" s="8">
        <v>16924558</v>
      </c>
      <c r="M13" s="8">
        <v>11304373</v>
      </c>
      <c r="N13" s="8">
        <v>6552477</v>
      </c>
      <c r="O13" s="8">
        <v>3538290</v>
      </c>
      <c r="P13" s="9">
        <f>SUM(D13:O13)</f>
        <v>114352808</v>
      </c>
      <c r="Q13" s="9"/>
    </row>
    <row r="14" spans="4:17" ht="12.75">
      <c r="D14" s="7"/>
      <c r="E14" s="7"/>
      <c r="F14" s="7"/>
      <c r="G14" s="7"/>
      <c r="H14" s="7"/>
      <c r="I14" s="8"/>
      <c r="J14" s="8"/>
      <c r="K14" s="8"/>
      <c r="L14" s="8"/>
      <c r="M14" s="8"/>
      <c r="N14" s="8"/>
      <c r="O14" s="8"/>
      <c r="P14" s="9"/>
      <c r="Q14" s="9"/>
    </row>
    <row r="15" spans="1:17" ht="12.75">
      <c r="A15" s="35" t="s">
        <v>19</v>
      </c>
      <c r="D15" s="8">
        <v>-58098</v>
      </c>
      <c r="E15" s="8">
        <v>-48661</v>
      </c>
      <c r="F15" s="8">
        <v>-56907</v>
      </c>
      <c r="G15" s="8">
        <v>-131690</v>
      </c>
      <c r="H15" s="8">
        <v>-282132</v>
      </c>
      <c r="I15" s="8">
        <v>-594195</v>
      </c>
      <c r="J15" s="8">
        <v>-928930</v>
      </c>
      <c r="K15" s="8">
        <v>-865545</v>
      </c>
      <c r="L15" s="8">
        <v>-864170</v>
      </c>
      <c r="M15" s="8">
        <v>-589790</v>
      </c>
      <c r="N15" s="8">
        <v>-324239</v>
      </c>
      <c r="O15" s="8">
        <v>-191256</v>
      </c>
      <c r="P15" s="9">
        <f>SUM(D15:O15)</f>
        <v>-4935613</v>
      </c>
      <c r="Q15" s="9"/>
    </row>
    <row r="16" spans="1:17" ht="12.75">
      <c r="A16" s="3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9"/>
    </row>
    <row r="17" spans="1:17" ht="12.75">
      <c r="A17" s="2" t="s">
        <v>20</v>
      </c>
      <c r="D17" s="7">
        <f aca="true" t="shared" si="0" ref="D17:O17">-D83</f>
        <v>-1781722.8116999997</v>
      </c>
      <c r="E17" s="7">
        <f t="shared" si="0"/>
        <v>-610718.1386</v>
      </c>
      <c r="F17" s="7">
        <f t="shared" si="0"/>
        <v>-860964.3882</v>
      </c>
      <c r="G17" s="7">
        <f t="shared" si="0"/>
        <v>-3119934.9874</v>
      </c>
      <c r="H17" s="7">
        <f t="shared" si="0"/>
        <v>-5691560.4151</v>
      </c>
      <c r="I17" s="7">
        <f t="shared" si="0"/>
        <v>-11203965.106600001</v>
      </c>
      <c r="J17" s="7">
        <f t="shared" si="0"/>
        <v>-12103777.374</v>
      </c>
      <c r="K17" s="7">
        <f t="shared" si="0"/>
        <v>-9369460.3905</v>
      </c>
      <c r="L17" s="7">
        <f t="shared" si="0"/>
        <v>-9890566.2863</v>
      </c>
      <c r="M17" s="7">
        <f t="shared" si="0"/>
        <v>-7768153.806</v>
      </c>
      <c r="N17" s="7">
        <f t="shared" si="0"/>
        <v>-5439965.445599999</v>
      </c>
      <c r="O17" s="7">
        <f t="shared" si="0"/>
        <v>-3050157.0251</v>
      </c>
      <c r="P17" s="9">
        <f>SUM(D17:O17)</f>
        <v>-70890946.1751</v>
      </c>
      <c r="Q17" s="9"/>
    </row>
    <row r="18" spans="4:17" ht="12.7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/>
      <c r="Q18" s="9"/>
    </row>
    <row r="19" spans="1:17" ht="12.75">
      <c r="A19" s="2" t="s">
        <v>21</v>
      </c>
      <c r="D19" s="7">
        <f aca="true" t="shared" si="1" ref="D19:O19">E83</f>
        <v>610718.1386</v>
      </c>
      <c r="E19" s="7">
        <f t="shared" si="1"/>
        <v>860964.3882</v>
      </c>
      <c r="F19" s="7">
        <f t="shared" si="1"/>
        <v>3119934.9874</v>
      </c>
      <c r="G19" s="7">
        <f t="shared" si="1"/>
        <v>5691560.4151</v>
      </c>
      <c r="H19" s="7">
        <f t="shared" si="1"/>
        <v>11203965.106600001</v>
      </c>
      <c r="I19" s="7">
        <f t="shared" si="1"/>
        <v>12103777.374</v>
      </c>
      <c r="J19" s="7">
        <f t="shared" si="1"/>
        <v>9369460.3905</v>
      </c>
      <c r="K19" s="7">
        <f t="shared" si="1"/>
        <v>9890566.2863</v>
      </c>
      <c r="L19" s="7">
        <f t="shared" si="1"/>
        <v>7768153.806</v>
      </c>
      <c r="M19" s="7">
        <f t="shared" si="1"/>
        <v>5439965.445599999</v>
      </c>
      <c r="N19" s="7">
        <f t="shared" si="1"/>
        <v>3050157.0251</v>
      </c>
      <c r="O19" s="7">
        <f t="shared" si="1"/>
        <v>1445231.5878</v>
      </c>
      <c r="P19" s="9">
        <f>SUM(D19:O19)</f>
        <v>70554454.95120001</v>
      </c>
      <c r="Q19" s="7"/>
    </row>
    <row r="20" spans="4:17" ht="12.7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/>
      <c r="Q20" s="7"/>
    </row>
    <row r="21" spans="1:17" ht="12.75">
      <c r="A21" s="2" t="s">
        <v>22</v>
      </c>
      <c r="D21" s="7">
        <f aca="true" t="shared" si="2" ref="D21:O21">D95</f>
        <v>519436.698</v>
      </c>
      <c r="E21" s="7">
        <f t="shared" si="2"/>
        <v>315655.33999999997</v>
      </c>
      <c r="F21" s="7">
        <f t="shared" si="2"/>
        <v>-522366.768</v>
      </c>
      <c r="G21" s="7">
        <f t="shared" si="2"/>
        <v>1033117.0850000001</v>
      </c>
      <c r="H21" s="7">
        <f t="shared" si="2"/>
        <v>-351935.078</v>
      </c>
      <c r="I21" s="7">
        <f t="shared" si="2"/>
        <v>-1443694.95</v>
      </c>
      <c r="J21" s="7">
        <f t="shared" si="2"/>
        <v>4139344.44</v>
      </c>
      <c r="K21" s="7">
        <f t="shared" si="2"/>
        <v>-487088.771</v>
      </c>
      <c r="L21" s="7">
        <f t="shared" si="2"/>
        <v>-251317.824</v>
      </c>
      <c r="M21" s="7">
        <f t="shared" si="2"/>
        <v>518207.91000000003</v>
      </c>
      <c r="N21" s="7">
        <f t="shared" si="2"/>
        <v>581332.7890000001</v>
      </c>
      <c r="O21" s="7">
        <f t="shared" si="2"/>
        <v>707215.86</v>
      </c>
      <c r="P21" s="9">
        <f>SUM(D21:O21)</f>
        <v>4757906.731000001</v>
      </c>
      <c r="Q21" s="7"/>
    </row>
    <row r="22" spans="4:17" ht="12.7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  <c r="Q22" s="7"/>
    </row>
    <row r="23" spans="1:17" ht="12.75">
      <c r="A23" s="2" t="s">
        <v>23</v>
      </c>
      <c r="D23" s="10">
        <f aca="true" t="shared" si="3" ref="D23:P23">SUM(D13:D21)</f>
        <v>1970706.0249</v>
      </c>
      <c r="E23" s="10">
        <f t="shared" si="3"/>
        <v>2551616.5896</v>
      </c>
      <c r="F23" s="10">
        <f t="shared" si="3"/>
        <v>4044344.8312</v>
      </c>
      <c r="G23" s="10">
        <f t="shared" si="3"/>
        <v>8208722.5127</v>
      </c>
      <c r="H23" s="10">
        <f t="shared" si="3"/>
        <v>13768777.6135</v>
      </c>
      <c r="I23" s="10">
        <f t="shared" si="3"/>
        <v>18917321.317399997</v>
      </c>
      <c r="J23" s="10">
        <f t="shared" si="3"/>
        <v>19038766.4565</v>
      </c>
      <c r="K23" s="10">
        <f t="shared" si="3"/>
        <v>15878008.1248</v>
      </c>
      <c r="L23" s="10">
        <f t="shared" si="3"/>
        <v>13686657.695700001</v>
      </c>
      <c r="M23" s="10">
        <f t="shared" si="3"/>
        <v>8904602.5496</v>
      </c>
      <c r="N23" s="10">
        <f t="shared" si="3"/>
        <v>4419762.368500001</v>
      </c>
      <c r="O23" s="10">
        <f t="shared" si="3"/>
        <v>2449324.4227</v>
      </c>
      <c r="P23" s="10">
        <f t="shared" si="3"/>
        <v>113838610.50710002</v>
      </c>
      <c r="Q23" s="7"/>
    </row>
    <row r="24" spans="4:17" ht="12.7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7"/>
    </row>
    <row r="25" spans="1:17" ht="12.75">
      <c r="A25" s="2" t="s">
        <v>24</v>
      </c>
      <c r="D25" s="11">
        <f aca="true" t="shared" si="4" ref="D25:O25">D23</f>
        <v>1970706.0249</v>
      </c>
      <c r="E25" s="11">
        <f t="shared" si="4"/>
        <v>2551616.5896</v>
      </c>
      <c r="F25" s="11">
        <f t="shared" si="4"/>
        <v>4044344.8312</v>
      </c>
      <c r="G25" s="11">
        <f t="shared" si="4"/>
        <v>8208722.5127</v>
      </c>
      <c r="H25" s="11">
        <f t="shared" si="4"/>
        <v>13768777.6135</v>
      </c>
      <c r="I25" s="11">
        <f t="shared" si="4"/>
        <v>18917321.317399997</v>
      </c>
      <c r="J25" s="11">
        <f t="shared" si="4"/>
        <v>19038766.4565</v>
      </c>
      <c r="K25" s="11">
        <f t="shared" si="4"/>
        <v>15878008.1248</v>
      </c>
      <c r="L25" s="11">
        <f t="shared" si="4"/>
        <v>13686657.695700001</v>
      </c>
      <c r="M25" s="11">
        <f t="shared" si="4"/>
        <v>8904602.5496</v>
      </c>
      <c r="N25" s="11">
        <f t="shared" si="4"/>
        <v>4419762.368500001</v>
      </c>
      <c r="O25" s="11">
        <f t="shared" si="4"/>
        <v>2449324.4227</v>
      </c>
      <c r="P25" s="9">
        <f>SUM(D25:O25)</f>
        <v>113838610.50710002</v>
      </c>
      <c r="Q25" s="7"/>
    </row>
    <row r="26" spans="4:17" ht="12.7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  <c r="Q26" s="7"/>
    </row>
    <row r="27" spans="1:16" ht="12.75">
      <c r="A27" t="s">
        <v>25</v>
      </c>
      <c r="B27"/>
      <c r="C27"/>
      <c r="D27" s="12">
        <v>1992869.2803962994</v>
      </c>
      <c r="E27" s="12">
        <v>2626004.0579347075</v>
      </c>
      <c r="F27" s="12">
        <v>3962139.288864518</v>
      </c>
      <c r="G27" s="12">
        <v>9013668.04240531</v>
      </c>
      <c r="H27" s="12">
        <v>14551771.69540904</v>
      </c>
      <c r="I27" s="12">
        <v>19133174.011006385</v>
      </c>
      <c r="J27" s="12">
        <v>20224840.48455847</v>
      </c>
      <c r="K27" s="12">
        <v>16393845.526802754</v>
      </c>
      <c r="L27" s="12">
        <v>14157245.544399895</v>
      </c>
      <c r="M27" s="12">
        <v>8557146.212768268</v>
      </c>
      <c r="N27" s="12">
        <v>4587478.215037547</v>
      </c>
      <c r="O27" s="12">
        <v>1965935.6404168222</v>
      </c>
      <c r="P27" s="9">
        <f>SUM(D27:O27)</f>
        <v>117166117.99999999</v>
      </c>
    </row>
    <row r="28" spans="1:16" ht="12.75">
      <c r="A28"/>
      <c r="B28"/>
      <c r="C2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9"/>
    </row>
    <row r="29" spans="1:16" ht="12.75">
      <c r="A29" s="2" t="s">
        <v>26</v>
      </c>
      <c r="C29"/>
      <c r="D29" s="13">
        <f aca="true" t="shared" si="5" ref="D29:O29">D25-D27</f>
        <v>-22163.25549629936</v>
      </c>
      <c r="E29" s="13">
        <f t="shared" si="5"/>
        <v>-74387.46833470743</v>
      </c>
      <c r="F29" s="13">
        <f t="shared" si="5"/>
        <v>82205.54233548185</v>
      </c>
      <c r="G29" s="13">
        <f t="shared" si="5"/>
        <v>-804945.5297053093</v>
      </c>
      <c r="H29" s="13">
        <f t="shared" si="5"/>
        <v>-782994.08190904</v>
      </c>
      <c r="I29" s="13">
        <f t="shared" si="5"/>
        <v>-215852.69360638782</v>
      </c>
      <c r="J29" s="13">
        <f t="shared" si="5"/>
        <v>-1186074.0280584693</v>
      </c>
      <c r="K29" s="13">
        <f t="shared" si="5"/>
        <v>-515837.4020027537</v>
      </c>
      <c r="L29" s="13">
        <f t="shared" si="5"/>
        <v>-470587.8486998938</v>
      </c>
      <c r="M29" s="13">
        <f t="shared" si="5"/>
        <v>347456.3368317317</v>
      </c>
      <c r="N29" s="13">
        <f t="shared" si="5"/>
        <v>-167715.84653754625</v>
      </c>
      <c r="O29" s="13">
        <f t="shared" si="5"/>
        <v>483388.78228317783</v>
      </c>
      <c r="P29" s="9">
        <f>SUM(D29:O29)</f>
        <v>-3327507.492900016</v>
      </c>
    </row>
    <row r="30" spans="3:16" ht="12.75">
      <c r="C3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9"/>
    </row>
    <row r="31" spans="1:16" ht="12.75">
      <c r="A31" s="2" t="s">
        <v>27</v>
      </c>
      <c r="C31"/>
      <c r="D31" s="34">
        <v>0.20595</v>
      </c>
      <c r="E31" s="34">
        <v>0.20595</v>
      </c>
      <c r="F31" s="34">
        <v>0.20595</v>
      </c>
      <c r="G31" s="34">
        <v>0.20595</v>
      </c>
      <c r="H31" s="34">
        <v>0.20595</v>
      </c>
      <c r="I31" s="34">
        <v>0.20595</v>
      </c>
      <c r="J31" s="34">
        <v>0.20595</v>
      </c>
      <c r="K31" s="34">
        <v>0.20595</v>
      </c>
      <c r="L31" s="34">
        <v>0.20595</v>
      </c>
      <c r="M31" s="34">
        <v>0.20595</v>
      </c>
      <c r="N31" s="34">
        <v>0.20595</v>
      </c>
      <c r="O31" s="34">
        <v>0.20595</v>
      </c>
      <c r="P31"/>
    </row>
    <row r="32" spans="3:16" ht="12.75">
      <c r="C3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/>
    </row>
    <row r="33" spans="1:16" s="1" customFormat="1" ht="12.75">
      <c r="A33" s="1" t="s">
        <v>28</v>
      </c>
      <c r="D33" s="15">
        <f aca="true" t="shared" si="6" ref="D33:O33">D29*D31</f>
        <v>-4564.522469462853</v>
      </c>
      <c r="E33" s="15">
        <f t="shared" si="6"/>
        <v>-15320.099103532995</v>
      </c>
      <c r="F33" s="16">
        <f t="shared" si="6"/>
        <v>16930.231443992485</v>
      </c>
      <c r="G33" s="15">
        <f t="shared" si="6"/>
        <v>-165778.53184280844</v>
      </c>
      <c r="H33" s="15">
        <f t="shared" si="6"/>
        <v>-161257.6311691668</v>
      </c>
      <c r="I33" s="15">
        <f t="shared" si="6"/>
        <v>-44454.86224823557</v>
      </c>
      <c r="J33" s="15">
        <f t="shared" si="6"/>
        <v>-244271.94607864175</v>
      </c>
      <c r="K33" s="15">
        <f t="shared" si="6"/>
        <v>-106236.71294246711</v>
      </c>
      <c r="L33" s="15">
        <f t="shared" si="6"/>
        <v>-96917.56743974313</v>
      </c>
      <c r="M33" s="17">
        <f t="shared" si="6"/>
        <v>71558.63257049515</v>
      </c>
      <c r="N33" s="15">
        <f t="shared" si="6"/>
        <v>-34541.07859440765</v>
      </c>
      <c r="O33" s="17">
        <f t="shared" si="6"/>
        <v>99553.91971122047</v>
      </c>
      <c r="P33" s="15">
        <f>SUM(D33:O33)</f>
        <v>-685300.1681627581</v>
      </c>
    </row>
    <row r="34" spans="4:16" ht="12.7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/>
    </row>
    <row r="35" spans="1:16" ht="12.75">
      <c r="A35" s="1" t="s">
        <v>29</v>
      </c>
      <c r="D35" s="18">
        <f>D33*0.9</f>
        <v>-4108.070222516568</v>
      </c>
      <c r="E35" s="36">
        <f aca="true" t="shared" si="7" ref="E35:O35">E33*0.9</f>
        <v>-13788.089193179696</v>
      </c>
      <c r="F35" s="36">
        <f t="shared" si="7"/>
        <v>15237.208299593236</v>
      </c>
      <c r="G35" s="36">
        <f t="shared" si="7"/>
        <v>-149200.6786585276</v>
      </c>
      <c r="H35" s="36">
        <f t="shared" si="7"/>
        <v>-145131.86805225012</v>
      </c>
      <c r="I35" s="36">
        <f t="shared" si="7"/>
        <v>-40009.37602341201</v>
      </c>
      <c r="J35" s="36">
        <f t="shared" si="7"/>
        <v>-219844.75147077758</v>
      </c>
      <c r="K35" s="36">
        <f t="shared" si="7"/>
        <v>-95613.0416482204</v>
      </c>
      <c r="L35" s="36">
        <f t="shared" si="7"/>
        <v>-87225.81069576881</v>
      </c>
      <c r="M35" s="36">
        <f t="shared" si="7"/>
        <v>64402.769313445635</v>
      </c>
      <c r="N35" s="36">
        <f t="shared" si="7"/>
        <v>-31086.970734966886</v>
      </c>
      <c r="O35" s="36">
        <f t="shared" si="7"/>
        <v>89598.52774009842</v>
      </c>
      <c r="P35" s="19">
        <f>SUM(D35:O35)</f>
        <v>-616770.1513464823</v>
      </c>
    </row>
    <row r="36" spans="1:16" ht="12.75">
      <c r="A36" s="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>
      <c r="A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2.75">
      <c r="A38" s="35" t="s">
        <v>30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/>
    </row>
    <row r="39" spans="1:16" ht="12.75">
      <c r="A39" s="3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/>
    </row>
    <row r="40" spans="1:16" ht="12.75">
      <c r="A40" s="3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/>
    </row>
    <row r="41" spans="1:16" ht="12.75">
      <c r="A41" s="3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/>
    </row>
    <row r="42" spans="1:16" ht="12.75">
      <c r="A42" s="3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9"/>
    </row>
    <row r="43" spans="1:16" ht="12.75">
      <c r="A43" s="3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</row>
    <row r="44" spans="1:16" ht="12.75">
      <c r="A44" s="3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/>
    </row>
    <row r="45" spans="1:16" ht="12.75">
      <c r="A45" s="3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/>
    </row>
    <row r="46" spans="1:16" ht="12.75">
      <c r="A46" s="3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"/>
    </row>
    <row r="47" spans="1:16" ht="12.75">
      <c r="A47" s="3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/>
    </row>
    <row r="48" spans="1:16" ht="12.75">
      <c r="A48" s="3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/>
    </row>
    <row r="49" spans="1:16" ht="12.75">
      <c r="A49" s="3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9"/>
    </row>
    <row r="50" spans="1:16" ht="12.75">
      <c r="A50" s="3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9"/>
    </row>
    <row r="51" spans="1:16" ht="12.75">
      <c r="A51" s="3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/>
    </row>
    <row r="52" spans="1:16" ht="12.75">
      <c r="A52" s="3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9"/>
    </row>
    <row r="53" spans="1:16" ht="12.75">
      <c r="A53" s="3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9"/>
    </row>
    <row r="54" spans="1:16" ht="12.75">
      <c r="A54" s="3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/>
    </row>
    <row r="55" spans="1:16" ht="12.75">
      <c r="A55" s="3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9"/>
    </row>
    <row r="56" spans="1:16" ht="12.75">
      <c r="A56" s="3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9"/>
    </row>
    <row r="57" spans="1:16" ht="12.75">
      <c r="A57" s="3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/>
    </row>
    <row r="58" spans="1:16" ht="12.75">
      <c r="A58" s="3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/>
    </row>
    <row r="59" spans="1:16" ht="12.75">
      <c r="A59" s="3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/>
    </row>
    <row r="60" spans="1:16" ht="12.75">
      <c r="A60" s="3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9"/>
    </row>
    <row r="61" spans="1:16" ht="12.75">
      <c r="A61" s="3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9"/>
    </row>
    <row r="62" spans="1:16" ht="12.75">
      <c r="A62" s="3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9"/>
    </row>
    <row r="63" spans="1:16" ht="12.75">
      <c r="A63" s="3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9"/>
    </row>
    <row r="64" spans="1:16" ht="12.75">
      <c r="A64" s="3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9"/>
    </row>
    <row r="65" spans="1:16" ht="12.75">
      <c r="A65" s="3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9"/>
    </row>
    <row r="66" spans="1:16" s="37" customFormat="1" ht="15.75">
      <c r="A66" s="38" t="s">
        <v>0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s="37" customFormat="1" ht="15.75">
      <c r="A67" s="38" t="s">
        <v>51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s="37" customFormat="1" ht="15.75">
      <c r="A68" s="38" t="s">
        <v>1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s="37" customFormat="1" ht="15.75">
      <c r="A69" s="38" t="s">
        <v>52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s="37" customFormat="1" ht="15">
      <c r="A70" s="39" t="s">
        <v>2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ht="12.75">
      <c r="A71" s="3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9"/>
    </row>
    <row r="72" spans="1:16" ht="12.75">
      <c r="A72" s="3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9"/>
    </row>
    <row r="73" spans="1:16" ht="12.75">
      <c r="A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9"/>
    </row>
    <row r="74" spans="1:16" ht="12.75">
      <c r="A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9"/>
    </row>
    <row r="75" spans="1:3" ht="12.75">
      <c r="A75" s="6" t="s">
        <v>31</v>
      </c>
      <c r="C75" s="1"/>
    </row>
    <row r="76" spans="1:16" ht="12.75">
      <c r="A76" s="21"/>
      <c r="D76" s="22">
        <v>38504</v>
      </c>
      <c r="E76" s="22">
        <v>38534</v>
      </c>
      <c r="F76" s="22">
        <v>38565</v>
      </c>
      <c r="G76" s="22">
        <v>38596</v>
      </c>
      <c r="H76" s="22">
        <v>38626</v>
      </c>
      <c r="I76" s="22">
        <v>38657</v>
      </c>
      <c r="J76" s="22">
        <v>38687</v>
      </c>
      <c r="K76" s="22">
        <v>38718</v>
      </c>
      <c r="L76" s="22">
        <v>38749</v>
      </c>
      <c r="M76" s="22">
        <v>38777</v>
      </c>
      <c r="N76" s="22">
        <v>38808</v>
      </c>
      <c r="O76" s="22">
        <v>38838</v>
      </c>
      <c r="P76" s="22">
        <v>38869</v>
      </c>
    </row>
    <row r="77" spans="1:16" ht="12.75">
      <c r="A77" t="s">
        <v>32</v>
      </c>
      <c r="B77"/>
      <c r="C77"/>
      <c r="D77" s="23">
        <v>79.3</v>
      </c>
      <c r="E77" s="23">
        <v>5</v>
      </c>
      <c r="F77" s="23">
        <v>19.6</v>
      </c>
      <c r="G77" s="23">
        <v>163.4</v>
      </c>
      <c r="H77" s="23">
        <v>323.5</v>
      </c>
      <c r="I77" s="23">
        <v>663.6</v>
      </c>
      <c r="J77" s="24">
        <v>721.1</v>
      </c>
      <c r="K77" s="24">
        <v>565.5</v>
      </c>
      <c r="L77" s="24">
        <v>597.1</v>
      </c>
      <c r="M77" s="24">
        <v>462.7</v>
      </c>
      <c r="N77" s="24">
        <v>312.9</v>
      </c>
      <c r="O77" s="24">
        <v>160.8</v>
      </c>
      <c r="P77" s="24">
        <v>58.8</v>
      </c>
    </row>
    <row r="78" spans="1:16" ht="12.75">
      <c r="A78" t="s">
        <v>33</v>
      </c>
      <c r="B78"/>
      <c r="C78"/>
      <c r="D78" s="25">
        <v>0.6471</v>
      </c>
      <c r="E78" s="25">
        <v>0.6426</v>
      </c>
      <c r="F78" s="25">
        <v>0.665</v>
      </c>
      <c r="G78" s="25">
        <v>0.641</v>
      </c>
      <c r="H78" s="25">
        <v>0.6577</v>
      </c>
      <c r="I78" s="25">
        <v>0.6994</v>
      </c>
      <c r="J78" s="26">
        <v>0.6361</v>
      </c>
      <c r="K78" s="26">
        <v>0.6083</v>
      </c>
      <c r="L78" s="26">
        <v>0.6148</v>
      </c>
      <c r="M78" s="26">
        <v>0.6048</v>
      </c>
      <c r="N78" s="26">
        <v>0.6363</v>
      </c>
      <c r="O78" s="26">
        <v>0.6331</v>
      </c>
      <c r="P78" s="26">
        <v>0.6298</v>
      </c>
    </row>
    <row r="79" spans="1:16" ht="12.75">
      <c r="A79" s="6" t="s">
        <v>34</v>
      </c>
      <c r="B79" s="27" t="s">
        <v>35</v>
      </c>
      <c r="C79" s="27" t="s">
        <v>36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6"/>
    </row>
    <row r="80" spans="1:16" ht="12.75">
      <c r="A80" t="s">
        <v>37</v>
      </c>
      <c r="B80" s="2">
        <v>7</v>
      </c>
      <c r="C80" s="2">
        <v>0.11</v>
      </c>
      <c r="D80" s="28">
        <f aca="true" t="shared" si="8" ref="D80:J80">$C80*D$77*J100+$B80*D$78*J100</f>
        <v>1566588.4142999998</v>
      </c>
      <c r="E80" s="28">
        <f t="shared" si="8"/>
        <v>597065.7586</v>
      </c>
      <c r="F80" s="28">
        <f t="shared" si="8"/>
        <v>807110.311</v>
      </c>
      <c r="G80" s="28">
        <f t="shared" si="8"/>
        <v>2670231.063</v>
      </c>
      <c r="H80" s="28">
        <f t="shared" si="8"/>
        <v>4799519.1936</v>
      </c>
      <c r="I80" s="28">
        <f t="shared" si="8"/>
        <v>9360179.714200001</v>
      </c>
      <c r="J80" s="28">
        <f t="shared" si="8"/>
        <v>10095149.7185</v>
      </c>
      <c r="K80" s="28">
        <f aca="true" t="shared" si="9" ref="K80:P80">$C80*K$77*E100+$B80*K$78*E100</f>
        <v>7847962.847999999</v>
      </c>
      <c r="L80" s="28">
        <f t="shared" si="9"/>
        <v>8270919.9972</v>
      </c>
      <c r="M80" s="28">
        <f t="shared" si="9"/>
        <v>6515720.2222</v>
      </c>
      <c r="N80" s="28">
        <f t="shared" si="9"/>
        <v>4594256.196599999</v>
      </c>
      <c r="O80" s="28">
        <f t="shared" si="9"/>
        <v>2613995.5475000003</v>
      </c>
      <c r="P80" s="28">
        <f t="shared" si="9"/>
        <v>1285712.0094</v>
      </c>
    </row>
    <row r="81" spans="1:16" ht="12.75">
      <c r="A81" t="s">
        <v>38</v>
      </c>
      <c r="B81" s="2">
        <v>0</v>
      </c>
      <c r="C81" s="2">
        <v>0.249</v>
      </c>
      <c r="D81" s="28">
        <f aca="true" t="shared" si="10" ref="D81:J81">$C81*D$77*(J101)+$B81*D$78*(J101)</f>
        <v>212108.3094</v>
      </c>
      <c r="E81" s="28">
        <f t="shared" si="10"/>
        <v>13450.980000000001</v>
      </c>
      <c r="F81" s="28">
        <f t="shared" si="10"/>
        <v>53064.58920000001</v>
      </c>
      <c r="G81" s="28">
        <f t="shared" si="10"/>
        <v>442914.32759999996</v>
      </c>
      <c r="H81" s="28">
        <f t="shared" si="10"/>
        <v>878736.3135</v>
      </c>
      <c r="I81" s="28">
        <f t="shared" si="10"/>
        <v>1816774.218</v>
      </c>
      <c r="J81" s="28">
        <f t="shared" si="10"/>
        <v>1979581.7475</v>
      </c>
      <c r="K81" s="28">
        <f aca="true" t="shared" si="11" ref="K81:P81">$C81*K$77*(E101)+$B81*K$78*(E101)</f>
        <v>1499198.7465</v>
      </c>
      <c r="L81" s="28">
        <f t="shared" si="11"/>
        <v>1596354.6123</v>
      </c>
      <c r="M81" s="28">
        <f t="shared" si="11"/>
        <v>1234384.5822</v>
      </c>
      <c r="N81" s="28">
        <f t="shared" si="11"/>
        <v>833503.6457999999</v>
      </c>
      <c r="O81" s="28">
        <f t="shared" si="11"/>
        <v>429820.81200000003</v>
      </c>
      <c r="P81" s="28">
        <f t="shared" si="11"/>
        <v>157275.7704</v>
      </c>
    </row>
    <row r="82" spans="1:16" ht="12.75">
      <c r="A82" t="s">
        <v>39</v>
      </c>
      <c r="B82" s="2">
        <v>0</v>
      </c>
      <c r="C82" s="2">
        <v>0.424</v>
      </c>
      <c r="D82" s="28">
        <f aca="true" t="shared" si="12" ref="D82:J82">$C82*D$77*J102+$B82*D$78*J102</f>
        <v>3026.0879999999997</v>
      </c>
      <c r="E82" s="28">
        <f t="shared" si="12"/>
        <v>201.4</v>
      </c>
      <c r="F82" s="28">
        <f t="shared" si="12"/>
        <v>789.4879999999999</v>
      </c>
      <c r="G82" s="28">
        <f t="shared" si="12"/>
        <v>6789.596799999999</v>
      </c>
      <c r="H82" s="28">
        <f t="shared" si="12"/>
        <v>13304.908</v>
      </c>
      <c r="I82" s="28">
        <f t="shared" si="12"/>
        <v>27011.1744</v>
      </c>
      <c r="J82" s="28">
        <f t="shared" si="12"/>
        <v>29045.908</v>
      </c>
      <c r="K82" s="28">
        <f aca="true" t="shared" si="13" ref="K82:P82">$C82*K$77*E102+$B82*K$78*E102</f>
        <v>22298.796</v>
      </c>
      <c r="L82" s="28">
        <f t="shared" si="13"/>
        <v>23291.6768</v>
      </c>
      <c r="M82" s="28">
        <f t="shared" si="13"/>
        <v>18049.0016</v>
      </c>
      <c r="N82" s="28">
        <f t="shared" si="13"/>
        <v>12205.603199999998</v>
      </c>
      <c r="O82" s="28">
        <f t="shared" si="13"/>
        <v>6340.665600000001</v>
      </c>
      <c r="P82" s="28">
        <f t="shared" si="13"/>
        <v>2243.8079999999995</v>
      </c>
    </row>
    <row r="83" spans="1:16" ht="12.75">
      <c r="A83"/>
      <c r="D83" s="29">
        <f aca="true" t="shared" si="14" ref="D83:P83">SUM(D80:D82)</f>
        <v>1781722.8116999997</v>
      </c>
      <c r="E83" s="29">
        <f t="shared" si="14"/>
        <v>610718.1386</v>
      </c>
      <c r="F83" s="29">
        <f t="shared" si="14"/>
        <v>860964.3882</v>
      </c>
      <c r="G83" s="29">
        <f t="shared" si="14"/>
        <v>3119934.9874</v>
      </c>
      <c r="H83" s="29">
        <f t="shared" si="14"/>
        <v>5691560.4151</v>
      </c>
      <c r="I83" s="29">
        <f t="shared" si="14"/>
        <v>11203965.106600001</v>
      </c>
      <c r="J83" s="29">
        <f t="shared" si="14"/>
        <v>12103777.374</v>
      </c>
      <c r="K83" s="29">
        <f t="shared" si="14"/>
        <v>9369460.3905</v>
      </c>
      <c r="L83" s="29">
        <f t="shared" si="14"/>
        <v>9890566.2863</v>
      </c>
      <c r="M83" s="29">
        <f t="shared" si="14"/>
        <v>7768153.806</v>
      </c>
      <c r="N83" s="29">
        <f t="shared" si="14"/>
        <v>5439965.445599999</v>
      </c>
      <c r="O83" s="29">
        <f t="shared" si="14"/>
        <v>3050157.0251</v>
      </c>
      <c r="P83" s="29">
        <f t="shared" si="14"/>
        <v>1445231.5878</v>
      </c>
    </row>
    <row r="84" spans="1:16" ht="12.75">
      <c r="A84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6" ht="12.75">
      <c r="A85"/>
      <c r="B85"/>
      <c r="C85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6" ht="12.75">
      <c r="A86" s="6" t="s">
        <v>40</v>
      </c>
      <c r="B86"/>
      <c r="C86"/>
      <c r="D86" s="31">
        <v>38534</v>
      </c>
      <c r="E86" s="31">
        <v>38565</v>
      </c>
      <c r="F86" s="31">
        <v>38596</v>
      </c>
      <c r="G86" s="31">
        <v>38626</v>
      </c>
      <c r="H86" s="31">
        <v>38657</v>
      </c>
      <c r="I86" s="31">
        <v>38687</v>
      </c>
      <c r="J86" s="31">
        <v>38718</v>
      </c>
      <c r="K86" s="31">
        <v>38749</v>
      </c>
      <c r="L86" s="31">
        <v>38777</v>
      </c>
      <c r="M86" s="31">
        <v>38808</v>
      </c>
      <c r="N86" s="31">
        <v>38838</v>
      </c>
      <c r="O86" s="31">
        <v>38869</v>
      </c>
      <c r="P86" s="31" t="s">
        <v>15</v>
      </c>
    </row>
    <row r="87" spans="1:16" ht="12.75">
      <c r="A87" s="2" t="s">
        <v>41</v>
      </c>
      <c r="D87" s="11">
        <v>44</v>
      </c>
      <c r="E87" s="11">
        <v>42</v>
      </c>
      <c r="F87" s="11">
        <v>196</v>
      </c>
      <c r="G87" s="11">
        <v>554</v>
      </c>
      <c r="H87" s="11">
        <v>897</v>
      </c>
      <c r="I87" s="11">
        <v>1168</v>
      </c>
      <c r="J87" s="11">
        <v>1169</v>
      </c>
      <c r="K87" s="11">
        <v>916</v>
      </c>
      <c r="L87" s="11">
        <v>790</v>
      </c>
      <c r="M87" s="11">
        <v>557</v>
      </c>
      <c r="N87" s="11">
        <v>338</v>
      </c>
      <c r="O87" s="11">
        <v>149</v>
      </c>
      <c r="P87" s="30">
        <f>SUM(D87:O87)</f>
        <v>6820</v>
      </c>
    </row>
    <row r="88" spans="1:16" ht="12.75">
      <c r="A88" s="2" t="s">
        <v>42</v>
      </c>
      <c r="D88" s="11">
        <v>11</v>
      </c>
      <c r="E88" s="11">
        <v>22</v>
      </c>
      <c r="F88" s="11">
        <v>229</v>
      </c>
      <c r="G88" s="11">
        <v>489</v>
      </c>
      <c r="H88" s="11">
        <v>919</v>
      </c>
      <c r="I88" s="32">
        <v>1258</v>
      </c>
      <c r="J88" s="32">
        <v>905</v>
      </c>
      <c r="K88" s="32">
        <v>947</v>
      </c>
      <c r="L88" s="32">
        <v>806</v>
      </c>
      <c r="M88" s="32">
        <v>524</v>
      </c>
      <c r="N88" s="32">
        <v>301</v>
      </c>
      <c r="O88" s="32">
        <v>104</v>
      </c>
      <c r="P88" s="30">
        <f>SUM(D88:O88)</f>
        <v>6515</v>
      </c>
    </row>
    <row r="89" spans="1:16" ht="12.75">
      <c r="A89" s="2" t="s">
        <v>43</v>
      </c>
      <c r="D89" s="10">
        <f aca="true" t="shared" si="15" ref="D89:P89">D87-D88</f>
        <v>33</v>
      </c>
      <c r="E89" s="10">
        <f t="shared" si="15"/>
        <v>20</v>
      </c>
      <c r="F89" s="10">
        <f t="shared" si="15"/>
        <v>-33</v>
      </c>
      <c r="G89" s="10">
        <f t="shared" si="15"/>
        <v>65</v>
      </c>
      <c r="H89" s="10">
        <f t="shared" si="15"/>
        <v>-22</v>
      </c>
      <c r="I89" s="10">
        <f t="shared" si="15"/>
        <v>-90</v>
      </c>
      <c r="J89" s="10">
        <f t="shared" si="15"/>
        <v>264</v>
      </c>
      <c r="K89" s="10">
        <f t="shared" si="15"/>
        <v>-31</v>
      </c>
      <c r="L89" s="10">
        <f t="shared" si="15"/>
        <v>-16</v>
      </c>
      <c r="M89" s="10">
        <f t="shared" si="15"/>
        <v>33</v>
      </c>
      <c r="N89" s="10">
        <f t="shared" si="15"/>
        <v>37</v>
      </c>
      <c r="O89" s="10">
        <f t="shared" si="15"/>
        <v>45</v>
      </c>
      <c r="P89" s="10">
        <f t="shared" si="15"/>
        <v>305</v>
      </c>
    </row>
    <row r="90" spans="4:16" ht="12.75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2.75">
      <c r="A91" s="14" t="s">
        <v>34</v>
      </c>
      <c r="B91" s="27" t="s">
        <v>35</v>
      </c>
      <c r="C91" s="14" t="s">
        <v>36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ht="12.75">
      <c r="A92" t="s">
        <v>37</v>
      </c>
      <c r="B92" s="2">
        <v>7</v>
      </c>
      <c r="C92" s="2">
        <v>0.11</v>
      </c>
      <c r="D92" s="30">
        <f aca="true" t="shared" si="16" ref="D92:I92">D$89*$C92*K100</f>
        <v>429330.99</v>
      </c>
      <c r="E92" s="30">
        <f t="shared" si="16"/>
        <v>260702.2</v>
      </c>
      <c r="F92" s="30">
        <f t="shared" si="16"/>
        <v>-431545.29</v>
      </c>
      <c r="G92" s="30">
        <f t="shared" si="16"/>
        <v>853881.6000000001</v>
      </c>
      <c r="H92" s="30">
        <f t="shared" si="16"/>
        <v>-290808.98</v>
      </c>
      <c r="I92" s="30">
        <f t="shared" si="16"/>
        <v>-1192999.5</v>
      </c>
      <c r="J92" s="30">
        <f aca="true" t="shared" si="17" ref="J92:O92">J$89*$C92*E100</f>
        <v>3429043.1999999997</v>
      </c>
      <c r="K92" s="30">
        <f t="shared" si="17"/>
        <v>-403000.62</v>
      </c>
      <c r="L92" s="30">
        <f t="shared" si="17"/>
        <v>-208009.12</v>
      </c>
      <c r="M92" s="30">
        <f t="shared" si="17"/>
        <v>429015.18</v>
      </c>
      <c r="N92" s="30">
        <f t="shared" si="17"/>
        <v>480972.25000000006</v>
      </c>
      <c r="O92" s="30">
        <f t="shared" si="17"/>
        <v>585134.55</v>
      </c>
      <c r="P92" s="30">
        <f>SUM(D92:O92)</f>
        <v>3941716.46</v>
      </c>
    </row>
    <row r="93" spans="1:16" ht="12.75">
      <c r="A93" t="s">
        <v>38</v>
      </c>
      <c r="B93" s="2">
        <v>0</v>
      </c>
      <c r="C93" s="2">
        <v>0.249</v>
      </c>
      <c r="D93" s="30">
        <f aca="true" t="shared" si="18" ref="D93:I93">D$89*$C93*(K101)</f>
        <v>88776.46800000001</v>
      </c>
      <c r="E93" s="30">
        <f t="shared" si="18"/>
        <v>54147.54000000001</v>
      </c>
      <c r="F93" s="30">
        <f t="shared" si="18"/>
        <v>-89450.262</v>
      </c>
      <c r="G93" s="30">
        <f t="shared" si="18"/>
        <v>176562.16499999998</v>
      </c>
      <c r="H93" s="30">
        <f t="shared" si="18"/>
        <v>-60230.61</v>
      </c>
      <c r="I93" s="30">
        <f t="shared" si="18"/>
        <v>-247070.25</v>
      </c>
      <c r="J93" s="30">
        <f aca="true" t="shared" si="19" ref="J93:O93">J$89*$C93*(E101)</f>
        <v>699891.192</v>
      </c>
      <c r="K93" s="30">
        <f t="shared" si="19"/>
        <v>-82878.903</v>
      </c>
      <c r="L93" s="30">
        <f t="shared" si="19"/>
        <v>-42684.576</v>
      </c>
      <c r="M93" s="30">
        <f t="shared" si="19"/>
        <v>87905.466</v>
      </c>
      <c r="N93" s="30">
        <f t="shared" si="19"/>
        <v>98901.555</v>
      </c>
      <c r="O93" s="30">
        <f t="shared" si="19"/>
        <v>120364.11</v>
      </c>
      <c r="P93" s="30">
        <f>SUM(D93:O93)</f>
        <v>804233.8949999999</v>
      </c>
    </row>
    <row r="94" spans="1:16" ht="12.75">
      <c r="A94" t="s">
        <v>39</v>
      </c>
      <c r="B94" s="2">
        <v>0</v>
      </c>
      <c r="C94" s="2">
        <v>0.424</v>
      </c>
      <c r="D94" s="30">
        <f aca="true" t="shared" si="20" ref="D94:I94">D$89*$C94*K102</f>
        <v>1329.24</v>
      </c>
      <c r="E94" s="30">
        <f t="shared" si="20"/>
        <v>805.6</v>
      </c>
      <c r="F94" s="30">
        <f t="shared" si="20"/>
        <v>-1371.216</v>
      </c>
      <c r="G94" s="30">
        <f t="shared" si="20"/>
        <v>2673.3199999999997</v>
      </c>
      <c r="H94" s="30">
        <f t="shared" si="20"/>
        <v>-895.4879999999999</v>
      </c>
      <c r="I94" s="30">
        <f t="shared" si="20"/>
        <v>-3625.2</v>
      </c>
      <c r="J94" s="30">
        <f aca="true" t="shared" si="21" ref="J94:O94">J$89*$C94*E102</f>
        <v>10410.047999999999</v>
      </c>
      <c r="K94" s="30">
        <f t="shared" si="21"/>
        <v>-1209.248</v>
      </c>
      <c r="L94" s="30">
        <f t="shared" si="21"/>
        <v>-624.1279999999999</v>
      </c>
      <c r="M94" s="30">
        <f t="shared" si="21"/>
        <v>1287.264</v>
      </c>
      <c r="N94" s="30">
        <f t="shared" si="21"/>
        <v>1458.984</v>
      </c>
      <c r="O94" s="30">
        <f t="shared" si="21"/>
        <v>1717.1999999999998</v>
      </c>
      <c r="P94" s="30">
        <f>SUM(D94:O94)</f>
        <v>11956.376</v>
      </c>
    </row>
    <row r="95" spans="4:16" ht="12.75">
      <c r="D95" s="10">
        <f aca="true" t="shared" si="22" ref="D95:P95">SUM(D92:D94)</f>
        <v>519436.698</v>
      </c>
      <c r="E95" s="10">
        <f t="shared" si="22"/>
        <v>315655.33999999997</v>
      </c>
      <c r="F95" s="10">
        <f t="shared" si="22"/>
        <v>-522366.768</v>
      </c>
      <c r="G95" s="10">
        <f t="shared" si="22"/>
        <v>1033117.0850000001</v>
      </c>
      <c r="H95" s="10">
        <f t="shared" si="22"/>
        <v>-351935.078</v>
      </c>
      <c r="I95" s="10">
        <f t="shared" si="22"/>
        <v>-1443694.95</v>
      </c>
      <c r="J95" s="10">
        <f t="shared" si="22"/>
        <v>4139344.44</v>
      </c>
      <c r="K95" s="10">
        <f t="shared" si="22"/>
        <v>-487088.771</v>
      </c>
      <c r="L95" s="10">
        <f t="shared" si="22"/>
        <v>-251317.824</v>
      </c>
      <c r="M95" s="10">
        <f t="shared" si="22"/>
        <v>518207.91000000003</v>
      </c>
      <c r="N95" s="10">
        <f t="shared" si="22"/>
        <v>581332.7890000001</v>
      </c>
      <c r="O95" s="10">
        <f t="shared" si="22"/>
        <v>707215.86</v>
      </c>
      <c r="P95" s="10">
        <f t="shared" si="22"/>
        <v>4757906.731</v>
      </c>
    </row>
    <row r="96" ht="11.25" customHeight="1"/>
    <row r="97" spans="1:16" ht="12.75" hidden="1">
      <c r="A97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ht="12.75">
      <c r="A9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30"/>
    </row>
    <row r="99" spans="1:16" ht="12.75">
      <c r="A99" s="6" t="s">
        <v>44</v>
      </c>
      <c r="B99" s="14"/>
      <c r="C99" s="14"/>
      <c r="D99" s="31">
        <v>37956</v>
      </c>
      <c r="E99" s="31">
        <v>37987</v>
      </c>
      <c r="F99" s="31">
        <v>38018</v>
      </c>
      <c r="G99" s="31">
        <v>38047</v>
      </c>
      <c r="H99" s="31">
        <v>38078</v>
      </c>
      <c r="I99" s="31">
        <v>38108</v>
      </c>
      <c r="J99" s="31">
        <v>38139</v>
      </c>
      <c r="K99" s="31">
        <v>38169</v>
      </c>
      <c r="L99" s="31">
        <v>38200</v>
      </c>
      <c r="M99" s="31">
        <v>38231</v>
      </c>
      <c r="N99" s="31">
        <v>38261</v>
      </c>
      <c r="O99" s="31">
        <v>38292</v>
      </c>
      <c r="P99" s="31">
        <v>38322</v>
      </c>
    </row>
    <row r="100" spans="1:16" ht="12.75">
      <c r="A100" t="s">
        <v>45</v>
      </c>
      <c r="B100" s="2" t="s">
        <v>46</v>
      </c>
      <c r="D100" s="7">
        <v>117874</v>
      </c>
      <c r="E100" s="7">
        <v>118080</v>
      </c>
      <c r="F100" s="7">
        <v>118182</v>
      </c>
      <c r="G100" s="7">
        <v>118187</v>
      </c>
      <c r="H100" s="7">
        <v>118186</v>
      </c>
      <c r="I100" s="7">
        <v>118175</v>
      </c>
      <c r="J100" s="7">
        <v>118209</v>
      </c>
      <c r="K100" s="7">
        <v>118273</v>
      </c>
      <c r="L100" s="7">
        <v>118501</v>
      </c>
      <c r="M100" s="7">
        <v>118883</v>
      </c>
      <c r="N100" s="7">
        <v>119424</v>
      </c>
      <c r="O100" s="7">
        <v>120169</v>
      </c>
      <c r="P100" s="7">
        <v>120505</v>
      </c>
    </row>
    <row r="101" spans="1:16" ht="12.75">
      <c r="A101"/>
      <c r="B101" s="2" t="s">
        <v>47</v>
      </c>
      <c r="D101" s="7">
        <v>10668</v>
      </c>
      <c r="E101" s="7">
        <v>10647</v>
      </c>
      <c r="F101" s="7">
        <v>10737</v>
      </c>
      <c r="G101" s="7">
        <v>10714</v>
      </c>
      <c r="H101" s="7">
        <v>10698</v>
      </c>
      <c r="I101" s="7">
        <v>10735</v>
      </c>
      <c r="J101" s="7">
        <v>10742</v>
      </c>
      <c r="K101" s="7">
        <v>10804</v>
      </c>
      <c r="L101" s="7">
        <v>10873</v>
      </c>
      <c r="M101" s="7">
        <v>10886</v>
      </c>
      <c r="N101" s="7">
        <v>10909</v>
      </c>
      <c r="O101" s="7">
        <v>10995</v>
      </c>
      <c r="P101" s="7">
        <v>11025</v>
      </c>
    </row>
    <row r="102" spans="1:16" ht="12.75">
      <c r="A102"/>
      <c r="B102" s="2" t="s">
        <v>48</v>
      </c>
      <c r="D102" s="7">
        <v>94</v>
      </c>
      <c r="E102" s="7">
        <v>93</v>
      </c>
      <c r="F102" s="7">
        <v>92</v>
      </c>
      <c r="G102" s="7">
        <v>92</v>
      </c>
      <c r="H102" s="7">
        <v>92</v>
      </c>
      <c r="I102" s="7">
        <v>93</v>
      </c>
      <c r="J102" s="7">
        <v>90</v>
      </c>
      <c r="K102" s="7">
        <v>95</v>
      </c>
      <c r="L102" s="7">
        <v>95</v>
      </c>
      <c r="M102" s="7">
        <v>98</v>
      </c>
      <c r="N102" s="7">
        <v>97</v>
      </c>
      <c r="O102" s="7">
        <v>96</v>
      </c>
      <c r="P102" s="7">
        <v>95</v>
      </c>
    </row>
    <row r="103" spans="1:16" ht="12.75">
      <c r="A103"/>
      <c r="B103" s="2" t="s">
        <v>49</v>
      </c>
      <c r="D103" s="7"/>
      <c r="E103" s="7">
        <v>20</v>
      </c>
      <c r="F103" s="7">
        <v>20</v>
      </c>
      <c r="G103" s="7">
        <v>20</v>
      </c>
      <c r="H103" s="7">
        <v>20</v>
      </c>
      <c r="I103" s="7">
        <v>20</v>
      </c>
      <c r="J103" s="7">
        <v>20</v>
      </c>
      <c r="K103" s="7">
        <v>20</v>
      </c>
      <c r="L103" s="7">
        <v>21</v>
      </c>
      <c r="M103" s="7">
        <v>21</v>
      </c>
      <c r="N103" s="7">
        <v>21</v>
      </c>
      <c r="O103" s="7">
        <v>21</v>
      </c>
      <c r="P103" s="7">
        <v>21</v>
      </c>
    </row>
    <row r="104" spans="1:16" ht="12.75">
      <c r="A104" s="2" t="s">
        <v>50</v>
      </c>
      <c r="D104" s="33">
        <f aca="true" t="shared" si="23" ref="D104:P104">SUM(D100:D103)</f>
        <v>128636</v>
      </c>
      <c r="E104" s="33">
        <f t="shared" si="23"/>
        <v>128840</v>
      </c>
      <c r="F104" s="33">
        <f t="shared" si="23"/>
        <v>129031</v>
      </c>
      <c r="G104" s="33">
        <f t="shared" si="23"/>
        <v>129013</v>
      </c>
      <c r="H104" s="33">
        <f t="shared" si="23"/>
        <v>128996</v>
      </c>
      <c r="I104" s="33">
        <f t="shared" si="23"/>
        <v>129023</v>
      </c>
      <c r="J104" s="33">
        <f t="shared" si="23"/>
        <v>129061</v>
      </c>
      <c r="K104" s="33">
        <f t="shared" si="23"/>
        <v>129192</v>
      </c>
      <c r="L104" s="33">
        <f t="shared" si="23"/>
        <v>129490</v>
      </c>
      <c r="M104" s="33">
        <f t="shared" si="23"/>
        <v>129888</v>
      </c>
      <c r="N104" s="33">
        <f t="shared" si="23"/>
        <v>130451</v>
      </c>
      <c r="O104" s="33">
        <f t="shared" si="23"/>
        <v>131281</v>
      </c>
      <c r="P104" s="33">
        <f t="shared" si="23"/>
        <v>131646</v>
      </c>
    </row>
  </sheetData>
  <mergeCells count="10">
    <mergeCell ref="A1:P1"/>
    <mergeCell ref="A2:P2"/>
    <mergeCell ref="A3:P3"/>
    <mergeCell ref="A4:P4"/>
    <mergeCell ref="A69:P69"/>
    <mergeCell ref="A70:P70"/>
    <mergeCell ref="A5:P5"/>
    <mergeCell ref="A66:P66"/>
    <mergeCell ref="A67:P67"/>
    <mergeCell ref="A68:P68"/>
  </mergeCells>
  <printOptions horizontalCentered="1"/>
  <pageMargins left="0.5" right="0.5" top="0.75" bottom="0.75" header="0.5" footer="0.5"/>
  <pageSetup horizontalDpi="600" verticalDpi="600" orientation="landscape" scale="60" r:id="rId1"/>
  <headerFooter alignWithMargins="0">
    <oddHeader>&amp;R&amp;12Exhibit No. __(JOINT-3)</oddHeader>
    <oddFooter>&amp;L&amp;12Exhibit No. __(JOINT-3)
Joint Rebuttal
Docket No. UG-060518&amp;R&amp;12Page &amp;P of 2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zz1x44</dc:creator>
  <cp:keywords/>
  <dc:description/>
  <cp:lastModifiedBy>Talia Wilson</cp:lastModifiedBy>
  <cp:lastPrinted>2006-11-29T16:58:58Z</cp:lastPrinted>
  <dcterms:created xsi:type="dcterms:W3CDTF">2006-11-29T01:05:28Z</dcterms:created>
  <dcterms:modified xsi:type="dcterms:W3CDTF">2006-11-29T16:59:27Z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2006-11-29T00:00:00Z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